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ml.chartshape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San Joaquin River\Data\Water Temperature DATA\Millerton Reservoir\Spot Measurements\"/>
    </mc:Choice>
  </mc:AlternateContent>
  <xr:revisionPtr revIDLastSave="0" documentId="8_{10326E8E-B64E-4529-91D4-0207C1831317}" xr6:coauthVersionLast="47" xr6:coauthVersionMax="47" xr10:uidLastSave="{00000000-0000-0000-0000-000000000000}"/>
  <bookViews>
    <workbookView xWindow="-108" yWindow="-108" windowWidth="23256" windowHeight="12576" tabRatio="799" xr2:uid="{91FB1BF0-9CF1-44BE-9B39-DBFA9DD75CE1}"/>
  </bookViews>
  <sheets>
    <sheet name="Main" sheetId="188" r:id="rId1"/>
    <sheet name="Temperature analysis" sheetId="194" r:id="rId2"/>
    <sheet name="Reservoir statistics" sheetId="193" r:id="rId3"/>
    <sheet name="Profile Data" sheetId="189" r:id="rId4"/>
    <sheet name="Data available" sheetId="197" r:id="rId5"/>
    <sheet name="Plots" sheetId="79" r:id="rId6"/>
    <sheet name="Time" sheetId="184" r:id="rId7"/>
    <sheet name="Elevation difference" sheetId="182" r:id="rId8"/>
    <sheet name="Storage-elevation" sheetId="190" r:id="rId9"/>
    <sheet name="Jan2012MIL" sheetId="65" state="hidden" r:id="rId10"/>
    <sheet name="Feb2012MIL" sheetId="66" state="hidden" r:id="rId11"/>
    <sheet name="Mar2012MIL" sheetId="67" state="hidden" r:id="rId12"/>
    <sheet name="Apr2012MIL" sheetId="68" state="hidden" r:id="rId13"/>
    <sheet name="May2012MIL" sheetId="69" state="hidden" r:id="rId14"/>
    <sheet name="Jun2012MIL" sheetId="76" state="hidden" r:id="rId15"/>
    <sheet name="Jun2012.2MIL" sheetId="70" state="hidden" r:id="rId16"/>
    <sheet name="Jul2012MIL" sheetId="71" state="hidden" r:id="rId17"/>
    <sheet name="Aug2012MIL" sheetId="72" state="hidden" r:id="rId18"/>
    <sheet name="Oct2012MIL" sheetId="73" state="hidden" r:id="rId19"/>
    <sheet name="Nov2012MIL" sheetId="74" state="hidden" r:id="rId20"/>
    <sheet name="Jan2016MIL" sheetId="63" state="hidden" r:id="rId21"/>
    <sheet name="Feb2016MIL" sheetId="61" state="hidden" r:id="rId22"/>
    <sheet name="Mar2016MIL" sheetId="62" state="hidden" r:id="rId23"/>
    <sheet name="Apr2016MIL" sheetId="64" state="hidden" r:id="rId24"/>
    <sheet name="May2016MIL" sheetId="163" state="hidden" r:id="rId25"/>
    <sheet name="Sep2016MIL" sheetId="56" state="hidden" r:id="rId26"/>
    <sheet name="Oct2016MIL" sheetId="58" state="hidden" r:id="rId27"/>
    <sheet name="Nov2016MIL" sheetId="57" state="hidden" r:id="rId28"/>
    <sheet name="Dec2016MIL" sheetId="59" state="hidden" r:id="rId29"/>
    <sheet name="Jan2017MIL" sheetId="36" state="hidden" r:id="rId30"/>
    <sheet name="Feb2017MIL" sheetId="37" state="hidden" r:id="rId31"/>
    <sheet name="Mar2017MIL" sheetId="38" state="hidden" r:id="rId32"/>
    <sheet name="Apr2017MIL" sheetId="40" state="hidden" r:id="rId33"/>
    <sheet name="May2017MIL" sheetId="41" state="hidden" r:id="rId34"/>
    <sheet name="Jun2017MIL" sheetId="42" state="hidden" r:id="rId35"/>
    <sheet name="Jul2017MIL" sheetId="43" state="hidden" r:id="rId36"/>
    <sheet name="Sep2017MIL" sheetId="44" state="hidden" r:id="rId37"/>
    <sheet name="Sep2017MIL.2" sheetId="45" state="hidden" r:id="rId38"/>
    <sheet name="Oct2017MIL" sheetId="46" state="hidden" r:id="rId39"/>
    <sheet name="Nov2017MIL" sheetId="47" state="hidden" r:id="rId40"/>
    <sheet name="Jan2018MIL" sheetId="22" state="hidden" r:id="rId41"/>
    <sheet name="Feb2018MIL" sheetId="23" state="hidden" r:id="rId42"/>
    <sheet name="Mar2018MIL" sheetId="24" state="hidden" r:id="rId43"/>
    <sheet name="Apr2018MIL" sheetId="25" state="hidden" r:id="rId44"/>
    <sheet name="Apr2018MIL.2" sheetId="26" state="hidden" r:id="rId45"/>
    <sheet name="May2018MIL" sheetId="27" state="hidden" r:id="rId46"/>
    <sheet name="Jun2018MIL" sheetId="28" state="hidden" r:id="rId47"/>
    <sheet name="Jun2018MIL.2" sheetId="29" state="hidden" r:id="rId48"/>
    <sheet name="Jul2018MIL" sheetId="30" state="hidden" r:id="rId49"/>
    <sheet name="Aug2018MIL" sheetId="31" state="hidden" r:id="rId50"/>
    <sheet name="Sep2018MIL" sheetId="32" state="hidden" r:id="rId51"/>
    <sheet name="Sep2018.2MIL" sheetId="33" state="hidden" r:id="rId52"/>
    <sheet name="Nov2018MIL" sheetId="34" state="hidden" r:id="rId53"/>
    <sheet name="Jan2019MIL" sheetId="10" state="hidden" r:id="rId54"/>
    <sheet name="Feb2019MIL" sheetId="11" state="hidden" r:id="rId55"/>
    <sheet name="Mar2019MIL" sheetId="12" state="hidden" r:id="rId56"/>
    <sheet name="Apr2019MIL" sheetId="19" state="hidden" r:id="rId57"/>
    <sheet name="May2019MIL" sheetId="18" state="hidden" r:id="rId58"/>
    <sheet name="Jun2019MIL" sheetId="17" state="hidden" r:id="rId59"/>
    <sheet name="Jul2019MIL" sheetId="16" state="hidden" r:id="rId60"/>
    <sheet name="Aug2019MIL" sheetId="15" state="hidden" r:id="rId61"/>
    <sheet name="Sep2019MIL" sheetId="14" state="hidden" r:id="rId62"/>
    <sheet name="Dec2019MIL" sheetId="21" state="hidden" r:id="rId63"/>
    <sheet name="Feb2020MIL" sheetId="9" state="hidden" r:id="rId64"/>
    <sheet name="Apr2020MIL" sheetId="8" state="hidden" r:id="rId65"/>
    <sheet name="May2020MIL" sheetId="7" state="hidden" r:id="rId66"/>
    <sheet name="Jun2020MIL" sheetId="6" state="hidden" r:id="rId67"/>
    <sheet name="Jul2020MIL" sheetId="5" state="hidden" r:id="rId68"/>
    <sheet name="Sep2020MIL" sheetId="4" state="hidden" r:id="rId69"/>
    <sheet name="Oct2020MIL" sheetId="164" state="hidden" r:id="rId70"/>
    <sheet name="Dec2020MIL" sheetId="166" state="hidden" r:id="rId71"/>
    <sheet name="Jan2021MIL" sheetId="173" state="hidden" r:id="rId72"/>
    <sheet name="Mar2021MIL" sheetId="3" state="hidden" r:id="rId73"/>
    <sheet name="Apr2021MIL" sheetId="174" state="hidden" r:id="rId74"/>
    <sheet name="May2021MIL" sheetId="175" state="hidden" r:id="rId75"/>
    <sheet name="Jun2021MIL" sheetId="2" state="hidden" r:id="rId76"/>
    <sheet name="Aug2021MIL" sheetId="50" state="hidden" r:id="rId77"/>
    <sheet name="Aug2021MIL.2" sheetId="185" state="hidden" r:id="rId78"/>
    <sheet name="Sep2021MIL" sheetId="198" state="hidden" r:id="rId79"/>
    <sheet name="Sep2021MIL.2" sheetId="201" state="hidden" r:id="rId80"/>
    <sheet name="Sep2021MIL.3" sheetId="202" state="hidden" r:id="rId81"/>
    <sheet name="Oct2021MIL" sheetId="205" state="hidden" r:id="rId82"/>
    <sheet name="Oct2021MIL.2" sheetId="208" state="hidden" r:id="rId83"/>
    <sheet name="Nov2021MIL" sheetId="209" state="hidden" r:id="rId84"/>
    <sheet name="Jan2022MIL" sheetId="212" state="hidden" r:id="rId85"/>
    <sheet name="Feb2022MIL" sheetId="215" state="hidden" r:id="rId86"/>
    <sheet name="Mar2022MIL" sheetId="218" state="hidden" r:id="rId87"/>
    <sheet name="Apr2022MIL" sheetId="221" state="hidden" r:id="rId88"/>
    <sheet name="May2022MIL" sheetId="224" state="hidden" r:id="rId89"/>
    <sheet name="Jun2022MIL" sheetId="227" state="hidden" r:id="rId90"/>
    <sheet name="Jul2022MIL" sheetId="231" state="hidden" r:id="rId91"/>
    <sheet name="Jul2022MIL.2" sheetId="232" state="hidden" r:id="rId92"/>
    <sheet name="Aug2022MIL" sheetId="235" state="hidden" r:id="rId93"/>
    <sheet name="Sep2022MIL" sheetId="239" state="hidden" r:id="rId94"/>
    <sheet name="Oct2022MIL" sheetId="244" state="hidden" r:id="rId95"/>
    <sheet name="Nov2022MIL" sheetId="247" state="hidden" r:id="rId96"/>
    <sheet name="Feb2023MIL" sheetId="248" state="hidden" r:id="rId97"/>
    <sheet name="Mar2023MIL" sheetId="251" state="hidden" r:id="rId98"/>
    <sheet name="Apr2023MIL" sheetId="254" state="hidden" r:id="rId99"/>
    <sheet name="May2023MIL" sheetId="259" state="hidden" r:id="rId100"/>
    <sheet name="Jun2023MIL" sheetId="262" r:id="rId101"/>
    <sheet name="Jul2023MIL" sheetId="263" r:id="rId102"/>
    <sheet name="Jul2023MIL.2" sheetId="264" r:id="rId103"/>
    <sheet name="Jul2023MIL.3" sheetId="267" r:id="rId104"/>
    <sheet name="Aug2023MIL" sheetId="268" r:id="rId105"/>
    <sheet name="Sep2023MIL" sheetId="271" r:id="rId106"/>
    <sheet name="Oct2023MIL" sheetId="272" r:id="rId107"/>
    <sheet name="Jan2012FIN" sheetId="81" state="hidden" r:id="rId108"/>
    <sheet name="Feb2012FIN" sheetId="82" state="hidden" r:id="rId109"/>
    <sheet name="Mar2012FIN" sheetId="83" state="hidden" r:id="rId110"/>
    <sheet name="Jun2012FIN" sheetId="86" state="hidden" r:id="rId111"/>
    <sheet name="Jul2012FIN" sheetId="87" state="hidden" r:id="rId112"/>
    <sheet name="Nov2012FIN" sheetId="90" state="hidden" r:id="rId113"/>
    <sheet name="Jan2016FIN" sheetId="98" state="hidden" r:id="rId114"/>
    <sheet name="Feb2016FIN" sheetId="99" state="hidden" r:id="rId115"/>
    <sheet name="Mar2016FIN" sheetId="100" state="hidden" r:id="rId116"/>
    <sheet name="Apr2016FIN" sheetId="101" state="hidden" r:id="rId117"/>
    <sheet name="May2016FIN" sheetId="102" state="hidden" r:id="rId118"/>
    <sheet name="Sep2016FIN" sheetId="106" state="hidden" r:id="rId119"/>
    <sheet name="Oct2016FIN" sheetId="107" state="hidden" r:id="rId120"/>
    <sheet name="Nov2016FIN" sheetId="108" state="hidden" r:id="rId121"/>
    <sheet name="Dec2016FIN" sheetId="109" state="hidden" r:id="rId122"/>
    <sheet name="Jan2017FIN" sheetId="132" state="hidden" r:id="rId123"/>
    <sheet name="Feb2017FIN" sheetId="133" state="hidden" r:id="rId124"/>
    <sheet name="Mar2017FIN" sheetId="134" state="hidden" r:id="rId125"/>
    <sheet name="Apr2017FIN" sheetId="135" state="hidden" r:id="rId126"/>
    <sheet name="Sep2017FIN" sheetId="139" state="hidden" r:id="rId127"/>
    <sheet name="Sep2017FIN.2" sheetId="143" state="hidden" r:id="rId128"/>
    <sheet name="Oct2017FIN" sheetId="141" state="hidden" r:id="rId129"/>
    <sheet name="Nov2017FIN" sheetId="142" state="hidden" r:id="rId130"/>
    <sheet name="Feb2020FIN" sheetId="144" state="hidden" r:id="rId131"/>
    <sheet name="Apr2020FIN" sheetId="146" state="hidden" r:id="rId132"/>
    <sheet name="May2020FIN" sheetId="149" state="hidden" r:id="rId133"/>
    <sheet name="Jun2020FIN" sheetId="150" state="hidden" r:id="rId134"/>
    <sheet name="Jul2020FIN" sheetId="151" state="hidden" r:id="rId135"/>
    <sheet name="Sep2020FIN" sheetId="152" state="hidden" r:id="rId136"/>
    <sheet name="Oct2020FIN" sheetId="169" state="hidden" r:id="rId137"/>
    <sheet name="Dec2020FIN" sheetId="170" state="hidden" r:id="rId138"/>
    <sheet name="Jan2021FIN" sheetId="176" state="hidden" r:id="rId139"/>
    <sheet name="Mar2021FIN" sheetId="160" state="hidden" r:id="rId140"/>
    <sheet name="Apr2021FIN" sheetId="177" state="hidden" r:id="rId141"/>
    <sheet name="May2021FIN" sheetId="178" state="hidden" r:id="rId142"/>
    <sheet name="Jun2021FIN" sheetId="162" state="hidden" r:id="rId143"/>
    <sheet name="Aug2021FIN" sheetId="187" state="hidden" r:id="rId144"/>
    <sheet name="Sep2021FIN" sheetId="203" state="hidden" r:id="rId145"/>
    <sheet name="Oct2021FIN" sheetId="207" state="hidden" r:id="rId146"/>
    <sheet name="Nov2021FIN" sheetId="211" state="hidden" r:id="rId147"/>
    <sheet name="Jan2022FIN" sheetId="213" state="hidden" r:id="rId148"/>
    <sheet name="Feb2022FIN" sheetId="217" state="hidden" r:id="rId149"/>
    <sheet name="Mar2022FIN" sheetId="219" state="hidden" r:id="rId150"/>
    <sheet name="Apr2022FIN" sheetId="222" state="hidden" r:id="rId151"/>
    <sheet name="May2022FIN" sheetId="225" state="hidden" r:id="rId152"/>
    <sheet name="Jun2022FIN" sheetId="230" state="hidden" r:id="rId153"/>
    <sheet name="Jul2022FIN" sheetId="234" state="hidden" r:id="rId154"/>
    <sheet name="Aug2022FIN" sheetId="237" state="hidden" r:id="rId155"/>
    <sheet name="Sep2022FIN" sheetId="240" state="hidden" r:id="rId156"/>
    <sheet name="Oct2022FIN" sheetId="243" state="hidden" r:id="rId157"/>
    <sheet name="Nov2022FIN" sheetId="245" state="hidden" r:id="rId158"/>
    <sheet name="Feb2023FIN" sheetId="250" state="hidden" r:id="rId159"/>
    <sheet name="Mar2023FIN" sheetId="252" state="hidden" r:id="rId160"/>
    <sheet name="Apr2023FIN" sheetId="255" state="hidden" r:id="rId161"/>
    <sheet name="May2023FIN" sheetId="257" state="hidden" r:id="rId162"/>
    <sheet name="Nov2023MIL" sheetId="276" r:id="rId163"/>
    <sheet name="Dec2023MIL" sheetId="281" r:id="rId164"/>
    <sheet name="Jan2024MIL" sheetId="284" r:id="rId165"/>
    <sheet name="Feb2024MIL" sheetId="286" r:id="rId166"/>
    <sheet name="Mar2024MIL" sheetId="289" r:id="rId167"/>
    <sheet name="Apr2024MIL" sheetId="292" r:id="rId168"/>
    <sheet name="May2024MIL" sheetId="295" r:id="rId169"/>
    <sheet name="May2024MIL.2" sheetId="296" r:id="rId170"/>
    <sheet name="May2024MIL.3" sheetId="297" r:id="rId171"/>
    <sheet name="May2024MIL.4" sheetId="298" r:id="rId172"/>
    <sheet name="Jun2023FIN" sheetId="261" r:id="rId173"/>
    <sheet name="Jul2023FIN" sheetId="265" r:id="rId174"/>
    <sheet name="Aug2023FIN" sheetId="269" r:id="rId175"/>
    <sheet name="Sep2023FIN" sheetId="273" r:id="rId176"/>
    <sheet name="Oct2023FIN" sheetId="274" r:id="rId177"/>
    <sheet name="Jan2012WIN" sheetId="92" state="hidden" r:id="rId178"/>
    <sheet name="Feb2012WIN" sheetId="93" state="hidden" r:id="rId179"/>
    <sheet name="Mar2012WIN" sheetId="94" state="hidden" r:id="rId180"/>
    <sheet name="Jun2012WIN" sheetId="96" state="hidden" r:id="rId181"/>
    <sheet name="Jul2012WIN" sheetId="95" state="hidden" r:id="rId182"/>
    <sheet name="Nov2012WIN" sheetId="97" state="hidden" r:id="rId183"/>
    <sheet name="Jan2016WIN" sheetId="110" state="hidden" r:id="rId184"/>
    <sheet name="Feb2016WIN" sheetId="111" state="hidden" r:id="rId185"/>
    <sheet name="Mar2016WIN" sheetId="112" state="hidden" r:id="rId186"/>
    <sheet name="Apr2016WIN" sheetId="116" state="hidden" r:id="rId187"/>
    <sheet name="May2016WIN" sheetId="113" state="hidden" r:id="rId188"/>
    <sheet name="Sep2016WIN" sheetId="115" state="hidden" r:id="rId189"/>
    <sheet name="Oct2016WIN" sheetId="117" state="hidden" r:id="rId190"/>
    <sheet name="Nov2016WIN" sheetId="118" state="hidden" r:id="rId191"/>
    <sheet name="Dec2016WIN" sheetId="119" state="hidden" r:id="rId192"/>
    <sheet name="Jan2017WIN" sheetId="120" state="hidden" r:id="rId193"/>
    <sheet name="Feb2017WIN" sheetId="122" state="hidden" r:id="rId194"/>
    <sheet name="Mar2017WIN" sheetId="121" state="hidden" r:id="rId195"/>
    <sheet name="Apr2017WIN" sheetId="123" state="hidden" r:id="rId196"/>
    <sheet name="Sep2017WIN" sheetId="127" state="hidden" r:id="rId197"/>
    <sheet name="Sep2017WIN.2" sheetId="131" state="hidden" r:id="rId198"/>
    <sheet name="Oct2017WIN" sheetId="129" state="hidden" r:id="rId199"/>
    <sheet name="Nov2017WIN" sheetId="130" state="hidden" r:id="rId200"/>
    <sheet name="Feb2020WIN" sheetId="147" state="hidden" r:id="rId201"/>
    <sheet name="Apr2020WIN" sheetId="148" state="hidden" r:id="rId202"/>
    <sheet name="May2020WIN" sheetId="153" state="hidden" r:id="rId203"/>
    <sheet name="Jun2020WIN" sheetId="154" state="hidden" r:id="rId204"/>
    <sheet name="Jul2020WIN" sheetId="155" state="hidden" r:id="rId205"/>
    <sheet name="Sep2020WIN" sheetId="156" state="hidden" r:id="rId206"/>
    <sheet name="Oct2020WIN" sheetId="171" state="hidden" r:id="rId207"/>
    <sheet name="Dec2020WIN" sheetId="172" state="hidden" r:id="rId208"/>
    <sheet name="Jan2021WIN" sheetId="179" state="hidden" r:id="rId209"/>
    <sheet name="Mar2021WIN" sheetId="157" state="hidden" r:id="rId210"/>
    <sheet name="Apr2021WIN" sheetId="180" state="hidden" r:id="rId211"/>
    <sheet name="May2021WIN" sheetId="181" state="hidden" r:id="rId212"/>
    <sheet name="Jun2021WIN" sheetId="158" state="hidden" r:id="rId213"/>
    <sheet name="Aug2021WIN" sheetId="186" state="hidden" r:id="rId214"/>
    <sheet name="Sep2021WIN" sheetId="204" state="hidden" r:id="rId215"/>
    <sheet name="Oct2021WIN" sheetId="206" state="hidden" r:id="rId216"/>
    <sheet name="Nov2021WIN" sheetId="210" state="hidden" r:id="rId217"/>
    <sheet name="Jan2022WIN" sheetId="214" state="hidden" r:id="rId218"/>
    <sheet name="Feb2022WIN" sheetId="216" state="hidden" r:id="rId219"/>
    <sheet name="Mar2022WIN" sheetId="220" state="hidden" r:id="rId220"/>
    <sheet name="Apr2022WIN" sheetId="223" state="hidden" r:id="rId221"/>
    <sheet name="May2022WIN" sheetId="226" state="hidden" r:id="rId222"/>
    <sheet name="Jun2022WIN" sheetId="228" state="hidden" r:id="rId223"/>
    <sheet name="Jul2022WIN" sheetId="233" state="hidden" r:id="rId224"/>
    <sheet name="Aug2022WIN" sheetId="238" state="hidden" r:id="rId225"/>
    <sheet name="Sep2022WIN" sheetId="241" state="hidden" r:id="rId226"/>
    <sheet name="Oct2022WIN" sheetId="242" state="hidden" r:id="rId227"/>
    <sheet name="Nov2022WIN" sheetId="246" state="hidden" r:id="rId228"/>
    <sheet name="Feb2023WIN" sheetId="249" state="hidden" r:id="rId229"/>
    <sheet name="Mar2023WIN" sheetId="253" state="hidden" r:id="rId230"/>
    <sheet name="Apr2023WIN" sheetId="256" state="hidden" r:id="rId231"/>
    <sheet name="May2023WIN" sheetId="258" state="hidden" r:id="rId232"/>
    <sheet name="Nov2023FIN" sheetId="277" r:id="rId233"/>
    <sheet name="Dec2023FIN" sheetId="282" r:id="rId234"/>
    <sheet name="Feb2024FIN" sheetId="287" r:id="rId235"/>
    <sheet name="Mar2024FIN" sheetId="290" r:id="rId236"/>
    <sheet name="Apr2024FIN" sheetId="293" r:id="rId237"/>
    <sheet name="May2024FIN" sheetId="299" r:id="rId238"/>
    <sheet name="Jun2023WIN" sheetId="260" r:id="rId239"/>
    <sheet name="Jul2023WIN" sheetId="266" r:id="rId240"/>
    <sheet name="Aug2023WIN" sheetId="270" r:id="rId241"/>
    <sheet name="Oct2023WIN" sheetId="275" r:id="rId242"/>
    <sheet name="Nov2023WIN" sheetId="278" r:id="rId243"/>
    <sheet name="Dec2023WIN" sheetId="283" r:id="rId244"/>
    <sheet name="Jan2024WIN" sheetId="285" r:id="rId245"/>
    <sheet name="Feb2024WIN" sheetId="288" r:id="rId246"/>
    <sheet name="Mar2024WIN" sheetId="291" r:id="rId247"/>
    <sheet name="Apr2024WIN" sheetId="294" r:id="rId248"/>
  </sheets>
  <definedNames>
    <definedName name="Jun2021Depth">#REF!</definedName>
    <definedName name="Jun2021Tem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88" l="1"/>
  <c r="E14" i="188"/>
  <c r="E13" i="188"/>
  <c r="E12" i="188"/>
  <c r="E11" i="188"/>
  <c r="E10" i="188"/>
  <c r="E9" i="188"/>
  <c r="E8" i="188"/>
  <c r="E7" i="188"/>
  <c r="E5" i="188"/>
  <c r="E4" i="188"/>
  <c r="E6" i="188"/>
  <c r="Z3" i="294"/>
  <c r="Z4" i="294"/>
  <c r="Z5" i="294"/>
  <c r="Z6" i="294"/>
  <c r="Z7" i="294"/>
  <c r="Z8" i="294"/>
  <c r="Z9" i="294"/>
  <c r="Z10" i="294"/>
  <c r="Z11" i="294"/>
  <c r="Z12" i="294"/>
  <c r="Z13" i="294"/>
  <c r="Z14" i="294"/>
  <c r="Z15" i="294"/>
  <c r="Z16" i="294"/>
  <c r="Z17" i="294"/>
  <c r="Z18" i="294"/>
  <c r="Z19" i="294"/>
  <c r="Z20" i="294"/>
  <c r="Z21" i="294"/>
  <c r="Z22" i="294"/>
  <c r="Z23" i="294"/>
  <c r="AB26" i="299"/>
  <c r="AB2" i="297"/>
  <c r="AB25" i="297"/>
  <c r="Z7" i="287"/>
  <c r="AB17" i="299"/>
  <c r="AB18" i="299"/>
  <c r="AB19" i="299"/>
  <c r="AB20" i="299"/>
  <c r="AB21" i="299"/>
  <c r="AB22" i="299"/>
  <c r="AB23" i="299"/>
  <c r="AB24" i="299"/>
  <c r="AB25" i="299"/>
  <c r="AB2" i="299"/>
  <c r="AB3" i="299"/>
  <c r="AB4" i="299"/>
  <c r="AB5" i="299"/>
  <c r="AB6" i="299"/>
  <c r="AB7" i="299"/>
  <c r="AB8" i="299"/>
  <c r="AB9" i="299"/>
  <c r="AB10" i="299"/>
  <c r="AB11" i="299"/>
  <c r="AB12" i="299"/>
  <c r="AB13" i="299"/>
  <c r="AB14" i="299"/>
  <c r="AB15" i="299"/>
  <c r="AB16" i="299"/>
  <c r="AB26" i="298"/>
  <c r="AB25" i="298"/>
  <c r="AB24" i="298"/>
  <c r="AB23" i="298"/>
  <c r="AB22" i="298"/>
  <c r="AB21" i="298"/>
  <c r="AB20" i="298"/>
  <c r="AB19" i="298"/>
  <c r="AB18" i="298"/>
  <c r="AB17" i="298"/>
  <c r="AB16" i="298"/>
  <c r="AB15" i="298"/>
  <c r="AB14" i="298"/>
  <c r="AB13" i="298"/>
  <c r="AB12" i="298"/>
  <c r="AB11" i="298"/>
  <c r="AB10" i="298"/>
  <c r="AB9" i="298"/>
  <c r="AB8" i="298"/>
  <c r="AB7" i="298"/>
  <c r="AB6" i="298"/>
  <c r="AB5" i="298"/>
  <c r="AB4" i="298"/>
  <c r="AB3" i="298"/>
  <c r="AB2" i="298"/>
  <c r="AB3" i="297"/>
  <c r="AB4" i="297"/>
  <c r="AB5" i="297"/>
  <c r="AB6" i="297"/>
  <c r="AB7" i="297"/>
  <c r="AB8" i="297"/>
  <c r="AB9" i="297"/>
  <c r="AB10" i="297"/>
  <c r="AB11" i="297"/>
  <c r="AB12" i="297"/>
  <c r="AB13" i="297"/>
  <c r="AB14" i="297"/>
  <c r="AB15" i="297"/>
  <c r="AB16" i="297"/>
  <c r="AB17" i="297"/>
  <c r="AB18" i="297"/>
  <c r="AB19" i="297"/>
  <c r="AB20" i="297"/>
  <c r="AB21" i="297"/>
  <c r="AB22" i="297"/>
  <c r="AB23" i="297"/>
  <c r="AB24" i="297"/>
  <c r="AB3" i="296"/>
  <c r="AB4" i="296"/>
  <c r="AB5" i="296"/>
  <c r="AB6" i="296"/>
  <c r="AB7" i="296"/>
  <c r="AB8" i="296"/>
  <c r="AB9" i="296"/>
  <c r="AB10" i="296"/>
  <c r="AB11" i="296"/>
  <c r="AB12" i="296"/>
  <c r="AB13" i="296"/>
  <c r="AB14" i="296"/>
  <c r="AB15" i="296"/>
  <c r="AB16" i="296"/>
  <c r="AB17" i="296"/>
  <c r="AB18" i="296"/>
  <c r="AB19" i="296"/>
  <c r="AB20" i="296"/>
  <c r="AB21" i="296"/>
  <c r="AB22" i="296"/>
  <c r="AB23" i="296"/>
  <c r="AB24" i="296"/>
  <c r="AB25" i="296"/>
  <c r="AB26" i="296"/>
  <c r="AB27" i="296"/>
  <c r="AB28" i="296"/>
  <c r="AB29" i="296"/>
  <c r="AB30" i="296"/>
  <c r="AB2" i="296"/>
  <c r="X28" i="295"/>
  <c r="X29" i="295"/>
  <c r="X30" i="295"/>
  <c r="X31" i="295"/>
  <c r="X32" i="295"/>
  <c r="X27" i="295"/>
  <c r="X26" i="295"/>
  <c r="X25" i="295"/>
  <c r="X24" i="295"/>
  <c r="X23" i="295"/>
  <c r="X22" i="295"/>
  <c r="X21" i="295"/>
  <c r="X20" i="295"/>
  <c r="X19" i="295"/>
  <c r="X18" i="295"/>
  <c r="X17" i="295"/>
  <c r="X16" i="295"/>
  <c r="X15" i="295"/>
  <c r="X14" i="295"/>
  <c r="X13" i="295"/>
  <c r="X12" i="295"/>
  <c r="X11" i="295"/>
  <c r="X10" i="295"/>
  <c r="X9" i="295"/>
  <c r="X8" i="295"/>
  <c r="X7" i="295"/>
  <c r="X6" i="295"/>
  <c r="X5" i="295"/>
  <c r="X4" i="295"/>
  <c r="X3" i="295"/>
  <c r="X2" i="295"/>
  <c r="Z2" i="294"/>
  <c r="Z16" i="293"/>
  <c r="Z15" i="293"/>
  <c r="Z14" i="293"/>
  <c r="Z13" i="293"/>
  <c r="Z12" i="293"/>
  <c r="Z11" i="293"/>
  <c r="Z10" i="293"/>
  <c r="Z9" i="293"/>
  <c r="Z8" i="293"/>
  <c r="Z7" i="293"/>
  <c r="Z6" i="293"/>
  <c r="Z5" i="293"/>
  <c r="Z4" i="293"/>
  <c r="Z3" i="293"/>
  <c r="Z2" i="293"/>
  <c r="Z27" i="292"/>
  <c r="Z26" i="292"/>
  <c r="Z2" i="292"/>
  <c r="Z25" i="292"/>
  <c r="Z24" i="292"/>
  <c r="Z23" i="292"/>
  <c r="Z22" i="292"/>
  <c r="Z21" i="292"/>
  <c r="Z20" i="292"/>
  <c r="Z19" i="292"/>
  <c r="Z18" i="292"/>
  <c r="Z17" i="292"/>
  <c r="Z16" i="292"/>
  <c r="Z15" i="292"/>
  <c r="Z14" i="292"/>
  <c r="Z13" i="292"/>
  <c r="Z12" i="292"/>
  <c r="Z11" i="292"/>
  <c r="Z10" i="292"/>
  <c r="Z9" i="292"/>
  <c r="Z8" i="292"/>
  <c r="Z7" i="292"/>
  <c r="Z6" i="292"/>
  <c r="Z5" i="292"/>
  <c r="Z4" i="292"/>
  <c r="Z3" i="292"/>
  <c r="Z23" i="291"/>
  <c r="Z22" i="291" l="1"/>
  <c r="Z21" i="291"/>
  <c r="Z20" i="291"/>
  <c r="Z19" i="291"/>
  <c r="Z18" i="291"/>
  <c r="Z17" i="291"/>
  <c r="Z16" i="291"/>
  <c r="Z15" i="291"/>
  <c r="Z14" i="291"/>
  <c r="Z13" i="291"/>
  <c r="Z12" i="291"/>
  <c r="Z11" i="291"/>
  <c r="Z10" i="291"/>
  <c r="Z9" i="291"/>
  <c r="Z8" i="291"/>
  <c r="Z7" i="291"/>
  <c r="Z6" i="291"/>
  <c r="Z5" i="291"/>
  <c r="Z4" i="291"/>
  <c r="Z3" i="291"/>
  <c r="Z2" i="291"/>
  <c r="Z21" i="290"/>
  <c r="Z20" i="290"/>
  <c r="Z19" i="290"/>
  <c r="Z18" i="290"/>
  <c r="Z17" i="290"/>
  <c r="Z16" i="290"/>
  <c r="Z15" i="290"/>
  <c r="Z14" i="290"/>
  <c r="Z13" i="290"/>
  <c r="Z12" i="290"/>
  <c r="Z11" i="290"/>
  <c r="Z10" i="290"/>
  <c r="Z9" i="290"/>
  <c r="Z8" i="290"/>
  <c r="Z7" i="290"/>
  <c r="Z6" i="290"/>
  <c r="Z5" i="290"/>
  <c r="Z4" i="290"/>
  <c r="Z3" i="290"/>
  <c r="Z2" i="290"/>
  <c r="Z26" i="289"/>
  <c r="Z25" i="289"/>
  <c r="Z24" i="289"/>
  <c r="Z23" i="289"/>
  <c r="Z22" i="289"/>
  <c r="Z21" i="289"/>
  <c r="Z20" i="289"/>
  <c r="Z19" i="289"/>
  <c r="Z18" i="289"/>
  <c r="Z17" i="289"/>
  <c r="Z16" i="289"/>
  <c r="Z15" i="289"/>
  <c r="Z14" i="289"/>
  <c r="Z13" i="289"/>
  <c r="Z12" i="289"/>
  <c r="Z11" i="289"/>
  <c r="Z10" i="289"/>
  <c r="Z9" i="289"/>
  <c r="Z8" i="289"/>
  <c r="Z7" i="289"/>
  <c r="Z6" i="289"/>
  <c r="Z5" i="289"/>
  <c r="Z4" i="289"/>
  <c r="Z3" i="289"/>
  <c r="Z2" i="289"/>
  <c r="Z3" i="288"/>
  <c r="Z4" i="288"/>
  <c r="Z5" i="288"/>
  <c r="Z6" i="288"/>
  <c r="Z7" i="288"/>
  <c r="Z8" i="288"/>
  <c r="Z9" i="288"/>
  <c r="Z10" i="288"/>
  <c r="Z11" i="288"/>
  <c r="Z12" i="288"/>
  <c r="Z13" i="288"/>
  <c r="Z14" i="288"/>
  <c r="Z15" i="288"/>
  <c r="Z16" i="288"/>
  <c r="Z17" i="288"/>
  <c r="Z18" i="288"/>
  <c r="Z19" i="288"/>
  <c r="Z20" i="288"/>
  <c r="Z21" i="288"/>
  <c r="Z22" i="288"/>
  <c r="Z3" i="286"/>
  <c r="Z4" i="286"/>
  <c r="Z5" i="286"/>
  <c r="Z6" i="286"/>
  <c r="Z7" i="286"/>
  <c r="Z8" i="286"/>
  <c r="Z9" i="286"/>
  <c r="Z10" i="286"/>
  <c r="Z11" i="286"/>
  <c r="Z12" i="286"/>
  <c r="Z13" i="286"/>
  <c r="Z14" i="286"/>
  <c r="Z15" i="286"/>
  <c r="Z16" i="286"/>
  <c r="Z17" i="286"/>
  <c r="Z18" i="286"/>
  <c r="Z19" i="286"/>
  <c r="Z20" i="286"/>
  <c r="Z21" i="286"/>
  <c r="Z22" i="286"/>
  <c r="Z23" i="286"/>
  <c r="Z24" i="286"/>
  <c r="Z25" i="286"/>
  <c r="Z26" i="286"/>
  <c r="Z27" i="286"/>
  <c r="Z28" i="286"/>
  <c r="Z16" i="287"/>
  <c r="Z17" i="287"/>
  <c r="Z18" i="287"/>
  <c r="Z19" i="287"/>
  <c r="Z20" i="287"/>
  <c r="Z21" i="287"/>
  <c r="Z22" i="287"/>
  <c r="Z23" i="287"/>
  <c r="Z24" i="287"/>
  <c r="Z25" i="287"/>
  <c r="Z2" i="288"/>
  <c r="Z15" i="287"/>
  <c r="Z14" i="287"/>
  <c r="Z13" i="287"/>
  <c r="Z12" i="287"/>
  <c r="Z11" i="287"/>
  <c r="Z10" i="287"/>
  <c r="Z9" i="287"/>
  <c r="Z8" i="287"/>
  <c r="Z6" i="287"/>
  <c r="Z5" i="287"/>
  <c r="Z4" i="287"/>
  <c r="Z3" i="287"/>
  <c r="Z2" i="287"/>
  <c r="Z2" i="286"/>
  <c r="Z20" i="285"/>
  <c r="Z19" i="285"/>
  <c r="Z18" i="285"/>
  <c r="Z17" i="285"/>
  <c r="Z16" i="285"/>
  <c r="Z15" i="285"/>
  <c r="Z14" i="285"/>
  <c r="Z13" i="285"/>
  <c r="Z12" i="285"/>
  <c r="Z11" i="285"/>
  <c r="Z10" i="285"/>
  <c r="Z9" i="285"/>
  <c r="Z8" i="285"/>
  <c r="Z7" i="285"/>
  <c r="Z6" i="285"/>
  <c r="Z5" i="285"/>
  <c r="Z4" i="285"/>
  <c r="Z3" i="285"/>
  <c r="Z2" i="285"/>
  <c r="Z20" i="284"/>
  <c r="Z19" i="284"/>
  <c r="Z18" i="284"/>
  <c r="Z17" i="284"/>
  <c r="Z16" i="284"/>
  <c r="Z15" i="284"/>
  <c r="Z14" i="284"/>
  <c r="Z13" i="284"/>
  <c r="Z12" i="284"/>
  <c r="Z11" i="284"/>
  <c r="Z10" i="284"/>
  <c r="Z9" i="284"/>
  <c r="Z8" i="284"/>
  <c r="Z7" i="284"/>
  <c r="Z6" i="284"/>
  <c r="Z5" i="284"/>
  <c r="Z4" i="284"/>
  <c r="Z3" i="284"/>
  <c r="Z2" i="284"/>
  <c r="Z19" i="283"/>
  <c r="Z18" i="283"/>
  <c r="Z17" i="283"/>
  <c r="Z16" i="283"/>
  <c r="Z15" i="283"/>
  <c r="Z14" i="283"/>
  <c r="Z13" i="283"/>
  <c r="Z12" i="283"/>
  <c r="Z11" i="283"/>
  <c r="Z10" i="283"/>
  <c r="Z9" i="283"/>
  <c r="Z8" i="283"/>
  <c r="Z7" i="283"/>
  <c r="Z6" i="283"/>
  <c r="Z5" i="283"/>
  <c r="Z4" i="283"/>
  <c r="Z3" i="283"/>
  <c r="Z2" i="283"/>
  <c r="Z15" i="282"/>
  <c r="Z14" i="282"/>
  <c r="Z13" i="282"/>
  <c r="Z12" i="282"/>
  <c r="Z11" i="282"/>
  <c r="Z10" i="282"/>
  <c r="Z9" i="282"/>
  <c r="Z8" i="282"/>
  <c r="Z7" i="282"/>
  <c r="Z6" i="282"/>
  <c r="Z5" i="282"/>
  <c r="Z4" i="282"/>
  <c r="Z3" i="282"/>
  <c r="Z2" i="282"/>
  <c r="Z29" i="281"/>
  <c r="Z30" i="281"/>
  <c r="Z31" i="281"/>
  <c r="Z32" i="281"/>
  <c r="Z33" i="281"/>
  <c r="Z34" i="281"/>
  <c r="Z35" i="281"/>
  <c r="Z36" i="281"/>
  <c r="Z28" i="281"/>
  <c r="Z27" i="281"/>
  <c r="Z26" i="281"/>
  <c r="Z25" i="281"/>
  <c r="Z24" i="281"/>
  <c r="Z23" i="281"/>
  <c r="Z22" i="281"/>
  <c r="Z21" i="281"/>
  <c r="Z20" i="281"/>
  <c r="Z19" i="281"/>
  <c r="Z18" i="281"/>
  <c r="Z17" i="281"/>
  <c r="Z16" i="281"/>
  <c r="Z15" i="281"/>
  <c r="Z14" i="281"/>
  <c r="Z13" i="281"/>
  <c r="Z12" i="281"/>
  <c r="Z11" i="281"/>
  <c r="Z10" i="281"/>
  <c r="Z9" i="281"/>
  <c r="Z8" i="281"/>
  <c r="Z7" i="281"/>
  <c r="Z6" i="281"/>
  <c r="Z5" i="281"/>
  <c r="Z4" i="281"/>
  <c r="Z3" i="281"/>
  <c r="Z2" i="281"/>
  <c r="Z18" i="278"/>
  <c r="Z19" i="278"/>
  <c r="Z17" i="278"/>
  <c r="Z16" i="278"/>
  <c r="Z15" i="278"/>
  <c r="Z14" i="278"/>
  <c r="Z13" i="278"/>
  <c r="Z12" i="278"/>
  <c r="Z11" i="278"/>
  <c r="Z10" i="278"/>
  <c r="Z9" i="278"/>
  <c r="Z8" i="278"/>
  <c r="Z7" i="278"/>
  <c r="Z6" i="278"/>
  <c r="Z5" i="278"/>
  <c r="Z4" i="278"/>
  <c r="Z3" i="278"/>
  <c r="Z2" i="278"/>
  <c r="Z15" i="277"/>
  <c r="Z16" i="277"/>
  <c r="Z17" i="277"/>
  <c r="Z18" i="277"/>
  <c r="Z19" i="277"/>
  <c r="Z20" i="277"/>
  <c r="Z21" i="277"/>
  <c r="Z14" i="277"/>
  <c r="Z13" i="277"/>
  <c r="Z12" i="277"/>
  <c r="Z11" i="277"/>
  <c r="Z10" i="277"/>
  <c r="Z9" i="277"/>
  <c r="Z8" i="277"/>
  <c r="Z7" i="277"/>
  <c r="Z6" i="277"/>
  <c r="Z5" i="277"/>
  <c r="Z4" i="277"/>
  <c r="Z3" i="277"/>
  <c r="Z2" i="277"/>
  <c r="Z23" i="272"/>
  <c r="Z3" i="276"/>
  <c r="Z4" i="276"/>
  <c r="Z5" i="276"/>
  <c r="Z6" i="276"/>
  <c r="Z7" i="276"/>
  <c r="Z8" i="276"/>
  <c r="Z9" i="276"/>
  <c r="Z10" i="276"/>
  <c r="Z11" i="276"/>
  <c r="Z12" i="276"/>
  <c r="Z13" i="276"/>
  <c r="Z14" i="276"/>
  <c r="Z15" i="276"/>
  <c r="Z16" i="276"/>
  <c r="Z17" i="276"/>
  <c r="Z18" i="276"/>
  <c r="Z19" i="276"/>
  <c r="Z20" i="276"/>
  <c r="Z21" i="276"/>
  <c r="Z22" i="276"/>
  <c r="Z23" i="276"/>
  <c r="Z24" i="276"/>
  <c r="Z25" i="276"/>
  <c r="Z26" i="276"/>
  <c r="Z27" i="276"/>
  <c r="Z28" i="276"/>
  <c r="Z2" i="276"/>
  <c r="AB21" i="273"/>
  <c r="AB20" i="273"/>
  <c r="AB19" i="273"/>
  <c r="AB18" i="273"/>
  <c r="AB17" i="273"/>
  <c r="AB16" i="273"/>
  <c r="AB15" i="273"/>
  <c r="AB14" i="273"/>
  <c r="AB13" i="273"/>
  <c r="AB12" i="273"/>
  <c r="AB11" i="273"/>
  <c r="AB10" i="273"/>
  <c r="AB9" i="273"/>
  <c r="AB8" i="273"/>
  <c r="AB7" i="273"/>
  <c r="AB6" i="273"/>
  <c r="AB5" i="273"/>
  <c r="AB4" i="273"/>
  <c r="AB3" i="273"/>
  <c r="AB2" i="273"/>
  <c r="Z18" i="272"/>
  <c r="Z19" i="272"/>
  <c r="Z20" i="272"/>
  <c r="Z21" i="272"/>
  <c r="Z22" i="272"/>
  <c r="Z24" i="272"/>
  <c r="Z25" i="272"/>
  <c r="Z17" i="272"/>
  <c r="Z16" i="272"/>
  <c r="Z15" i="272"/>
  <c r="Z14" i="272"/>
  <c r="Z13" i="272"/>
  <c r="Z12" i="272"/>
  <c r="Z11" i="272"/>
  <c r="Z10" i="272"/>
  <c r="Z9" i="272"/>
  <c r="Z8" i="272"/>
  <c r="Z7" i="272"/>
  <c r="Z6" i="272"/>
  <c r="Z5" i="272"/>
  <c r="Z4" i="272"/>
  <c r="Z3" i="272"/>
  <c r="Z2" i="272"/>
  <c r="Z17" i="274"/>
  <c r="Z16" i="274"/>
  <c r="Z15" i="274"/>
  <c r="Z14" i="274"/>
  <c r="Z13" i="274"/>
  <c r="Z12" i="274"/>
  <c r="Z11" i="274"/>
  <c r="Z10" i="274"/>
  <c r="Z9" i="274"/>
  <c r="Z8" i="274"/>
  <c r="Z7" i="274"/>
  <c r="Z6" i="274"/>
  <c r="Z5" i="274"/>
  <c r="Z4" i="274"/>
  <c r="Z3" i="274"/>
  <c r="Z2" i="274"/>
  <c r="Z17" i="275"/>
  <c r="Z16" i="275"/>
  <c r="Z15" i="275"/>
  <c r="Z14" i="275"/>
  <c r="Z13" i="275"/>
  <c r="Z12" i="275"/>
  <c r="Z11" i="275"/>
  <c r="Z10" i="275"/>
  <c r="Z9" i="275"/>
  <c r="Z8" i="275"/>
  <c r="Z7" i="275"/>
  <c r="Z6" i="275"/>
  <c r="Z5" i="275"/>
  <c r="Z4" i="275"/>
  <c r="Z3" i="275"/>
  <c r="Z2" i="275"/>
  <c r="AB26" i="271"/>
  <c r="AB25" i="271"/>
  <c r="AB24" i="271"/>
  <c r="AB23" i="271"/>
  <c r="AB22" i="271"/>
  <c r="AB21" i="271"/>
  <c r="AB20" i="271"/>
  <c r="AB19" i="271"/>
  <c r="AB18" i="271"/>
  <c r="AB17" i="271"/>
  <c r="AB16" i="271"/>
  <c r="AB15" i="271"/>
  <c r="AB14" i="271"/>
  <c r="AB13" i="271"/>
  <c r="AB12" i="271"/>
  <c r="AB11" i="271"/>
  <c r="AB10" i="271"/>
  <c r="AB9" i="271"/>
  <c r="AB8" i="271"/>
  <c r="AB7" i="271"/>
  <c r="AB6" i="271"/>
  <c r="AB5" i="271"/>
  <c r="AB4" i="271"/>
  <c r="AB3" i="271"/>
  <c r="AB2" i="271"/>
  <c r="Z20" i="270" l="1"/>
  <c r="Z21" i="270"/>
  <c r="Z22" i="270"/>
  <c r="Z19" i="270"/>
  <c r="Z18" i="270"/>
  <c r="Z17" i="270"/>
  <c r="Z16" i="270"/>
  <c r="Z15" i="270"/>
  <c r="Z14" i="270"/>
  <c r="Z13" i="270"/>
  <c r="Z12" i="270"/>
  <c r="Z11" i="270"/>
  <c r="Z10" i="270"/>
  <c r="Z9" i="270"/>
  <c r="Z8" i="270"/>
  <c r="Z7" i="270"/>
  <c r="Z6" i="270"/>
  <c r="Z5" i="270"/>
  <c r="Z4" i="270"/>
  <c r="Z3" i="270"/>
  <c r="Z2" i="270"/>
  <c r="Z2" i="269"/>
  <c r="Z23" i="269"/>
  <c r="Z22" i="269"/>
  <c r="Z21" i="269"/>
  <c r="Z20" i="269"/>
  <c r="Z19" i="269"/>
  <c r="Z18" i="269"/>
  <c r="Z17" i="269"/>
  <c r="Z16" i="269"/>
  <c r="Z15" i="269"/>
  <c r="Z14" i="269"/>
  <c r="Z13" i="269"/>
  <c r="Z12" i="269"/>
  <c r="Z11" i="269"/>
  <c r="Z10" i="269"/>
  <c r="Z9" i="269"/>
  <c r="Z8" i="269"/>
  <c r="Z7" i="269"/>
  <c r="Z6" i="269"/>
  <c r="Z5" i="269"/>
  <c r="Z4" i="269"/>
  <c r="Z3" i="269"/>
  <c r="Z27" i="268"/>
  <c r="Z28" i="268"/>
  <c r="Z26" i="268"/>
  <c r="Z25" i="268"/>
  <c r="Z24" i="268"/>
  <c r="Z23" i="268"/>
  <c r="Z22" i="268"/>
  <c r="Z21" i="268"/>
  <c r="Z20" i="268"/>
  <c r="Z19" i="268"/>
  <c r="Z18" i="268"/>
  <c r="Z17" i="268"/>
  <c r="Z16" i="268"/>
  <c r="Z15" i="268"/>
  <c r="Z14" i="268"/>
  <c r="Z13" i="268"/>
  <c r="Z12" i="268"/>
  <c r="Z11" i="268"/>
  <c r="Z10" i="268"/>
  <c r="Z9" i="268"/>
  <c r="Z8" i="268"/>
  <c r="Z7" i="268"/>
  <c r="Z6" i="268"/>
  <c r="Z5" i="268"/>
  <c r="Z4" i="268"/>
  <c r="Z3" i="268"/>
  <c r="Z2" i="268"/>
  <c r="Z26" i="267"/>
  <c r="Z25" i="267"/>
  <c r="Z24" i="267"/>
  <c r="Z23" i="267"/>
  <c r="Z22" i="267"/>
  <c r="Z21" i="267"/>
  <c r="Z20" i="267"/>
  <c r="Z19" i="267"/>
  <c r="Z18" i="267"/>
  <c r="Z17" i="267"/>
  <c r="Z16" i="267"/>
  <c r="Z15" i="267"/>
  <c r="Z14" i="267"/>
  <c r="Z13" i="267"/>
  <c r="Z12" i="267"/>
  <c r="Z11" i="267"/>
  <c r="Z10" i="267"/>
  <c r="Z9" i="267"/>
  <c r="Z8" i="267"/>
  <c r="Z7" i="267"/>
  <c r="Z6" i="267"/>
  <c r="Z5" i="267"/>
  <c r="Z4" i="267"/>
  <c r="Z3" i="267"/>
  <c r="Z2" i="267"/>
  <c r="Z15" i="266"/>
  <c r="Z16" i="266"/>
  <c r="Z17" i="266"/>
  <c r="Z18" i="266"/>
  <c r="Z19" i="266"/>
  <c r="Z2" i="266"/>
  <c r="Z3" i="266"/>
  <c r="Z4" i="266"/>
  <c r="Z5" i="266"/>
  <c r="Z6" i="266"/>
  <c r="Z7" i="266"/>
  <c r="Z8" i="266"/>
  <c r="Z9" i="266"/>
  <c r="Z10" i="266"/>
  <c r="Z11" i="266"/>
  <c r="Z14" i="266"/>
  <c r="Z13" i="266"/>
  <c r="Z12" i="266"/>
  <c r="Z19" i="265"/>
  <c r="Z20" i="265"/>
  <c r="Z21" i="265"/>
  <c r="Z22" i="265"/>
  <c r="Z23" i="265"/>
  <c r="Z24" i="265"/>
  <c r="Z25" i="265"/>
  <c r="Z18" i="265"/>
  <c r="Z17" i="265"/>
  <c r="Z16" i="265"/>
  <c r="Z15" i="265"/>
  <c r="Z14" i="265"/>
  <c r="Z13" i="265"/>
  <c r="Z12" i="265"/>
  <c r="Z11" i="265"/>
  <c r="Z10" i="265"/>
  <c r="Z9" i="265"/>
  <c r="Z8" i="265"/>
  <c r="Z7" i="265"/>
  <c r="Z6" i="265"/>
  <c r="Z5" i="265"/>
  <c r="Z4" i="265"/>
  <c r="Z3" i="265"/>
  <c r="Z2" i="265"/>
  <c r="Z31" i="264"/>
  <c r="Z30" i="264"/>
  <c r="Z29" i="264"/>
  <c r="Z28" i="264"/>
  <c r="Z27" i="264"/>
  <c r="Z26" i="264"/>
  <c r="Z25" i="264"/>
  <c r="Z24" i="264"/>
  <c r="Z23" i="264"/>
  <c r="Z22" i="264"/>
  <c r="Z21" i="264"/>
  <c r="Z20" i="264"/>
  <c r="Z19" i="264"/>
  <c r="Z18" i="264"/>
  <c r="Z17" i="264"/>
  <c r="Z16" i="264"/>
  <c r="Z15" i="264"/>
  <c r="Z14" i="264"/>
  <c r="Z13" i="264"/>
  <c r="Z12" i="264"/>
  <c r="Z11" i="264"/>
  <c r="Z10" i="264"/>
  <c r="Z9" i="264"/>
  <c r="Z8" i="264"/>
  <c r="Z7" i="264"/>
  <c r="Z6" i="264"/>
  <c r="Z5" i="264"/>
  <c r="Z4" i="264"/>
  <c r="Z3" i="264"/>
  <c r="Z2" i="264"/>
  <c r="Z30" i="263"/>
  <c r="Z29" i="263"/>
  <c r="Z28" i="263"/>
  <c r="Z27" i="263"/>
  <c r="Z26" i="263"/>
  <c r="Z25" i="263"/>
  <c r="Z24" i="263"/>
  <c r="Z23" i="263"/>
  <c r="Z22" i="263"/>
  <c r="Z21" i="263"/>
  <c r="Z20" i="263"/>
  <c r="Z19" i="263"/>
  <c r="Z18" i="263"/>
  <c r="Z17" i="263"/>
  <c r="Z16" i="263"/>
  <c r="Z15" i="263"/>
  <c r="Z14" i="263"/>
  <c r="Z13" i="263"/>
  <c r="Z12" i="263"/>
  <c r="Z11" i="263"/>
  <c r="Z10" i="263"/>
  <c r="Z9" i="263"/>
  <c r="Z8" i="263"/>
  <c r="Z7" i="263"/>
  <c r="Z6" i="263"/>
  <c r="Z5" i="263"/>
  <c r="Z4" i="263"/>
  <c r="Z3" i="263"/>
  <c r="Z2" i="263"/>
  <c r="Z15" i="262"/>
  <c r="Z14" i="262"/>
  <c r="Z13" i="262"/>
  <c r="Z12" i="262"/>
  <c r="Z11" i="262"/>
  <c r="Z10" i="262"/>
  <c r="Z9" i="262"/>
  <c r="Z8" i="262"/>
  <c r="Z7" i="262"/>
  <c r="Z6" i="262"/>
  <c r="Z5" i="262"/>
  <c r="Z4" i="262"/>
  <c r="Z3" i="262"/>
  <c r="Z2" i="262"/>
  <c r="Z18" i="261"/>
  <c r="Z17" i="261"/>
  <c r="Z16" i="261"/>
  <c r="Z15" i="261"/>
  <c r="Z14" i="261"/>
  <c r="Z13" i="261"/>
  <c r="Z12" i="261"/>
  <c r="Z11" i="261"/>
  <c r="Z10" i="261"/>
  <c r="Z9" i="261"/>
  <c r="Z8" i="261"/>
  <c r="Z7" i="261"/>
  <c r="Z6" i="261"/>
  <c r="Z5" i="261"/>
  <c r="Z4" i="261"/>
  <c r="Z3" i="261"/>
  <c r="Z2" i="261"/>
  <c r="Z14" i="260"/>
  <c r="Z13" i="260"/>
  <c r="Z12" i="260"/>
  <c r="Z11" i="260"/>
  <c r="Z10" i="260"/>
  <c r="Z9" i="260"/>
  <c r="Z8" i="260"/>
  <c r="Z7" i="260"/>
  <c r="Z6" i="260"/>
  <c r="Z5" i="260"/>
  <c r="Z4" i="260"/>
  <c r="Z3" i="260"/>
  <c r="Z2" i="260"/>
  <c r="Z2" i="259"/>
  <c r="Z15" i="259"/>
  <c r="Z14" i="259"/>
  <c r="Z13" i="259"/>
  <c r="Z12" i="259"/>
  <c r="Z11" i="259"/>
  <c r="Z10" i="259"/>
  <c r="Z9" i="259"/>
  <c r="Z8" i="259"/>
  <c r="Z7" i="259"/>
  <c r="Z6" i="259"/>
  <c r="Z5" i="259"/>
  <c r="Z4" i="259"/>
  <c r="Z3" i="259"/>
  <c r="Z10" i="258"/>
  <c r="Z9" i="258"/>
  <c r="Z8" i="258"/>
  <c r="Z7" i="258"/>
  <c r="Z6" i="258"/>
  <c r="Z5" i="258"/>
  <c r="Z4" i="258"/>
  <c r="Z3" i="258"/>
  <c r="Z2" i="258"/>
  <c r="Z14" i="256"/>
  <c r="Z13" i="256"/>
  <c r="Z12" i="256"/>
  <c r="Z11" i="256"/>
  <c r="Z10" i="256"/>
  <c r="Z9" i="256"/>
  <c r="Z8" i="256"/>
  <c r="Z7" i="256"/>
  <c r="Z6" i="256"/>
  <c r="Z5" i="256"/>
  <c r="Z4" i="256"/>
  <c r="Z3" i="256"/>
  <c r="Z2" i="256"/>
  <c r="Z18" i="257"/>
  <c r="Z17" i="257"/>
  <c r="Z16" i="257"/>
  <c r="Z15" i="257"/>
  <c r="Z14" i="257"/>
  <c r="Z13" i="257"/>
  <c r="Z12" i="257"/>
  <c r="Z11" i="257"/>
  <c r="Z10" i="257"/>
  <c r="Z9" i="257"/>
  <c r="Z8" i="257"/>
  <c r="Z7" i="257"/>
  <c r="Z6" i="257"/>
  <c r="Z5" i="257"/>
  <c r="Z4" i="257"/>
  <c r="Z3" i="257"/>
  <c r="Z2" i="257"/>
  <c r="Z15" i="255"/>
  <c r="Z14" i="255"/>
  <c r="Z13" i="255"/>
  <c r="Z12" i="255"/>
  <c r="Z11" i="255"/>
  <c r="Z10" i="255"/>
  <c r="Z9" i="255"/>
  <c r="Z8" i="255"/>
  <c r="Z7" i="255"/>
  <c r="Z6" i="255"/>
  <c r="Z5" i="255"/>
  <c r="Z4" i="255"/>
  <c r="Z3" i="255"/>
  <c r="Z2" i="255"/>
  <c r="Z2" i="254"/>
  <c r="Z26" i="254"/>
  <c r="Z25" i="254"/>
  <c r="Z24" i="254"/>
  <c r="Z23" i="254"/>
  <c r="Z22" i="254"/>
  <c r="Z21" i="254"/>
  <c r="Z20" i="254"/>
  <c r="Z19" i="254"/>
  <c r="Z18" i="254"/>
  <c r="Z17" i="254"/>
  <c r="Z16" i="254"/>
  <c r="Z15" i="254"/>
  <c r="Z14" i="254"/>
  <c r="Z13" i="254"/>
  <c r="Z12" i="254"/>
  <c r="Z11" i="254"/>
  <c r="Z10" i="254"/>
  <c r="Z9" i="254"/>
  <c r="Z8" i="254"/>
  <c r="Z7" i="254"/>
  <c r="Z6" i="254"/>
  <c r="Z5" i="254"/>
  <c r="Z4" i="254"/>
  <c r="Z3" i="254"/>
  <c r="Z24" i="252"/>
  <c r="Z25" i="252"/>
  <c r="Z26" i="252"/>
  <c r="Z27" i="252"/>
  <c r="Z28" i="252"/>
  <c r="Z29" i="252"/>
  <c r="Z30" i="252"/>
  <c r="Z31" i="252"/>
  <c r="Z32" i="252"/>
  <c r="Z33" i="252"/>
  <c r="Z34" i="252"/>
  <c r="Z35" i="252"/>
  <c r="Z36" i="252"/>
  <c r="Z37" i="252"/>
  <c r="Z38" i="252"/>
  <c r="Z39" i="252"/>
  <c r="Z40" i="252"/>
  <c r="Z41" i="252"/>
  <c r="Z42" i="252"/>
  <c r="Z22" i="253"/>
  <c r="Z15" i="253"/>
  <c r="Z16" i="253"/>
  <c r="Z17" i="253"/>
  <c r="Z18" i="253"/>
  <c r="Z19" i="253"/>
  <c r="Z20" i="253"/>
  <c r="Z21" i="253"/>
  <c r="Z14" i="253"/>
  <c r="Z13" i="253"/>
  <c r="Z12" i="253"/>
  <c r="Z11" i="253"/>
  <c r="Z10" i="253"/>
  <c r="Z9" i="253"/>
  <c r="Z8" i="253"/>
  <c r="Z7" i="253"/>
  <c r="Z6" i="253"/>
  <c r="Z5" i="253"/>
  <c r="Z4" i="253"/>
  <c r="Z3" i="253"/>
  <c r="Z2" i="253"/>
  <c r="Z2" i="252"/>
  <c r="Z3" i="252"/>
  <c r="Z4" i="252"/>
  <c r="Z5" i="252"/>
  <c r="Z6" i="252"/>
  <c r="Z7" i="252"/>
  <c r="Z8" i="252"/>
  <c r="Z9" i="252"/>
  <c r="Z10" i="252"/>
  <c r="Z11" i="252"/>
  <c r="Z12" i="252"/>
  <c r="Z13" i="252"/>
  <c r="Z14" i="252"/>
  <c r="Z15" i="252"/>
  <c r="Z16" i="252"/>
  <c r="Z17" i="252"/>
  <c r="Z18" i="252"/>
  <c r="Z19" i="252"/>
  <c r="Z20" i="252"/>
  <c r="Z21" i="252"/>
  <c r="Z22" i="252"/>
  <c r="Z23" i="252"/>
  <c r="Z31" i="251"/>
  <c r="Z2" i="251"/>
  <c r="Z3" i="251"/>
  <c r="Z4" i="251"/>
  <c r="Z5" i="251"/>
  <c r="Z6" i="251"/>
  <c r="Z7" i="251"/>
  <c r="Z8" i="251"/>
  <c r="Z9" i="251"/>
  <c r="Z10" i="251"/>
  <c r="Z11" i="251"/>
  <c r="Z12" i="251"/>
  <c r="Z13" i="251"/>
  <c r="Z14" i="251"/>
  <c r="Z15" i="251"/>
  <c r="Z16" i="251"/>
  <c r="Z17" i="251"/>
  <c r="Z18" i="251"/>
  <c r="Z19" i="251"/>
  <c r="Z20" i="251"/>
  <c r="Z21" i="251"/>
  <c r="Z22" i="251"/>
  <c r="Z23" i="251"/>
  <c r="Z24" i="251"/>
  <c r="Z25" i="251"/>
  <c r="Z26" i="251"/>
  <c r="Z27" i="251"/>
  <c r="Z28" i="251"/>
  <c r="Z29" i="251"/>
  <c r="Z30" i="251"/>
  <c r="Z23" i="250"/>
  <c r="Z22" i="250"/>
  <c r="Z21" i="250"/>
  <c r="Z20" i="250"/>
  <c r="Z19" i="250"/>
  <c r="Z18" i="250"/>
  <c r="Z17" i="250"/>
  <c r="Z16" i="250"/>
  <c r="Z15" i="250"/>
  <c r="Z14" i="250"/>
  <c r="Z13" i="250"/>
  <c r="Z12" i="250"/>
  <c r="Z11" i="250"/>
  <c r="Z10" i="250"/>
  <c r="Z9" i="250"/>
  <c r="Z8" i="250"/>
  <c r="Z7" i="250"/>
  <c r="Z6" i="250"/>
  <c r="Z5" i="250"/>
  <c r="Z4" i="250"/>
  <c r="Z3" i="250"/>
  <c r="Z2" i="250"/>
  <c r="Z3" i="249"/>
  <c r="Z4" i="249"/>
  <c r="Z5" i="249"/>
  <c r="Z6" i="249"/>
  <c r="Z7" i="249"/>
  <c r="Z8" i="249"/>
  <c r="Z9" i="249"/>
  <c r="Z10" i="249"/>
  <c r="Z11" i="249"/>
  <c r="Z12" i="249"/>
  <c r="Z13" i="249"/>
  <c r="Z14" i="249"/>
  <c r="Z2" i="249"/>
  <c r="Z2" i="246"/>
  <c r="Z3" i="248"/>
  <c r="Z4" i="248"/>
  <c r="Z5" i="248"/>
  <c r="Z6" i="248"/>
  <c r="Z7" i="248"/>
  <c r="Z8" i="248"/>
  <c r="Z9" i="248"/>
  <c r="Z10" i="248"/>
  <c r="Z11" i="248"/>
  <c r="Z12" i="248"/>
  <c r="Z13" i="248"/>
  <c r="Z14" i="248"/>
  <c r="Z15" i="248"/>
  <c r="Z16" i="248"/>
  <c r="Z17" i="248"/>
  <c r="Z18" i="248"/>
  <c r="Z19" i="248"/>
  <c r="Z20" i="248"/>
  <c r="Z21" i="248"/>
  <c r="Z22" i="248"/>
  <c r="Z23" i="248"/>
  <c r="Z24" i="248"/>
  <c r="Z25" i="248"/>
  <c r="Z26" i="248"/>
  <c r="Z27" i="248"/>
  <c r="Z28" i="248"/>
  <c r="Z29" i="248"/>
  <c r="Z30" i="248"/>
  <c r="Z2" i="248"/>
  <c r="Z34" i="247" l="1"/>
  <c r="Z33" i="247"/>
  <c r="Z32" i="247"/>
  <c r="Z31" i="247"/>
  <c r="Z30" i="247"/>
  <c r="Z29" i="247"/>
  <c r="Z28" i="247"/>
  <c r="Z27" i="247"/>
  <c r="Z26" i="247"/>
  <c r="Z25" i="247"/>
  <c r="Z24" i="247"/>
  <c r="Z23" i="247"/>
  <c r="Z22" i="247"/>
  <c r="Z21" i="247"/>
  <c r="Z20" i="247"/>
  <c r="Z19" i="247"/>
  <c r="Z18" i="247"/>
  <c r="Z17" i="247"/>
  <c r="Z16" i="247"/>
  <c r="Z15" i="247"/>
  <c r="Z14" i="247"/>
  <c r="Z13" i="247"/>
  <c r="Z12" i="247"/>
  <c r="Z11" i="247"/>
  <c r="Z10" i="247"/>
  <c r="Z9" i="247"/>
  <c r="Z8" i="247"/>
  <c r="Z7" i="247"/>
  <c r="Z6" i="247"/>
  <c r="Z5" i="247"/>
  <c r="Z4" i="247"/>
  <c r="Z3" i="247"/>
  <c r="Z2" i="247"/>
  <c r="Y22" i="246"/>
  <c r="Z22" i="246" s="1"/>
  <c r="Y21" i="246"/>
  <c r="Z21" i="246" s="1"/>
  <c r="Y20" i="246"/>
  <c r="Z20" i="246" s="1"/>
  <c r="Y19" i="246"/>
  <c r="Z19" i="246" s="1"/>
  <c r="Y18" i="246"/>
  <c r="Z18" i="246" s="1"/>
  <c r="Y17" i="246"/>
  <c r="Z17" i="246" s="1"/>
  <c r="Y16" i="246"/>
  <c r="Z16" i="246" s="1"/>
  <c r="Y15" i="246"/>
  <c r="Z15" i="246" s="1"/>
  <c r="Z14" i="246"/>
  <c r="Y14" i="246"/>
  <c r="Y13" i="246"/>
  <c r="Z13" i="246" s="1"/>
  <c r="Y12" i="246"/>
  <c r="Z12" i="246" s="1"/>
  <c r="Y11" i="246"/>
  <c r="Z11" i="246" s="1"/>
  <c r="Y10" i="246"/>
  <c r="Z10" i="246" s="1"/>
  <c r="Y9" i="246"/>
  <c r="Z9" i="246" s="1"/>
  <c r="Y8" i="246"/>
  <c r="Z8" i="246" s="1"/>
  <c r="Y7" i="246"/>
  <c r="Z7" i="246" s="1"/>
  <c r="Y6" i="246"/>
  <c r="Z6" i="246" s="1"/>
  <c r="Y5" i="246"/>
  <c r="Z5" i="246" s="1"/>
  <c r="Y4" i="246"/>
  <c r="Z4" i="246" s="1"/>
  <c r="Y3" i="246"/>
  <c r="Z3" i="246" s="1"/>
  <c r="Y2" i="246"/>
  <c r="Z28" i="245"/>
  <c r="Z27" i="245"/>
  <c r="Z26" i="245"/>
  <c r="Z25" i="245"/>
  <c r="Z24" i="245"/>
  <c r="Z23" i="245"/>
  <c r="Z22" i="245"/>
  <c r="Z21" i="245"/>
  <c r="Z20" i="245"/>
  <c r="Z19" i="245"/>
  <c r="Z18" i="245"/>
  <c r="Z17" i="245"/>
  <c r="Z16" i="245"/>
  <c r="Z15" i="245"/>
  <c r="Z14" i="245"/>
  <c r="Z13" i="245"/>
  <c r="Z12" i="245"/>
  <c r="Z11" i="245"/>
  <c r="Z10" i="245"/>
  <c r="Z9" i="245"/>
  <c r="Z8" i="245"/>
  <c r="Z7" i="245"/>
  <c r="Z6" i="245"/>
  <c r="Z5" i="245"/>
  <c r="Z4" i="245"/>
  <c r="Z3" i="245"/>
  <c r="Z2" i="245"/>
  <c r="Z44" i="244"/>
  <c r="Z28" i="244"/>
  <c r="Z29" i="244"/>
  <c r="Z30" i="244"/>
  <c r="Z31" i="244"/>
  <c r="Z32" i="244"/>
  <c r="Z33" i="244"/>
  <c r="Z34" i="244"/>
  <c r="Z35" i="244"/>
  <c r="Z36" i="244"/>
  <c r="Z37" i="244"/>
  <c r="Z38" i="244"/>
  <c r="Z39" i="244"/>
  <c r="Z40" i="244"/>
  <c r="Z41" i="244"/>
  <c r="Z42" i="244"/>
  <c r="Z43" i="244"/>
  <c r="Z27" i="244"/>
  <c r="Z26" i="244"/>
  <c r="Z25" i="244"/>
  <c r="Z24" i="244"/>
  <c r="Z23" i="244"/>
  <c r="Z22" i="244"/>
  <c r="Z21" i="244"/>
  <c r="Z20" i="244"/>
  <c r="Z19" i="244"/>
  <c r="Z18" i="244"/>
  <c r="Z17" i="244"/>
  <c r="Z16" i="244"/>
  <c r="Z15" i="244"/>
  <c r="Z14" i="244"/>
  <c r="Z13" i="244"/>
  <c r="Z12" i="244"/>
  <c r="Z11" i="244"/>
  <c r="Z10" i="244"/>
  <c r="Z9" i="244"/>
  <c r="Z8" i="244"/>
  <c r="Z7" i="244"/>
  <c r="Z6" i="244"/>
  <c r="Z5" i="244"/>
  <c r="Z4" i="244"/>
  <c r="Z3" i="244"/>
  <c r="Z2" i="244"/>
  <c r="Z3" i="243"/>
  <c r="Z4" i="243"/>
  <c r="Z5" i="243"/>
  <c r="Z6" i="243"/>
  <c r="Z7" i="243"/>
  <c r="Z8" i="243"/>
  <c r="Z9" i="243"/>
  <c r="Z10" i="243"/>
  <c r="Z11" i="243"/>
  <c r="Z12" i="243"/>
  <c r="Z13" i="243"/>
  <c r="Z14" i="243"/>
  <c r="Z15" i="243"/>
  <c r="Z16" i="243"/>
  <c r="Z17" i="243"/>
  <c r="Z18" i="243"/>
  <c r="Z19" i="243"/>
  <c r="Z20" i="243"/>
  <c r="Z21" i="243"/>
  <c r="Z22" i="243"/>
  <c r="Z23" i="243"/>
  <c r="Z24" i="243"/>
  <c r="Z25" i="243"/>
  <c r="Z26" i="243"/>
  <c r="Z27" i="243"/>
  <c r="Z28" i="243"/>
  <c r="Z29" i="243"/>
  <c r="Z30" i="243"/>
  <c r="Z31" i="243"/>
  <c r="Z32" i="243"/>
  <c r="Z33" i="243"/>
  <c r="Z34" i="243"/>
  <c r="Z35" i="243"/>
  <c r="Z36" i="243"/>
  <c r="Z37" i="243"/>
  <c r="Z38" i="243"/>
  <c r="Z39" i="243"/>
  <c r="Z40" i="243"/>
  <c r="Z41" i="243"/>
  <c r="Z42" i="243"/>
  <c r="Z2" i="243"/>
  <c r="Z22" i="242"/>
  <c r="Z23" i="242"/>
  <c r="Y3" i="242"/>
  <c r="Z3" i="242" s="1"/>
  <c r="Y4" i="242"/>
  <c r="Z4" i="242" s="1"/>
  <c r="Y5" i="242"/>
  <c r="Z5" i="242" s="1"/>
  <c r="Y6" i="242"/>
  <c r="Z6" i="242" s="1"/>
  <c r="Y7" i="242"/>
  <c r="Y8" i="242"/>
  <c r="Y9" i="242"/>
  <c r="Y10" i="242"/>
  <c r="Z10" i="242" s="1"/>
  <c r="Y11" i="242"/>
  <c r="Z11" i="242" s="1"/>
  <c r="Y12" i="242"/>
  <c r="Y13" i="242"/>
  <c r="Y14" i="242"/>
  <c r="Z14" i="242" s="1"/>
  <c r="Y15" i="242"/>
  <c r="Z15" i="242" s="1"/>
  <c r="Y16" i="242"/>
  <c r="Z16" i="242" s="1"/>
  <c r="Y17" i="242"/>
  <c r="Z17" i="242" s="1"/>
  <c r="Y18" i="242"/>
  <c r="Z18" i="242" s="1"/>
  <c r="Y19" i="242"/>
  <c r="Z19" i="242" s="1"/>
  <c r="Y20" i="242"/>
  <c r="Z20" i="242" s="1"/>
  <c r="Y21" i="242"/>
  <c r="Z21" i="242" s="1"/>
  <c r="Y22" i="242"/>
  <c r="Y23" i="242"/>
  <c r="Y2" i="242"/>
  <c r="Z2" i="242" s="1"/>
  <c r="Z13" i="242"/>
  <c r="Z12" i="242"/>
  <c r="Z9" i="242"/>
  <c r="Z8" i="242"/>
  <c r="Z7" i="242"/>
  <c r="Z14" i="241"/>
  <c r="Z13" i="241"/>
  <c r="Z12" i="241"/>
  <c r="Z11" i="241"/>
  <c r="Z10" i="241"/>
  <c r="Z9" i="241"/>
  <c r="Z8" i="241"/>
  <c r="Z7" i="241"/>
  <c r="Z6" i="241"/>
  <c r="Z5" i="241"/>
  <c r="Z4" i="241"/>
  <c r="Z3" i="241"/>
  <c r="Z2" i="241"/>
  <c r="Y14" i="241"/>
  <c r="Y13" i="241"/>
  <c r="Y12" i="241"/>
  <c r="Y11" i="241"/>
  <c r="Y10" i="241"/>
  <c r="Y9" i="241"/>
  <c r="Y8" i="241"/>
  <c r="Y7" i="241"/>
  <c r="Y6" i="241"/>
  <c r="Y5" i="241"/>
  <c r="Y4" i="241"/>
  <c r="Y3" i="241"/>
  <c r="Y2" i="241"/>
  <c r="Z25" i="240"/>
  <c r="Z24" i="240"/>
  <c r="Z23" i="240"/>
  <c r="Z22" i="240"/>
  <c r="Z21" i="240"/>
  <c r="Z20" i="240"/>
  <c r="Z19" i="240"/>
  <c r="Z18" i="240"/>
  <c r="Z17" i="240"/>
  <c r="Z16" i="240"/>
  <c r="Z15" i="240"/>
  <c r="Z14" i="240"/>
  <c r="Z13" i="240"/>
  <c r="Z12" i="240"/>
  <c r="Z11" i="240"/>
  <c r="Z10" i="240"/>
  <c r="Z9" i="240"/>
  <c r="Z8" i="240"/>
  <c r="Z7" i="240"/>
  <c r="Z6" i="240"/>
  <c r="Z5" i="240"/>
  <c r="Z4" i="240"/>
  <c r="Z3" i="240"/>
  <c r="Z2" i="240"/>
  <c r="Z28" i="239"/>
  <c r="Z27" i="239"/>
  <c r="Z26" i="239"/>
  <c r="Z25" i="239"/>
  <c r="Z24" i="239"/>
  <c r="Z23" i="239"/>
  <c r="Z22" i="239"/>
  <c r="Z21" i="239"/>
  <c r="Z20" i="239"/>
  <c r="Z19" i="239"/>
  <c r="Z18" i="239"/>
  <c r="Z17" i="239"/>
  <c r="Z16" i="239"/>
  <c r="Z15" i="239"/>
  <c r="Z14" i="239"/>
  <c r="Z13" i="239"/>
  <c r="Z12" i="239"/>
  <c r="Z11" i="239"/>
  <c r="Z10" i="239"/>
  <c r="Z9" i="239"/>
  <c r="Z8" i="239"/>
  <c r="Z7" i="239"/>
  <c r="Z6" i="239"/>
  <c r="Z5" i="239"/>
  <c r="Z4" i="239"/>
  <c r="Z3" i="239"/>
  <c r="Z2" i="239"/>
  <c r="Z19" i="238"/>
  <c r="Z18" i="238"/>
  <c r="Z17" i="238"/>
  <c r="Z16" i="238"/>
  <c r="Z15" i="238"/>
  <c r="Z14" i="238"/>
  <c r="Z13" i="238"/>
  <c r="Z12" i="238"/>
  <c r="Z11" i="238"/>
  <c r="Z10" i="238"/>
  <c r="Z9" i="238"/>
  <c r="Z8" i="238"/>
  <c r="Z7" i="238"/>
  <c r="Z6" i="238"/>
  <c r="Z5" i="238"/>
  <c r="Z4" i="238"/>
  <c r="Z3" i="238"/>
  <c r="Z2" i="238"/>
  <c r="Z22" i="237"/>
  <c r="Z21" i="237"/>
  <c r="Z20" i="237"/>
  <c r="Z19" i="237"/>
  <c r="Z18" i="237"/>
  <c r="Z17" i="237"/>
  <c r="Z16" i="237"/>
  <c r="Z15" i="237"/>
  <c r="Z14" i="237"/>
  <c r="Z13" i="237"/>
  <c r="Z12" i="237"/>
  <c r="Z11" i="237"/>
  <c r="Z10" i="237"/>
  <c r="Z9" i="237"/>
  <c r="Z8" i="237"/>
  <c r="Z7" i="237"/>
  <c r="Z6" i="237"/>
  <c r="Z5" i="237"/>
  <c r="Z4" i="237"/>
  <c r="Z3" i="237"/>
  <c r="Z2" i="237"/>
  <c r="Z27" i="235"/>
  <c r="Z26" i="235"/>
  <c r="Z25" i="235"/>
  <c r="Z24" i="235"/>
  <c r="Z23" i="235"/>
  <c r="Z22" i="235"/>
  <c r="Z21" i="235"/>
  <c r="Z20" i="235"/>
  <c r="Z19" i="235"/>
  <c r="Z18" i="235"/>
  <c r="Z17" i="235"/>
  <c r="Z16" i="235"/>
  <c r="Z15" i="235"/>
  <c r="Z14" i="235"/>
  <c r="Z13" i="235"/>
  <c r="Z12" i="235"/>
  <c r="Z11" i="235"/>
  <c r="Z10" i="235"/>
  <c r="Z9" i="235"/>
  <c r="Z8" i="235"/>
  <c r="Z7" i="235"/>
  <c r="Z6" i="235"/>
  <c r="Z5" i="235"/>
  <c r="Z4" i="235"/>
  <c r="Z3" i="235"/>
  <c r="Z2" i="235"/>
  <c r="Z26" i="234"/>
  <c r="Z25" i="234"/>
  <c r="Z24" i="234"/>
  <c r="Z23" i="234"/>
  <c r="Z22" i="234"/>
  <c r="Z21" i="234"/>
  <c r="Z20" i="234"/>
  <c r="Z19" i="234"/>
  <c r="Z18" i="234"/>
  <c r="Z17" i="234"/>
  <c r="Z16" i="234"/>
  <c r="Z15" i="234"/>
  <c r="Z14" i="234"/>
  <c r="Z13" i="234"/>
  <c r="Z12" i="234"/>
  <c r="Z11" i="234"/>
  <c r="Z10" i="234"/>
  <c r="Z9" i="234"/>
  <c r="Z8" i="234"/>
  <c r="Z7" i="234"/>
  <c r="Z6" i="234"/>
  <c r="Z5" i="234"/>
  <c r="Z4" i="234"/>
  <c r="Z3" i="234"/>
  <c r="Z2" i="234"/>
  <c r="Z16" i="233"/>
  <c r="Z15" i="233"/>
  <c r="Z14" i="233"/>
  <c r="Z13" i="233"/>
  <c r="Z12" i="233"/>
  <c r="Z11" i="233"/>
  <c r="Z10" i="233"/>
  <c r="Z9" i="233"/>
  <c r="Z8" i="233"/>
  <c r="Z7" i="233"/>
  <c r="Z6" i="233"/>
  <c r="Z5" i="233"/>
  <c r="Z4" i="233"/>
  <c r="Z3" i="233"/>
  <c r="Z2" i="233"/>
  <c r="Y28" i="232"/>
  <c r="Y27" i="232"/>
  <c r="Y26" i="232"/>
  <c r="Y25" i="232"/>
  <c r="Y24" i="232"/>
  <c r="Y23" i="232"/>
  <c r="Y22" i="232"/>
  <c r="Y21" i="232"/>
  <c r="Y20" i="232"/>
  <c r="Y19" i="232"/>
  <c r="Y18" i="232"/>
  <c r="Y17" i="232"/>
  <c r="Y16" i="232"/>
  <c r="Y15" i="232"/>
  <c r="Y14" i="232"/>
  <c r="Y13" i="232"/>
  <c r="Y12" i="232"/>
  <c r="Y11" i="232"/>
  <c r="Y10" i="232"/>
  <c r="Y9" i="232"/>
  <c r="Y8" i="232"/>
  <c r="Y7" i="232"/>
  <c r="Y6" i="232"/>
  <c r="Y5" i="232"/>
  <c r="Y4" i="232"/>
  <c r="Y3" i="232"/>
  <c r="Y2" i="232"/>
  <c r="Z25" i="230"/>
  <c r="Z24" i="230"/>
  <c r="Z23" i="230"/>
  <c r="Z22" i="230"/>
  <c r="Z21" i="230"/>
  <c r="Z20" i="230"/>
  <c r="Z19" i="230"/>
  <c r="Z18" i="230"/>
  <c r="Z17" i="230"/>
  <c r="Z16" i="230"/>
  <c r="Z15" i="230"/>
  <c r="Z14" i="230"/>
  <c r="Z13" i="230"/>
  <c r="Z12" i="230"/>
  <c r="Z11" i="230"/>
  <c r="Z10" i="230"/>
  <c r="Z9" i="230"/>
  <c r="Z8" i="230"/>
  <c r="Z7" i="230"/>
  <c r="Z6" i="230"/>
  <c r="Z5" i="230"/>
  <c r="Z4" i="230"/>
  <c r="Z3" i="230"/>
  <c r="Z2" i="230"/>
  <c r="Z19" i="228"/>
  <c r="Z18" i="228"/>
  <c r="Z17" i="228"/>
  <c r="Z16" i="228"/>
  <c r="Z15" i="228"/>
  <c r="Z14" i="228"/>
  <c r="Z13" i="228"/>
  <c r="Z12" i="228"/>
  <c r="Z11" i="228"/>
  <c r="Z10" i="228"/>
  <c r="Z9" i="228"/>
  <c r="Z8" i="228"/>
  <c r="Z7" i="228"/>
  <c r="Z6" i="228"/>
  <c r="Z5" i="228"/>
  <c r="Z4" i="228"/>
  <c r="Z3" i="228"/>
  <c r="Z2" i="228"/>
  <c r="Z31" i="227"/>
  <c r="Z30" i="227"/>
  <c r="Z29" i="227"/>
  <c r="Z28" i="227"/>
  <c r="Z27" i="227"/>
  <c r="Z26" i="227"/>
  <c r="Z25" i="227"/>
  <c r="Z24" i="227"/>
  <c r="Z23" i="227"/>
  <c r="Z22" i="227"/>
  <c r="Z21" i="227"/>
  <c r="Z20" i="227"/>
  <c r="Z19" i="227"/>
  <c r="Z18" i="227"/>
  <c r="Z17" i="227"/>
  <c r="Z16" i="227"/>
  <c r="Z15" i="227"/>
  <c r="Z14" i="227"/>
  <c r="Z13" i="227"/>
  <c r="Z12" i="227"/>
  <c r="Z11" i="227"/>
  <c r="Z10" i="227"/>
  <c r="Z9" i="227"/>
  <c r="Z8" i="227"/>
  <c r="Z7" i="227"/>
  <c r="Z6" i="227"/>
  <c r="Z5" i="227"/>
  <c r="Z4" i="227"/>
  <c r="Z3" i="227"/>
  <c r="Z2" i="227"/>
  <c r="Y24" i="225"/>
  <c r="Z20" i="226"/>
  <c r="Z19" i="226"/>
  <c r="Z18" i="226"/>
  <c r="Z17" i="226"/>
  <c r="Z16" i="226"/>
  <c r="Z15" i="226"/>
  <c r="Z14" i="226"/>
  <c r="Z13" i="226"/>
  <c r="Z12" i="226"/>
  <c r="Z11" i="226"/>
  <c r="Z10" i="226"/>
  <c r="Z9" i="226"/>
  <c r="Z8" i="226"/>
  <c r="Z7" i="226"/>
  <c r="Z6" i="226"/>
  <c r="Z5" i="226"/>
  <c r="Z4" i="226"/>
  <c r="Z3" i="226"/>
  <c r="Z2" i="226"/>
  <c r="Y23" i="225"/>
  <c r="Y22" i="225"/>
  <c r="Y21" i="225"/>
  <c r="Y20" i="225"/>
  <c r="Y19" i="225"/>
  <c r="Y18" i="225"/>
  <c r="Y17" i="225"/>
  <c r="Y16" i="225"/>
  <c r="Y15" i="225"/>
  <c r="Y14" i="225"/>
  <c r="Y13" i="225"/>
  <c r="Y12" i="225"/>
  <c r="Y11" i="225"/>
  <c r="Y10" i="225"/>
  <c r="Y9" i="225"/>
  <c r="Y8" i="225"/>
  <c r="Y7" i="225"/>
  <c r="Y6" i="225"/>
  <c r="Y5" i="225"/>
  <c r="Y4" i="225"/>
  <c r="Y3" i="225"/>
  <c r="Y2" i="225"/>
  <c r="Z27" i="224"/>
  <c r="Z26" i="224"/>
  <c r="Z25" i="224"/>
  <c r="Z24" i="224"/>
  <c r="Z23" i="224"/>
  <c r="Z22" i="224"/>
  <c r="Z21" i="224"/>
  <c r="Z20" i="224"/>
  <c r="Z19" i="224"/>
  <c r="Z18" i="224"/>
  <c r="Z17" i="224"/>
  <c r="Z16" i="224"/>
  <c r="Z15" i="224"/>
  <c r="Z14" i="224"/>
  <c r="Z13" i="224"/>
  <c r="Z12" i="224"/>
  <c r="Z11" i="224"/>
  <c r="Z10" i="224"/>
  <c r="Z9" i="224"/>
  <c r="Z8" i="224"/>
  <c r="Z7" i="224"/>
  <c r="Z6" i="224"/>
  <c r="Z5" i="224"/>
  <c r="Z4" i="224"/>
  <c r="Z3" i="224"/>
  <c r="Z2" i="224"/>
  <c r="Z19" i="223"/>
  <c r="Z18" i="223"/>
  <c r="Z17" i="223"/>
  <c r="Z16" i="223"/>
  <c r="Z15" i="223"/>
  <c r="Z14" i="223"/>
  <c r="Z13" i="223"/>
  <c r="Z12" i="223"/>
  <c r="Z11" i="223"/>
  <c r="Z10" i="223"/>
  <c r="Z9" i="223"/>
  <c r="Z8" i="223"/>
  <c r="Z7" i="223"/>
  <c r="Z6" i="223"/>
  <c r="Z5" i="223"/>
  <c r="Z4" i="223"/>
  <c r="Z3" i="223"/>
  <c r="Z2" i="223"/>
  <c r="Z26" i="222"/>
  <c r="Z25" i="222"/>
  <c r="Z24" i="222"/>
  <c r="Z23" i="222"/>
  <c r="Z22" i="222"/>
  <c r="Z21" i="222"/>
  <c r="Z20" i="222"/>
  <c r="Z19" i="222"/>
  <c r="Z18" i="222"/>
  <c r="Z17" i="222"/>
  <c r="Z16" i="222"/>
  <c r="Z15" i="222"/>
  <c r="Z14" i="222"/>
  <c r="Z13" i="222"/>
  <c r="Z12" i="222"/>
  <c r="Z11" i="222"/>
  <c r="Z10" i="222"/>
  <c r="Z9" i="222"/>
  <c r="Z8" i="222"/>
  <c r="Z7" i="222"/>
  <c r="Z6" i="222"/>
  <c r="Z5" i="222"/>
  <c r="Z4" i="222"/>
  <c r="Z3" i="222"/>
  <c r="Z2" i="222"/>
  <c r="Z32" i="221"/>
  <c r="Z31" i="221"/>
  <c r="Z30" i="221"/>
  <c r="Z29" i="221"/>
  <c r="Z28" i="221"/>
  <c r="Z27" i="221"/>
  <c r="Z26" i="221"/>
  <c r="Z25" i="221"/>
  <c r="Z24" i="221"/>
  <c r="Z23" i="221"/>
  <c r="Z22" i="221"/>
  <c r="Z21" i="221"/>
  <c r="Z20" i="221"/>
  <c r="Z19" i="221"/>
  <c r="Z18" i="221"/>
  <c r="Z17" i="221"/>
  <c r="Z16" i="221"/>
  <c r="Z15" i="221"/>
  <c r="Z14" i="221"/>
  <c r="Z13" i="221"/>
  <c r="Z12" i="221"/>
  <c r="Z11" i="221"/>
  <c r="Z10" i="221"/>
  <c r="Z9" i="221"/>
  <c r="Z8" i="221"/>
  <c r="Z7" i="221"/>
  <c r="Z6" i="221"/>
  <c r="Z5" i="221"/>
  <c r="Z4" i="221"/>
  <c r="Z3" i="221"/>
  <c r="Z2" i="221"/>
  <c r="N1" i="188"/>
  <c r="X24" i="220"/>
  <c r="X23" i="220"/>
  <c r="X22" i="220"/>
  <c r="X21" i="220"/>
  <c r="X20" i="220"/>
  <c r="X19" i="220"/>
  <c r="X18" i="220"/>
  <c r="X17" i="220"/>
  <c r="X16" i="220"/>
  <c r="X15" i="220"/>
  <c r="X14" i="220"/>
  <c r="X13" i="220"/>
  <c r="X12" i="220"/>
  <c r="X11" i="220"/>
  <c r="X10" i="220"/>
  <c r="X9" i="220"/>
  <c r="X8" i="220"/>
  <c r="X7" i="220"/>
  <c r="X6" i="220"/>
  <c r="X5" i="220"/>
  <c r="X4" i="220"/>
  <c r="X3" i="220"/>
  <c r="X2" i="220"/>
  <c r="X28" i="219"/>
  <c r="X27" i="219"/>
  <c r="X26" i="219"/>
  <c r="X25" i="219"/>
  <c r="X24" i="219"/>
  <c r="X23" i="219"/>
  <c r="X22" i="219"/>
  <c r="X21" i="219"/>
  <c r="X20" i="219"/>
  <c r="X19" i="219"/>
  <c r="X18" i="219"/>
  <c r="X17" i="219"/>
  <c r="X16" i="219"/>
  <c r="X15" i="219"/>
  <c r="X14" i="219"/>
  <c r="X13" i="219"/>
  <c r="X12" i="219"/>
  <c r="X11" i="219"/>
  <c r="X10" i="219"/>
  <c r="X9" i="219"/>
  <c r="X8" i="219"/>
  <c r="X7" i="219"/>
  <c r="X6" i="219"/>
  <c r="X5" i="219"/>
  <c r="X4" i="219"/>
  <c r="X3" i="219"/>
  <c r="X2" i="219"/>
  <c r="X31" i="218"/>
  <c r="X30" i="218"/>
  <c r="X29" i="218"/>
  <c r="X28" i="218"/>
  <c r="X27" i="218"/>
  <c r="X26" i="218"/>
  <c r="X25" i="218"/>
  <c r="X24" i="218"/>
  <c r="X23" i="218"/>
  <c r="X22" i="218"/>
  <c r="X21" i="218"/>
  <c r="X20" i="218"/>
  <c r="X19" i="218"/>
  <c r="X18" i="218"/>
  <c r="X17" i="218"/>
  <c r="X16" i="218"/>
  <c r="X15" i="218"/>
  <c r="X14" i="218"/>
  <c r="X13" i="218"/>
  <c r="X12" i="218"/>
  <c r="X11" i="218"/>
  <c r="X10" i="218"/>
  <c r="X9" i="218"/>
  <c r="X8" i="218"/>
  <c r="X7" i="218"/>
  <c r="X6" i="218"/>
  <c r="X5" i="218"/>
  <c r="X4" i="218"/>
  <c r="X3" i="218"/>
  <c r="X2" i="218"/>
  <c r="X19" i="217"/>
  <c r="X18" i="217"/>
  <c r="X17" i="217"/>
  <c r="X16" i="217"/>
  <c r="X15" i="217"/>
  <c r="X14" i="217"/>
  <c r="X13" i="217"/>
  <c r="X12" i="217"/>
  <c r="X11" i="217"/>
  <c r="X10" i="217"/>
  <c r="X9" i="217"/>
  <c r="X8" i="217"/>
  <c r="X7" i="217"/>
  <c r="X6" i="217"/>
  <c r="X5" i="217"/>
  <c r="X4" i="217"/>
  <c r="X3" i="217"/>
  <c r="X2" i="217"/>
  <c r="X23" i="216"/>
  <c r="X22" i="216"/>
  <c r="X21" i="216"/>
  <c r="X20" i="216"/>
  <c r="X19" i="216"/>
  <c r="X18" i="216"/>
  <c r="X17" i="216"/>
  <c r="X16" i="216"/>
  <c r="X15" i="216"/>
  <c r="X14" i="216"/>
  <c r="X13" i="216"/>
  <c r="X12" i="216"/>
  <c r="X11" i="216"/>
  <c r="X10" i="216"/>
  <c r="X9" i="216"/>
  <c r="X8" i="216"/>
  <c r="X7" i="216"/>
  <c r="X6" i="216"/>
  <c r="X5" i="216"/>
  <c r="X4" i="216"/>
  <c r="X3" i="216"/>
  <c r="X2" i="216"/>
  <c r="X34" i="215"/>
  <c r="X33" i="215"/>
  <c r="X32" i="215"/>
  <c r="X31" i="215"/>
  <c r="X30" i="215"/>
  <c r="X29" i="215"/>
  <c r="X28" i="215"/>
  <c r="X27" i="215"/>
  <c r="X26" i="215"/>
  <c r="X25" i="215"/>
  <c r="X24" i="215"/>
  <c r="X23" i="215"/>
  <c r="X22" i="215"/>
  <c r="X21" i="215"/>
  <c r="X20" i="215"/>
  <c r="X19" i="215"/>
  <c r="X18" i="215"/>
  <c r="X17" i="215"/>
  <c r="X16" i="215"/>
  <c r="X15" i="215"/>
  <c r="X14" i="215"/>
  <c r="X13" i="215"/>
  <c r="X12" i="215"/>
  <c r="X11" i="215"/>
  <c r="X10" i="215"/>
  <c r="X9" i="215"/>
  <c r="X8" i="215"/>
  <c r="X7" i="215"/>
  <c r="X6" i="215"/>
  <c r="X5" i="215"/>
  <c r="X4" i="215"/>
  <c r="X3" i="215"/>
  <c r="X2" i="215"/>
  <c r="X34" i="213"/>
  <c r="X33" i="213"/>
  <c r="X32" i="213"/>
  <c r="X31" i="213"/>
  <c r="X30" i="213"/>
  <c r="X29" i="213"/>
  <c r="X28" i="213"/>
  <c r="X27" i="213"/>
  <c r="X26" i="213"/>
  <c r="X25" i="213"/>
  <c r="X24" i="213"/>
  <c r="X23" i="213"/>
  <c r="X22" i="213"/>
  <c r="X21" i="213"/>
  <c r="X20" i="213"/>
  <c r="X19" i="213"/>
  <c r="X18" i="213"/>
  <c r="X17" i="213"/>
  <c r="X16" i="213"/>
  <c r="X15" i="213"/>
  <c r="X14" i="213"/>
  <c r="X13" i="213"/>
  <c r="X12" i="213"/>
  <c r="X11" i="213"/>
  <c r="X10" i="213"/>
  <c r="X9" i="213"/>
  <c r="X8" i="213"/>
  <c r="X7" i="213"/>
  <c r="X6" i="213"/>
  <c r="X5" i="213"/>
  <c r="X4" i="213"/>
  <c r="X3" i="213"/>
  <c r="X2" i="213"/>
  <c r="X23" i="214"/>
  <c r="X22" i="214"/>
  <c r="X21" i="214"/>
  <c r="X20" i="214"/>
  <c r="X19" i="214"/>
  <c r="X18" i="214"/>
  <c r="X17" i="214"/>
  <c r="X16" i="214"/>
  <c r="X15" i="214"/>
  <c r="X14" i="214"/>
  <c r="X13" i="214"/>
  <c r="X12" i="214"/>
  <c r="X11" i="214"/>
  <c r="X10" i="214"/>
  <c r="X9" i="214"/>
  <c r="X8" i="214"/>
  <c r="X7" i="214"/>
  <c r="X6" i="214"/>
  <c r="X5" i="214"/>
  <c r="X4" i="214"/>
  <c r="X3" i="214"/>
  <c r="X2" i="214"/>
  <c r="X39" i="212"/>
  <c r="X38" i="212"/>
  <c r="X37" i="212"/>
  <c r="X36" i="212"/>
  <c r="X35" i="212"/>
  <c r="X34" i="212"/>
  <c r="X33" i="212"/>
  <c r="X32" i="212"/>
  <c r="X31" i="212"/>
  <c r="X30" i="212"/>
  <c r="X29" i="212"/>
  <c r="X28" i="212"/>
  <c r="X27" i="212"/>
  <c r="X26" i="212"/>
  <c r="X25" i="212"/>
  <c r="X24" i="212"/>
  <c r="X23" i="212"/>
  <c r="X22" i="212"/>
  <c r="X21" i="212"/>
  <c r="X20" i="212"/>
  <c r="X19" i="212"/>
  <c r="X18" i="212"/>
  <c r="X17" i="212"/>
  <c r="X16" i="212"/>
  <c r="X15" i="212"/>
  <c r="X14" i="212"/>
  <c r="X13" i="212"/>
  <c r="X12" i="212"/>
  <c r="X11" i="212"/>
  <c r="X10" i="212"/>
  <c r="X9" i="212"/>
  <c r="X8" i="212"/>
  <c r="X7" i="212"/>
  <c r="X6" i="212"/>
  <c r="X5" i="212"/>
  <c r="X4" i="212"/>
  <c r="X3" i="212"/>
  <c r="AA34" i="211"/>
  <c r="AA33" i="211"/>
  <c r="AA32" i="211"/>
  <c r="AA31" i="211"/>
  <c r="AA30" i="211"/>
  <c r="AA29" i="211"/>
  <c r="AA28" i="211"/>
  <c r="AA27" i="211"/>
  <c r="AA26" i="211"/>
  <c r="AA25" i="211"/>
  <c r="AA24" i="211"/>
  <c r="AA23" i="211"/>
  <c r="AA22" i="211"/>
  <c r="AA21" i="211"/>
  <c r="AA20" i="211"/>
  <c r="AA19" i="211"/>
  <c r="AA18" i="211"/>
  <c r="AA17" i="211"/>
  <c r="AA16" i="211"/>
  <c r="AA15" i="211"/>
  <c r="AA14" i="211"/>
  <c r="AA13" i="211"/>
  <c r="AA12" i="211"/>
  <c r="AA11" i="211"/>
  <c r="AA10" i="211"/>
  <c r="AA9" i="211"/>
  <c r="AA8" i="211"/>
  <c r="AA7" i="211"/>
  <c r="AA6" i="211"/>
  <c r="AA5" i="211"/>
  <c r="AA4" i="211"/>
  <c r="AA3" i="211"/>
  <c r="AA2" i="211"/>
  <c r="AB28" i="210"/>
  <c r="AB27" i="210"/>
  <c r="AB26" i="210"/>
  <c r="AB25" i="210"/>
  <c r="AB24" i="210"/>
  <c r="AB23" i="210"/>
  <c r="AB22" i="210"/>
  <c r="AB21" i="210"/>
  <c r="AB20" i="210"/>
  <c r="AB19" i="210"/>
  <c r="AB18" i="210"/>
  <c r="AB17" i="210"/>
  <c r="AB16" i="210"/>
  <c r="AB15" i="210"/>
  <c r="AB14" i="210"/>
  <c r="AB13" i="210"/>
  <c r="AB12" i="210"/>
  <c r="AB11" i="210"/>
  <c r="AB10" i="210"/>
  <c r="AB9" i="210"/>
  <c r="AB8" i="210"/>
  <c r="AB7" i="210"/>
  <c r="AB6" i="210"/>
  <c r="AB5" i="210"/>
  <c r="AB4" i="210"/>
  <c r="AB3" i="210"/>
  <c r="AB2" i="210"/>
  <c r="AB34" i="209"/>
  <c r="AB33" i="209"/>
  <c r="AB32" i="209"/>
  <c r="AB31" i="209"/>
  <c r="AB30" i="209"/>
  <c r="AB29" i="209"/>
  <c r="AB28" i="209"/>
  <c r="AB27" i="209"/>
  <c r="AB26" i="209"/>
  <c r="AB25" i="209"/>
  <c r="AB24" i="209"/>
  <c r="AB23" i="209"/>
  <c r="AB22" i="209"/>
  <c r="AB21" i="209"/>
  <c r="AB20" i="209"/>
  <c r="AB19" i="209"/>
  <c r="AB18" i="209"/>
  <c r="AB17" i="209"/>
  <c r="AB16" i="209"/>
  <c r="AB15" i="209"/>
  <c r="AB14" i="209"/>
  <c r="AB13" i="209"/>
  <c r="AB12" i="209"/>
  <c r="AB11" i="209"/>
  <c r="AB10" i="209"/>
  <c r="AB9" i="209"/>
  <c r="AB8" i="209"/>
  <c r="AB7" i="209"/>
  <c r="AB6" i="209"/>
  <c r="AB5" i="209"/>
  <c r="AB4" i="209"/>
  <c r="AB3" i="209"/>
  <c r="AB2" i="209"/>
  <c r="O1" i="188"/>
  <c r="BA1" i="194"/>
  <c r="AJ1" i="194"/>
  <c r="AK2" i="194"/>
  <c r="AJ2" i="194"/>
  <c r="AS1" i="194"/>
  <c r="P1" i="188"/>
  <c r="Q1" i="188"/>
  <c r="AL19" i="194"/>
  <c r="B196" i="190"/>
  <c r="B195" i="190"/>
  <c r="B194" i="190"/>
  <c r="B193" i="190"/>
  <c r="B192" i="190"/>
  <c r="B191" i="190"/>
  <c r="B190" i="190"/>
  <c r="B189" i="190"/>
  <c r="B206" i="190"/>
  <c r="B205" i="190"/>
  <c r="B204" i="190"/>
  <c r="B203" i="190"/>
  <c r="B202" i="190"/>
  <c r="B201" i="190"/>
  <c r="B200" i="190"/>
  <c r="B199" i="190"/>
  <c r="B216" i="190"/>
  <c r="B215" i="190"/>
  <c r="B214" i="190"/>
  <c r="B213" i="190"/>
  <c r="B212" i="190"/>
  <c r="B211" i="190"/>
  <c r="B210" i="190"/>
  <c r="B209" i="190"/>
  <c r="B226" i="190"/>
  <c r="B225" i="190"/>
  <c r="B224" i="190"/>
  <c r="B223" i="190"/>
  <c r="B222" i="190"/>
  <c r="B221" i="190"/>
  <c r="B220" i="190"/>
  <c r="B219" i="190"/>
  <c r="B236" i="190"/>
  <c r="B235" i="190"/>
  <c r="B234" i="190"/>
  <c r="B233" i="190"/>
  <c r="B232" i="190"/>
  <c r="B231" i="190"/>
  <c r="B230" i="190"/>
  <c r="B229" i="190"/>
  <c r="B246" i="190"/>
  <c r="B245" i="190"/>
  <c r="B244" i="190"/>
  <c r="B243" i="190"/>
  <c r="B242" i="190"/>
  <c r="B241" i="190"/>
  <c r="B240" i="190"/>
  <c r="B239" i="190"/>
  <c r="B256" i="190"/>
  <c r="B255" i="190"/>
  <c r="B254" i="190"/>
  <c r="B253" i="190"/>
  <c r="B252" i="190"/>
  <c r="B251" i="190"/>
  <c r="B250" i="190"/>
  <c r="B249" i="190"/>
  <c r="B266" i="190"/>
  <c r="B265" i="190"/>
  <c r="B264" i="190"/>
  <c r="B263" i="190"/>
  <c r="B262" i="190"/>
  <c r="B261" i="190"/>
  <c r="B260" i="190"/>
  <c r="B259" i="190"/>
  <c r="B276" i="190"/>
  <c r="B275" i="190"/>
  <c r="B274" i="190"/>
  <c r="B273" i="190"/>
  <c r="B272" i="190"/>
  <c r="B271" i="190"/>
  <c r="B270" i="190"/>
  <c r="B269" i="190"/>
  <c r="B268" i="190"/>
  <c r="B258" i="190"/>
  <c r="B248" i="190"/>
  <c r="B238" i="190"/>
  <c r="B228" i="190"/>
  <c r="B218" i="190"/>
  <c r="B208" i="190"/>
  <c r="B198" i="190"/>
  <c r="B188" i="190"/>
  <c r="B186" i="190"/>
  <c r="B185" i="190"/>
  <c r="B184" i="190"/>
  <c r="B183" i="190"/>
  <c r="B182" i="190"/>
  <c r="B181" i="190"/>
  <c r="B180" i="190"/>
  <c r="B179" i="190"/>
  <c r="B178" i="190"/>
  <c r="A177" i="190"/>
  <c r="B176" i="190" s="1"/>
  <c r="B3" i="190"/>
  <c r="B5" i="190"/>
  <c r="B4" i="190"/>
  <c r="A169" i="190"/>
  <c r="A170" i="190" s="1"/>
  <c r="A171" i="190" s="1"/>
  <c r="A172" i="190" s="1"/>
  <c r="A173" i="190" s="1"/>
  <c r="A174" i="190" s="1"/>
  <c r="A175" i="190" s="1"/>
  <c r="A176" i="190" s="1"/>
  <c r="A168" i="190"/>
  <c r="F9" i="188"/>
  <c r="B169" i="190" l="1"/>
  <c r="B173" i="190"/>
  <c r="A178" i="190"/>
  <c r="B168" i="190"/>
  <c r="B170" i="190"/>
  <c r="B171" i="190"/>
  <c r="B172" i="190"/>
  <c r="B174" i="190"/>
  <c r="B175" i="190"/>
  <c r="Y42" i="208"/>
  <c r="Y41" i="208"/>
  <c r="Y40" i="208"/>
  <c r="Y39" i="208"/>
  <c r="Y38" i="208"/>
  <c r="Y37" i="208"/>
  <c r="Y36" i="208"/>
  <c r="Y35" i="208"/>
  <c r="Y34" i="208"/>
  <c r="Y33" i="208"/>
  <c r="Y32" i="208"/>
  <c r="Y31" i="208"/>
  <c r="Y30" i="208"/>
  <c r="Y29" i="208"/>
  <c r="Y28" i="208"/>
  <c r="Y27" i="208"/>
  <c r="Y26" i="208"/>
  <c r="Y25" i="208"/>
  <c r="Y24" i="208"/>
  <c r="Y23" i="208"/>
  <c r="Y22" i="208"/>
  <c r="Y21" i="208"/>
  <c r="Y20" i="208"/>
  <c r="Y19" i="208"/>
  <c r="Y18" i="208"/>
  <c r="Y17" i="208"/>
  <c r="Y16" i="208"/>
  <c r="Y15" i="208"/>
  <c r="Y14" i="208"/>
  <c r="Y13" i="208"/>
  <c r="Y12" i="208"/>
  <c r="Y11" i="208"/>
  <c r="Y10" i="208"/>
  <c r="Y9" i="208"/>
  <c r="Y8" i="208"/>
  <c r="Y7" i="208"/>
  <c r="Y6" i="208"/>
  <c r="Y5" i="208"/>
  <c r="Y4" i="208"/>
  <c r="Y3" i="208"/>
  <c r="Y2" i="208"/>
  <c r="W29" i="207"/>
  <c r="W28" i="207"/>
  <c r="W27" i="207"/>
  <c r="W26" i="207"/>
  <c r="W25" i="207"/>
  <c r="W24" i="207"/>
  <c r="W23" i="207"/>
  <c r="W22" i="207"/>
  <c r="W21" i="207"/>
  <c r="W20" i="207"/>
  <c r="W19" i="207"/>
  <c r="W18" i="207"/>
  <c r="W17" i="207"/>
  <c r="W16" i="207"/>
  <c r="W15" i="207"/>
  <c r="W14" i="207"/>
  <c r="W13" i="207"/>
  <c r="W12" i="207"/>
  <c r="W11" i="207"/>
  <c r="W10" i="207"/>
  <c r="W9" i="207"/>
  <c r="W8" i="207"/>
  <c r="W7" i="207"/>
  <c r="W6" i="207"/>
  <c r="W5" i="207"/>
  <c r="W4" i="207"/>
  <c r="W3" i="207"/>
  <c r="W2" i="207"/>
  <c r="W29" i="206"/>
  <c r="W28" i="206"/>
  <c r="W27" i="206"/>
  <c r="W26" i="206"/>
  <c r="W25" i="206"/>
  <c r="W24" i="206"/>
  <c r="W23" i="206"/>
  <c r="W22" i="206"/>
  <c r="W21" i="206"/>
  <c r="W20" i="206"/>
  <c r="W19" i="206"/>
  <c r="W18" i="206"/>
  <c r="W17" i="206"/>
  <c r="W16" i="206"/>
  <c r="W15" i="206"/>
  <c r="W14" i="206"/>
  <c r="W13" i="206"/>
  <c r="W12" i="206"/>
  <c r="W11" i="206"/>
  <c r="W10" i="206"/>
  <c r="W9" i="206"/>
  <c r="W8" i="206"/>
  <c r="W7" i="206"/>
  <c r="W6" i="206"/>
  <c r="W5" i="206"/>
  <c r="W4" i="206"/>
  <c r="W3" i="206"/>
  <c r="W2" i="206"/>
  <c r="W35" i="205"/>
  <c r="W34" i="205"/>
  <c r="W33" i="205"/>
  <c r="W32" i="205"/>
  <c r="W31" i="205"/>
  <c r="W30" i="205"/>
  <c r="W29" i="205"/>
  <c r="W28" i="205"/>
  <c r="W27" i="205"/>
  <c r="W26" i="205"/>
  <c r="W25" i="205"/>
  <c r="W24" i="205"/>
  <c r="W23" i="205"/>
  <c r="W22" i="205"/>
  <c r="W21" i="205"/>
  <c r="W20" i="205"/>
  <c r="W19" i="205"/>
  <c r="W18" i="205"/>
  <c r="W17" i="205"/>
  <c r="W16" i="205"/>
  <c r="W15" i="205"/>
  <c r="W14" i="205"/>
  <c r="W13" i="205"/>
  <c r="W12" i="205"/>
  <c r="W11" i="205"/>
  <c r="W10" i="205"/>
  <c r="W9" i="205"/>
  <c r="W8" i="205"/>
  <c r="W7" i="205"/>
  <c r="W6" i="205"/>
  <c r="W5" i="205"/>
  <c r="W4" i="205"/>
  <c r="W3" i="205"/>
  <c r="W2" i="205"/>
  <c r="W33" i="202"/>
  <c r="W32" i="202"/>
  <c r="W31" i="202"/>
  <c r="W30" i="202"/>
  <c r="W29" i="202"/>
  <c r="W28" i="202"/>
  <c r="W27" i="202"/>
  <c r="W26" i="202"/>
  <c r="W25" i="202"/>
  <c r="W24" i="202"/>
  <c r="W23" i="202"/>
  <c r="W22" i="202"/>
  <c r="W21" i="202"/>
  <c r="W20" i="202"/>
  <c r="W19" i="202"/>
  <c r="W18" i="202"/>
  <c r="W17" i="202"/>
  <c r="W16" i="202"/>
  <c r="W15" i="202"/>
  <c r="W14" i="202"/>
  <c r="W13" i="202"/>
  <c r="W12" i="202"/>
  <c r="W11" i="202"/>
  <c r="W10" i="202"/>
  <c r="W9" i="202"/>
  <c r="W8" i="202"/>
  <c r="W7" i="202"/>
  <c r="W6" i="202"/>
  <c r="W5" i="202"/>
  <c r="W4" i="202"/>
  <c r="W3" i="202"/>
  <c r="W2" i="202"/>
  <c r="AA7" i="204"/>
  <c r="AA14" i="204"/>
  <c r="AA13" i="204"/>
  <c r="AA12" i="204"/>
  <c r="AA11" i="204"/>
  <c r="AA10" i="204"/>
  <c r="AA9" i="204"/>
  <c r="AA8" i="204"/>
  <c r="AA6" i="204"/>
  <c r="AA5" i="204"/>
  <c r="AA4" i="204"/>
  <c r="AA3" i="204"/>
  <c r="AA2" i="204"/>
  <c r="AB14" i="203"/>
  <c r="AB13" i="203"/>
  <c r="AB12" i="203"/>
  <c r="AB11" i="203"/>
  <c r="AB10" i="203"/>
  <c r="AB9" i="203"/>
  <c r="AB8" i="203"/>
  <c r="AB7" i="203"/>
  <c r="AB6" i="203"/>
  <c r="AB5" i="203"/>
  <c r="AB4" i="203"/>
  <c r="AB3" i="203"/>
  <c r="AB2" i="203"/>
  <c r="AA18" i="201"/>
  <c r="AA17" i="201"/>
  <c r="AA16" i="201"/>
  <c r="AA15" i="201"/>
  <c r="AA14" i="201"/>
  <c r="AA13" i="201"/>
  <c r="AA12" i="201"/>
  <c r="AA11" i="201"/>
  <c r="AA10" i="201"/>
  <c r="AA9" i="201"/>
  <c r="AA8" i="201"/>
  <c r="AA7" i="201"/>
  <c r="AA6" i="201"/>
  <c r="AA5" i="201"/>
  <c r="AA4" i="201"/>
  <c r="AA3" i="201"/>
  <c r="AA2" i="201"/>
  <c r="L2" i="81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2" i="34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2" i="32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2" i="31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F2" i="29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2" i="28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2" i="27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F2" i="23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F3" i="47"/>
  <c r="F2" i="47"/>
  <c r="F34" i="46"/>
  <c r="F33" i="46"/>
  <c r="F32" i="46"/>
  <c r="F31" i="46"/>
  <c r="F30" i="46"/>
  <c r="F29" i="46"/>
  <c r="F28" i="46"/>
  <c r="F27" i="46"/>
  <c r="F26" i="46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F3" i="46"/>
  <c r="F2" i="46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3" i="45"/>
  <c r="F2" i="45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G10" i="44"/>
  <c r="G9" i="44"/>
  <c r="G8" i="44"/>
  <c r="G7" i="44"/>
  <c r="G6" i="44"/>
  <c r="G5" i="44"/>
  <c r="G4" i="44"/>
  <c r="G3" i="44"/>
  <c r="G2" i="44"/>
  <c r="G33" i="43"/>
  <c r="G32" i="43"/>
  <c r="G31" i="43"/>
  <c r="G30" i="43"/>
  <c r="G29" i="43"/>
  <c r="G28" i="43"/>
  <c r="G27" i="43"/>
  <c r="G26" i="43"/>
  <c r="G25" i="43"/>
  <c r="G24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G7" i="43"/>
  <c r="G6" i="43"/>
  <c r="G5" i="43"/>
  <c r="G4" i="43"/>
  <c r="G3" i="43"/>
  <c r="G2" i="43"/>
  <c r="G25" i="42"/>
  <c r="G24" i="42"/>
  <c r="G23" i="42"/>
  <c r="G22" i="42"/>
  <c r="G21" i="42"/>
  <c r="G20" i="42"/>
  <c r="G19" i="42"/>
  <c r="G18" i="42"/>
  <c r="G17" i="42"/>
  <c r="G16" i="42"/>
  <c r="G15" i="42"/>
  <c r="G14" i="42"/>
  <c r="G13" i="42"/>
  <c r="G12" i="42"/>
  <c r="G11" i="42"/>
  <c r="G10" i="42"/>
  <c r="G9" i="42"/>
  <c r="G8" i="42"/>
  <c r="G7" i="42"/>
  <c r="G6" i="42"/>
  <c r="G5" i="42"/>
  <c r="G4" i="42"/>
  <c r="G3" i="42"/>
  <c r="G2" i="42"/>
  <c r="G28" i="41"/>
  <c r="G27" i="41"/>
  <c r="G26" i="41"/>
  <c r="G25" i="41"/>
  <c r="G24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9" i="41"/>
  <c r="G8" i="41"/>
  <c r="G7" i="41"/>
  <c r="G6" i="41"/>
  <c r="G5" i="41"/>
  <c r="G4" i="41"/>
  <c r="G3" i="41"/>
  <c r="G2" i="41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3" i="38"/>
  <c r="F2" i="38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F2" i="37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F2" i="36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3" i="59"/>
  <c r="F2" i="59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3" i="57"/>
  <c r="F2" i="57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3" i="58"/>
  <c r="F2" i="58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3" i="56"/>
  <c r="F2" i="56"/>
  <c r="L36" i="163"/>
  <c r="L35" i="163"/>
  <c r="L34" i="163"/>
  <c r="L33" i="163"/>
  <c r="L32" i="163"/>
  <c r="L31" i="163"/>
  <c r="L30" i="163"/>
  <c r="L29" i="163"/>
  <c r="L28" i="163"/>
  <c r="L27" i="163"/>
  <c r="L26" i="163"/>
  <c r="L25" i="163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" i="163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L21" i="62"/>
  <c r="L20" i="62"/>
  <c r="L19" i="62"/>
  <c r="L18" i="62"/>
  <c r="L17" i="62"/>
  <c r="L16" i="62"/>
  <c r="L15" i="62"/>
  <c r="L14" i="62"/>
  <c r="L13" i="62"/>
  <c r="L12" i="62"/>
  <c r="L11" i="62"/>
  <c r="L10" i="62"/>
  <c r="L9" i="62"/>
  <c r="L8" i="62"/>
  <c r="L7" i="62"/>
  <c r="L6" i="62"/>
  <c r="L5" i="62"/>
  <c r="L4" i="62"/>
  <c r="L3" i="62"/>
  <c r="L2" i="62"/>
  <c r="L37" i="61"/>
  <c r="L36" i="61"/>
  <c r="L35" i="61"/>
  <c r="L34" i="61"/>
  <c r="L33" i="61"/>
  <c r="L32" i="61"/>
  <c r="L31" i="61"/>
  <c r="L30" i="61"/>
  <c r="L29" i="61"/>
  <c r="L28" i="61"/>
  <c r="L27" i="61"/>
  <c r="L26" i="61"/>
  <c r="L25" i="6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11" i="61"/>
  <c r="L10" i="61"/>
  <c r="L9" i="61"/>
  <c r="L8" i="61"/>
  <c r="L7" i="61"/>
  <c r="L6" i="61"/>
  <c r="L5" i="61"/>
  <c r="L4" i="61"/>
  <c r="L3" i="61"/>
  <c r="L2" i="61"/>
  <c r="L27" i="63"/>
  <c r="L26" i="63"/>
  <c r="L25" i="63"/>
  <c r="L24" i="63"/>
  <c r="L23" i="63"/>
  <c r="L22" i="63"/>
  <c r="L21" i="63"/>
  <c r="L20" i="63"/>
  <c r="L19" i="63"/>
  <c r="L18" i="63"/>
  <c r="L17" i="63"/>
  <c r="L16" i="63"/>
  <c r="L15" i="63"/>
  <c r="L14" i="63"/>
  <c r="L13" i="63"/>
  <c r="L12" i="63"/>
  <c r="L11" i="63"/>
  <c r="L10" i="63"/>
  <c r="L9" i="63"/>
  <c r="L8" i="63"/>
  <c r="L7" i="63"/>
  <c r="L6" i="63"/>
  <c r="L5" i="63"/>
  <c r="L4" i="63"/>
  <c r="L3" i="63"/>
  <c r="L2" i="63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4" i="74"/>
  <c r="L3" i="74"/>
  <c r="L2" i="74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I17" i="73"/>
  <c r="I16" i="73"/>
  <c r="I15" i="73"/>
  <c r="I14" i="73"/>
  <c r="I13" i="73"/>
  <c r="I12" i="73"/>
  <c r="I11" i="73"/>
  <c r="I10" i="73"/>
  <c r="I9" i="73"/>
  <c r="I8" i="73"/>
  <c r="I7" i="73"/>
  <c r="I6" i="73"/>
  <c r="I5" i="73"/>
  <c r="I4" i="73"/>
  <c r="I3" i="73"/>
  <c r="I2" i="73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3" i="72"/>
  <c r="J2" i="72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K17" i="71"/>
  <c r="K16" i="71"/>
  <c r="K15" i="71"/>
  <c r="K14" i="71"/>
  <c r="K13" i="71"/>
  <c r="K12" i="71"/>
  <c r="K11" i="71"/>
  <c r="K10" i="71"/>
  <c r="K9" i="71"/>
  <c r="K8" i="71"/>
  <c r="K7" i="71"/>
  <c r="K6" i="71"/>
  <c r="K5" i="71"/>
  <c r="K4" i="71"/>
  <c r="K3" i="71"/>
  <c r="K2" i="71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K17" i="70"/>
  <c r="K16" i="70"/>
  <c r="K15" i="70"/>
  <c r="K14" i="70"/>
  <c r="K13" i="70"/>
  <c r="K12" i="70"/>
  <c r="K11" i="70"/>
  <c r="K10" i="70"/>
  <c r="K9" i="70"/>
  <c r="K8" i="70"/>
  <c r="K7" i="70"/>
  <c r="K6" i="70"/>
  <c r="K5" i="70"/>
  <c r="K4" i="70"/>
  <c r="K3" i="70"/>
  <c r="K2" i="70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5" i="76"/>
  <c r="L4" i="76"/>
  <c r="L3" i="76"/>
  <c r="L2" i="76"/>
  <c r="J27" i="69"/>
  <c r="J26" i="69"/>
  <c r="J25" i="69"/>
  <c r="J24" i="69"/>
  <c r="J23" i="69"/>
  <c r="J22" i="69"/>
  <c r="J21" i="69"/>
  <c r="J20" i="69"/>
  <c r="J19" i="69"/>
  <c r="J18" i="69"/>
  <c r="J17" i="69"/>
  <c r="J16" i="69"/>
  <c r="J15" i="69"/>
  <c r="J14" i="69"/>
  <c r="J13" i="69"/>
  <c r="J12" i="69"/>
  <c r="J11" i="69"/>
  <c r="J10" i="69"/>
  <c r="J9" i="69"/>
  <c r="J8" i="69"/>
  <c r="J7" i="69"/>
  <c r="J6" i="69"/>
  <c r="J5" i="69"/>
  <c r="J4" i="69"/>
  <c r="J3" i="69"/>
  <c r="J2" i="69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K17" i="68"/>
  <c r="K16" i="68"/>
  <c r="K15" i="68"/>
  <c r="K14" i="68"/>
  <c r="K13" i="68"/>
  <c r="K12" i="68"/>
  <c r="K11" i="68"/>
  <c r="K10" i="68"/>
  <c r="K9" i="68"/>
  <c r="K8" i="68"/>
  <c r="K7" i="68"/>
  <c r="K6" i="68"/>
  <c r="K5" i="68"/>
  <c r="K4" i="68"/>
  <c r="K3" i="68"/>
  <c r="K2" i="68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L8" i="67"/>
  <c r="L7" i="67"/>
  <c r="L6" i="67"/>
  <c r="L5" i="67"/>
  <c r="L4" i="67"/>
  <c r="L3" i="67"/>
  <c r="L2" i="67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L8" i="66"/>
  <c r="L7" i="66"/>
  <c r="L6" i="66"/>
  <c r="L5" i="66"/>
  <c r="L4" i="66"/>
  <c r="L3" i="66"/>
  <c r="L2" i="66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L8" i="65"/>
  <c r="L7" i="65"/>
  <c r="L6" i="65"/>
  <c r="L5" i="65"/>
  <c r="L4" i="65"/>
  <c r="L3" i="65"/>
  <c r="L2" i="65"/>
  <c r="V44" i="198"/>
  <c r="V43" i="198"/>
  <c r="V42" i="198"/>
  <c r="V41" i="198"/>
  <c r="V40" i="198"/>
  <c r="V39" i="198"/>
  <c r="V38" i="198"/>
  <c r="V37" i="198"/>
  <c r="V36" i="198"/>
  <c r="V35" i="198"/>
  <c r="V34" i="198"/>
  <c r="V33" i="198"/>
  <c r="V32" i="198"/>
  <c r="V31" i="198"/>
  <c r="V30" i="198"/>
  <c r="V29" i="198"/>
  <c r="V28" i="198"/>
  <c r="V27" i="198"/>
  <c r="V26" i="198"/>
  <c r="V25" i="198"/>
  <c r="V24" i="198"/>
  <c r="V23" i="198"/>
  <c r="V22" i="198"/>
  <c r="V21" i="198"/>
  <c r="V20" i="198"/>
  <c r="V19" i="198"/>
  <c r="V18" i="198"/>
  <c r="V17" i="198"/>
  <c r="V16" i="198"/>
  <c r="V15" i="198"/>
  <c r="V14" i="198"/>
  <c r="V13" i="198"/>
  <c r="V12" i="198"/>
  <c r="V11" i="198"/>
  <c r="V10" i="198"/>
  <c r="V9" i="198"/>
  <c r="V8" i="198"/>
  <c r="V7" i="198"/>
  <c r="V6" i="198"/>
  <c r="V5" i="198"/>
  <c r="V4" i="198"/>
  <c r="V3" i="198"/>
  <c r="V2" i="198"/>
  <c r="T2" i="175"/>
  <c r="C13" i="79"/>
  <c r="C12" i="79"/>
  <c r="A13" i="79"/>
  <c r="A12" i="79"/>
  <c r="G13" i="189" a="1"/>
  <c r="G2" i="189" a="1"/>
  <c r="F14" i="188"/>
  <c r="F8" i="188"/>
  <c r="F4" i="188"/>
  <c r="F12" i="188"/>
  <c r="F7" i="188"/>
  <c r="F11" i="188"/>
  <c r="F6" i="188"/>
  <c r="F5" i="188"/>
  <c r="F13" i="188"/>
  <c r="F3" i="188"/>
  <c r="F10" i="188"/>
  <c r="G13" i="189" l="1"/>
  <c r="G2" i="189"/>
  <c r="A179" i="190"/>
  <c r="A180" i="190" s="1"/>
  <c r="A181" i="190" s="1"/>
  <c r="A182" i="190" s="1"/>
  <c r="A183" i="190" s="1"/>
  <c r="A184" i="190" s="1"/>
  <c r="A185" i="190" s="1"/>
  <c r="A186" i="190" s="1"/>
  <c r="A187" i="190" s="1"/>
  <c r="A188" i="190" s="1"/>
  <c r="A189" i="190" s="1"/>
  <c r="A190" i="190" s="1"/>
  <c r="A191" i="190" s="1"/>
  <c r="A192" i="190" s="1"/>
  <c r="A193" i="190" s="1"/>
  <c r="A194" i="190" s="1"/>
  <c r="A195" i="190" s="1"/>
  <c r="A196" i="190" s="1"/>
  <c r="A197" i="190" s="1"/>
  <c r="A198" i="190" s="1"/>
  <c r="A199" i="190" s="1"/>
  <c r="A200" i="190" s="1"/>
  <c r="A201" i="190" s="1"/>
  <c r="A202" i="190" s="1"/>
  <c r="A203" i="190" s="1"/>
  <c r="A204" i="190" s="1"/>
  <c r="A205" i="190" s="1"/>
  <c r="A206" i="190" s="1"/>
  <c r="A207" i="190" s="1"/>
  <c r="A208" i="190" s="1"/>
  <c r="A209" i="190" s="1"/>
  <c r="A210" i="190" s="1"/>
  <c r="A211" i="190" s="1"/>
  <c r="A212" i="190" s="1"/>
  <c r="A213" i="190" s="1"/>
  <c r="A214" i="190" s="1"/>
  <c r="A215" i="190" s="1"/>
  <c r="A216" i="190" s="1"/>
  <c r="A217" i="190" s="1"/>
  <c r="A218" i="190" s="1"/>
  <c r="A219" i="190" s="1"/>
  <c r="A220" i="190" s="1"/>
  <c r="A221" i="190" s="1"/>
  <c r="A222" i="190" s="1"/>
  <c r="A223" i="190" s="1"/>
  <c r="A224" i="190" s="1"/>
  <c r="A225" i="190" s="1"/>
  <c r="A226" i="190" s="1"/>
  <c r="A227" i="190" s="1"/>
  <c r="A228" i="190" s="1"/>
  <c r="A229" i="190" s="1"/>
  <c r="A230" i="190" s="1"/>
  <c r="A231" i="190" s="1"/>
  <c r="A232" i="190" s="1"/>
  <c r="A233" i="190" s="1"/>
  <c r="A234" i="190" s="1"/>
  <c r="A235" i="190" s="1"/>
  <c r="A236" i="190" s="1"/>
  <c r="A237" i="190" s="1"/>
  <c r="A238" i="190" s="1"/>
  <c r="A239" i="190" s="1"/>
  <c r="A240" i="190" s="1"/>
  <c r="A241" i="190" s="1"/>
  <c r="A242" i="190" s="1"/>
  <c r="A243" i="190" s="1"/>
  <c r="A244" i="190" s="1"/>
  <c r="A245" i="190" s="1"/>
  <c r="A246" i="190" s="1"/>
  <c r="A247" i="190" s="1"/>
  <c r="A248" i="190" s="1"/>
  <c r="A249" i="190" s="1"/>
  <c r="A250" i="190" s="1"/>
  <c r="A251" i="190" s="1"/>
  <c r="A252" i="190" s="1"/>
  <c r="A253" i="190" s="1"/>
  <c r="A254" i="190" s="1"/>
  <c r="A255" i="190" s="1"/>
  <c r="A256" i="190" s="1"/>
  <c r="A257" i="190" s="1"/>
  <c r="A258" i="190" s="1"/>
  <c r="A259" i="190" s="1"/>
  <c r="A260" i="190" s="1"/>
  <c r="A261" i="190" s="1"/>
  <c r="A262" i="190" s="1"/>
  <c r="A263" i="190" s="1"/>
  <c r="A264" i="190" s="1"/>
  <c r="A265" i="190" s="1"/>
  <c r="A266" i="190" s="1"/>
  <c r="A267" i="190" s="1"/>
  <c r="A268" i="190" s="1"/>
  <c r="A269" i="190" s="1"/>
  <c r="A270" i="190" s="1"/>
  <c r="A271" i="190" s="1"/>
  <c r="A272" i="190" s="1"/>
  <c r="A273" i="190" s="1"/>
  <c r="A274" i="190" s="1"/>
  <c r="A275" i="190" s="1"/>
  <c r="A276" i="190" s="1"/>
  <c r="A277" i="190" s="1"/>
  <c r="A278" i="190" s="1"/>
  <c r="A279" i="190" s="1"/>
  <c r="A280" i="190" s="1"/>
  <c r="A281" i="190" s="1"/>
  <c r="A282" i="190" s="1"/>
  <c r="A283" i="190" s="1"/>
  <c r="A284" i="190" s="1"/>
  <c r="A285" i="190" s="1"/>
  <c r="A286" i="190" s="1"/>
  <c r="A287" i="190" s="1"/>
  <c r="A288" i="190" s="1"/>
  <c r="A289" i="190" s="1"/>
  <c r="A290" i="190" s="1"/>
  <c r="A291" i="190" s="1"/>
  <c r="A292" i="190" s="1"/>
  <c r="A293" i="190" s="1"/>
  <c r="A294" i="190" s="1"/>
  <c r="A295" i="190" s="1"/>
  <c r="A296" i="190" s="1"/>
  <c r="A297" i="190" s="1"/>
  <c r="A298" i="190" s="1"/>
  <c r="A299" i="190" s="1"/>
  <c r="A300" i="190" s="1"/>
  <c r="A301" i="190" s="1"/>
  <c r="A302" i="190" s="1"/>
  <c r="Q103" i="190" a="1"/>
  <c r="Q103" i="190" s="1"/>
  <c r="AQ103" i="190" s="1"/>
  <c r="I103" i="190" a="1"/>
  <c r="I103" i="190" s="1"/>
  <c r="AI103" i="190" s="1"/>
  <c r="J103" i="190" a="1"/>
  <c r="J103" i="190" s="1"/>
  <c r="AJ103" i="190" s="1"/>
  <c r="W103" i="190" a="1"/>
  <c r="W103" i="190" s="1"/>
  <c r="AW103" i="190" s="1"/>
  <c r="L103" i="190" a="1"/>
  <c r="L103" i="190" s="1"/>
  <c r="AL103" i="190" s="1"/>
  <c r="Y103" i="190" a="1"/>
  <c r="Y103" i="190" s="1"/>
  <c r="AY103" i="190" s="1"/>
  <c r="Z103" i="190" a="1"/>
  <c r="Z103" i="190" s="1"/>
  <c r="AZ103" i="190" s="1"/>
  <c r="M103" i="190" a="1"/>
  <c r="M103" i="190" s="1"/>
  <c r="AM103" i="190" s="1"/>
  <c r="AA103" i="190" a="1"/>
  <c r="AA103" i="190" s="1"/>
  <c r="BA103" i="190" s="1"/>
  <c r="N103" i="190" a="1"/>
  <c r="N103" i="190" s="1"/>
  <c r="AN103" i="190" s="1"/>
  <c r="AB103" i="190" a="1"/>
  <c r="AB103" i="190" s="1"/>
  <c r="BB103" i="190" s="1"/>
  <c r="O103" i="190" a="1"/>
  <c r="O103" i="190" s="1"/>
  <c r="AO103" i="190" s="1"/>
  <c r="X103" i="190" a="1"/>
  <c r="X103" i="190" s="1"/>
  <c r="AX103" i="190" s="1"/>
  <c r="K103" i="190" a="1"/>
  <c r="K103" i="190" s="1"/>
  <c r="AK103" i="190" s="1"/>
  <c r="G12" i="188"/>
  <c r="C25" i="174"/>
  <c r="C24" i="174"/>
  <c r="C23" i="174"/>
  <c r="C22" i="174"/>
  <c r="C21" i="174"/>
  <c r="C20" i="174"/>
  <c r="C19" i="174"/>
  <c r="C18" i="174"/>
  <c r="C17" i="174"/>
  <c r="C16" i="174"/>
  <c r="C15" i="174"/>
  <c r="C14" i="174"/>
  <c r="C13" i="174"/>
  <c r="C12" i="174"/>
  <c r="C11" i="174"/>
  <c r="C10" i="174"/>
  <c r="C9" i="174"/>
  <c r="C8" i="174"/>
  <c r="C7" i="174"/>
  <c r="C6" i="174"/>
  <c r="C5" i="174"/>
  <c r="C4" i="174"/>
  <c r="C3" i="174"/>
  <c r="C2" i="174"/>
  <c r="K10" i="189" a="1"/>
  <c r="H90" i="189" a="1"/>
  <c r="U89" i="189" a="1"/>
  <c r="H64" i="189" a="1"/>
  <c r="U79" i="189" a="1"/>
  <c r="U97" i="189" a="1"/>
  <c r="U78" i="189" a="1"/>
  <c r="U77" i="189" a="1"/>
  <c r="H84" i="189" a="1"/>
  <c r="H60" i="189" a="1"/>
  <c r="U60" i="189" a="1"/>
  <c r="U38" i="189" a="1"/>
  <c r="U34" i="189" a="1"/>
  <c r="H89" i="189" a="1"/>
  <c r="U98" i="189" a="1"/>
  <c r="U48" i="189" a="1"/>
  <c r="H98" i="189" a="1"/>
  <c r="H49" i="189" a="1"/>
  <c r="H41" i="189" a="1"/>
  <c r="U82" i="189" a="1"/>
  <c r="H97" i="189" a="1"/>
  <c r="H13" i="189" a="1"/>
  <c r="U6" i="189" a="1"/>
  <c r="U39" i="189" a="1"/>
  <c r="U73" i="189" a="1"/>
  <c r="U32" i="189" a="1"/>
  <c r="H18" i="189" a="1"/>
  <c r="U86" i="189" a="1"/>
  <c r="H94" i="189" a="1"/>
  <c r="U85" i="189" a="1"/>
  <c r="U84" i="189" a="1"/>
  <c r="H79" i="189" a="1"/>
  <c r="H74" i="189" a="1"/>
  <c r="H38" i="189" a="1"/>
  <c r="H31" i="189" a="1"/>
  <c r="U64" i="189" a="1"/>
  <c r="U66" i="189" a="1"/>
  <c r="H20" i="189" a="1"/>
  <c r="H75" i="189" a="1"/>
  <c r="U100" i="189" a="1"/>
  <c r="H78" i="189" a="1"/>
  <c r="H5" i="189" a="1"/>
  <c r="U12" i="189" a="1"/>
  <c r="H88" i="189" a="1"/>
  <c r="H77" i="189" a="1"/>
  <c r="H34" i="189" a="1"/>
  <c r="H93" i="189" a="1"/>
  <c r="H95" i="189" a="1"/>
  <c r="H17" i="189" a="1"/>
  <c r="H44" i="189" a="1"/>
  <c r="H76" i="189" a="1"/>
  <c r="U19" i="189" a="1"/>
  <c r="U57" i="189" a="1"/>
  <c r="H53" i="189" a="1"/>
  <c r="H37" i="189" a="1"/>
  <c r="U22" i="189" a="1"/>
  <c r="H11" i="189" a="1"/>
  <c r="H33" i="189" a="1"/>
  <c r="U51" i="189" a="1"/>
  <c r="H22" i="189" a="1"/>
  <c r="H27" i="189" a="1"/>
  <c r="U71" i="189" a="1"/>
  <c r="H10" i="189" a="1"/>
  <c r="U17" i="189" a="1"/>
  <c r="U76" i="189" a="1"/>
  <c r="H2" i="189" a="1"/>
  <c r="H67" i="189" a="1"/>
  <c r="H71" i="189" a="1"/>
  <c r="U74" i="189" a="1"/>
  <c r="H7" i="189" a="1"/>
  <c r="H21" i="189" a="1"/>
  <c r="U101" i="189" a="1"/>
  <c r="U50" i="189" a="1"/>
  <c r="H58" i="189" a="1"/>
  <c r="H52" i="189" a="1"/>
  <c r="U40" i="189" a="1"/>
  <c r="H15" i="189" a="1"/>
  <c r="H102" i="189" a="1"/>
  <c r="U37" i="189" a="1"/>
  <c r="H25" i="189" a="1"/>
  <c r="H62" i="189" a="1"/>
  <c r="H23" i="189" a="1"/>
  <c r="U81" i="189" a="1"/>
  <c r="U83" i="189" a="1"/>
  <c r="U3" i="189" a="1"/>
  <c r="U67" i="189" a="1"/>
  <c r="H99" i="189" a="1"/>
  <c r="U14" i="189" a="1"/>
  <c r="H45" i="189" a="1"/>
  <c r="H39" i="189" a="1"/>
  <c r="U72" i="189" a="1"/>
  <c r="H26" i="189" a="1"/>
  <c r="H28" i="189" a="1"/>
  <c r="U15" i="189" a="1"/>
  <c r="U23" i="189" a="1"/>
  <c r="U30" i="189" a="1"/>
  <c r="H51" i="189" a="1"/>
  <c r="U36" i="189" a="1"/>
  <c r="U35" i="189" a="1"/>
  <c r="U54" i="189" a="1"/>
  <c r="U20" i="189" a="1"/>
  <c r="H57" i="189" a="1"/>
  <c r="H36" i="189" a="1"/>
  <c r="U91" i="189" a="1"/>
  <c r="H54" i="189" a="1"/>
  <c r="U9" i="189" a="1"/>
  <c r="H66" i="189" a="1"/>
  <c r="H81" i="189" a="1"/>
  <c r="H80" i="189" a="1"/>
  <c r="U87" i="189" a="1"/>
  <c r="U93" i="189" a="1"/>
  <c r="U16" i="189" a="1"/>
  <c r="H87" i="189" a="1"/>
  <c r="H61" i="189" a="1"/>
  <c r="U24" i="189" a="1"/>
  <c r="H40" i="189" a="1"/>
  <c r="H85" i="189" a="1"/>
  <c r="U29" i="189" a="1"/>
  <c r="U5" i="189" a="1"/>
  <c r="U7" i="189" a="1"/>
  <c r="U95" i="189" a="1"/>
  <c r="U62" i="189" a="1"/>
  <c r="H24" i="189" a="1"/>
  <c r="U49" i="189" a="1"/>
  <c r="H83" i="189" a="1"/>
  <c r="U26" i="189" a="1"/>
  <c r="U43" i="189" a="1"/>
  <c r="U10" i="189" a="1"/>
  <c r="H92" i="189" a="1"/>
  <c r="U18" i="189" a="1"/>
  <c r="H68" i="189" a="1"/>
  <c r="U13" i="189" a="1"/>
  <c r="U11" i="189" a="1"/>
  <c r="H63" i="189" a="1"/>
  <c r="H12" i="189" a="1"/>
  <c r="U31" i="189" a="1"/>
  <c r="U21" i="189" a="1"/>
  <c r="U63" i="189" a="1"/>
  <c r="U80" i="189" a="1"/>
  <c r="U96" i="189" a="1"/>
  <c r="U45" i="189" a="1"/>
  <c r="H86" i="189" a="1"/>
  <c r="U42" i="189" a="1"/>
  <c r="U2" i="189" a="1"/>
  <c r="H100" i="189" a="1"/>
  <c r="H65" i="189" a="1"/>
  <c r="U44" i="189" a="1"/>
  <c r="U25" i="189" a="1"/>
  <c r="H4" i="189" a="1"/>
  <c r="U94" i="189" a="1"/>
  <c r="H6" i="189" a="1"/>
  <c r="U88" i="189" a="1"/>
  <c r="U52" i="189" a="1"/>
  <c r="U56" i="189" a="1"/>
  <c r="H73" i="189" a="1"/>
  <c r="U28" i="189" a="1"/>
  <c r="U53" i="189" a="1"/>
  <c r="H70" i="189" a="1"/>
  <c r="H56" i="189" a="1"/>
  <c r="U59" i="189" a="1"/>
  <c r="U8" i="189" a="1"/>
  <c r="H29" i="189" a="1"/>
  <c r="H19" i="189" a="1"/>
  <c r="U47" i="189" a="1"/>
  <c r="U33" i="189" a="1"/>
  <c r="H35" i="189" a="1"/>
  <c r="H42" i="189" a="1"/>
  <c r="H47" i="189" a="1"/>
  <c r="U69" i="189" a="1"/>
  <c r="H55" i="189" a="1"/>
  <c r="H43" i="189" a="1"/>
  <c r="U55" i="189" a="1"/>
  <c r="U58" i="189" a="1"/>
  <c r="H91" i="189" a="1"/>
  <c r="H9" i="189" a="1"/>
  <c r="U4" i="189" a="1"/>
  <c r="U27" i="189" a="1"/>
  <c r="H96" i="189" a="1"/>
  <c r="H16" i="189" a="1"/>
  <c r="U70" i="189" a="1"/>
  <c r="U92" i="189" a="1"/>
  <c r="H50" i="189" a="1"/>
  <c r="H3" i="189" a="1"/>
  <c r="H14" i="189" a="1"/>
  <c r="U102" i="189" a="1"/>
  <c r="U68" i="189" a="1"/>
  <c r="H30" i="189" a="1"/>
  <c r="H46" i="189" a="1"/>
  <c r="U99" i="189" a="1"/>
  <c r="U46" i="189" a="1"/>
  <c r="H82" i="189" a="1"/>
  <c r="U61" i="189" a="1"/>
  <c r="H32" i="189" a="1"/>
  <c r="H48" i="189" a="1"/>
  <c r="H69" i="189" a="1"/>
  <c r="H101" i="189" a="1"/>
  <c r="U75" i="189" a="1"/>
  <c r="H59" i="189" a="1"/>
  <c r="U90" i="189" a="1"/>
  <c r="H72" i="189" a="1"/>
  <c r="U65" i="189" a="1"/>
  <c r="U41" i="189" a="1"/>
  <c r="H8" i="189" a="1"/>
  <c r="K10" i="189" l="1"/>
  <c r="H4" i="189"/>
  <c r="H3" i="189"/>
  <c r="D103" i="190" a="1"/>
  <c r="D103" i="190" s="1"/>
  <c r="AD103" i="190" s="1"/>
  <c r="E103" i="190" a="1"/>
  <c r="E103" i="190" s="1"/>
  <c r="AE103" i="190" s="1"/>
  <c r="R103" i="190" a="1"/>
  <c r="R103" i="190" s="1"/>
  <c r="AR103" i="190" s="1"/>
  <c r="F103" i="190" a="1"/>
  <c r="F103" i="190" s="1"/>
  <c r="AF103" i="190" s="1"/>
  <c r="S103" i="190" a="1"/>
  <c r="S103" i="190" s="1"/>
  <c r="AS103" i="190" s="1"/>
  <c r="G103" i="190" a="1"/>
  <c r="G103" i="190" s="1"/>
  <c r="AG103" i="190" s="1"/>
  <c r="T103" i="190" a="1"/>
  <c r="T103" i="190" s="1"/>
  <c r="AT103" i="190" s="1"/>
  <c r="H103" i="190" a="1"/>
  <c r="H103" i="190" s="1"/>
  <c r="AH103" i="190" s="1"/>
  <c r="U103" i="190" a="1"/>
  <c r="U103" i="190" s="1"/>
  <c r="AU103" i="190" s="1"/>
  <c r="V103" i="190" a="1"/>
  <c r="V103" i="190" s="1"/>
  <c r="AV103" i="190" s="1"/>
  <c r="H58" i="189"/>
  <c r="H42" i="189"/>
  <c r="H73" i="189"/>
  <c r="H72" i="189"/>
  <c r="H102" i="189"/>
  <c r="H53" i="189"/>
  <c r="H23" i="189"/>
  <c r="H12" i="189"/>
  <c r="H29" i="189"/>
  <c r="H45" i="189"/>
  <c r="H92" i="189"/>
  <c r="H40" i="189"/>
  <c r="H81" i="189"/>
  <c r="H56" i="189"/>
  <c r="H80" i="189"/>
  <c r="H13" i="189"/>
  <c r="H30" i="189"/>
  <c r="H83" i="189"/>
  <c r="H98" i="189"/>
  <c r="H43" i="189"/>
  <c r="H87" i="189"/>
  <c r="H59" i="189"/>
  <c r="H25" i="189"/>
  <c r="H14" i="189"/>
  <c r="H31" i="189"/>
  <c r="H86" i="189"/>
  <c r="H61" i="189"/>
  <c r="H75" i="189"/>
  <c r="H93" i="189"/>
  <c r="H77" i="189"/>
  <c r="H28" i="189"/>
  <c r="H71" i="189"/>
  <c r="H15" i="189"/>
  <c r="H63" i="189"/>
  <c r="H16" i="189"/>
  <c r="H101" i="189"/>
  <c r="H5" i="189"/>
  <c r="H34" i="189"/>
  <c r="H76" i="189"/>
  <c r="H82" i="189"/>
  <c r="H85" i="189"/>
  <c r="H27" i="189"/>
  <c r="H6" i="189"/>
  <c r="H18" i="189"/>
  <c r="H35" i="189"/>
  <c r="H57" i="189"/>
  <c r="H78" i="189"/>
  <c r="H88" i="189"/>
  <c r="H91" i="189"/>
  <c r="H50" i="189"/>
  <c r="H33" i="189"/>
  <c r="H11" i="189"/>
  <c r="H89" i="189"/>
  <c r="H32" i="189"/>
  <c r="H48" i="189"/>
  <c r="H99" i="189"/>
  <c r="H51" i="189"/>
  <c r="H79" i="189"/>
  <c r="H24" i="189"/>
  <c r="H17" i="189"/>
  <c r="H54" i="189"/>
  <c r="H46" i="189"/>
  <c r="H7" i="189"/>
  <c r="H19" i="189"/>
  <c r="H36" i="189"/>
  <c r="H60" i="189"/>
  <c r="H95" i="189"/>
  <c r="H94" i="189"/>
  <c r="H97" i="189"/>
  <c r="H67" i="189"/>
  <c r="H49" i="189"/>
  <c r="H8" i="189"/>
  <c r="H20" i="189"/>
  <c r="H37" i="189"/>
  <c r="H62" i="189"/>
  <c r="H41" i="189"/>
  <c r="H100" i="189"/>
  <c r="H84" i="189"/>
  <c r="H68" i="189"/>
  <c r="H74" i="189"/>
  <c r="H26" i="189"/>
  <c r="H52" i="189"/>
  <c r="H9" i="189"/>
  <c r="H21" i="189"/>
  <c r="H38" i="189"/>
  <c r="H64" i="189"/>
  <c r="H44" i="189"/>
  <c r="H66" i="189"/>
  <c r="H90" i="189"/>
  <c r="H47" i="189"/>
  <c r="H55" i="189"/>
  <c r="H10" i="189"/>
  <c r="H22" i="189"/>
  <c r="H39" i="189"/>
  <c r="H65" i="189"/>
  <c r="H70" i="189"/>
  <c r="H69" i="189"/>
  <c r="H96" i="189"/>
  <c r="H2" i="189"/>
  <c r="U53" i="189"/>
  <c r="U54" i="189"/>
  <c r="U55" i="189"/>
  <c r="U10" i="189"/>
  <c r="U24" i="189"/>
  <c r="U36" i="189"/>
  <c r="U44" i="189"/>
  <c r="U56" i="189"/>
  <c r="U70" i="189"/>
  <c r="U82" i="189"/>
  <c r="U94" i="189"/>
  <c r="U21" i="189"/>
  <c r="U80" i="189"/>
  <c r="U25" i="189"/>
  <c r="U71" i="189"/>
  <c r="U83" i="189"/>
  <c r="U95" i="189"/>
  <c r="U79" i="189"/>
  <c r="U42" i="189"/>
  <c r="U35" i="189"/>
  <c r="U57" i="189"/>
  <c r="U46" i="189"/>
  <c r="U47" i="189"/>
  <c r="U59" i="189"/>
  <c r="U73" i="189"/>
  <c r="U85" i="189"/>
  <c r="U97" i="189"/>
  <c r="U91" i="189"/>
  <c r="U34" i="189"/>
  <c r="U43" i="189"/>
  <c r="U45" i="189"/>
  <c r="U20" i="189"/>
  <c r="U14" i="189"/>
  <c r="U62" i="189"/>
  <c r="U86" i="189"/>
  <c r="U98" i="189"/>
  <c r="U41" i="189"/>
  <c r="U92" i="189"/>
  <c r="U23" i="189"/>
  <c r="U11" i="189"/>
  <c r="U26" i="189"/>
  <c r="U58" i="189"/>
  <c r="U13" i="189"/>
  <c r="U61" i="189"/>
  <c r="U74" i="189"/>
  <c r="U3" i="189"/>
  <c r="U15" i="189"/>
  <c r="U29" i="189"/>
  <c r="U60" i="189"/>
  <c r="U49" i="189"/>
  <c r="U63" i="189"/>
  <c r="U75" i="189"/>
  <c r="U87" i="189"/>
  <c r="U99" i="189"/>
  <c r="U7" i="189"/>
  <c r="U22" i="189"/>
  <c r="U81" i="189"/>
  <c r="U96" i="189"/>
  <c r="U16" i="189"/>
  <c r="U30" i="189"/>
  <c r="U38" i="189"/>
  <c r="U50" i="189"/>
  <c r="U64" i="189"/>
  <c r="U76" i="189"/>
  <c r="U88" i="189"/>
  <c r="U100" i="189"/>
  <c r="U67" i="189"/>
  <c r="U68" i="189"/>
  <c r="U69" i="189"/>
  <c r="U37" i="189"/>
  <c r="U72" i="189"/>
  <c r="U19" i="189"/>
  <c r="U28" i="189"/>
  <c r="U5" i="189"/>
  <c r="U17" i="189"/>
  <c r="U31" i="189"/>
  <c r="U39" i="189"/>
  <c r="U51" i="189"/>
  <c r="U65" i="189"/>
  <c r="U77" i="189"/>
  <c r="U89" i="189"/>
  <c r="U101" i="189"/>
  <c r="U33" i="189"/>
  <c r="U8" i="189"/>
  <c r="U9" i="189"/>
  <c r="U93" i="189"/>
  <c r="U12" i="189"/>
  <c r="U84" i="189"/>
  <c r="U27" i="189"/>
  <c r="U48" i="189"/>
  <c r="U4" i="189"/>
  <c r="U6" i="189"/>
  <c r="U18" i="189"/>
  <c r="U32" i="189"/>
  <c r="U40" i="189"/>
  <c r="U52" i="189"/>
  <c r="U66" i="189"/>
  <c r="U78" i="189"/>
  <c r="U90" i="189"/>
  <c r="U102" i="189"/>
  <c r="U2" i="189"/>
  <c r="Y14" i="186"/>
  <c r="Y13" i="186"/>
  <c r="Y12" i="186"/>
  <c r="Y11" i="186"/>
  <c r="Y10" i="186"/>
  <c r="Y9" i="186"/>
  <c r="Y8" i="186"/>
  <c r="Y7" i="186"/>
  <c r="Y6" i="186"/>
  <c r="Y5" i="186"/>
  <c r="Y4" i="186"/>
  <c r="Y3" i="186"/>
  <c r="Y2" i="186"/>
  <c r="Y13" i="187"/>
  <c r="Y12" i="187"/>
  <c r="Y11" i="187"/>
  <c r="Y10" i="187"/>
  <c r="Y9" i="187"/>
  <c r="Y8" i="187"/>
  <c r="Y7" i="187"/>
  <c r="Y6" i="187"/>
  <c r="Y5" i="187"/>
  <c r="Y4" i="187"/>
  <c r="Y3" i="187"/>
  <c r="Y2" i="187"/>
  <c r="Y26" i="185"/>
  <c r="Y25" i="185"/>
  <c r="Y24" i="185"/>
  <c r="Y23" i="185"/>
  <c r="Y22" i="185"/>
  <c r="Y21" i="185"/>
  <c r="Y20" i="185"/>
  <c r="Y19" i="185"/>
  <c r="Y18" i="185"/>
  <c r="Y17" i="185"/>
  <c r="Y16" i="185"/>
  <c r="Y15" i="185"/>
  <c r="Y14" i="185"/>
  <c r="Y13" i="185"/>
  <c r="Y12" i="185"/>
  <c r="Y11" i="185"/>
  <c r="Y10" i="185"/>
  <c r="Y9" i="185"/>
  <c r="Y8" i="185"/>
  <c r="Y7" i="185"/>
  <c r="Y6" i="185"/>
  <c r="Y5" i="185"/>
  <c r="Y4" i="185"/>
  <c r="Y3" i="185"/>
  <c r="Y2" i="185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I7" i="164"/>
  <c r="I6" i="164"/>
  <c r="I5" i="164"/>
  <c r="I4" i="164"/>
  <c r="I3" i="164"/>
  <c r="I2" i="164"/>
  <c r="J21" i="68"/>
  <c r="I41" i="170"/>
  <c r="I40" i="170"/>
  <c r="I39" i="170"/>
  <c r="I38" i="170"/>
  <c r="I37" i="170"/>
  <c r="I36" i="170"/>
  <c r="I35" i="170"/>
  <c r="I34" i="170"/>
  <c r="I33" i="170"/>
  <c r="I32" i="170"/>
  <c r="I31" i="170"/>
  <c r="I30" i="170"/>
  <c r="I29" i="170"/>
  <c r="I28" i="170"/>
  <c r="I27" i="170"/>
  <c r="I26" i="170"/>
  <c r="I25" i="170"/>
  <c r="I24" i="170"/>
  <c r="I23" i="170"/>
  <c r="I22" i="170"/>
  <c r="I21" i="170"/>
  <c r="I20" i="170"/>
  <c r="I19" i="170"/>
  <c r="I18" i="170"/>
  <c r="I17" i="170"/>
  <c r="I16" i="170"/>
  <c r="I15" i="170"/>
  <c r="I14" i="170"/>
  <c r="I13" i="170"/>
  <c r="I12" i="170"/>
  <c r="I11" i="170"/>
  <c r="I10" i="170"/>
  <c r="I9" i="170"/>
  <c r="I8" i="170"/>
  <c r="I7" i="170"/>
  <c r="I6" i="170"/>
  <c r="I5" i="170"/>
  <c r="I4" i="170"/>
  <c r="I3" i="170"/>
  <c r="I2" i="170"/>
  <c r="X12" i="190" l="1" a="1"/>
  <c r="X12" i="190" s="1"/>
  <c r="AX12" i="190" s="1"/>
  <c r="K12" i="190" a="1"/>
  <c r="K12" i="190" s="1"/>
  <c r="AK12" i="190" s="1"/>
  <c r="X64" i="190" a="1"/>
  <c r="X64" i="190" s="1"/>
  <c r="AX64" i="190" s="1"/>
  <c r="K64" i="190" a="1"/>
  <c r="K64" i="190" s="1"/>
  <c r="AK64" i="190" s="1"/>
  <c r="X23" i="190" a="1"/>
  <c r="X23" i="190" s="1"/>
  <c r="AX23" i="190" s="1"/>
  <c r="K23" i="190" a="1"/>
  <c r="K23" i="190" s="1"/>
  <c r="AK23" i="190" s="1"/>
  <c r="X71" i="190" a="1"/>
  <c r="X71" i="190" s="1"/>
  <c r="AX71" i="190" s="1"/>
  <c r="K71" i="190" a="1"/>
  <c r="K71" i="190" s="1"/>
  <c r="AK71" i="190" s="1"/>
  <c r="X93" i="190" a="1"/>
  <c r="X93" i="190" s="1"/>
  <c r="AX93" i="190" s="1"/>
  <c r="K93" i="190" a="1"/>
  <c r="K93" i="190" s="1"/>
  <c r="AK93" i="190" s="1"/>
  <c r="X50" i="190" a="1"/>
  <c r="X50" i="190" s="1"/>
  <c r="AX50" i="190" s="1"/>
  <c r="K50" i="190" a="1"/>
  <c r="K50" i="190" s="1"/>
  <c r="AK50" i="190" s="1"/>
  <c r="K92" i="190" a="1"/>
  <c r="K92" i="190" s="1"/>
  <c r="AK92" i="190" s="1"/>
  <c r="X92" i="190" a="1"/>
  <c r="X92" i="190" s="1"/>
  <c r="AX92" i="190" s="1"/>
  <c r="K25" i="190" a="1"/>
  <c r="K25" i="190" s="1"/>
  <c r="AK25" i="190" s="1"/>
  <c r="X25" i="190" a="1"/>
  <c r="X25" i="190" s="1"/>
  <c r="AX25" i="190" s="1"/>
  <c r="X9" i="190" a="1"/>
  <c r="X9" i="190" s="1"/>
  <c r="AX9" i="190" s="1"/>
  <c r="K9" i="190" a="1"/>
  <c r="K9" i="190" s="1"/>
  <c r="AK9" i="190" s="1"/>
  <c r="X38" i="190" a="1"/>
  <c r="X38" i="190" s="1"/>
  <c r="AX38" i="190" s="1"/>
  <c r="K38" i="190" a="1"/>
  <c r="K38" i="190" s="1"/>
  <c r="AK38" i="190" s="1"/>
  <c r="K41" i="190" a="1"/>
  <c r="K41" i="190" s="1"/>
  <c r="AK41" i="190" s="1"/>
  <c r="X41" i="190" a="1"/>
  <c r="X41" i="190" s="1"/>
  <c r="AX41" i="190" s="1"/>
  <c r="X80" i="190" a="1"/>
  <c r="X80" i="190" s="1"/>
  <c r="AX80" i="190" s="1"/>
  <c r="K80" i="190" a="1"/>
  <c r="K80" i="190" s="1"/>
  <c r="AK80" i="190" s="1"/>
  <c r="K52" i="190" a="1"/>
  <c r="K52" i="190" s="1"/>
  <c r="AK52" i="190" s="1"/>
  <c r="X52" i="190" a="1"/>
  <c r="X52" i="190" s="1"/>
  <c r="AX52" i="190" s="1"/>
  <c r="K19" i="190" a="1"/>
  <c r="K19" i="190" s="1"/>
  <c r="AK19" i="190" s="1"/>
  <c r="X19" i="190" a="1"/>
  <c r="X19" i="190" s="1"/>
  <c r="AX19" i="190" s="1"/>
  <c r="X29" i="190" a="1"/>
  <c r="X29" i="190" s="1"/>
  <c r="AX29" i="190" s="1"/>
  <c r="K29" i="190" a="1"/>
  <c r="K29" i="190" s="1"/>
  <c r="AK29" i="190" s="1"/>
  <c r="K59" i="190" a="1"/>
  <c r="K59" i="190" s="1"/>
  <c r="AK59" i="190" s="1"/>
  <c r="X59" i="190" a="1"/>
  <c r="X59" i="190" s="1"/>
  <c r="AX59" i="190" s="1"/>
  <c r="K40" i="190" a="1"/>
  <c r="K40" i="190" s="1"/>
  <c r="AK40" i="190" s="1"/>
  <c r="X40" i="190" a="1"/>
  <c r="X40" i="190" s="1"/>
  <c r="AX40" i="190" s="1"/>
  <c r="X72" i="190" a="1"/>
  <c r="X72" i="190" s="1"/>
  <c r="AX72" i="190" s="1"/>
  <c r="K72" i="190" a="1"/>
  <c r="K72" i="190" s="1"/>
  <c r="AK72" i="190" s="1"/>
  <c r="X15" i="190" a="1"/>
  <c r="X15" i="190" s="1"/>
  <c r="AX15" i="190" s="1"/>
  <c r="K15" i="190" a="1"/>
  <c r="K15" i="190" s="1"/>
  <c r="AK15" i="190" s="1"/>
  <c r="X47" i="190" a="1"/>
  <c r="X47" i="190" s="1"/>
  <c r="AX47" i="190" s="1"/>
  <c r="K47" i="190" a="1"/>
  <c r="K47" i="190" s="1"/>
  <c r="AK47" i="190" s="1"/>
  <c r="X101" i="190" a="1"/>
  <c r="X101" i="190" s="1"/>
  <c r="AX101" i="190" s="1"/>
  <c r="K101" i="190" a="1"/>
  <c r="K101" i="190" s="1"/>
  <c r="AK101" i="190" s="1"/>
  <c r="K96" i="190" a="1"/>
  <c r="K96" i="190" s="1"/>
  <c r="AK96" i="190" s="1"/>
  <c r="X96" i="190" a="1"/>
  <c r="X96" i="190" s="1"/>
  <c r="AX96" i="190" s="1"/>
  <c r="X46" i="190" a="1"/>
  <c r="X46" i="190" s="1"/>
  <c r="AX46" i="190" s="1"/>
  <c r="K46" i="190" a="1"/>
  <c r="K46" i="190" s="1"/>
  <c r="AK46" i="190" s="1"/>
  <c r="X18" i="190" a="1"/>
  <c r="X18" i="190" s="1"/>
  <c r="AX18" i="190" s="1"/>
  <c r="K18" i="190" a="1"/>
  <c r="K18" i="190" s="1"/>
  <c r="AK18" i="190" s="1"/>
  <c r="X89" i="190" a="1"/>
  <c r="X89" i="190" s="1"/>
  <c r="AX89" i="190" s="1"/>
  <c r="K89" i="190" a="1"/>
  <c r="K89" i="190" s="1"/>
  <c r="AK89" i="190" s="1"/>
  <c r="X69" i="190" a="1"/>
  <c r="X69" i="190" s="1"/>
  <c r="AX69" i="190" s="1"/>
  <c r="K69" i="190" a="1"/>
  <c r="K69" i="190" s="1"/>
  <c r="AK69" i="190" s="1"/>
  <c r="X81" i="190" a="1"/>
  <c r="X81" i="190" s="1"/>
  <c r="AX81" i="190" s="1"/>
  <c r="K81" i="190" a="1"/>
  <c r="K81" i="190" s="1"/>
  <c r="AK81" i="190" s="1"/>
  <c r="X74" i="190" a="1"/>
  <c r="X74" i="190" s="1"/>
  <c r="AX74" i="190" s="1"/>
  <c r="K74" i="190" a="1"/>
  <c r="K74" i="190" s="1"/>
  <c r="AK74" i="190" s="1"/>
  <c r="X14" i="190" a="1"/>
  <c r="X14" i="190" s="1"/>
  <c r="AX14" i="190" s="1"/>
  <c r="K14" i="190" a="1"/>
  <c r="K14" i="190" s="1"/>
  <c r="AK14" i="190" s="1"/>
  <c r="X57" i="190" a="1"/>
  <c r="X57" i="190" s="1"/>
  <c r="AX57" i="190" s="1"/>
  <c r="K57" i="190" a="1"/>
  <c r="K57" i="190" s="1"/>
  <c r="AK57" i="190" s="1"/>
  <c r="X70" i="190" a="1"/>
  <c r="X70" i="190" s="1"/>
  <c r="AX70" i="190" s="1"/>
  <c r="K70" i="190" a="1"/>
  <c r="K70" i="190" s="1"/>
  <c r="AK70" i="190" s="1"/>
  <c r="K6" i="190" a="1"/>
  <c r="K6" i="190" s="1"/>
  <c r="AK6" i="190" s="1"/>
  <c r="X6" i="190" a="1"/>
  <c r="X6" i="190" s="1"/>
  <c r="AX6" i="190" s="1"/>
  <c r="X77" i="190" a="1"/>
  <c r="X77" i="190" s="1"/>
  <c r="AX77" i="190" s="1"/>
  <c r="K77" i="190" a="1"/>
  <c r="K77" i="190" s="1"/>
  <c r="AK77" i="190" s="1"/>
  <c r="K68" i="190" a="1"/>
  <c r="K68" i="190" s="1"/>
  <c r="AK68" i="190" s="1"/>
  <c r="X68" i="190" a="1"/>
  <c r="X68" i="190" s="1"/>
  <c r="AX68" i="190" s="1"/>
  <c r="X22" i="190" a="1"/>
  <c r="X22" i="190" s="1"/>
  <c r="AX22" i="190" s="1"/>
  <c r="K22" i="190" a="1"/>
  <c r="K22" i="190" s="1"/>
  <c r="AK22" i="190" s="1"/>
  <c r="X61" i="190" a="1"/>
  <c r="X61" i="190" s="1"/>
  <c r="AX61" i="190" s="1"/>
  <c r="K61" i="190" a="1"/>
  <c r="K61" i="190" s="1"/>
  <c r="AK61" i="190" s="1"/>
  <c r="X20" i="190" a="1"/>
  <c r="X20" i="190" s="1"/>
  <c r="AX20" i="190" s="1"/>
  <c r="K20" i="190" a="1"/>
  <c r="K20" i="190" s="1"/>
  <c r="AK20" i="190" s="1"/>
  <c r="X35" i="190" a="1"/>
  <c r="X35" i="190" s="1"/>
  <c r="AX35" i="190" s="1"/>
  <c r="K35" i="190" a="1"/>
  <c r="K35" i="190" s="1"/>
  <c r="AK35" i="190" s="1"/>
  <c r="X56" i="190" a="1"/>
  <c r="X56" i="190" s="1"/>
  <c r="AX56" i="190" s="1"/>
  <c r="K56" i="190" a="1"/>
  <c r="K56" i="190" s="1"/>
  <c r="AK56" i="190" s="1"/>
  <c r="X4" i="190" a="1"/>
  <c r="X4" i="190" s="1"/>
  <c r="AX4" i="190" s="1"/>
  <c r="K4" i="190" a="1"/>
  <c r="K4" i="190" s="1"/>
  <c r="AK4" i="190" s="1"/>
  <c r="X65" i="190" a="1"/>
  <c r="X65" i="190" s="1"/>
  <c r="AX65" i="190" s="1"/>
  <c r="K65" i="190" a="1"/>
  <c r="K65" i="190" s="1"/>
  <c r="AK65" i="190" s="1"/>
  <c r="X67" i="190" a="1"/>
  <c r="X67" i="190" s="1"/>
  <c r="AX67" i="190" s="1"/>
  <c r="K67" i="190" a="1"/>
  <c r="K67" i="190" s="1"/>
  <c r="AK67" i="190" s="1"/>
  <c r="X7" i="190" a="1"/>
  <c r="X7" i="190" s="1"/>
  <c r="AX7" i="190" s="1"/>
  <c r="K7" i="190" a="1"/>
  <c r="K7" i="190" s="1"/>
  <c r="AK7" i="190" s="1"/>
  <c r="K13" i="190" a="1"/>
  <c r="K13" i="190" s="1"/>
  <c r="AK13" i="190" s="1"/>
  <c r="X13" i="190" a="1"/>
  <c r="X13" i="190" s="1"/>
  <c r="AX13" i="190" s="1"/>
  <c r="K45" i="190" a="1"/>
  <c r="K45" i="190" s="1"/>
  <c r="AK45" i="190" s="1"/>
  <c r="X45" i="190" a="1"/>
  <c r="X45" i="190" s="1"/>
  <c r="AX45" i="190" s="1"/>
  <c r="K42" i="190" a="1"/>
  <c r="K42" i="190" s="1"/>
  <c r="AK42" i="190" s="1"/>
  <c r="X42" i="190" a="1"/>
  <c r="X42" i="190" s="1"/>
  <c r="AX42" i="190" s="1"/>
  <c r="K44" i="190" a="1"/>
  <c r="K44" i="190" s="1"/>
  <c r="AK44" i="190" s="1"/>
  <c r="X44" i="190" a="1"/>
  <c r="X44" i="190" s="1"/>
  <c r="AX44" i="190" s="1"/>
  <c r="K90" i="190" a="1"/>
  <c r="K90" i="190" s="1"/>
  <c r="AK90" i="190" s="1"/>
  <c r="X90" i="190" a="1"/>
  <c r="X90" i="190" s="1"/>
  <c r="AX90" i="190" s="1"/>
  <c r="X17" i="190" a="1"/>
  <c r="X17" i="190" s="1"/>
  <c r="AX17" i="190" s="1"/>
  <c r="K17" i="190" a="1"/>
  <c r="K17" i="190" s="1"/>
  <c r="AK17" i="190" s="1"/>
  <c r="X63" i="190" a="1"/>
  <c r="X63" i="190" s="1"/>
  <c r="AX63" i="190" s="1"/>
  <c r="K63" i="190" a="1"/>
  <c r="K63" i="190" s="1"/>
  <c r="AK63" i="190" s="1"/>
  <c r="K97" i="190" a="1"/>
  <c r="K97" i="190" s="1"/>
  <c r="AK97" i="190" s="1"/>
  <c r="X97" i="190" a="1"/>
  <c r="X97" i="190" s="1"/>
  <c r="AX97" i="190" s="1"/>
  <c r="K55" i="190" a="1"/>
  <c r="K55" i="190" s="1"/>
  <c r="AK55" i="190" s="1"/>
  <c r="X55" i="190" a="1"/>
  <c r="X55" i="190" s="1"/>
  <c r="AX55" i="190" s="1"/>
  <c r="X78" i="190" a="1"/>
  <c r="X78" i="190" s="1"/>
  <c r="AX78" i="190" s="1"/>
  <c r="K78" i="190" a="1"/>
  <c r="K78" i="190" s="1"/>
  <c r="AK78" i="190" s="1"/>
  <c r="K5" i="190" a="1"/>
  <c r="K5" i="190" s="1"/>
  <c r="AK5" i="190" s="1"/>
  <c r="X5" i="190" a="1"/>
  <c r="X5" i="190" s="1"/>
  <c r="AX5" i="190" s="1"/>
  <c r="X49" i="190" a="1"/>
  <c r="X49" i="190" s="1"/>
  <c r="AX49" i="190" s="1"/>
  <c r="K49" i="190" a="1"/>
  <c r="K49" i="190" s="1"/>
  <c r="AK49" i="190" s="1"/>
  <c r="X85" i="190" a="1"/>
  <c r="X85" i="190" s="1"/>
  <c r="AX85" i="190" s="1"/>
  <c r="K85" i="190" a="1"/>
  <c r="K85" i="190" s="1"/>
  <c r="AK85" i="190" s="1"/>
  <c r="K54" i="190" a="1"/>
  <c r="K54" i="190" s="1"/>
  <c r="AK54" i="190" s="1"/>
  <c r="X54" i="190" a="1"/>
  <c r="X54" i="190" s="1"/>
  <c r="AX54" i="190" s="1"/>
  <c r="X66" i="190" a="1"/>
  <c r="X66" i="190" s="1"/>
  <c r="AX66" i="190" s="1"/>
  <c r="K66" i="190" a="1"/>
  <c r="K66" i="190" s="1"/>
  <c r="AK66" i="190" s="1"/>
  <c r="X28" i="190" a="1"/>
  <c r="X28" i="190" s="1"/>
  <c r="AX28" i="190" s="1"/>
  <c r="K28" i="190" a="1"/>
  <c r="K28" i="190" s="1"/>
  <c r="AK28" i="190" s="1"/>
  <c r="X60" i="190" a="1"/>
  <c r="X60" i="190" s="1"/>
  <c r="AX60" i="190" s="1"/>
  <c r="K60" i="190" a="1"/>
  <c r="K60" i="190" s="1"/>
  <c r="AK60" i="190" s="1"/>
  <c r="K73" i="190" a="1"/>
  <c r="K73" i="190" s="1"/>
  <c r="AK73" i="190" s="1"/>
  <c r="X73" i="190" a="1"/>
  <c r="X73" i="190" s="1"/>
  <c r="AX73" i="190" s="1"/>
  <c r="X53" i="190" a="1"/>
  <c r="X53" i="190" s="1"/>
  <c r="AX53" i="190" s="1"/>
  <c r="K53" i="190" a="1"/>
  <c r="K53" i="190" s="1"/>
  <c r="AK53" i="190" s="1"/>
  <c r="X8" i="190" a="1"/>
  <c r="X8" i="190" s="1"/>
  <c r="AX8" i="190" s="1"/>
  <c r="K8" i="190" a="1"/>
  <c r="K8" i="190" s="1"/>
  <c r="AK8" i="190" s="1"/>
  <c r="X30" i="190" a="1"/>
  <c r="X30" i="190" s="1"/>
  <c r="AX30" i="190" s="1"/>
  <c r="K30" i="190" a="1"/>
  <c r="K30" i="190" s="1"/>
  <c r="AK30" i="190" s="1"/>
  <c r="K98" i="190" a="1"/>
  <c r="K98" i="190" s="1"/>
  <c r="AK98" i="190" s="1"/>
  <c r="X98" i="190" a="1"/>
  <c r="X98" i="190" s="1"/>
  <c r="AX98" i="190" s="1"/>
  <c r="X21" i="190" a="1"/>
  <c r="X21" i="190" s="1"/>
  <c r="AX21" i="190" s="1"/>
  <c r="K21" i="190" a="1"/>
  <c r="K21" i="190" s="1"/>
  <c r="AK21" i="190" s="1"/>
  <c r="X33" i="190" a="1"/>
  <c r="X33" i="190" s="1"/>
  <c r="AX33" i="190" s="1"/>
  <c r="K33" i="190" a="1"/>
  <c r="K33" i="190" s="1"/>
  <c r="AK33" i="190" s="1"/>
  <c r="X16" i="190" a="1"/>
  <c r="X16" i="190" s="1"/>
  <c r="AX16" i="190" s="1"/>
  <c r="K16" i="190" a="1"/>
  <c r="K16" i="190" s="1"/>
  <c r="AK16" i="190" s="1"/>
  <c r="K86" i="190" a="1"/>
  <c r="K86" i="190" s="1"/>
  <c r="AK86" i="190" s="1"/>
  <c r="X86" i="190" a="1"/>
  <c r="X86" i="190" s="1"/>
  <c r="AX86" i="190" s="1"/>
  <c r="K94" i="190" a="1"/>
  <c r="K94" i="190" s="1"/>
  <c r="AK94" i="190" s="1"/>
  <c r="X94" i="190" a="1"/>
  <c r="X94" i="190" s="1"/>
  <c r="AX94" i="190" s="1"/>
  <c r="X32" i="190" a="1"/>
  <c r="X32" i="190" s="1"/>
  <c r="AX32" i="190" s="1"/>
  <c r="K32" i="190" a="1"/>
  <c r="K32" i="190" s="1"/>
  <c r="AK32" i="190" s="1"/>
  <c r="K37" i="190" a="1"/>
  <c r="K37" i="190" s="1"/>
  <c r="AK37" i="190" s="1"/>
  <c r="X37" i="190" a="1"/>
  <c r="X37" i="190" s="1"/>
  <c r="AX37" i="190" s="1"/>
  <c r="X3" i="190" a="1"/>
  <c r="X3" i="190" s="1"/>
  <c r="AX3" i="190" s="1"/>
  <c r="K3" i="190" a="1"/>
  <c r="K3" i="190" s="1"/>
  <c r="AK3" i="190" s="1"/>
  <c r="K62" i="190" a="1"/>
  <c r="K62" i="190" s="1"/>
  <c r="AK62" i="190" s="1"/>
  <c r="X62" i="190" a="1"/>
  <c r="X62" i="190" s="1"/>
  <c r="AX62" i="190" s="1"/>
  <c r="X82" i="190" a="1"/>
  <c r="X82" i="190" s="1"/>
  <c r="AX82" i="190" s="1"/>
  <c r="K82" i="190" a="1"/>
  <c r="K82" i="190" s="1"/>
  <c r="AK82" i="190" s="1"/>
  <c r="X48" i="190" a="1"/>
  <c r="X48" i="190" s="1"/>
  <c r="AX48" i="190" s="1"/>
  <c r="K48" i="190" a="1"/>
  <c r="K48" i="190" s="1"/>
  <c r="AK48" i="190" s="1"/>
  <c r="X51" i="190" a="1"/>
  <c r="X51" i="190" s="1"/>
  <c r="AX51" i="190" s="1"/>
  <c r="K51" i="190" a="1"/>
  <c r="K51" i="190" s="1"/>
  <c r="AK51" i="190" s="1"/>
  <c r="X100" i="190" a="1"/>
  <c r="X100" i="190" s="1"/>
  <c r="AX100" i="190" s="1"/>
  <c r="K100" i="190" a="1"/>
  <c r="K100" i="190" s="1"/>
  <c r="AK100" i="190" s="1"/>
  <c r="X99" i="190" a="1"/>
  <c r="X99" i="190" s="1"/>
  <c r="AX99" i="190" s="1"/>
  <c r="K99" i="190" a="1"/>
  <c r="K99" i="190" s="1"/>
  <c r="AK99" i="190" s="1"/>
  <c r="X58" i="190" a="1"/>
  <c r="X58" i="190" s="1"/>
  <c r="AX58" i="190" s="1"/>
  <c r="K58" i="190" a="1"/>
  <c r="K58" i="190" s="1"/>
  <c r="AK58" i="190" s="1"/>
  <c r="K43" i="190" a="1"/>
  <c r="K43" i="190" s="1"/>
  <c r="AK43" i="190" s="1"/>
  <c r="X43" i="190" a="1"/>
  <c r="X43" i="190" s="1"/>
  <c r="AX43" i="190" s="1"/>
  <c r="X79" i="190" a="1"/>
  <c r="X79" i="190" s="1"/>
  <c r="AX79" i="190" s="1"/>
  <c r="K79" i="190" a="1"/>
  <c r="K79" i="190" s="1"/>
  <c r="AK79" i="190" s="1"/>
  <c r="X36" i="190" a="1"/>
  <c r="X36" i="190" s="1"/>
  <c r="AX36" i="190" s="1"/>
  <c r="K36" i="190" a="1"/>
  <c r="K36" i="190" s="1"/>
  <c r="AK36" i="190" s="1"/>
  <c r="X2" i="190" a="1"/>
  <c r="X2" i="190" s="1"/>
  <c r="AX2" i="190" s="1"/>
  <c r="K2" i="190" a="1"/>
  <c r="K2" i="190" s="1"/>
  <c r="AK2" i="190" s="1"/>
  <c r="K27" i="190" a="1"/>
  <c r="K27" i="190" s="1"/>
  <c r="AK27" i="190" s="1"/>
  <c r="X27" i="190" a="1"/>
  <c r="X27" i="190" s="1"/>
  <c r="AX27" i="190" s="1"/>
  <c r="X39" i="190" a="1"/>
  <c r="X39" i="190" s="1"/>
  <c r="AX39" i="190" s="1"/>
  <c r="K39" i="190" a="1"/>
  <c r="K39" i="190" s="1"/>
  <c r="AK39" i="190" s="1"/>
  <c r="X88" i="190" a="1"/>
  <c r="X88" i="190" s="1"/>
  <c r="AX88" i="190" s="1"/>
  <c r="K88" i="190" a="1"/>
  <c r="K88" i="190" s="1"/>
  <c r="AK88" i="190" s="1"/>
  <c r="K87" i="190" a="1"/>
  <c r="K87" i="190" s="1"/>
  <c r="AK87" i="190" s="1"/>
  <c r="X87" i="190" a="1"/>
  <c r="X87" i="190" s="1"/>
  <c r="AX87" i="190" s="1"/>
  <c r="X26" i="190" a="1"/>
  <c r="X26" i="190" s="1"/>
  <c r="AX26" i="190" s="1"/>
  <c r="K26" i="190" a="1"/>
  <c r="K26" i="190" s="1"/>
  <c r="AK26" i="190" s="1"/>
  <c r="X34" i="190" a="1"/>
  <c r="X34" i="190" s="1"/>
  <c r="AX34" i="190" s="1"/>
  <c r="K34" i="190" a="1"/>
  <c r="K34" i="190" s="1"/>
  <c r="AK34" i="190" s="1"/>
  <c r="X95" i="190" a="1"/>
  <c r="X95" i="190" s="1"/>
  <c r="AX95" i="190" s="1"/>
  <c r="K95" i="190" a="1"/>
  <c r="K95" i="190" s="1"/>
  <c r="AK95" i="190" s="1"/>
  <c r="X24" i="190" a="1"/>
  <c r="X24" i="190" s="1"/>
  <c r="AX24" i="190" s="1"/>
  <c r="K24" i="190" a="1"/>
  <c r="K24" i="190" s="1"/>
  <c r="AK24" i="190" s="1"/>
  <c r="X102" i="190" a="1"/>
  <c r="X102" i="190" s="1"/>
  <c r="AX102" i="190" s="1"/>
  <c r="K102" i="190" a="1"/>
  <c r="K102" i="190" s="1"/>
  <c r="AK102" i="190" s="1"/>
  <c r="K84" i="190" a="1"/>
  <c r="K84" i="190" s="1"/>
  <c r="AK84" i="190" s="1"/>
  <c r="X84" i="190" a="1"/>
  <c r="X84" i="190" s="1"/>
  <c r="AX84" i="190" s="1"/>
  <c r="X31" i="190" a="1"/>
  <c r="X31" i="190" s="1"/>
  <c r="AX31" i="190" s="1"/>
  <c r="K31" i="190" a="1"/>
  <c r="K31" i="190" s="1"/>
  <c r="AK31" i="190" s="1"/>
  <c r="K76" i="190" a="1"/>
  <c r="K76" i="190" s="1"/>
  <c r="AK76" i="190" s="1"/>
  <c r="X76" i="190" a="1"/>
  <c r="X76" i="190" s="1"/>
  <c r="AX76" i="190" s="1"/>
  <c r="X75" i="190" a="1"/>
  <c r="X75" i="190" s="1"/>
  <c r="AX75" i="190" s="1"/>
  <c r="K75" i="190" a="1"/>
  <c r="K75" i="190" s="1"/>
  <c r="AK75" i="190" s="1"/>
  <c r="K11" i="190" a="1"/>
  <c r="K11" i="190" s="1"/>
  <c r="AK11" i="190" s="1"/>
  <c r="X11" i="190" a="1"/>
  <c r="X11" i="190" s="1"/>
  <c r="AX11" i="190" s="1"/>
  <c r="X91" i="190" a="1"/>
  <c r="X91" i="190" s="1"/>
  <c r="AX91" i="190" s="1"/>
  <c r="K91" i="190" a="1"/>
  <c r="K91" i="190" s="1"/>
  <c r="AK91" i="190" s="1"/>
  <c r="K83" i="190" a="1"/>
  <c r="K83" i="190" s="1"/>
  <c r="AK83" i="190" s="1"/>
  <c r="X83" i="190" a="1"/>
  <c r="X83" i="190" s="1"/>
  <c r="AX83" i="190" s="1"/>
  <c r="K10" i="190" a="1"/>
  <c r="K10" i="190" s="1"/>
  <c r="AK10" i="190" s="1"/>
  <c r="X10" i="190" a="1"/>
  <c r="X10" i="190" s="1"/>
  <c r="AX10" i="190" s="1"/>
  <c r="B12" i="79"/>
  <c r="G11" i="188"/>
  <c r="J1" i="184" s="1"/>
  <c r="G10" i="188"/>
  <c r="I1" i="184" s="1"/>
  <c r="G13" i="188"/>
  <c r="L1" i="184" s="1"/>
  <c r="G7" i="188"/>
  <c r="F1" i="184" s="1"/>
  <c r="K1" i="184"/>
  <c r="G4" i="188"/>
  <c r="C1" i="184" s="1"/>
  <c r="G5" i="188"/>
  <c r="D1" i="184" s="1"/>
  <c r="G14" i="188"/>
  <c r="M1" i="184" s="1"/>
  <c r="G9" i="188"/>
  <c r="H1" i="184" s="1"/>
  <c r="G6" i="188"/>
  <c r="E1" i="184" s="1"/>
  <c r="G8" i="188"/>
  <c r="G1" i="184" s="1"/>
  <c r="BM103" i="190"/>
  <c r="BO103" i="190"/>
  <c r="B8" i="194"/>
  <c r="B11" i="194"/>
  <c r="B14" i="194"/>
  <c r="B6" i="194"/>
  <c r="B10" i="194"/>
  <c r="B5" i="194"/>
  <c r="B7" i="194"/>
  <c r="B12" i="194"/>
  <c r="B4" i="194"/>
  <c r="B9" i="194"/>
  <c r="B13" i="194"/>
  <c r="B8" i="193"/>
  <c r="B11" i="193"/>
  <c r="B14" i="193"/>
  <c r="C14" i="193" s="1"/>
  <c r="B6" i="193"/>
  <c r="B10" i="193"/>
  <c r="B5" i="193"/>
  <c r="B7" i="193"/>
  <c r="B12" i="193"/>
  <c r="B4" i="193"/>
  <c r="B9" i="193"/>
  <c r="B13" i="193"/>
  <c r="N2" i="65"/>
  <c r="T15" i="181"/>
  <c r="T14" i="181"/>
  <c r="T13" i="181"/>
  <c r="T12" i="181"/>
  <c r="T11" i="181"/>
  <c r="T10" i="181"/>
  <c r="T9" i="181"/>
  <c r="T8" i="181"/>
  <c r="T7" i="181"/>
  <c r="T6" i="181"/>
  <c r="T5" i="181"/>
  <c r="T4" i="181"/>
  <c r="T3" i="181"/>
  <c r="T2" i="181"/>
  <c r="S15" i="181"/>
  <c r="S14" i="181"/>
  <c r="S13" i="181"/>
  <c r="S12" i="181"/>
  <c r="S11" i="181"/>
  <c r="S10" i="181"/>
  <c r="S9" i="181"/>
  <c r="S8" i="181"/>
  <c r="S7" i="181"/>
  <c r="S6" i="181"/>
  <c r="S5" i="181"/>
  <c r="S4" i="181"/>
  <c r="S3" i="181"/>
  <c r="S2" i="181"/>
  <c r="T19" i="178"/>
  <c r="T18" i="178"/>
  <c r="T17" i="178"/>
  <c r="T16" i="178"/>
  <c r="T15" i="178"/>
  <c r="T14" i="178"/>
  <c r="T13" i="178"/>
  <c r="T12" i="178"/>
  <c r="T11" i="178"/>
  <c r="T10" i="178"/>
  <c r="T9" i="178"/>
  <c r="T8" i="178"/>
  <c r="T7" i="178"/>
  <c r="T6" i="178"/>
  <c r="T5" i="178"/>
  <c r="T4" i="178"/>
  <c r="T3" i="178"/>
  <c r="T2" i="178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9" i="175"/>
  <c r="T8" i="175"/>
  <c r="T7" i="175"/>
  <c r="T6" i="175"/>
  <c r="T5" i="175"/>
  <c r="T4" i="175"/>
  <c r="T3" i="175"/>
  <c r="I20" i="180"/>
  <c r="I19" i="180"/>
  <c r="I18" i="180"/>
  <c r="I17" i="180"/>
  <c r="I16" i="180"/>
  <c r="I15" i="180"/>
  <c r="I14" i="180"/>
  <c r="I13" i="180"/>
  <c r="I12" i="180"/>
  <c r="I11" i="180"/>
  <c r="I10" i="180"/>
  <c r="I9" i="180"/>
  <c r="I8" i="180"/>
  <c r="I7" i="180"/>
  <c r="I6" i="180"/>
  <c r="I5" i="180"/>
  <c r="I4" i="180"/>
  <c r="I3" i="180"/>
  <c r="I2" i="180"/>
  <c r="H20" i="180"/>
  <c r="H19" i="180"/>
  <c r="H18" i="180"/>
  <c r="H17" i="180"/>
  <c r="H16" i="180"/>
  <c r="H15" i="180"/>
  <c r="H14" i="180"/>
  <c r="H13" i="180"/>
  <c r="H12" i="180"/>
  <c r="H11" i="180"/>
  <c r="H10" i="180"/>
  <c r="H9" i="180"/>
  <c r="H8" i="180"/>
  <c r="H7" i="180"/>
  <c r="H6" i="180"/>
  <c r="H5" i="180"/>
  <c r="H4" i="180"/>
  <c r="H3" i="180"/>
  <c r="H2" i="180"/>
  <c r="I17" i="177"/>
  <c r="I16" i="177"/>
  <c r="I15" i="177"/>
  <c r="I14" i="177"/>
  <c r="I13" i="177"/>
  <c r="I12" i="177"/>
  <c r="I11" i="177"/>
  <c r="I10" i="177"/>
  <c r="I9" i="177"/>
  <c r="I8" i="177"/>
  <c r="I7" i="177"/>
  <c r="I6" i="177"/>
  <c r="I5" i="177"/>
  <c r="I4" i="177"/>
  <c r="I3" i="177"/>
  <c r="I2" i="177"/>
  <c r="J26" i="174"/>
  <c r="J25" i="174"/>
  <c r="J24" i="174"/>
  <c r="J23" i="174"/>
  <c r="J22" i="174"/>
  <c r="J21" i="174"/>
  <c r="J20" i="174"/>
  <c r="J19" i="174"/>
  <c r="J18" i="174"/>
  <c r="J17" i="174"/>
  <c r="J16" i="174"/>
  <c r="J15" i="174"/>
  <c r="J14" i="174"/>
  <c r="J13" i="174"/>
  <c r="J12" i="174"/>
  <c r="J11" i="174"/>
  <c r="J10" i="174"/>
  <c r="J9" i="174"/>
  <c r="J8" i="174"/>
  <c r="J7" i="174"/>
  <c r="J6" i="174"/>
  <c r="J5" i="174"/>
  <c r="J4" i="174"/>
  <c r="J3" i="174"/>
  <c r="J2" i="174"/>
  <c r="I21" i="179"/>
  <c r="I29" i="179"/>
  <c r="I28" i="179"/>
  <c r="I27" i="179"/>
  <c r="I26" i="179"/>
  <c r="I25" i="179"/>
  <c r="I24" i="179"/>
  <c r="I23" i="179"/>
  <c r="I22" i="179"/>
  <c r="I20" i="179"/>
  <c r="I19" i="179"/>
  <c r="I18" i="179"/>
  <c r="I17" i="179"/>
  <c r="I16" i="179"/>
  <c r="I15" i="179"/>
  <c r="I14" i="179"/>
  <c r="I13" i="179"/>
  <c r="I12" i="179"/>
  <c r="I11" i="179"/>
  <c r="I10" i="179"/>
  <c r="I9" i="179"/>
  <c r="I8" i="179"/>
  <c r="I7" i="179"/>
  <c r="I6" i="179"/>
  <c r="I5" i="179"/>
  <c r="I4" i="179"/>
  <c r="I3" i="179"/>
  <c r="I2" i="179"/>
  <c r="I27" i="176"/>
  <c r="I26" i="176"/>
  <c r="I25" i="176"/>
  <c r="I24" i="176"/>
  <c r="I23" i="176"/>
  <c r="I22" i="176"/>
  <c r="I21" i="176"/>
  <c r="I20" i="176"/>
  <c r="I19" i="176"/>
  <c r="I18" i="176"/>
  <c r="I17" i="176"/>
  <c r="I16" i="176"/>
  <c r="I15" i="176"/>
  <c r="I14" i="176"/>
  <c r="I13" i="176"/>
  <c r="I12" i="176"/>
  <c r="I11" i="176"/>
  <c r="I10" i="176"/>
  <c r="I9" i="176"/>
  <c r="I8" i="176"/>
  <c r="I7" i="176"/>
  <c r="I6" i="176"/>
  <c r="I5" i="176"/>
  <c r="I4" i="176"/>
  <c r="I3" i="176"/>
  <c r="I2" i="176"/>
  <c r="I36" i="173"/>
  <c r="I35" i="173"/>
  <c r="I34" i="173"/>
  <c r="I33" i="173"/>
  <c r="I32" i="173"/>
  <c r="I31" i="173"/>
  <c r="I30" i="173"/>
  <c r="I29" i="173"/>
  <c r="I28" i="173"/>
  <c r="I27" i="173"/>
  <c r="I26" i="173"/>
  <c r="I25" i="173"/>
  <c r="I24" i="173"/>
  <c r="I23" i="173"/>
  <c r="I22" i="173"/>
  <c r="I21" i="173"/>
  <c r="I20" i="173"/>
  <c r="I19" i="173"/>
  <c r="I18" i="173"/>
  <c r="I17" i="173"/>
  <c r="I16" i="173"/>
  <c r="I15" i="173"/>
  <c r="I14" i="173"/>
  <c r="I13" i="173"/>
  <c r="I12" i="173"/>
  <c r="I11" i="173"/>
  <c r="I10" i="173"/>
  <c r="I9" i="173"/>
  <c r="I8" i="173"/>
  <c r="I7" i="173"/>
  <c r="I6" i="173"/>
  <c r="I5" i="173"/>
  <c r="I4" i="173"/>
  <c r="I3" i="173"/>
  <c r="I2" i="173"/>
  <c r="I21" i="172"/>
  <c r="I20" i="172"/>
  <c r="I19" i="172"/>
  <c r="I18" i="172"/>
  <c r="I17" i="172"/>
  <c r="I16" i="172"/>
  <c r="I15" i="172"/>
  <c r="I14" i="172"/>
  <c r="I13" i="172"/>
  <c r="I12" i="172"/>
  <c r="I11" i="172"/>
  <c r="I10" i="172"/>
  <c r="I9" i="172"/>
  <c r="I8" i="172"/>
  <c r="I7" i="172"/>
  <c r="I6" i="172"/>
  <c r="I5" i="172"/>
  <c r="I4" i="172"/>
  <c r="I3" i="172"/>
  <c r="I2" i="172"/>
  <c r="I32" i="166"/>
  <c r="I31" i="166"/>
  <c r="I30" i="166"/>
  <c r="I29" i="166"/>
  <c r="I28" i="166"/>
  <c r="I27" i="166"/>
  <c r="I26" i="166"/>
  <c r="I25" i="166"/>
  <c r="I24" i="166"/>
  <c r="I23" i="166"/>
  <c r="I22" i="166"/>
  <c r="I21" i="166"/>
  <c r="I20" i="166"/>
  <c r="I19" i="166"/>
  <c r="I18" i="166"/>
  <c r="I17" i="166"/>
  <c r="I16" i="166"/>
  <c r="I15" i="166"/>
  <c r="I14" i="166"/>
  <c r="I13" i="166"/>
  <c r="I12" i="166"/>
  <c r="I11" i="166"/>
  <c r="I10" i="166"/>
  <c r="I9" i="166"/>
  <c r="I8" i="166"/>
  <c r="I7" i="166"/>
  <c r="I6" i="166"/>
  <c r="I5" i="166"/>
  <c r="I4" i="166"/>
  <c r="I3" i="166"/>
  <c r="I2" i="166"/>
  <c r="I28" i="171"/>
  <c r="I27" i="171"/>
  <c r="I26" i="171"/>
  <c r="I25" i="171"/>
  <c r="I24" i="171"/>
  <c r="I23" i="171"/>
  <c r="I22" i="171"/>
  <c r="I21" i="171"/>
  <c r="I20" i="171"/>
  <c r="I19" i="171"/>
  <c r="I18" i="171"/>
  <c r="I17" i="171"/>
  <c r="I16" i="171"/>
  <c r="I15" i="171"/>
  <c r="I14" i="171"/>
  <c r="I13" i="171"/>
  <c r="I12" i="171"/>
  <c r="I11" i="171"/>
  <c r="I10" i="171"/>
  <c r="I9" i="171"/>
  <c r="I8" i="171"/>
  <c r="I7" i="171"/>
  <c r="I6" i="171"/>
  <c r="I5" i="171"/>
  <c r="I4" i="171"/>
  <c r="I3" i="171"/>
  <c r="I2" i="171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30" i="169"/>
  <c r="I29" i="169"/>
  <c r="I28" i="169"/>
  <c r="I27" i="169"/>
  <c r="I26" i="169"/>
  <c r="I25" i="169"/>
  <c r="I24" i="169"/>
  <c r="I23" i="169"/>
  <c r="I22" i="169"/>
  <c r="I21" i="169"/>
  <c r="I20" i="169"/>
  <c r="I19" i="169"/>
  <c r="I18" i="169"/>
  <c r="I17" i="169"/>
  <c r="I16" i="169"/>
  <c r="I15" i="169"/>
  <c r="I14" i="169"/>
  <c r="I13" i="169"/>
  <c r="I12" i="169"/>
  <c r="I11" i="169"/>
  <c r="I10" i="169"/>
  <c r="I9" i="169"/>
  <c r="I8" i="169"/>
  <c r="I7" i="169"/>
  <c r="I6" i="169"/>
  <c r="I5" i="169"/>
  <c r="I4" i="169"/>
  <c r="I3" i="169"/>
  <c r="I2" i="169"/>
  <c r="L102" i="189" a="1"/>
  <c r="Y4" i="189" a="1"/>
  <c r="Y43" i="189" a="1"/>
  <c r="L82" i="189" a="1"/>
  <c r="L42" i="189" a="1"/>
  <c r="Y75" i="189" a="1"/>
  <c r="Y18" i="189" a="1"/>
  <c r="L62" i="189" a="1"/>
  <c r="K53" i="189" a="1"/>
  <c r="X17" i="189" a="1"/>
  <c r="X24" i="189" a="1"/>
  <c r="X44" i="189" a="1"/>
  <c r="K30" i="189" a="1"/>
  <c r="X7" i="189" a="1"/>
  <c r="L89" i="189" a="1"/>
  <c r="L101" i="189" a="1"/>
  <c r="Y14" i="189" a="1"/>
  <c r="L11" i="189" a="1"/>
  <c r="L98" i="189" a="1"/>
  <c r="L63" i="189" a="1"/>
  <c r="K93" i="189" a="1"/>
  <c r="K22" i="189" a="1"/>
  <c r="X78" i="189" a="1"/>
  <c r="K84" i="189" a="1"/>
  <c r="K76" i="189" a="1"/>
  <c r="K44" i="189" a="1"/>
  <c r="X51" i="189" a="1"/>
  <c r="L12" i="189" a="1"/>
  <c r="L9" i="189" a="1"/>
  <c r="L36" i="189" a="1"/>
  <c r="Y32" i="189" a="1"/>
  <c r="Y92" i="189" a="1"/>
  <c r="Y87" i="189" a="1"/>
  <c r="Y86" i="189" a="1"/>
  <c r="Y60" i="189" a="1"/>
  <c r="X69" i="189" a="1"/>
  <c r="X70" i="189" a="1"/>
  <c r="K68" i="189" a="1"/>
  <c r="K81" i="189" a="1"/>
  <c r="X80" i="189" a="1"/>
  <c r="X16" i="189" a="1"/>
  <c r="K91" i="189" a="1"/>
  <c r="K58" i="189" a="1"/>
  <c r="X89" i="189" a="1"/>
  <c r="K21" i="189" a="1"/>
  <c r="L99" i="189" a="1"/>
  <c r="Y21" i="189" a="1"/>
  <c r="L21" i="189" a="1"/>
  <c r="Y62" i="189" a="1"/>
  <c r="L53" i="189" a="1"/>
  <c r="Y97" i="189" a="1"/>
  <c r="Y30" i="189" a="1"/>
  <c r="Y10" i="189" a="1"/>
  <c r="K2" i="189" a="1"/>
  <c r="X85" i="189" a="1"/>
  <c r="X33" i="189" a="1"/>
  <c r="K23" i="189" a="1"/>
  <c r="K101" i="189" a="1"/>
  <c r="K38" i="189" a="1"/>
  <c r="K67" i="189" a="1"/>
  <c r="K17" i="189" a="1"/>
  <c r="X42" i="189" a="1"/>
  <c r="L41" i="189" a="1"/>
  <c r="Y35" i="189" a="1"/>
  <c r="L56" i="189" a="1"/>
  <c r="Y95" i="189" a="1"/>
  <c r="L70" i="189" a="1"/>
  <c r="X81" i="189" a="1"/>
  <c r="K79" i="189" a="1"/>
  <c r="K80" i="189" a="1"/>
  <c r="X23" i="189" a="1"/>
  <c r="K97" i="189" a="1"/>
  <c r="X25" i="189" a="1"/>
  <c r="Y24" i="189" a="1"/>
  <c r="L33" i="189" a="1"/>
  <c r="Y47" i="189" a="1"/>
  <c r="L73" i="189" a="1"/>
  <c r="L27" i="189" a="1"/>
  <c r="Y44" i="189" a="1"/>
  <c r="X13" i="189" a="1"/>
  <c r="K32" i="189" a="1"/>
  <c r="K51" i="189" a="1"/>
  <c r="Y55" i="189" a="1"/>
  <c r="Y76" i="189" a="1"/>
  <c r="K94" i="189" a="1"/>
  <c r="L46" i="189" a="1"/>
  <c r="K100" i="189" a="1"/>
  <c r="X73" i="189" a="1"/>
  <c r="L78" i="189" a="1"/>
  <c r="K3" i="189" a="1"/>
  <c r="K75" i="189" a="1"/>
  <c r="K42" i="189" a="1"/>
  <c r="Y40" i="189" a="1"/>
  <c r="Y72" i="189" a="1"/>
  <c r="L15" i="189" a="1"/>
  <c r="L68" i="189" a="1"/>
  <c r="L93" i="189" a="1"/>
  <c r="Y31" i="189" a="1"/>
  <c r="Y11" i="189" a="1"/>
  <c r="Y36" i="189" a="1"/>
  <c r="L47" i="189" a="1"/>
  <c r="L81" i="189" a="1"/>
  <c r="L67" i="189" a="1"/>
  <c r="K19" i="189" a="1"/>
  <c r="K50" i="189" a="1"/>
  <c r="X92" i="189" a="1"/>
  <c r="X40" i="189" a="1"/>
  <c r="X37" i="189" a="1"/>
  <c r="K4" i="189" a="1"/>
  <c r="X59" i="189" a="1"/>
  <c r="K55" i="189" a="1"/>
  <c r="K69" i="189" a="1"/>
  <c r="K37" i="189" a="1"/>
  <c r="X9" i="189" a="1"/>
  <c r="X26" i="189" a="1"/>
  <c r="X28" i="189" a="1"/>
  <c r="L28" i="189" a="1"/>
  <c r="L60" i="189" a="1"/>
  <c r="Y78" i="189" a="1"/>
  <c r="Y81" i="189" a="1"/>
  <c r="Y16" i="189" a="1"/>
  <c r="Y66" i="189" a="1"/>
  <c r="Y57" i="189" a="1"/>
  <c r="L57" i="189" a="1"/>
  <c r="Y77" i="189" a="1"/>
  <c r="X66" i="189" a="1"/>
  <c r="X34" i="189" a="1"/>
  <c r="K8" i="189" a="1"/>
  <c r="X102" i="189" a="1"/>
  <c r="K71" i="189" a="1"/>
  <c r="K98" i="189" a="1"/>
  <c r="X35" i="189" a="1"/>
  <c r="X14" i="189" a="1"/>
  <c r="Y74" i="189" a="1"/>
  <c r="L8" i="189" a="1"/>
  <c r="L52" i="189" a="1"/>
  <c r="L45" i="189" a="1"/>
  <c r="Y45" i="189" a="1"/>
  <c r="L31" i="189" a="1"/>
  <c r="L59" i="189" a="1"/>
  <c r="L3" i="189" a="1"/>
  <c r="L43" i="189" a="1"/>
  <c r="X63" i="189" a="1"/>
  <c r="X39" i="189" a="1"/>
  <c r="K64" i="189" a="1"/>
  <c r="X6" i="189" a="1"/>
  <c r="X29" i="189" a="1"/>
  <c r="X93" i="189" a="1"/>
  <c r="K82" i="189" a="1"/>
  <c r="L30" i="189" a="1"/>
  <c r="L29" i="189" a="1"/>
  <c r="L90" i="189" a="1"/>
  <c r="L35" i="189" a="1"/>
  <c r="L71" i="189" a="1"/>
  <c r="Y9" i="189" a="1"/>
  <c r="L22" i="189" a="1"/>
  <c r="Y37" i="189" a="1"/>
  <c r="X91" i="189" a="1"/>
  <c r="X68" i="189" a="1"/>
  <c r="K57" i="189" a="1"/>
  <c r="K20" i="189" a="1"/>
  <c r="X20" i="189" a="1"/>
  <c r="X22" i="189" a="1"/>
  <c r="X19" i="189" a="1"/>
  <c r="X3" i="189" a="1"/>
  <c r="L5" i="189" a="1"/>
  <c r="Y68" i="189" a="1"/>
  <c r="Y39" i="189" a="1"/>
  <c r="L4" i="189" a="1"/>
  <c r="Y17" i="189" a="1"/>
  <c r="X41" i="189" a="1"/>
  <c r="K39" i="189" a="1"/>
  <c r="K87" i="189" a="1"/>
  <c r="X83" i="189" a="1"/>
  <c r="K33" i="189" a="1"/>
  <c r="Y3" i="189" a="1"/>
  <c r="L20" i="189" a="1"/>
  <c r="L25" i="189" a="1"/>
  <c r="Y84" i="189" a="1"/>
  <c r="L96" i="189" a="1"/>
  <c r="X101" i="189" a="1"/>
  <c r="K11" i="189" a="1"/>
  <c r="X11" i="189" a="1"/>
  <c r="K59" i="189" a="1"/>
  <c r="X61" i="189" a="1"/>
  <c r="L34" i="189" a="1"/>
  <c r="Y8" i="189" a="1"/>
  <c r="L38" i="189" a="1"/>
  <c r="L14" i="189" a="1"/>
  <c r="L13" i="189" a="1"/>
  <c r="K34" i="189" a="1"/>
  <c r="X60" i="189" a="1"/>
  <c r="X94" i="189" a="1"/>
  <c r="Y99" i="189" a="1"/>
  <c r="Y22" i="189" a="1"/>
  <c r="L65" i="189" a="1"/>
  <c r="L51" i="189" a="1"/>
  <c r="Y93" i="189" a="1"/>
  <c r="K66" i="189" a="1"/>
  <c r="K61" i="189" a="1"/>
  <c r="X53" i="189" a="1"/>
  <c r="K40" i="189" a="1"/>
  <c r="Y79" i="189" a="1"/>
  <c r="Y12" i="189" a="1"/>
  <c r="L77" i="189" a="1"/>
  <c r="L84" i="189" a="1"/>
  <c r="L39" i="189" a="1"/>
  <c r="X54" i="189" a="1"/>
  <c r="K77" i="189" a="1"/>
  <c r="X48" i="189" a="1"/>
  <c r="K73" i="189" a="1"/>
  <c r="L24" i="189" a="1"/>
  <c r="L72" i="189" a="1"/>
  <c r="Y2" i="189" a="1"/>
  <c r="L64" i="189" a="1"/>
  <c r="L66" i="189" a="1"/>
  <c r="X100" i="189" a="1"/>
  <c r="K88" i="189" a="1"/>
  <c r="X8" i="189" a="1"/>
  <c r="K92" i="189" a="1"/>
  <c r="Y102" i="189" a="1"/>
  <c r="Y27" i="189" a="1"/>
  <c r="L2" i="189" a="1"/>
  <c r="X75" i="189" a="1"/>
  <c r="K49" i="189" a="1"/>
  <c r="L10" i="189" a="1"/>
  <c r="L58" i="189" a="1"/>
  <c r="L94" i="189" a="1"/>
  <c r="L83" i="189" a="1"/>
  <c r="K24" i="189" a="1"/>
  <c r="L16" i="189" a="1"/>
  <c r="L74" i="189" a="1"/>
  <c r="L6" i="189" a="1"/>
  <c r="Y28" i="189" a="1"/>
  <c r="K15" i="189" a="1"/>
  <c r="X88" i="189" a="1"/>
  <c r="Y38" i="189" a="1"/>
  <c r="L95" i="189" a="1"/>
  <c r="K26" i="189" a="1"/>
  <c r="X97" i="189" a="1"/>
  <c r="K56" i="189" a="1"/>
  <c r="Y54" i="189" a="1"/>
  <c r="Y69" i="189" a="1"/>
  <c r="L76" i="189" a="1"/>
  <c r="L79" i="189" a="1"/>
  <c r="X65" i="189" a="1"/>
  <c r="X86" i="189" a="1"/>
  <c r="K12" i="189" a="1"/>
  <c r="X32" i="189" a="1"/>
  <c r="K65" i="189" a="1"/>
  <c r="L49" i="189" a="1"/>
  <c r="L85" i="189" a="1"/>
  <c r="L37" i="189" a="1"/>
  <c r="Y23" i="189" a="1"/>
  <c r="K90" i="189" a="1"/>
  <c r="K99" i="189" a="1"/>
  <c r="Y80" i="189" a="1"/>
  <c r="Y33" i="189" a="1"/>
  <c r="X56" i="189" a="1"/>
  <c r="K16" i="189" a="1"/>
  <c r="X82" i="189" a="1"/>
  <c r="K5" i="189" a="1"/>
  <c r="K102" i="189" a="1"/>
  <c r="L100" i="189" a="1"/>
  <c r="Y34" i="189" a="1"/>
  <c r="K6" i="189" a="1"/>
  <c r="K25" i="189" a="1"/>
  <c r="X96" i="189" a="1"/>
  <c r="L32" i="189" a="1"/>
  <c r="X43" i="189" a="1"/>
  <c r="K43" i="189" a="1"/>
  <c r="K27" i="189" a="1"/>
  <c r="X12" i="189" a="1"/>
  <c r="L17" i="189" a="1"/>
  <c r="X98" i="189" a="1"/>
  <c r="L44" i="189" a="1"/>
  <c r="X87" i="189" a="1"/>
  <c r="K85" i="189" a="1"/>
  <c r="X52" i="189" a="1"/>
  <c r="Y29" i="189" a="1"/>
  <c r="X36" i="189" a="1"/>
  <c r="K62" i="189" a="1"/>
  <c r="Y50" i="189" a="1"/>
  <c r="K86" i="189" a="1"/>
  <c r="K78" i="189" a="1"/>
  <c r="X2" i="189" a="1"/>
  <c r="Y88" i="189" a="1"/>
  <c r="Y70" i="189" a="1"/>
  <c r="X79" i="189" a="1"/>
  <c r="K13" i="189" a="1"/>
  <c r="K18" i="189" a="1"/>
  <c r="L80" i="189" a="1"/>
  <c r="X31" i="189" a="1"/>
  <c r="K63" i="189" a="1"/>
  <c r="X10" i="189" a="1"/>
  <c r="Y67" i="189" a="1"/>
  <c r="Y6" i="189" a="1"/>
  <c r="Y82" i="189" a="1"/>
  <c r="Y41" i="189" a="1"/>
  <c r="L86" i="189" a="1"/>
  <c r="X76" i="189" a="1"/>
  <c r="X4" i="189" a="1"/>
  <c r="X57" i="189" a="1"/>
  <c r="K74" i="189" a="1"/>
  <c r="Y71" i="189" a="1"/>
  <c r="Y73" i="189" a="1"/>
  <c r="Y101" i="189" a="1"/>
  <c r="L23" i="189" a="1"/>
  <c r="Y61" i="189" a="1"/>
  <c r="X72" i="189" a="1"/>
  <c r="X62" i="189" a="1"/>
  <c r="X95" i="189" a="1"/>
  <c r="K70" i="189" a="1"/>
  <c r="Y13" i="189" a="1"/>
  <c r="L88" i="189" a="1"/>
  <c r="X15" i="189" a="1"/>
  <c r="X30" i="189" a="1"/>
  <c r="Y52" i="189" a="1"/>
  <c r="K31" i="189" a="1"/>
  <c r="X77" i="189" a="1"/>
  <c r="L92" i="189" a="1"/>
  <c r="K60" i="189" a="1"/>
  <c r="Y63" i="189" a="1"/>
  <c r="X58" i="189" a="1"/>
  <c r="Y90" i="189" a="1"/>
  <c r="Y58" i="189" a="1"/>
  <c r="L48" i="189" a="1"/>
  <c r="K48" i="189" a="1"/>
  <c r="X74" i="189" a="1"/>
  <c r="Y98" i="189" a="1"/>
  <c r="L50" i="189" a="1"/>
  <c r="L75" i="189" a="1"/>
  <c r="Y46" i="189" a="1"/>
  <c r="Y91" i="189" a="1"/>
  <c r="X84" i="189" a="1"/>
  <c r="K36" i="189" a="1"/>
  <c r="K45" i="189" a="1"/>
  <c r="Y7" i="189" a="1"/>
  <c r="Y5" i="189" a="1"/>
  <c r="Y15" i="189" a="1"/>
  <c r="K14" i="189" a="1"/>
  <c r="X55" i="189" a="1"/>
  <c r="Y49" i="189" a="1"/>
  <c r="L40" i="189" a="1"/>
  <c r="Y51" i="189" a="1"/>
  <c r="Y100" i="189" a="1"/>
  <c r="L87" i="189" a="1"/>
  <c r="X45" i="189" a="1"/>
  <c r="K72" i="189" a="1"/>
  <c r="X5" i="189" a="1"/>
  <c r="X38" i="189" a="1"/>
  <c r="X99" i="189" a="1"/>
  <c r="X64" i="189" a="1"/>
  <c r="Y59" i="189" a="1"/>
  <c r="Y42" i="189" a="1"/>
  <c r="L61" i="189" a="1"/>
  <c r="L69" i="189" a="1"/>
  <c r="Y56" i="189" a="1"/>
  <c r="X49" i="189" a="1"/>
  <c r="K89" i="189" a="1"/>
  <c r="Y25" i="189" a="1"/>
  <c r="X46" i="189" a="1"/>
  <c r="X67" i="189" a="1"/>
  <c r="Y20" i="189" a="1"/>
  <c r="K96" i="189" a="1"/>
  <c r="X47" i="189" a="1"/>
  <c r="X21" i="189" a="1"/>
  <c r="L18" i="189" a="1"/>
  <c r="Y64" i="189" a="1"/>
  <c r="L26" i="189" a="1"/>
  <c r="X50" i="189" a="1"/>
  <c r="K83" i="189" a="1"/>
  <c r="K28" i="189" a="1"/>
  <c r="K9" i="189" a="1"/>
  <c r="L54" i="189" a="1"/>
  <c r="Y85" i="189" a="1"/>
  <c r="L7" i="189" a="1"/>
  <c r="K54" i="189" a="1"/>
  <c r="L55" i="189" a="1"/>
  <c r="Y26" i="189" a="1"/>
  <c r="Y65" i="189" a="1"/>
  <c r="Y48" i="189" a="1"/>
  <c r="L97" i="189" a="1"/>
  <c r="X27" i="189" a="1"/>
  <c r="K29" i="189" a="1"/>
  <c r="K47" i="189" a="1"/>
  <c r="K35" i="189" a="1"/>
  <c r="Y53" i="189" a="1"/>
  <c r="Y96" i="189" a="1"/>
  <c r="L91" i="189" a="1"/>
  <c r="Y19" i="189" a="1"/>
  <c r="Y89" i="189" a="1"/>
  <c r="K7" i="189" a="1"/>
  <c r="X71" i="189" a="1"/>
  <c r="X90" i="189" a="1"/>
  <c r="K52" i="189" a="1"/>
  <c r="Y94" i="189" a="1"/>
  <c r="L19" i="189" a="1"/>
  <c r="Y83" i="189" a="1"/>
  <c r="X18" i="189" a="1"/>
  <c r="K46" i="189" a="1"/>
  <c r="K41" i="189" a="1"/>
  <c r="K95" i="189" a="1"/>
  <c r="W93" i="189" a="1"/>
  <c r="J4" i="189" a="1"/>
  <c r="J96" i="189" a="1"/>
  <c r="W74" i="189" a="1"/>
  <c r="J33" i="189" a="1"/>
  <c r="J97" i="189" a="1"/>
  <c r="W98" i="189" a="1"/>
  <c r="W35" i="189" a="1"/>
  <c r="W76" i="189" a="1"/>
  <c r="J36" i="189" a="1"/>
  <c r="J32" i="189" a="1"/>
  <c r="J31" i="189" a="1"/>
  <c r="W44" i="189" a="1"/>
  <c r="W59" i="189" a="1"/>
  <c r="W32" i="189" a="1"/>
  <c r="W54" i="189" a="1"/>
  <c r="J21" i="189" a="1"/>
  <c r="W49" i="189" a="1"/>
  <c r="J88" i="189" a="1"/>
  <c r="W58" i="189" a="1"/>
  <c r="J38" i="189" a="1"/>
  <c r="W81" i="189" a="1"/>
  <c r="J43" i="189" a="1"/>
  <c r="J40" i="189" a="1"/>
  <c r="J3" i="189" a="1"/>
  <c r="J77" i="189" a="1"/>
  <c r="J56" i="189" a="1"/>
  <c r="J75" i="189" a="1"/>
  <c r="J47" i="189" a="1"/>
  <c r="W8" i="189" a="1"/>
  <c r="W33" i="189" a="1"/>
  <c r="J82" i="189" a="1"/>
  <c r="J44" i="189" a="1"/>
  <c r="J41" i="189" a="1"/>
  <c r="W26" i="189" a="1"/>
  <c r="W13" i="189" a="1"/>
  <c r="W73" i="189" a="1"/>
  <c r="W51" i="189" a="1"/>
  <c r="W20" i="189" a="1"/>
  <c r="W52" i="189" a="1"/>
  <c r="J52" i="189" a="1"/>
  <c r="J93" i="189" a="1"/>
  <c r="W7" i="189" a="1"/>
  <c r="W50" i="189" a="1"/>
  <c r="J22" i="189" a="1"/>
  <c r="J101" i="189" a="1"/>
  <c r="J30" i="189" a="1"/>
  <c r="J79" i="189" a="1"/>
  <c r="J17" i="189" a="1"/>
  <c r="J80" i="189" a="1"/>
  <c r="W91" i="189" a="1"/>
  <c r="W60" i="189" a="1"/>
  <c r="W83" i="189" a="1"/>
  <c r="J87" i="189" a="1"/>
  <c r="W63" i="189" a="1"/>
  <c r="J54" i="189" a="1"/>
  <c r="J59" i="189" a="1"/>
  <c r="J78" i="189" a="1"/>
  <c r="W77" i="189" a="1"/>
  <c r="J94" i="189" a="1"/>
  <c r="J53" i="189" a="1"/>
  <c r="W100" i="189" a="1"/>
  <c r="W39" i="189" a="1"/>
  <c r="W40" i="189" a="1"/>
  <c r="J10" i="189" a="1"/>
  <c r="W37" i="189" a="1"/>
  <c r="J37" i="189" a="1"/>
  <c r="W29" i="189" a="1"/>
  <c r="W87" i="189" a="1"/>
  <c r="J2" i="189" a="1"/>
  <c r="J84" i="189" a="1"/>
  <c r="J46" i="189" a="1"/>
  <c r="W57" i="189" a="1"/>
  <c r="W12" i="189" a="1"/>
  <c r="J92" i="189" a="1"/>
  <c r="W70" i="189" a="1"/>
  <c r="J90" i="189" a="1"/>
  <c r="J61" i="189" a="1"/>
  <c r="J42" i="189" a="1"/>
  <c r="W6" i="189" a="1"/>
  <c r="W9" i="189" a="1"/>
  <c r="J69" i="189" a="1"/>
  <c r="W5" i="189" a="1"/>
  <c r="J85" i="189" a="1"/>
  <c r="W2" i="189" a="1"/>
  <c r="W69" i="189" a="1"/>
  <c r="J34" i="189" a="1"/>
  <c r="J35" i="189" a="1"/>
  <c r="W47" i="189" a="1"/>
  <c r="J55" i="189" a="1"/>
  <c r="W62" i="189" a="1"/>
  <c r="J23" i="189" a="1"/>
  <c r="J6" i="189" a="1"/>
  <c r="W15" i="189" a="1"/>
  <c r="J16" i="189" a="1"/>
  <c r="W3" i="189" a="1"/>
  <c r="J26" i="189" a="1"/>
  <c r="W89" i="189" a="1"/>
  <c r="W25" i="189" a="1"/>
  <c r="J14" i="189" a="1"/>
  <c r="W96" i="189" a="1"/>
  <c r="J98" i="189" a="1"/>
  <c r="J8" i="189" a="1"/>
  <c r="J83" i="189" a="1"/>
  <c r="J62" i="189" a="1"/>
  <c r="J29" i="189" a="1"/>
  <c r="W66" i="189" a="1"/>
  <c r="J15" i="189" a="1"/>
  <c r="J57" i="189" a="1"/>
  <c r="J13" i="189" a="1"/>
  <c r="W55" i="189" a="1"/>
  <c r="W22" i="189" a="1"/>
  <c r="J58" i="189" a="1"/>
  <c r="W43" i="189" a="1"/>
  <c r="J63" i="189" a="1"/>
  <c r="W23" i="189" a="1"/>
  <c r="W42" i="189" a="1"/>
  <c r="W48" i="189" a="1"/>
  <c r="J51" i="189" a="1"/>
  <c r="J70" i="189" a="1"/>
  <c r="W36" i="189" a="1"/>
  <c r="W27" i="189" a="1"/>
  <c r="J81" i="189" a="1"/>
  <c r="J50" i="189" a="1"/>
  <c r="C10" i="193"/>
  <c r="W21" i="189" a="1"/>
  <c r="W94" i="189" a="1"/>
  <c r="W71" i="189" a="1"/>
  <c r="W24" i="189" a="1"/>
  <c r="J102" i="189" a="1"/>
  <c r="W97" i="189" a="1"/>
  <c r="W46" i="189" a="1"/>
  <c r="J60" i="189" a="1"/>
  <c r="J89" i="189" a="1"/>
  <c r="W92" i="189" a="1"/>
  <c r="J68" i="189" a="1"/>
  <c r="J20" i="189" a="1"/>
  <c r="W90" i="189" a="1"/>
  <c r="J76" i="189" a="1"/>
  <c r="J24" i="189" a="1"/>
  <c r="W18" i="189" a="1"/>
  <c r="W16" i="189" a="1"/>
  <c r="W78" i="189" a="1"/>
  <c r="W79" i="189" a="1"/>
  <c r="J64" i="189" a="1"/>
  <c r="W64" i="189" a="1"/>
  <c r="W84" i="189" a="1"/>
  <c r="E12" i="193"/>
  <c r="J28" i="189" a="1"/>
  <c r="J99" i="189" a="1"/>
  <c r="J45" i="189" a="1"/>
  <c r="W86" i="189" a="1"/>
  <c r="W38" i="189" a="1"/>
  <c r="J5" i="189" a="1"/>
  <c r="J65" i="189" a="1"/>
  <c r="W95" i="189" a="1"/>
  <c r="J67" i="189" a="1"/>
  <c r="J91" i="189" a="1"/>
  <c r="J12" i="189" a="1"/>
  <c r="W68" i="189" a="1"/>
  <c r="W102" i="189" a="1"/>
  <c r="W72" i="189" a="1"/>
  <c r="W28" i="189" a="1"/>
  <c r="W82" i="189" a="1"/>
  <c r="J66" i="189" a="1"/>
  <c r="J18" i="189" a="1"/>
  <c r="J100" i="189" a="1"/>
  <c r="W56" i="189" a="1"/>
  <c r="W34" i="189" a="1"/>
  <c r="W41" i="189" a="1"/>
  <c r="J72" i="189" a="1"/>
  <c r="W30" i="189" a="1"/>
  <c r="J49" i="189" a="1"/>
  <c r="W61" i="189" a="1"/>
  <c r="W67" i="189" a="1"/>
  <c r="J27" i="189" a="1"/>
  <c r="W88" i="189" a="1"/>
  <c r="J11" i="189" a="1"/>
  <c r="W85" i="189" a="1"/>
  <c r="J73" i="189" a="1"/>
  <c r="J7" i="189" a="1"/>
  <c r="J86" i="189" a="1"/>
  <c r="W14" i="189" a="1"/>
  <c r="W4" i="189" a="1"/>
  <c r="J25" i="189" a="1"/>
  <c r="W17" i="189" a="1"/>
  <c r="W101" i="189" a="1"/>
  <c r="W11" i="189" a="1"/>
  <c r="W19" i="189" a="1"/>
  <c r="J74" i="189" a="1"/>
  <c r="W53" i="189" a="1"/>
  <c r="J19" i="189" a="1"/>
  <c r="J39" i="189" a="1"/>
  <c r="W80" i="189" a="1"/>
  <c r="W75" i="189" a="1"/>
  <c r="W45" i="189" a="1"/>
  <c r="W10" i="189" a="1"/>
  <c r="J95" i="189" a="1"/>
  <c r="W65" i="189" a="1"/>
  <c r="J48" i="189" a="1"/>
  <c r="W99" i="189" a="1"/>
  <c r="J9" i="189" a="1"/>
  <c r="W31" i="189" a="1"/>
  <c r="J71" i="189" a="1"/>
  <c r="Y2" i="189" l="1"/>
  <c r="Y12" i="189"/>
  <c r="Y24" i="189"/>
  <c r="Y36" i="189"/>
  <c r="Y89" i="189"/>
  <c r="Y87" i="189"/>
  <c r="Y53" i="189"/>
  <c r="Y92" i="189"/>
  <c r="Y78" i="189"/>
  <c r="L6" i="189"/>
  <c r="L18" i="189"/>
  <c r="L64" i="189"/>
  <c r="L34" i="189"/>
  <c r="L52" i="189"/>
  <c r="L69" i="189"/>
  <c r="L81" i="189"/>
  <c r="L93" i="189"/>
  <c r="Y37" i="189"/>
  <c r="Y13" i="189"/>
  <c r="Y25" i="189"/>
  <c r="Y42" i="189"/>
  <c r="Y95" i="189"/>
  <c r="Y93" i="189"/>
  <c r="Y54" i="189"/>
  <c r="Y98" i="189"/>
  <c r="Y84" i="189"/>
  <c r="L7" i="189"/>
  <c r="L19" i="189"/>
  <c r="L23" i="189"/>
  <c r="L35" i="189"/>
  <c r="L53" i="189"/>
  <c r="L70" i="189"/>
  <c r="L82" i="189"/>
  <c r="L94" i="189"/>
  <c r="Y9" i="189"/>
  <c r="Y21" i="189"/>
  <c r="Y33" i="189"/>
  <c r="Y71" i="189"/>
  <c r="Y66" i="189"/>
  <c r="Y50" i="189"/>
  <c r="Y74" i="189"/>
  <c r="Y63" i="189"/>
  <c r="L3" i="189"/>
  <c r="L15" i="189"/>
  <c r="L63" i="189"/>
  <c r="L31" i="189"/>
  <c r="L49" i="189"/>
  <c r="L66" i="189"/>
  <c r="L78" i="189"/>
  <c r="L90" i="189"/>
  <c r="L102" i="189"/>
  <c r="Y11" i="189"/>
  <c r="Y81" i="189"/>
  <c r="Y72" i="189"/>
  <c r="L17" i="189"/>
  <c r="L51" i="189"/>
  <c r="L68" i="189"/>
  <c r="L80" i="189"/>
  <c r="L92" i="189"/>
  <c r="Y38" i="189"/>
  <c r="Y14" i="189"/>
  <c r="Y26" i="189"/>
  <c r="Y41" i="189"/>
  <c r="Y101" i="189"/>
  <c r="Y99" i="189"/>
  <c r="Y55" i="189"/>
  <c r="Y62" i="189"/>
  <c r="Y90" i="189"/>
  <c r="L8" i="189"/>
  <c r="L20" i="189"/>
  <c r="L24" i="189"/>
  <c r="L36" i="189"/>
  <c r="L54" i="189"/>
  <c r="L71" i="189"/>
  <c r="L83" i="189"/>
  <c r="L95" i="189"/>
  <c r="Y77" i="189"/>
  <c r="Y80" i="189"/>
  <c r="L16" i="189"/>
  <c r="L32" i="189"/>
  <c r="L79" i="189"/>
  <c r="Y23" i="189"/>
  <c r="Y86" i="189"/>
  <c r="L33" i="189"/>
  <c r="Y3" i="189"/>
  <c r="Y15" i="189"/>
  <c r="Y27" i="189"/>
  <c r="Y40" i="189"/>
  <c r="Y65" i="189"/>
  <c r="Y44" i="189"/>
  <c r="Y56" i="189"/>
  <c r="Y68" i="189"/>
  <c r="Y96" i="189"/>
  <c r="L9" i="189"/>
  <c r="L21" i="189"/>
  <c r="L25" i="189"/>
  <c r="L37" i="189"/>
  <c r="L55" i="189"/>
  <c r="L72" i="189"/>
  <c r="L84" i="189"/>
  <c r="L96" i="189"/>
  <c r="Y4" i="189"/>
  <c r="Y16" i="189"/>
  <c r="Y28" i="189"/>
  <c r="Y60" i="189"/>
  <c r="Y76" i="189"/>
  <c r="Y45" i="189"/>
  <c r="Y57" i="189"/>
  <c r="Y73" i="189"/>
  <c r="Y102" i="189"/>
  <c r="L10" i="189"/>
  <c r="L22" i="189"/>
  <c r="L26" i="189"/>
  <c r="L38" i="189"/>
  <c r="L56" i="189"/>
  <c r="L73" i="189"/>
  <c r="L85" i="189"/>
  <c r="L97" i="189"/>
  <c r="Y75" i="189"/>
  <c r="L67" i="189"/>
  <c r="Y17" i="189"/>
  <c r="L42" i="189"/>
  <c r="L27" i="189"/>
  <c r="L45" i="189"/>
  <c r="L57" i="189"/>
  <c r="L74" i="189"/>
  <c r="L86" i="189"/>
  <c r="L98" i="189"/>
  <c r="Y34" i="189"/>
  <c r="Y35" i="189"/>
  <c r="L5" i="189"/>
  <c r="Y5" i="189"/>
  <c r="Y39" i="189"/>
  <c r="Y82" i="189"/>
  <c r="Y58" i="189"/>
  <c r="Y79" i="189"/>
  <c r="L2" i="189"/>
  <c r="L11" i="189"/>
  <c r="Y6" i="189"/>
  <c r="Y18" i="189"/>
  <c r="Y30" i="189"/>
  <c r="Y43" i="189"/>
  <c r="Y88" i="189"/>
  <c r="Y47" i="189"/>
  <c r="Y59" i="189"/>
  <c r="Y85" i="189"/>
  <c r="L39" i="189"/>
  <c r="L12" i="189"/>
  <c r="L41" i="189"/>
  <c r="L28" i="189"/>
  <c r="L46" i="189"/>
  <c r="L58" i="189"/>
  <c r="L75" i="189"/>
  <c r="L87" i="189"/>
  <c r="L99" i="189"/>
  <c r="Y10" i="189"/>
  <c r="Y69" i="189"/>
  <c r="Y52" i="189"/>
  <c r="L62" i="189"/>
  <c r="Y46" i="189"/>
  <c r="Y7" i="189"/>
  <c r="Y19" i="189"/>
  <c r="Y31" i="189"/>
  <c r="Y64" i="189"/>
  <c r="Y94" i="189"/>
  <c r="Y48" i="189"/>
  <c r="Y61" i="189"/>
  <c r="Y91" i="189"/>
  <c r="L44" i="189"/>
  <c r="L13" i="189"/>
  <c r="L40" i="189"/>
  <c r="L29" i="189"/>
  <c r="L47" i="189"/>
  <c r="L59" i="189"/>
  <c r="L76" i="189"/>
  <c r="L88" i="189"/>
  <c r="L100" i="189"/>
  <c r="Y22" i="189"/>
  <c r="Y51" i="189"/>
  <c r="L4" i="189"/>
  <c r="L60" i="189"/>
  <c r="L50" i="189"/>
  <c r="L91" i="189"/>
  <c r="Y83" i="189"/>
  <c r="Y29" i="189"/>
  <c r="Y8" i="189"/>
  <c r="Y20" i="189"/>
  <c r="Y32" i="189"/>
  <c r="Y70" i="189"/>
  <c r="Y100" i="189"/>
  <c r="Y49" i="189"/>
  <c r="Y67" i="189"/>
  <c r="Y97" i="189"/>
  <c r="L43" i="189"/>
  <c r="L14" i="189"/>
  <c r="L61" i="189"/>
  <c r="L30" i="189"/>
  <c r="L48" i="189"/>
  <c r="L65" i="189"/>
  <c r="L77" i="189"/>
  <c r="L89" i="189"/>
  <c r="L101" i="189"/>
  <c r="U10" i="194" a="1"/>
  <c r="U10" i="194" s="1"/>
  <c r="V10" i="194" a="1"/>
  <c r="V10" i="194" s="1"/>
  <c r="AC10" i="194" a="1"/>
  <c r="AC10" i="194" s="1"/>
  <c r="AD10" i="194" a="1"/>
  <c r="AD10" i="194" s="1"/>
  <c r="AU10" i="194" a="1"/>
  <c r="AU10" i="194" s="1"/>
  <c r="AT10" i="194" a="1"/>
  <c r="AT10" i="194" s="1"/>
  <c r="AM10" i="194" a="1"/>
  <c r="AM10" i="194" s="1"/>
  <c r="AN10" i="194" a="1"/>
  <c r="AN10" i="194" s="1"/>
  <c r="AR10" i="194" s="1"/>
  <c r="B13" i="79"/>
  <c r="A4" i="194"/>
  <c r="A12" i="194"/>
  <c r="A7" i="194"/>
  <c r="A5" i="194"/>
  <c r="A10" i="194"/>
  <c r="A6" i="194"/>
  <c r="A14" i="194"/>
  <c r="A11" i="194"/>
  <c r="A9" i="194"/>
  <c r="A8" i="194"/>
  <c r="A13" i="194"/>
  <c r="X26" i="189"/>
  <c r="X27" i="189"/>
  <c r="X25" i="189"/>
  <c r="X40" i="189"/>
  <c r="X51" i="189"/>
  <c r="X87" i="189"/>
  <c r="X73" i="189"/>
  <c r="X102" i="189"/>
  <c r="K6" i="189"/>
  <c r="K18" i="189"/>
  <c r="K49" i="189"/>
  <c r="K59" i="189"/>
  <c r="K36" i="189"/>
  <c r="K64" i="189"/>
  <c r="K71" i="189"/>
  <c r="K98" i="189"/>
  <c r="X29" i="189"/>
  <c r="X28" i="189"/>
  <c r="X93" i="189"/>
  <c r="K2" i="189"/>
  <c r="K52" i="189"/>
  <c r="K74" i="189"/>
  <c r="X32" i="189"/>
  <c r="X33" i="189"/>
  <c r="X34" i="189"/>
  <c r="X39" i="189"/>
  <c r="X53" i="189"/>
  <c r="X99" i="189"/>
  <c r="X85" i="189"/>
  <c r="X70" i="189"/>
  <c r="K8" i="189"/>
  <c r="K20" i="189"/>
  <c r="K55" i="189"/>
  <c r="K81" i="189"/>
  <c r="K38" i="189"/>
  <c r="K75" i="189"/>
  <c r="K88" i="189"/>
  <c r="K79" i="189"/>
  <c r="X2" i="189"/>
  <c r="X35" i="189"/>
  <c r="X36" i="189"/>
  <c r="X88" i="189"/>
  <c r="X43" i="189"/>
  <c r="X54" i="189"/>
  <c r="X61" i="189"/>
  <c r="X91" i="189"/>
  <c r="X71" i="189"/>
  <c r="K25" i="189"/>
  <c r="K9" i="189"/>
  <c r="K21" i="189"/>
  <c r="K58" i="189"/>
  <c r="K84" i="189"/>
  <c r="K48" i="189"/>
  <c r="K76" i="189"/>
  <c r="K94" i="189"/>
  <c r="K85" i="189"/>
  <c r="X82" i="189"/>
  <c r="X64" i="189"/>
  <c r="K19" i="189"/>
  <c r="K37" i="189"/>
  <c r="K73" i="189"/>
  <c r="X3" i="189"/>
  <c r="X4" i="189"/>
  <c r="X42" i="189"/>
  <c r="X45" i="189"/>
  <c r="X55" i="189"/>
  <c r="X67" i="189"/>
  <c r="X97" i="189"/>
  <c r="X77" i="189"/>
  <c r="K45" i="189"/>
  <c r="K22" i="189"/>
  <c r="K70" i="189"/>
  <c r="K87" i="189"/>
  <c r="K51" i="189"/>
  <c r="K77" i="189"/>
  <c r="K100" i="189"/>
  <c r="K91" i="189"/>
  <c r="X19" i="189"/>
  <c r="X96" i="189"/>
  <c r="K17" i="189"/>
  <c r="K68" i="189"/>
  <c r="X30" i="189"/>
  <c r="X79" i="189"/>
  <c r="K7" i="189"/>
  <c r="K66" i="189"/>
  <c r="K82" i="189"/>
  <c r="X5" i="189"/>
  <c r="X6" i="189"/>
  <c r="X13" i="189"/>
  <c r="X65" i="189"/>
  <c r="X100" i="189"/>
  <c r="X56" i="189"/>
  <c r="X74" i="189"/>
  <c r="X63" i="189"/>
  <c r="X83" i="189"/>
  <c r="K39" i="189"/>
  <c r="K11" i="189"/>
  <c r="K26" i="189"/>
  <c r="K40" i="189"/>
  <c r="K29" i="189"/>
  <c r="K54" i="189"/>
  <c r="K78" i="189"/>
  <c r="K61" i="189"/>
  <c r="K97" i="189"/>
  <c r="X47" i="189"/>
  <c r="K62" i="189"/>
  <c r="X52" i="189"/>
  <c r="X8" i="189"/>
  <c r="X9" i="189"/>
  <c r="X22" i="189"/>
  <c r="X46" i="189"/>
  <c r="X37" i="189"/>
  <c r="X57" i="189"/>
  <c r="X80" i="189"/>
  <c r="X69" i="189"/>
  <c r="X89" i="189"/>
  <c r="K28" i="189"/>
  <c r="K12" i="189"/>
  <c r="K42" i="189"/>
  <c r="K43" i="189"/>
  <c r="K30" i="189"/>
  <c r="K57" i="189"/>
  <c r="K83" i="189"/>
  <c r="K63" i="189"/>
  <c r="K102" i="189"/>
  <c r="X24" i="189"/>
  <c r="K5" i="189"/>
  <c r="K35" i="189"/>
  <c r="K92" i="189"/>
  <c r="X11" i="189"/>
  <c r="X12" i="189"/>
  <c r="X31" i="189"/>
  <c r="X76" i="189"/>
  <c r="X38" i="189"/>
  <c r="X58" i="189"/>
  <c r="X86" i="189"/>
  <c r="X72" i="189"/>
  <c r="X95" i="189"/>
  <c r="K23" i="189"/>
  <c r="K13" i="189"/>
  <c r="K24" i="189"/>
  <c r="K67" i="189"/>
  <c r="K31" i="189"/>
  <c r="K90" i="189"/>
  <c r="K89" i="189"/>
  <c r="K99" i="189"/>
  <c r="X50" i="189"/>
  <c r="K56" i="189"/>
  <c r="X14" i="189"/>
  <c r="X15" i="189"/>
  <c r="X7" i="189"/>
  <c r="X41" i="189"/>
  <c r="X60" i="189"/>
  <c r="X59" i="189"/>
  <c r="X92" i="189"/>
  <c r="X78" i="189"/>
  <c r="X101" i="189"/>
  <c r="K44" i="189"/>
  <c r="K14" i="189"/>
  <c r="K41" i="189"/>
  <c r="K47" i="189"/>
  <c r="K32" i="189"/>
  <c r="K93" i="189"/>
  <c r="K95" i="189"/>
  <c r="K72" i="189"/>
  <c r="X81" i="189"/>
  <c r="X17" i="189"/>
  <c r="X18" i="189"/>
  <c r="X10" i="189"/>
  <c r="X44" i="189"/>
  <c r="X48" i="189"/>
  <c r="X66" i="189"/>
  <c r="X98" i="189"/>
  <c r="X84" i="189"/>
  <c r="K3" i="189"/>
  <c r="K15" i="189"/>
  <c r="K69" i="189"/>
  <c r="K50" i="189"/>
  <c r="K33" i="189"/>
  <c r="K96" i="189"/>
  <c r="K101" i="189"/>
  <c r="K80" i="189"/>
  <c r="X23" i="189"/>
  <c r="X68" i="189"/>
  <c r="K46" i="189"/>
  <c r="X20" i="189"/>
  <c r="X21" i="189"/>
  <c r="X16" i="189"/>
  <c r="X94" i="189"/>
  <c r="X49" i="189"/>
  <c r="X75" i="189"/>
  <c r="X62" i="189"/>
  <c r="X90" i="189"/>
  <c r="K4" i="189"/>
  <c r="K16" i="189"/>
  <c r="K27" i="189"/>
  <c r="K53" i="189"/>
  <c r="K34" i="189"/>
  <c r="K60" i="189"/>
  <c r="K65" i="189"/>
  <c r="K86" i="189"/>
  <c r="W58" i="189"/>
  <c r="W4" i="189"/>
  <c r="W16" i="189"/>
  <c r="W29" i="189"/>
  <c r="W61" i="189"/>
  <c r="W74" i="189"/>
  <c r="W86" i="189"/>
  <c r="W98" i="189"/>
  <c r="J9" i="189"/>
  <c r="J21" i="189"/>
  <c r="J27" i="189"/>
  <c r="J71" i="189"/>
  <c r="J48" i="189"/>
  <c r="J61" i="189"/>
  <c r="J83" i="189"/>
  <c r="J95" i="189"/>
  <c r="W40" i="189"/>
  <c r="W5" i="189"/>
  <c r="W17" i="189"/>
  <c r="W30" i="189"/>
  <c r="W67" i="189"/>
  <c r="W75" i="189"/>
  <c r="W87" i="189"/>
  <c r="W99" i="189"/>
  <c r="J10" i="189"/>
  <c r="J22" i="189"/>
  <c r="J28" i="189"/>
  <c r="J69" i="189"/>
  <c r="J49" i="189"/>
  <c r="J63" i="189"/>
  <c r="J84" i="189"/>
  <c r="J96" i="189"/>
  <c r="W46" i="189"/>
  <c r="W53" i="189"/>
  <c r="W6" i="189"/>
  <c r="W18" i="189"/>
  <c r="W31" i="189"/>
  <c r="W62" i="189"/>
  <c r="W76" i="189"/>
  <c r="W88" i="189"/>
  <c r="W100" i="189"/>
  <c r="J11" i="189"/>
  <c r="J68" i="189"/>
  <c r="J29" i="189"/>
  <c r="J70" i="189"/>
  <c r="J50" i="189"/>
  <c r="J73" i="189"/>
  <c r="J85" i="189"/>
  <c r="J97" i="189"/>
  <c r="W50" i="189"/>
  <c r="W59" i="189"/>
  <c r="W7" i="189"/>
  <c r="W19" i="189"/>
  <c r="W32" i="189"/>
  <c r="W68" i="189"/>
  <c r="W77" i="189"/>
  <c r="W89" i="189"/>
  <c r="W101" i="189"/>
  <c r="J12" i="189"/>
  <c r="J24" i="189"/>
  <c r="J30" i="189"/>
  <c r="J39" i="189"/>
  <c r="J51" i="189"/>
  <c r="J74" i="189"/>
  <c r="J86" i="189"/>
  <c r="J98" i="189"/>
  <c r="W56" i="189"/>
  <c r="W39" i="189"/>
  <c r="W8" i="189"/>
  <c r="W21" i="189"/>
  <c r="W33" i="189"/>
  <c r="W63" i="189"/>
  <c r="W78" i="189"/>
  <c r="W90" i="189"/>
  <c r="W102" i="189"/>
  <c r="J23" i="189"/>
  <c r="J13" i="189"/>
  <c r="J62" i="189"/>
  <c r="J31" i="189"/>
  <c r="J40" i="189"/>
  <c r="J52" i="189"/>
  <c r="J75" i="189"/>
  <c r="J87" i="189"/>
  <c r="J99" i="189"/>
  <c r="W20" i="189"/>
  <c r="W43" i="189"/>
  <c r="W9" i="189"/>
  <c r="W22" i="189"/>
  <c r="W34" i="189"/>
  <c r="W69" i="189"/>
  <c r="W79" i="189"/>
  <c r="W91" i="189"/>
  <c r="J64" i="189"/>
  <c r="J14" i="189"/>
  <c r="J65" i="189"/>
  <c r="J32" i="189"/>
  <c r="J41" i="189"/>
  <c r="J53" i="189"/>
  <c r="J76" i="189"/>
  <c r="J88" i="189"/>
  <c r="J100" i="189"/>
  <c r="W42" i="189"/>
  <c r="W51" i="189"/>
  <c r="W45" i="189"/>
  <c r="W10" i="189"/>
  <c r="W23" i="189"/>
  <c r="W35" i="189"/>
  <c r="W64" i="189"/>
  <c r="W80" i="189"/>
  <c r="W92" i="189"/>
  <c r="J3" i="189"/>
  <c r="J15" i="189"/>
  <c r="J60" i="189"/>
  <c r="J33" i="189"/>
  <c r="J42" i="189"/>
  <c r="J54" i="189"/>
  <c r="J77" i="189"/>
  <c r="J89" i="189"/>
  <c r="J101" i="189"/>
  <c r="W2" i="189"/>
  <c r="W57" i="189"/>
  <c r="W48" i="189"/>
  <c r="W11" i="189"/>
  <c r="W24" i="189"/>
  <c r="W36" i="189"/>
  <c r="W70" i="189"/>
  <c r="W81" i="189"/>
  <c r="W93" i="189"/>
  <c r="J4" i="189"/>
  <c r="J16" i="189"/>
  <c r="J66" i="189"/>
  <c r="J34" i="189"/>
  <c r="J43" i="189"/>
  <c r="J55" i="189"/>
  <c r="J78" i="189"/>
  <c r="J90" i="189"/>
  <c r="J102" i="189"/>
  <c r="W41" i="189"/>
  <c r="W54" i="189"/>
  <c r="W12" i="189"/>
  <c r="W25" i="189"/>
  <c r="W49" i="189"/>
  <c r="W71" i="189"/>
  <c r="W82" i="189"/>
  <c r="W94" i="189"/>
  <c r="J5" i="189"/>
  <c r="J17" i="189"/>
  <c r="J67" i="189"/>
  <c r="J35" i="189"/>
  <c r="J44" i="189"/>
  <c r="J56" i="189"/>
  <c r="J79" i="189"/>
  <c r="J91" i="189"/>
  <c r="W44" i="189"/>
  <c r="W37" i="189"/>
  <c r="W13" i="189"/>
  <c r="W26" i="189"/>
  <c r="W55" i="189"/>
  <c r="W60" i="189"/>
  <c r="W83" i="189"/>
  <c r="W95" i="189"/>
  <c r="J6" i="189"/>
  <c r="J18" i="189"/>
  <c r="J72" i="189"/>
  <c r="J36" i="189"/>
  <c r="J45" i="189"/>
  <c r="J57" i="189"/>
  <c r="J80" i="189"/>
  <c r="J92" i="189"/>
  <c r="W47" i="189"/>
  <c r="W38" i="189"/>
  <c r="W14" i="189"/>
  <c r="W27" i="189"/>
  <c r="W65" i="189"/>
  <c r="W72" i="189"/>
  <c r="W84" i="189"/>
  <c r="W96" i="189"/>
  <c r="J2" i="189"/>
  <c r="J7" i="189"/>
  <c r="J19" i="189"/>
  <c r="J25" i="189"/>
  <c r="J37" i="189"/>
  <c r="J46" i="189"/>
  <c r="J58" i="189"/>
  <c r="J81" i="189"/>
  <c r="J93" i="189"/>
  <c r="W52" i="189"/>
  <c r="W3" i="189"/>
  <c r="W15" i="189"/>
  <c r="W28" i="189"/>
  <c r="W66" i="189"/>
  <c r="W73" i="189"/>
  <c r="W85" i="189"/>
  <c r="W97" i="189"/>
  <c r="J8" i="189"/>
  <c r="J20" i="189"/>
  <c r="J26" i="189"/>
  <c r="J38" i="189"/>
  <c r="J47" i="189"/>
  <c r="J59" i="189"/>
  <c r="J82" i="189"/>
  <c r="J94" i="189"/>
  <c r="M14" i="188"/>
  <c r="A14" i="193"/>
  <c r="A6" i="193"/>
  <c r="A11" i="193"/>
  <c r="A8" i="193"/>
  <c r="A13" i="193"/>
  <c r="A9" i="193"/>
  <c r="A4" i="193"/>
  <c r="A10" i="193"/>
  <c r="A12" i="193"/>
  <c r="A7" i="193"/>
  <c r="A5" i="193"/>
  <c r="Y1" i="189"/>
  <c r="AL1" i="189"/>
  <c r="X1" i="189"/>
  <c r="AK1" i="189"/>
  <c r="W1" i="189"/>
  <c r="AJ1" i="189"/>
  <c r="V1" i="189"/>
  <c r="AI1" i="189"/>
  <c r="U1" i="189"/>
  <c r="AH1" i="189"/>
  <c r="T1" i="189"/>
  <c r="AG1" i="189"/>
  <c r="S1" i="189"/>
  <c r="AF1" i="189"/>
  <c r="R1" i="189"/>
  <c r="AE1" i="189"/>
  <c r="Q1" i="189"/>
  <c r="AD1" i="189"/>
  <c r="P1" i="189"/>
  <c r="AC1" i="189"/>
  <c r="O1" i="189"/>
  <c r="AB1" i="189"/>
  <c r="BO1" i="190"/>
  <c r="L1" i="189"/>
  <c r="BN1" i="190"/>
  <c r="K1" i="189"/>
  <c r="BM1" i="190"/>
  <c r="J1" i="189"/>
  <c r="BL1" i="190"/>
  <c r="I1" i="189"/>
  <c r="BK1" i="190"/>
  <c r="H1" i="189"/>
  <c r="BJ1" i="190"/>
  <c r="G1" i="189"/>
  <c r="BI1" i="190"/>
  <c r="F1" i="189"/>
  <c r="BH1" i="190"/>
  <c r="E1" i="189"/>
  <c r="BG1" i="190"/>
  <c r="D1" i="189"/>
  <c r="BF1" i="190"/>
  <c r="C1" i="189"/>
  <c r="BE1" i="190"/>
  <c r="B1" i="189"/>
  <c r="BI103" i="190"/>
  <c r="BF103" i="190"/>
  <c r="BN103" i="190"/>
  <c r="BK103" i="190"/>
  <c r="BJ103" i="190"/>
  <c r="BL103" i="190"/>
  <c r="Z1" i="190"/>
  <c r="M1" i="190"/>
  <c r="L1" i="190"/>
  <c r="Y1" i="190"/>
  <c r="W1" i="190"/>
  <c r="J1" i="190"/>
  <c r="K1" i="190"/>
  <c r="X1" i="190"/>
  <c r="T1" i="190"/>
  <c r="G1" i="190"/>
  <c r="V1" i="190"/>
  <c r="I1" i="190"/>
  <c r="S1" i="190"/>
  <c r="F1" i="190"/>
  <c r="U1" i="190"/>
  <c r="H1" i="190"/>
  <c r="O1" i="190"/>
  <c r="AB1" i="190"/>
  <c r="AA1" i="190"/>
  <c r="N1" i="190"/>
  <c r="E1" i="190"/>
  <c r="R1" i="190"/>
  <c r="AZ1" i="190"/>
  <c r="AM1" i="190"/>
  <c r="AY1" i="190"/>
  <c r="AL1" i="190"/>
  <c r="AW1" i="190"/>
  <c r="AJ1" i="190"/>
  <c r="AK1" i="190"/>
  <c r="AX1" i="190"/>
  <c r="AT1" i="190"/>
  <c r="AG1" i="190"/>
  <c r="AV1" i="190"/>
  <c r="AI1" i="190"/>
  <c r="AS1" i="190"/>
  <c r="AF1" i="190"/>
  <c r="AU1" i="190"/>
  <c r="AH1" i="190"/>
  <c r="BB1" i="190"/>
  <c r="AO1" i="190"/>
  <c r="BA1" i="190"/>
  <c r="AN1" i="190"/>
  <c r="AR1" i="190"/>
  <c r="AE1" i="190"/>
  <c r="K1" i="182"/>
  <c r="H1" i="182"/>
  <c r="I1" i="182"/>
  <c r="E1" i="182"/>
  <c r="G1" i="182"/>
  <c r="D1" i="182"/>
  <c r="F1" i="182"/>
  <c r="M1" i="182"/>
  <c r="L1" i="182"/>
  <c r="C1" i="182"/>
  <c r="J1" i="182"/>
  <c r="T2" i="158"/>
  <c r="H2" i="157"/>
  <c r="H2" i="156"/>
  <c r="H2" i="155"/>
  <c r="H2" i="154"/>
  <c r="H2" i="153"/>
  <c r="H2" i="148"/>
  <c r="H2" i="147"/>
  <c r="L2" i="130"/>
  <c r="L3" i="129"/>
  <c r="L2" i="131"/>
  <c r="L2" i="127"/>
  <c r="L2" i="123"/>
  <c r="L2" i="121"/>
  <c r="L2" i="122"/>
  <c r="L2" i="120"/>
  <c r="L2" i="119"/>
  <c r="L3" i="118"/>
  <c r="L2" i="117"/>
  <c r="L2" i="115"/>
  <c r="L2" i="113"/>
  <c r="L2" i="116"/>
  <c r="L2" i="112"/>
  <c r="L3" i="111"/>
  <c r="L3" i="110"/>
  <c r="L2" i="97"/>
  <c r="L2" i="95"/>
  <c r="L2" i="96"/>
  <c r="L2" i="94"/>
  <c r="L2" i="93"/>
  <c r="L2" i="92"/>
  <c r="U3" i="162"/>
  <c r="H2" i="160"/>
  <c r="H2" i="152"/>
  <c r="H2" i="151"/>
  <c r="H2" i="150"/>
  <c r="H2" i="149"/>
  <c r="H2" i="146"/>
  <c r="H2" i="144"/>
  <c r="L2" i="142"/>
  <c r="L2" i="141"/>
  <c r="L2" i="143"/>
  <c r="L2" i="139"/>
  <c r="L2" i="135"/>
  <c r="L3" i="134"/>
  <c r="L2" i="133"/>
  <c r="L2" i="132"/>
  <c r="L2" i="109"/>
  <c r="L2" i="108"/>
  <c r="L2" i="107"/>
  <c r="L2" i="106"/>
  <c r="L2" i="102"/>
  <c r="L2" i="101"/>
  <c r="L2" i="99"/>
  <c r="L2" i="98"/>
  <c r="L2" i="90"/>
  <c r="L3" i="87"/>
  <c r="L2" i="86"/>
  <c r="L2" i="83"/>
  <c r="M2" i="82"/>
  <c r="L3" i="81"/>
  <c r="T14" i="158"/>
  <c r="T13" i="158"/>
  <c r="T12" i="158"/>
  <c r="T11" i="158"/>
  <c r="T10" i="158"/>
  <c r="T9" i="158"/>
  <c r="T8" i="158"/>
  <c r="T7" i="158"/>
  <c r="T6" i="158"/>
  <c r="T5" i="158"/>
  <c r="T4" i="158"/>
  <c r="T3" i="158"/>
  <c r="H20" i="157"/>
  <c r="H19" i="157"/>
  <c r="H18" i="157"/>
  <c r="H17" i="157"/>
  <c r="H16" i="157"/>
  <c r="H15" i="157"/>
  <c r="H14" i="157"/>
  <c r="H13" i="157"/>
  <c r="H12" i="157"/>
  <c r="H11" i="157"/>
  <c r="H10" i="157"/>
  <c r="H9" i="157"/>
  <c r="H8" i="157"/>
  <c r="H7" i="157"/>
  <c r="H6" i="157"/>
  <c r="H5" i="157"/>
  <c r="H4" i="157"/>
  <c r="H3" i="157"/>
  <c r="H22" i="156"/>
  <c r="H21" i="156"/>
  <c r="H20" i="156"/>
  <c r="H19" i="156"/>
  <c r="H18" i="156"/>
  <c r="H17" i="156"/>
  <c r="H16" i="156"/>
  <c r="H15" i="156"/>
  <c r="H14" i="156"/>
  <c r="H13" i="156"/>
  <c r="H12" i="156"/>
  <c r="H11" i="156"/>
  <c r="H10" i="156"/>
  <c r="H9" i="156"/>
  <c r="H8" i="156"/>
  <c r="H7" i="156"/>
  <c r="H6" i="156"/>
  <c r="H5" i="156"/>
  <c r="H4" i="156"/>
  <c r="H3" i="156"/>
  <c r="H17" i="155"/>
  <c r="H16" i="155"/>
  <c r="H15" i="155"/>
  <c r="H14" i="155"/>
  <c r="H13" i="155"/>
  <c r="H12" i="155"/>
  <c r="H11" i="155"/>
  <c r="H10" i="155"/>
  <c r="H9" i="155"/>
  <c r="H8" i="155"/>
  <c r="H7" i="155"/>
  <c r="H6" i="155"/>
  <c r="H5" i="155"/>
  <c r="H4" i="155"/>
  <c r="H3" i="155"/>
  <c r="H15" i="154"/>
  <c r="H14" i="154"/>
  <c r="H13" i="154"/>
  <c r="H12" i="154"/>
  <c r="H11" i="154"/>
  <c r="H10" i="154"/>
  <c r="H9" i="154"/>
  <c r="H8" i="154"/>
  <c r="H7" i="154"/>
  <c r="H6" i="154"/>
  <c r="H5" i="154"/>
  <c r="H4" i="154"/>
  <c r="H3" i="154"/>
  <c r="H24" i="153"/>
  <c r="H23" i="153"/>
  <c r="H22" i="153"/>
  <c r="H21" i="153"/>
  <c r="H20" i="153"/>
  <c r="H19" i="153"/>
  <c r="H18" i="153"/>
  <c r="H17" i="153"/>
  <c r="H16" i="153"/>
  <c r="H15" i="153"/>
  <c r="H14" i="153"/>
  <c r="H13" i="153"/>
  <c r="H12" i="153"/>
  <c r="H11" i="153"/>
  <c r="H10" i="153"/>
  <c r="H9" i="153"/>
  <c r="H8" i="153"/>
  <c r="H7" i="153"/>
  <c r="H6" i="153"/>
  <c r="H5" i="153"/>
  <c r="H4" i="153"/>
  <c r="H3" i="153"/>
  <c r="H28" i="148"/>
  <c r="H27" i="148"/>
  <c r="H26" i="148"/>
  <c r="H25" i="148"/>
  <c r="H24" i="148"/>
  <c r="H23" i="148"/>
  <c r="H22" i="148"/>
  <c r="H21" i="148"/>
  <c r="H20" i="148"/>
  <c r="H19" i="148"/>
  <c r="H18" i="148"/>
  <c r="H17" i="148"/>
  <c r="H16" i="148"/>
  <c r="H15" i="148"/>
  <c r="H14" i="148"/>
  <c r="H13" i="148"/>
  <c r="H12" i="148"/>
  <c r="H11" i="148"/>
  <c r="H10" i="148"/>
  <c r="H9" i="148"/>
  <c r="H8" i="148"/>
  <c r="H7" i="148"/>
  <c r="H6" i="148"/>
  <c r="H5" i="148"/>
  <c r="H4" i="148"/>
  <c r="H3" i="148"/>
  <c r="H31" i="147"/>
  <c r="H30" i="147"/>
  <c r="H29" i="147"/>
  <c r="H28" i="147"/>
  <c r="H27" i="147"/>
  <c r="H26" i="147"/>
  <c r="H25" i="147"/>
  <c r="H24" i="147"/>
  <c r="H23" i="147"/>
  <c r="H22" i="147"/>
  <c r="H21" i="147"/>
  <c r="H20" i="147"/>
  <c r="H19" i="147"/>
  <c r="H18" i="147"/>
  <c r="H17" i="147"/>
  <c r="H16" i="147"/>
  <c r="H15" i="147"/>
  <c r="H14" i="147"/>
  <c r="H13" i="147"/>
  <c r="H12" i="147"/>
  <c r="H11" i="147"/>
  <c r="H10" i="147"/>
  <c r="H9" i="147"/>
  <c r="H8" i="147"/>
  <c r="H7" i="147"/>
  <c r="H6" i="147"/>
  <c r="H5" i="147"/>
  <c r="H4" i="147"/>
  <c r="H3" i="147"/>
  <c r="U23" i="162"/>
  <c r="U22" i="162"/>
  <c r="U21" i="162"/>
  <c r="U20" i="162"/>
  <c r="U19" i="162"/>
  <c r="U18" i="162"/>
  <c r="U17" i="162"/>
  <c r="U16" i="162"/>
  <c r="U15" i="162"/>
  <c r="U14" i="162"/>
  <c r="U13" i="162"/>
  <c r="U12" i="162"/>
  <c r="U11" i="162"/>
  <c r="U10" i="162"/>
  <c r="U9" i="162"/>
  <c r="U8" i="162"/>
  <c r="U7" i="162"/>
  <c r="U6" i="162"/>
  <c r="U5" i="162"/>
  <c r="U4" i="162"/>
  <c r="U2" i="162"/>
  <c r="H19" i="160"/>
  <c r="H18" i="160"/>
  <c r="H17" i="160"/>
  <c r="H16" i="160"/>
  <c r="H15" i="160"/>
  <c r="H14" i="160"/>
  <c r="H13" i="160"/>
  <c r="H12" i="160"/>
  <c r="H11" i="160"/>
  <c r="H10" i="160"/>
  <c r="H9" i="160"/>
  <c r="H8" i="160"/>
  <c r="H7" i="160"/>
  <c r="H6" i="160"/>
  <c r="H5" i="160"/>
  <c r="H4" i="160"/>
  <c r="H3" i="160"/>
  <c r="H20" i="152"/>
  <c r="H19" i="152"/>
  <c r="H18" i="152"/>
  <c r="H17" i="152"/>
  <c r="H16" i="152"/>
  <c r="H15" i="152"/>
  <c r="H14" i="152"/>
  <c r="H13" i="152"/>
  <c r="H12" i="152"/>
  <c r="H11" i="152"/>
  <c r="H10" i="152"/>
  <c r="H9" i="152"/>
  <c r="H8" i="152"/>
  <c r="H7" i="152"/>
  <c r="H6" i="152"/>
  <c r="H5" i="152"/>
  <c r="H4" i="152"/>
  <c r="H3" i="152"/>
  <c r="H22" i="151"/>
  <c r="H21" i="151"/>
  <c r="H20" i="151"/>
  <c r="H19" i="151"/>
  <c r="H18" i="151"/>
  <c r="H17" i="151"/>
  <c r="H16" i="151"/>
  <c r="H15" i="151"/>
  <c r="H14" i="151"/>
  <c r="H13" i="151"/>
  <c r="H12" i="151"/>
  <c r="H11" i="151"/>
  <c r="H10" i="151"/>
  <c r="H9" i="151"/>
  <c r="H8" i="151"/>
  <c r="H7" i="151"/>
  <c r="H6" i="151"/>
  <c r="H5" i="151"/>
  <c r="H4" i="151"/>
  <c r="H3" i="151"/>
  <c r="H20" i="150"/>
  <c r="H19" i="150"/>
  <c r="H18" i="150"/>
  <c r="H17" i="150"/>
  <c r="H16" i="150"/>
  <c r="H15" i="150"/>
  <c r="H14" i="150"/>
  <c r="H13" i="150"/>
  <c r="H12" i="150"/>
  <c r="H11" i="150"/>
  <c r="H10" i="150"/>
  <c r="H9" i="150"/>
  <c r="H8" i="150"/>
  <c r="H7" i="150"/>
  <c r="H6" i="150"/>
  <c r="H5" i="150"/>
  <c r="H4" i="150"/>
  <c r="H3" i="150"/>
  <c r="H13" i="149"/>
  <c r="H12" i="149"/>
  <c r="H11" i="149"/>
  <c r="H10" i="149"/>
  <c r="H9" i="149"/>
  <c r="H8" i="149"/>
  <c r="H7" i="149"/>
  <c r="H6" i="149"/>
  <c r="H5" i="149"/>
  <c r="H4" i="149"/>
  <c r="H3" i="149"/>
  <c r="H14" i="146"/>
  <c r="H13" i="146"/>
  <c r="H12" i="146"/>
  <c r="H11" i="146"/>
  <c r="H10" i="146"/>
  <c r="H9" i="146"/>
  <c r="H8" i="146"/>
  <c r="H7" i="146"/>
  <c r="H6" i="146"/>
  <c r="H5" i="146"/>
  <c r="H4" i="146"/>
  <c r="H3" i="146"/>
  <c r="H32" i="144"/>
  <c r="H31" i="144"/>
  <c r="H30" i="144"/>
  <c r="H29" i="144"/>
  <c r="H28" i="144"/>
  <c r="H27" i="144"/>
  <c r="H26" i="144"/>
  <c r="H25" i="144"/>
  <c r="H24" i="144"/>
  <c r="H23" i="144"/>
  <c r="H22" i="144"/>
  <c r="H21" i="144"/>
  <c r="H20" i="144"/>
  <c r="H19" i="144"/>
  <c r="H18" i="144"/>
  <c r="H17" i="144"/>
  <c r="H16" i="144"/>
  <c r="H15" i="144"/>
  <c r="H14" i="144"/>
  <c r="H13" i="144"/>
  <c r="H12" i="144"/>
  <c r="H11" i="144"/>
  <c r="H10" i="144"/>
  <c r="H9" i="144"/>
  <c r="H8" i="144"/>
  <c r="H7" i="144"/>
  <c r="H6" i="144"/>
  <c r="H5" i="144"/>
  <c r="H4" i="144"/>
  <c r="H3" i="144"/>
  <c r="L30" i="130"/>
  <c r="L29" i="130"/>
  <c r="L28" i="130"/>
  <c r="L27" i="130"/>
  <c r="L26" i="130"/>
  <c r="L25" i="130"/>
  <c r="L24" i="130"/>
  <c r="L23" i="130"/>
  <c r="L22" i="130"/>
  <c r="L21" i="130"/>
  <c r="L20" i="130"/>
  <c r="L19" i="130"/>
  <c r="L18" i="130"/>
  <c r="L17" i="130"/>
  <c r="L16" i="130"/>
  <c r="L15" i="130"/>
  <c r="L14" i="130"/>
  <c r="L13" i="130"/>
  <c r="L12" i="130"/>
  <c r="L11" i="130"/>
  <c r="L10" i="130"/>
  <c r="L9" i="130"/>
  <c r="L8" i="130"/>
  <c r="L7" i="130"/>
  <c r="L6" i="130"/>
  <c r="L5" i="130"/>
  <c r="L4" i="130"/>
  <c r="L3" i="130"/>
  <c r="L22" i="129"/>
  <c r="L21" i="129"/>
  <c r="L20" i="129"/>
  <c r="L19" i="129"/>
  <c r="L18" i="129"/>
  <c r="L17" i="129"/>
  <c r="L16" i="129"/>
  <c r="L15" i="129"/>
  <c r="L14" i="129"/>
  <c r="L13" i="129"/>
  <c r="L12" i="129"/>
  <c r="L11" i="129"/>
  <c r="L10" i="129"/>
  <c r="L9" i="129"/>
  <c r="L8" i="129"/>
  <c r="L7" i="129"/>
  <c r="L6" i="129"/>
  <c r="L5" i="129"/>
  <c r="L4" i="129"/>
  <c r="L2" i="129"/>
  <c r="L23" i="131"/>
  <c r="L22" i="131"/>
  <c r="L21" i="131"/>
  <c r="L20" i="131"/>
  <c r="L19" i="131"/>
  <c r="L18" i="131"/>
  <c r="L17" i="131"/>
  <c r="L16" i="131"/>
  <c r="L15" i="131"/>
  <c r="L14" i="131"/>
  <c r="L13" i="131"/>
  <c r="L12" i="131"/>
  <c r="L11" i="131"/>
  <c r="L10" i="131"/>
  <c r="L9" i="131"/>
  <c r="L8" i="131"/>
  <c r="L7" i="131"/>
  <c r="L6" i="131"/>
  <c r="L5" i="131"/>
  <c r="L4" i="131"/>
  <c r="L3" i="131"/>
  <c r="L17" i="127"/>
  <c r="L16" i="127"/>
  <c r="L15" i="127"/>
  <c r="L14" i="127"/>
  <c r="L13" i="127"/>
  <c r="L12" i="127"/>
  <c r="L11" i="127"/>
  <c r="L10" i="127"/>
  <c r="L9" i="127"/>
  <c r="L8" i="127"/>
  <c r="L7" i="127"/>
  <c r="L6" i="127"/>
  <c r="L5" i="127"/>
  <c r="L4" i="127"/>
  <c r="L3" i="127"/>
  <c r="L13" i="123"/>
  <c r="L12" i="123"/>
  <c r="L11" i="123"/>
  <c r="L10" i="123"/>
  <c r="L9" i="123"/>
  <c r="L8" i="123"/>
  <c r="L7" i="123"/>
  <c r="L6" i="123"/>
  <c r="L5" i="123"/>
  <c r="L4" i="123"/>
  <c r="L3" i="123"/>
  <c r="L14" i="121"/>
  <c r="L13" i="121"/>
  <c r="L12" i="121"/>
  <c r="L11" i="121"/>
  <c r="L10" i="121"/>
  <c r="L9" i="121"/>
  <c r="L8" i="121"/>
  <c r="L7" i="121"/>
  <c r="L6" i="121"/>
  <c r="L5" i="121"/>
  <c r="L4" i="121"/>
  <c r="L3" i="121"/>
  <c r="L23" i="122"/>
  <c r="L22" i="122"/>
  <c r="L21" i="122"/>
  <c r="L20" i="122"/>
  <c r="L19" i="122"/>
  <c r="L18" i="122"/>
  <c r="L17" i="122"/>
  <c r="L16" i="122"/>
  <c r="L15" i="122"/>
  <c r="L14" i="122"/>
  <c r="L13" i="122"/>
  <c r="L12" i="122"/>
  <c r="L11" i="122"/>
  <c r="L10" i="122"/>
  <c r="L9" i="122"/>
  <c r="L8" i="122"/>
  <c r="L7" i="122"/>
  <c r="L6" i="122"/>
  <c r="L5" i="122"/>
  <c r="L4" i="122"/>
  <c r="L3" i="122"/>
  <c r="L33" i="120"/>
  <c r="L32" i="120"/>
  <c r="L31" i="120"/>
  <c r="L30" i="120"/>
  <c r="L29" i="120"/>
  <c r="L28" i="120"/>
  <c r="L27" i="120"/>
  <c r="L26" i="120"/>
  <c r="L25" i="120"/>
  <c r="L24" i="120"/>
  <c r="L23" i="120"/>
  <c r="L22" i="120"/>
  <c r="L21" i="120"/>
  <c r="L20" i="120"/>
  <c r="L19" i="120"/>
  <c r="L18" i="120"/>
  <c r="L17" i="120"/>
  <c r="L16" i="120"/>
  <c r="L15" i="120"/>
  <c r="L14" i="120"/>
  <c r="L13" i="120"/>
  <c r="L12" i="120"/>
  <c r="L11" i="120"/>
  <c r="L10" i="120"/>
  <c r="L9" i="120"/>
  <c r="L8" i="120"/>
  <c r="L7" i="120"/>
  <c r="L6" i="120"/>
  <c r="L5" i="120"/>
  <c r="L4" i="120"/>
  <c r="L3" i="120"/>
  <c r="L36" i="142"/>
  <c r="L35" i="142"/>
  <c r="L34" i="142"/>
  <c r="L33" i="142"/>
  <c r="L32" i="142"/>
  <c r="L31" i="142"/>
  <c r="L30" i="142"/>
  <c r="L29" i="142"/>
  <c r="L28" i="142"/>
  <c r="L27" i="142"/>
  <c r="L26" i="142"/>
  <c r="L25" i="142"/>
  <c r="L24" i="142"/>
  <c r="L23" i="142"/>
  <c r="L22" i="142"/>
  <c r="L21" i="142"/>
  <c r="L20" i="142"/>
  <c r="L19" i="142"/>
  <c r="L18" i="142"/>
  <c r="L17" i="142"/>
  <c r="L16" i="142"/>
  <c r="L15" i="142"/>
  <c r="L14" i="142"/>
  <c r="L13" i="142"/>
  <c r="L12" i="142"/>
  <c r="L11" i="142"/>
  <c r="L10" i="142"/>
  <c r="L9" i="142"/>
  <c r="L8" i="142"/>
  <c r="L7" i="142"/>
  <c r="L6" i="142"/>
  <c r="L5" i="142"/>
  <c r="L4" i="142"/>
  <c r="L3" i="142"/>
  <c r="L26" i="141"/>
  <c r="L25" i="141"/>
  <c r="L24" i="141"/>
  <c r="L23" i="141"/>
  <c r="L22" i="141"/>
  <c r="L21" i="141"/>
  <c r="L20" i="141"/>
  <c r="L19" i="141"/>
  <c r="L18" i="141"/>
  <c r="L17" i="141"/>
  <c r="L16" i="141"/>
  <c r="L15" i="141"/>
  <c r="L14" i="141"/>
  <c r="L13" i="141"/>
  <c r="L12" i="141"/>
  <c r="L11" i="141"/>
  <c r="L10" i="141"/>
  <c r="L9" i="141"/>
  <c r="L8" i="141"/>
  <c r="L7" i="141"/>
  <c r="L6" i="141"/>
  <c r="L5" i="141"/>
  <c r="L4" i="141"/>
  <c r="L3" i="141"/>
  <c r="L33" i="143"/>
  <c r="L32" i="143"/>
  <c r="L31" i="143"/>
  <c r="L30" i="143"/>
  <c r="L29" i="143"/>
  <c r="L28" i="143"/>
  <c r="L27" i="143"/>
  <c r="L26" i="143"/>
  <c r="L25" i="143"/>
  <c r="L24" i="143"/>
  <c r="L23" i="143"/>
  <c r="L22" i="143"/>
  <c r="L21" i="143"/>
  <c r="L20" i="143"/>
  <c r="L19" i="143"/>
  <c r="L18" i="143"/>
  <c r="L17" i="143"/>
  <c r="L16" i="143"/>
  <c r="L15" i="143"/>
  <c r="L14" i="143"/>
  <c r="L13" i="143"/>
  <c r="L12" i="143"/>
  <c r="L11" i="143"/>
  <c r="L10" i="143"/>
  <c r="L9" i="143"/>
  <c r="L8" i="143"/>
  <c r="L7" i="143"/>
  <c r="L6" i="143"/>
  <c r="L5" i="143"/>
  <c r="L4" i="143"/>
  <c r="L3" i="143"/>
  <c r="L22" i="139"/>
  <c r="L21" i="139"/>
  <c r="L20" i="139"/>
  <c r="L19" i="139"/>
  <c r="L18" i="139"/>
  <c r="L17" i="139"/>
  <c r="L16" i="139"/>
  <c r="L15" i="139"/>
  <c r="L14" i="139"/>
  <c r="L13" i="139"/>
  <c r="L12" i="139"/>
  <c r="L11" i="139"/>
  <c r="L10" i="139"/>
  <c r="L9" i="139"/>
  <c r="L8" i="139"/>
  <c r="L7" i="139"/>
  <c r="L6" i="139"/>
  <c r="L5" i="139"/>
  <c r="L4" i="139"/>
  <c r="L3" i="139"/>
  <c r="L16" i="135"/>
  <c r="L15" i="135"/>
  <c r="L14" i="135"/>
  <c r="L13" i="135"/>
  <c r="L12" i="135"/>
  <c r="L11" i="135"/>
  <c r="L10" i="135"/>
  <c r="L9" i="135"/>
  <c r="L8" i="135"/>
  <c r="L7" i="135"/>
  <c r="L6" i="135"/>
  <c r="L5" i="135"/>
  <c r="L4" i="135"/>
  <c r="L3" i="135"/>
  <c r="L19" i="134"/>
  <c r="L18" i="134"/>
  <c r="L17" i="134"/>
  <c r="L16" i="134"/>
  <c r="L15" i="134"/>
  <c r="L14" i="134"/>
  <c r="L13" i="134"/>
  <c r="L12" i="134"/>
  <c r="L11" i="134"/>
  <c r="L10" i="134"/>
  <c r="L9" i="134"/>
  <c r="L8" i="134"/>
  <c r="L7" i="134"/>
  <c r="L6" i="134"/>
  <c r="L5" i="134"/>
  <c r="L4" i="134"/>
  <c r="L2" i="134"/>
  <c r="L34" i="133"/>
  <c r="L33" i="133"/>
  <c r="L32" i="133"/>
  <c r="L31" i="133"/>
  <c r="L30" i="133"/>
  <c r="L29" i="133"/>
  <c r="L28" i="133"/>
  <c r="L27" i="133"/>
  <c r="L26" i="133"/>
  <c r="L25" i="133"/>
  <c r="L24" i="133"/>
  <c r="L23" i="133"/>
  <c r="L22" i="133"/>
  <c r="L21" i="133"/>
  <c r="L20" i="133"/>
  <c r="L19" i="133"/>
  <c r="L18" i="133"/>
  <c r="L17" i="133"/>
  <c r="L16" i="133"/>
  <c r="L15" i="133"/>
  <c r="L14" i="133"/>
  <c r="L13" i="133"/>
  <c r="L12" i="133"/>
  <c r="L11" i="133"/>
  <c r="L10" i="133"/>
  <c r="L9" i="133"/>
  <c r="L8" i="133"/>
  <c r="L7" i="133"/>
  <c r="L6" i="133"/>
  <c r="L5" i="133"/>
  <c r="L4" i="133"/>
  <c r="L3" i="133"/>
  <c r="L37" i="132"/>
  <c r="L36" i="132"/>
  <c r="L35" i="132"/>
  <c r="L34" i="132"/>
  <c r="L33" i="132"/>
  <c r="L32" i="132"/>
  <c r="L31" i="132"/>
  <c r="L30" i="132"/>
  <c r="L29" i="132"/>
  <c r="L28" i="132"/>
  <c r="L27" i="132"/>
  <c r="L26" i="132"/>
  <c r="L25" i="132"/>
  <c r="L24" i="132"/>
  <c r="L23" i="132"/>
  <c r="L22" i="132"/>
  <c r="L21" i="132"/>
  <c r="L20" i="132"/>
  <c r="L19" i="132"/>
  <c r="L18" i="132"/>
  <c r="L17" i="132"/>
  <c r="L16" i="132"/>
  <c r="L15" i="132"/>
  <c r="L14" i="132"/>
  <c r="L13" i="132"/>
  <c r="L12" i="132"/>
  <c r="L11" i="132"/>
  <c r="L10" i="132"/>
  <c r="L9" i="132"/>
  <c r="L8" i="132"/>
  <c r="L7" i="132"/>
  <c r="L6" i="132"/>
  <c r="L5" i="132"/>
  <c r="L4" i="132"/>
  <c r="L3" i="132"/>
  <c r="L27" i="119"/>
  <c r="L26" i="119"/>
  <c r="L25" i="119"/>
  <c r="L24" i="119"/>
  <c r="L23" i="119"/>
  <c r="L22" i="119"/>
  <c r="L21" i="119"/>
  <c r="L20" i="119"/>
  <c r="L19" i="119"/>
  <c r="L18" i="119"/>
  <c r="L17" i="119"/>
  <c r="L16" i="119"/>
  <c r="L15" i="119"/>
  <c r="L14" i="119"/>
  <c r="L13" i="119"/>
  <c r="L12" i="119"/>
  <c r="L11" i="119"/>
  <c r="L10" i="119"/>
  <c r="L9" i="119"/>
  <c r="L8" i="119"/>
  <c r="L7" i="119"/>
  <c r="L6" i="119"/>
  <c r="L5" i="119"/>
  <c r="L4" i="119"/>
  <c r="L3" i="119"/>
  <c r="L24" i="118"/>
  <c r="L23" i="118"/>
  <c r="L22" i="118"/>
  <c r="L21" i="118"/>
  <c r="L20" i="118"/>
  <c r="L19" i="118"/>
  <c r="L18" i="118"/>
  <c r="L17" i="118"/>
  <c r="L16" i="118"/>
  <c r="L15" i="118"/>
  <c r="L14" i="118"/>
  <c r="L13" i="118"/>
  <c r="L12" i="118"/>
  <c r="L11" i="118"/>
  <c r="L10" i="118"/>
  <c r="L9" i="118"/>
  <c r="L8" i="118"/>
  <c r="L7" i="118"/>
  <c r="L6" i="118"/>
  <c r="L5" i="118"/>
  <c r="L4" i="118"/>
  <c r="L2" i="118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19" i="115"/>
  <c r="L18" i="115"/>
  <c r="L17" i="115"/>
  <c r="L16" i="115"/>
  <c r="L15" i="115"/>
  <c r="L14" i="115"/>
  <c r="L13" i="115"/>
  <c r="L12" i="115"/>
  <c r="L11" i="115"/>
  <c r="L10" i="115"/>
  <c r="L9" i="115"/>
  <c r="L8" i="115"/>
  <c r="L7" i="115"/>
  <c r="L6" i="115"/>
  <c r="L5" i="115"/>
  <c r="L4" i="115"/>
  <c r="L3" i="115"/>
  <c r="L21" i="113"/>
  <c r="L20" i="113"/>
  <c r="L19" i="113"/>
  <c r="L18" i="113"/>
  <c r="L17" i="113"/>
  <c r="L16" i="113"/>
  <c r="L15" i="113"/>
  <c r="L14" i="113"/>
  <c r="L13" i="113"/>
  <c r="L12" i="113"/>
  <c r="L11" i="113"/>
  <c r="L10" i="113"/>
  <c r="L9" i="113"/>
  <c r="L8" i="113"/>
  <c r="L7" i="113"/>
  <c r="L6" i="113"/>
  <c r="L5" i="113"/>
  <c r="L4" i="113"/>
  <c r="L3" i="113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L3" i="116"/>
  <c r="L20" i="112"/>
  <c r="L19" i="112"/>
  <c r="L18" i="112"/>
  <c r="L17" i="112"/>
  <c r="L16" i="112"/>
  <c r="L15" i="112"/>
  <c r="L14" i="112"/>
  <c r="L13" i="112"/>
  <c r="L12" i="112"/>
  <c r="L11" i="112"/>
  <c r="L10" i="112"/>
  <c r="L9" i="112"/>
  <c r="L8" i="112"/>
  <c r="L7" i="112"/>
  <c r="L6" i="112"/>
  <c r="L5" i="112"/>
  <c r="L4" i="112"/>
  <c r="L3" i="112"/>
  <c r="L4" i="102"/>
  <c r="L15" i="102"/>
  <c r="L14" i="102"/>
  <c r="L13" i="102"/>
  <c r="L12" i="102"/>
  <c r="L11" i="102"/>
  <c r="L10" i="102"/>
  <c r="L9" i="102"/>
  <c r="L8" i="102"/>
  <c r="L7" i="102"/>
  <c r="L6" i="102"/>
  <c r="L5" i="102"/>
  <c r="L3" i="102"/>
  <c r="L26" i="111"/>
  <c r="L25" i="111"/>
  <c r="L24" i="111"/>
  <c r="L23" i="111"/>
  <c r="L22" i="111"/>
  <c r="L21" i="111"/>
  <c r="L20" i="111"/>
  <c r="L19" i="111"/>
  <c r="L18" i="111"/>
  <c r="L17" i="111"/>
  <c r="L16" i="111"/>
  <c r="L15" i="111"/>
  <c r="L14" i="111"/>
  <c r="L13" i="111"/>
  <c r="L12" i="111"/>
  <c r="L11" i="111"/>
  <c r="L10" i="111"/>
  <c r="L9" i="111"/>
  <c r="L8" i="111"/>
  <c r="L7" i="111"/>
  <c r="L6" i="111"/>
  <c r="L5" i="111"/>
  <c r="L4" i="111"/>
  <c r="L2" i="111"/>
  <c r="L17" i="110"/>
  <c r="L16" i="110"/>
  <c r="L15" i="110"/>
  <c r="L14" i="110"/>
  <c r="L13" i="110"/>
  <c r="L12" i="110"/>
  <c r="L11" i="110"/>
  <c r="L10" i="110"/>
  <c r="L9" i="110"/>
  <c r="L8" i="110"/>
  <c r="L7" i="110"/>
  <c r="L6" i="110"/>
  <c r="L5" i="110"/>
  <c r="L4" i="110"/>
  <c r="L2" i="110"/>
  <c r="L36" i="109"/>
  <c r="L35" i="109"/>
  <c r="L34" i="109"/>
  <c r="L33" i="109"/>
  <c r="L32" i="109"/>
  <c r="L31" i="109"/>
  <c r="L30" i="109"/>
  <c r="L29" i="109"/>
  <c r="L28" i="109"/>
  <c r="L27" i="109"/>
  <c r="L26" i="109"/>
  <c r="L25" i="109"/>
  <c r="L24" i="109"/>
  <c r="L23" i="109"/>
  <c r="L22" i="109"/>
  <c r="L21" i="109"/>
  <c r="L20" i="109"/>
  <c r="L19" i="109"/>
  <c r="L18" i="109"/>
  <c r="L17" i="109"/>
  <c r="L16" i="109"/>
  <c r="L15" i="109"/>
  <c r="L14" i="109"/>
  <c r="L13" i="109"/>
  <c r="L12" i="109"/>
  <c r="L11" i="109"/>
  <c r="L10" i="109"/>
  <c r="L9" i="109"/>
  <c r="L8" i="109"/>
  <c r="L7" i="109"/>
  <c r="L6" i="109"/>
  <c r="L5" i="109"/>
  <c r="L4" i="109"/>
  <c r="L3" i="109"/>
  <c r="L27" i="108"/>
  <c r="L26" i="108"/>
  <c r="L25" i="108"/>
  <c r="L24" i="108"/>
  <c r="L23" i="108"/>
  <c r="L22" i="108"/>
  <c r="L21" i="108"/>
  <c r="L20" i="108"/>
  <c r="L19" i="108"/>
  <c r="L18" i="108"/>
  <c r="L17" i="108"/>
  <c r="L16" i="108"/>
  <c r="L15" i="108"/>
  <c r="L14" i="108"/>
  <c r="L13" i="108"/>
  <c r="L12" i="108"/>
  <c r="L11" i="108"/>
  <c r="L10" i="108"/>
  <c r="L9" i="108"/>
  <c r="L8" i="108"/>
  <c r="L7" i="108"/>
  <c r="L6" i="108"/>
  <c r="L5" i="108"/>
  <c r="L4" i="108"/>
  <c r="L3" i="108"/>
  <c r="L26" i="107"/>
  <c r="L25" i="107"/>
  <c r="L24" i="107"/>
  <c r="L23" i="107"/>
  <c r="L22" i="107"/>
  <c r="L21" i="107"/>
  <c r="L20" i="107"/>
  <c r="L19" i="107"/>
  <c r="L18" i="107"/>
  <c r="L17" i="107"/>
  <c r="L16" i="107"/>
  <c r="L15" i="107"/>
  <c r="L14" i="107"/>
  <c r="L13" i="107"/>
  <c r="L12" i="107"/>
  <c r="L11" i="107"/>
  <c r="L10" i="107"/>
  <c r="L9" i="107"/>
  <c r="L8" i="107"/>
  <c r="L7" i="107"/>
  <c r="L6" i="107"/>
  <c r="L5" i="107"/>
  <c r="L4" i="107"/>
  <c r="L3" i="107"/>
  <c r="L26" i="106"/>
  <c r="L25" i="106"/>
  <c r="L24" i="106"/>
  <c r="L23" i="106"/>
  <c r="L22" i="106"/>
  <c r="L21" i="106"/>
  <c r="L20" i="106"/>
  <c r="L19" i="106"/>
  <c r="L18" i="106"/>
  <c r="L17" i="106"/>
  <c r="L16" i="106"/>
  <c r="L15" i="106"/>
  <c r="L14" i="106"/>
  <c r="L13" i="106"/>
  <c r="L12" i="106"/>
  <c r="L11" i="106"/>
  <c r="L10" i="106"/>
  <c r="L9" i="106"/>
  <c r="L8" i="106"/>
  <c r="L7" i="106"/>
  <c r="L6" i="106"/>
  <c r="L5" i="106"/>
  <c r="L4" i="106"/>
  <c r="L3" i="106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4" i="101"/>
  <c r="L3" i="101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3" i="100"/>
  <c r="L2" i="100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5" i="99"/>
  <c r="L4" i="99"/>
  <c r="L3" i="99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4" i="98"/>
  <c r="L3" i="98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4" i="97"/>
  <c r="L3" i="97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3" i="95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5" i="96"/>
  <c r="L4" i="96"/>
  <c r="L3" i="96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5" i="94"/>
  <c r="L4" i="94"/>
  <c r="L3" i="94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4" i="93"/>
  <c r="L3" i="93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3" i="90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4" i="87"/>
  <c r="L2" i="87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4" i="86"/>
  <c r="L3" i="86"/>
  <c r="L21" i="83"/>
  <c r="L20" i="83"/>
  <c r="L19" i="83"/>
  <c r="L18" i="83"/>
  <c r="L17" i="83"/>
  <c r="L16" i="83"/>
  <c r="L15" i="83"/>
  <c r="L14" i="83"/>
  <c r="L13" i="83"/>
  <c r="L12" i="83"/>
  <c r="L11" i="83"/>
  <c r="L10" i="83"/>
  <c r="L9" i="83"/>
  <c r="L8" i="83"/>
  <c r="L7" i="83"/>
  <c r="L6" i="83"/>
  <c r="L5" i="83"/>
  <c r="L4" i="83"/>
  <c r="L3" i="83"/>
  <c r="M36" i="82"/>
  <c r="M35" i="82"/>
  <c r="M34" i="82"/>
  <c r="M33" i="82"/>
  <c r="M32" i="82"/>
  <c r="M31" i="82"/>
  <c r="M30" i="82"/>
  <c r="M29" i="82"/>
  <c r="M28" i="82"/>
  <c r="M27" i="82"/>
  <c r="M26" i="82"/>
  <c r="M25" i="82"/>
  <c r="M24" i="82"/>
  <c r="M23" i="82"/>
  <c r="M22" i="82"/>
  <c r="M21" i="82"/>
  <c r="M20" i="82"/>
  <c r="M19" i="82"/>
  <c r="M18" i="82"/>
  <c r="M17" i="82"/>
  <c r="M16" i="82"/>
  <c r="M15" i="82"/>
  <c r="M14" i="82"/>
  <c r="M13" i="82"/>
  <c r="M12" i="82"/>
  <c r="M11" i="82"/>
  <c r="M10" i="82"/>
  <c r="M9" i="82"/>
  <c r="M8" i="82"/>
  <c r="M7" i="82"/>
  <c r="M6" i="82"/>
  <c r="M5" i="82"/>
  <c r="M4" i="82"/>
  <c r="M3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3" i="82"/>
  <c r="L2" i="82"/>
  <c r="M96" i="184" a="1"/>
  <c r="M50" i="184" a="1"/>
  <c r="E14" i="193"/>
  <c r="M100" i="184" a="1"/>
  <c r="M28" i="184" a="1"/>
  <c r="L99" i="184" a="1"/>
  <c r="L52" i="184" a="1"/>
  <c r="L38" i="184" a="1"/>
  <c r="M66" i="184" a="1"/>
  <c r="M42" i="184" a="1"/>
  <c r="D13" i="193"/>
  <c r="H14" i="193"/>
  <c r="M83" i="184" a="1"/>
  <c r="M102" i="184" a="1"/>
  <c r="M21" i="184" a="1"/>
  <c r="D14" i="193"/>
  <c r="L67" i="184" a="1"/>
  <c r="L76" i="184" a="1"/>
  <c r="M45" i="184" a="1"/>
  <c r="M67" i="184" a="1"/>
  <c r="M13" i="184" a="1"/>
  <c r="L41" i="184" a="1"/>
  <c r="L86" i="184" a="1"/>
  <c r="L91" i="184" a="1"/>
  <c r="L27" i="184" a="1"/>
  <c r="L49" i="184" a="1"/>
  <c r="M69" i="184" a="1"/>
  <c r="M48" i="184" a="1"/>
  <c r="M7" i="184" a="1"/>
  <c r="M86" i="184" a="1"/>
  <c r="M3" i="184" a="1"/>
  <c r="L90" i="184" a="1"/>
  <c r="L89" i="184" a="1"/>
  <c r="L92" i="184" a="1"/>
  <c r="M24" i="184" a="1"/>
  <c r="M23" i="184" a="1"/>
  <c r="M11" i="184" a="1"/>
  <c r="M17" i="184" a="1"/>
  <c r="M14" i="184" a="1"/>
  <c r="L18" i="184" a="1"/>
  <c r="L51" i="184" a="1"/>
  <c r="L58" i="184" a="1"/>
  <c r="L87" i="184" a="1"/>
  <c r="M79" i="184" a="1"/>
  <c r="M61" i="184" a="1"/>
  <c r="M2" i="184" a="1"/>
  <c r="M16" i="184" a="1"/>
  <c r="M14" i="193"/>
  <c r="L17" i="184" a="1"/>
  <c r="K13" i="193"/>
  <c r="L5" i="184" a="1"/>
  <c r="L80" i="184" a="1"/>
  <c r="L74" i="184" a="1"/>
  <c r="L75" i="184" a="1"/>
  <c r="M32" i="184" a="1"/>
  <c r="M20" i="184" a="1"/>
  <c r="M10" i="184" a="1"/>
  <c r="M46" i="184" a="1"/>
  <c r="M78" i="184" a="1"/>
  <c r="L30" i="184" a="1"/>
  <c r="L7" i="184" a="1"/>
  <c r="L46" i="184" a="1"/>
  <c r="L97" i="184" a="1"/>
  <c r="M74" i="184" a="1"/>
  <c r="M94" i="184" a="1"/>
  <c r="M91" i="184" a="1"/>
  <c r="M40" i="184" a="1"/>
  <c r="M84" i="184" a="1"/>
  <c r="L53" i="184" a="1"/>
  <c r="M13" i="193"/>
  <c r="L96" i="184" a="1"/>
  <c r="L56" i="184" a="1"/>
  <c r="L60" i="184" a="1"/>
  <c r="L12" i="184" a="1"/>
  <c r="L82" i="184" a="1"/>
  <c r="J14" i="193"/>
  <c r="C13" i="193"/>
  <c r="M37" i="184" a="1"/>
  <c r="M18" i="184" a="1"/>
  <c r="M36" i="184" a="1"/>
  <c r="L94" i="184" a="1"/>
  <c r="L78" i="184" a="1"/>
  <c r="M41" i="184" a="1"/>
  <c r="M31" i="184" a="1"/>
  <c r="L47" i="184" a="1"/>
  <c r="L71" i="184" a="1"/>
  <c r="L10" i="184" a="1"/>
  <c r="M85" i="184" a="1"/>
  <c r="M87" i="184" a="1"/>
  <c r="M72" i="184" a="1"/>
  <c r="G13" i="193"/>
  <c r="L23" i="184" a="1"/>
  <c r="M68" i="184" a="1"/>
  <c r="L84" i="184" a="1"/>
  <c r="L95" i="184" a="1"/>
  <c r="M65" i="184" a="1"/>
  <c r="M95" i="184" a="1"/>
  <c r="L48" i="184" a="1"/>
  <c r="L50" i="184" a="1"/>
  <c r="L45" i="184" a="1"/>
  <c r="M4" i="184" a="1"/>
  <c r="L61" i="184" a="1"/>
  <c r="L33" i="184" a="1"/>
  <c r="L11" i="184" a="1"/>
  <c r="M30" i="184" a="1"/>
  <c r="L68" i="184" a="1"/>
  <c r="M47" i="184" a="1"/>
  <c r="L19" i="184" a="1"/>
  <c r="M19" i="184" a="1"/>
  <c r="M56" i="184" a="1"/>
  <c r="M89" i="184" a="1"/>
  <c r="M63" i="184" a="1"/>
  <c r="M60" i="184" a="1"/>
  <c r="F13" i="193"/>
  <c r="L22" i="184" a="1"/>
  <c r="L77" i="184" a="1"/>
  <c r="L62" i="184" a="1"/>
  <c r="E13" i="193"/>
  <c r="L21" i="184" a="1"/>
  <c r="C14" i="194"/>
  <c r="M43" i="184" a="1"/>
  <c r="M5" i="184" a="1"/>
  <c r="M25" i="184" a="1"/>
  <c r="L26" i="184" a="1"/>
  <c r="M33" i="184" a="1"/>
  <c r="L6" i="184" a="1"/>
  <c r="F14" i="193"/>
  <c r="M77" i="184" a="1"/>
  <c r="M35" i="184" a="1"/>
  <c r="M22" i="184" a="1"/>
  <c r="M59" i="184" a="1"/>
  <c r="L35" i="184" a="1"/>
  <c r="L29" i="184" a="1"/>
  <c r="L24" i="184" a="1"/>
  <c r="L85" i="184" a="1"/>
  <c r="L93" i="184" a="1"/>
  <c r="L3" i="184" a="1"/>
  <c r="L69" i="184" a="1"/>
  <c r="L43" i="184" a="1"/>
  <c r="M70" i="184" a="1"/>
  <c r="M29" i="184" a="1"/>
  <c r="M57" i="184" a="1"/>
  <c r="M75" i="184" a="1"/>
  <c r="M99" i="184" a="1"/>
  <c r="M12" i="184" a="1"/>
  <c r="L40" i="184" a="1"/>
  <c r="L37" i="184" a="1"/>
  <c r="C13" i="194"/>
  <c r="L73" i="184" a="1"/>
  <c r="L83" i="184" a="1"/>
  <c r="M62" i="184" a="1"/>
  <c r="M90" i="184" a="1"/>
  <c r="M93" i="184" a="1"/>
  <c r="L64" i="184" a="1"/>
  <c r="L13" i="193"/>
  <c r="L31" i="184" a="1"/>
  <c r="L79" i="184" a="1"/>
  <c r="L81" i="184" a="1"/>
  <c r="L4" i="184" a="1"/>
  <c r="L28" i="184" a="1"/>
  <c r="M81" i="184" a="1"/>
  <c r="M73" i="184" a="1"/>
  <c r="M53" i="184" a="1"/>
  <c r="K14" i="193"/>
  <c r="L66" i="184" a="1"/>
  <c r="L16" i="184" a="1"/>
  <c r="H13" i="193"/>
  <c r="J13" i="193"/>
  <c r="M101" i="184" a="1"/>
  <c r="L25" i="184" a="1"/>
  <c r="L88" i="184" a="1"/>
  <c r="M6" i="184" a="1"/>
  <c r="M39" i="184" a="1"/>
  <c r="M55" i="184" a="1"/>
  <c r="M26" i="184" a="1"/>
  <c r="L57" i="184" a="1"/>
  <c r="L8" i="184" a="1"/>
  <c r="L14" i="184" a="1"/>
  <c r="L98" i="184" a="1"/>
  <c r="L44" i="184" a="1"/>
  <c r="M49" i="184" a="1"/>
  <c r="M51" i="184" a="1"/>
  <c r="M76" i="184" a="1"/>
  <c r="L65" i="184" a="1"/>
  <c r="G14" i="193"/>
  <c r="M54" i="184" a="1"/>
  <c r="M98" i="184" a="1"/>
  <c r="M82" i="184" a="1"/>
  <c r="L59" i="184" a="1"/>
  <c r="L55" i="184" a="1"/>
  <c r="L15" i="184" a="1"/>
  <c r="L72" i="184" a="1"/>
  <c r="L36" i="184" a="1"/>
  <c r="M92" i="184" a="1"/>
  <c r="M64" i="184" a="1"/>
  <c r="I14" i="193"/>
  <c r="M58" i="184" a="1"/>
  <c r="L2" i="184" a="1"/>
  <c r="L20" i="184" a="1"/>
  <c r="L63" i="184" a="1"/>
  <c r="L54" i="184" a="1"/>
  <c r="M88" i="184" a="1"/>
  <c r="M44" i="184" a="1"/>
  <c r="L34" i="184" a="1"/>
  <c r="L101" i="184" a="1"/>
  <c r="L70" i="184" a="1"/>
  <c r="M27" i="184" a="1"/>
  <c r="M80" i="184" a="1"/>
  <c r="L39" i="184" a="1"/>
  <c r="M15" i="184" a="1"/>
  <c r="L14" i="193"/>
  <c r="L9" i="184" a="1"/>
  <c r="I13" i="193"/>
  <c r="M8" i="184" a="1"/>
  <c r="M97" i="184" a="1"/>
  <c r="M71" i="184" a="1"/>
  <c r="L32" i="184" a="1"/>
  <c r="L13" i="184" a="1"/>
  <c r="M34" i="184" a="1"/>
  <c r="M9" i="184" a="1"/>
  <c r="L100" i="184" a="1"/>
  <c r="L42" i="184" a="1"/>
  <c r="L102" i="184" a="1"/>
  <c r="M52" i="184" a="1"/>
  <c r="M38" i="184" a="1"/>
  <c r="K22" i="184" a="1"/>
  <c r="K25" i="184" a="1"/>
  <c r="K19" i="184" a="1"/>
  <c r="K18" i="184" a="1"/>
  <c r="K88" i="184" a="1"/>
  <c r="K77" i="184" a="1"/>
  <c r="J12" i="193"/>
  <c r="K11" i="184" a="1"/>
  <c r="M12" i="193"/>
  <c r="K40" i="184" a="1"/>
  <c r="K39" i="184" a="1"/>
  <c r="K73" i="184" a="1"/>
  <c r="K63" i="184" a="1"/>
  <c r="K50" i="184" a="1"/>
  <c r="L12" i="193"/>
  <c r="K15" i="184" a="1"/>
  <c r="K9" i="184" a="1"/>
  <c r="K69" i="184" a="1"/>
  <c r="K52" i="184" a="1"/>
  <c r="K44" i="184" a="1"/>
  <c r="K67" i="184" a="1"/>
  <c r="K47" i="184" a="1"/>
  <c r="K101" i="184" a="1"/>
  <c r="K84" i="184" a="1"/>
  <c r="K64" i="184" a="1"/>
  <c r="K59" i="184" a="1"/>
  <c r="K2" i="184" a="1"/>
  <c r="K56" i="184" a="1"/>
  <c r="K32" i="184" a="1"/>
  <c r="K82" i="184" a="1"/>
  <c r="G12" i="193"/>
  <c r="K96" i="184" a="1"/>
  <c r="K70" i="184" a="1"/>
  <c r="K54" i="184" a="1"/>
  <c r="K81" i="184" a="1"/>
  <c r="K60" i="184" a="1"/>
  <c r="K72" i="184" a="1"/>
  <c r="K14" i="184" a="1"/>
  <c r="K33" i="184" a="1"/>
  <c r="K95" i="184" a="1"/>
  <c r="K98" i="184" a="1"/>
  <c r="K36" i="184" a="1"/>
  <c r="K100" i="184" a="1"/>
  <c r="K20" i="184" a="1"/>
  <c r="K5" i="184" a="1"/>
  <c r="K68" i="184" a="1"/>
  <c r="K8" i="184" a="1"/>
  <c r="K83" i="184" a="1"/>
  <c r="K43" i="184" a="1"/>
  <c r="K57" i="184" a="1"/>
  <c r="K37" i="184" a="1"/>
  <c r="K91" i="184" a="1"/>
  <c r="I12" i="193"/>
  <c r="K86" i="184" a="1"/>
  <c r="K41" i="184" a="1"/>
  <c r="K29" i="184" a="1"/>
  <c r="K71" i="184" a="1"/>
  <c r="K12" i="184" a="1"/>
  <c r="K76" i="184" a="1"/>
  <c r="H12" i="193"/>
  <c r="C12" i="194"/>
  <c r="K94" i="184" a="1"/>
  <c r="K26" i="184" a="1"/>
  <c r="K31" i="184" a="1"/>
  <c r="K93" i="184" a="1"/>
  <c r="K87" i="184" a="1"/>
  <c r="K90" i="184" a="1"/>
  <c r="X10" i="194" a="1"/>
  <c r="K45" i="184" a="1"/>
  <c r="K61" i="184" a="1"/>
  <c r="K97" i="184" a="1"/>
  <c r="K7" i="184" a="1"/>
  <c r="K51" i="184" a="1"/>
  <c r="K65" i="184" a="1"/>
  <c r="K27" i="184" a="1"/>
  <c r="K35" i="184" a="1"/>
  <c r="K78" i="184" a="1"/>
  <c r="K30" i="184" a="1"/>
  <c r="F12" i="193"/>
  <c r="K53" i="184" a="1"/>
  <c r="K99" i="184" a="1"/>
  <c r="K46" i="184" a="1"/>
  <c r="C12" i="193"/>
  <c r="K6" i="184" a="1"/>
  <c r="K3" i="184" a="1"/>
  <c r="K16" i="184" a="1"/>
  <c r="K10" i="184" a="1"/>
  <c r="K58" i="184" a="1"/>
  <c r="K49" i="184" a="1"/>
  <c r="K13" i="184" a="1"/>
  <c r="D12" i="193"/>
  <c r="K75" i="184" a="1"/>
  <c r="K66" i="184" a="1"/>
  <c r="K38" i="184" a="1"/>
  <c r="K21" i="184" a="1"/>
  <c r="K34" i="184" a="1"/>
  <c r="K12" i="193"/>
  <c r="K80" i="184" a="1"/>
  <c r="K55" i="184" a="1"/>
  <c r="K17" i="184" a="1"/>
  <c r="K102" i="184" a="1"/>
  <c r="K28" i="184" a="1"/>
  <c r="K89" i="184" a="1"/>
  <c r="K4" i="184" a="1"/>
  <c r="K42" i="184" a="1"/>
  <c r="K48" i="184" a="1"/>
  <c r="K92" i="184" a="1"/>
  <c r="K62" i="184" a="1"/>
  <c r="K79" i="184" a="1"/>
  <c r="K74" i="184" a="1"/>
  <c r="K85" i="184" a="1"/>
  <c r="K23" i="184" a="1"/>
  <c r="K24" i="184" a="1"/>
  <c r="AM14" i="194" l="1" a="1"/>
  <c r="AM14" i="194" s="1"/>
  <c r="AR14" i="194" s="1"/>
  <c r="U14" i="194" a="1"/>
  <c r="U14" i="194" s="1"/>
  <c r="AN14" i="194" a="1"/>
  <c r="AN14" i="194" s="1"/>
  <c r="L14" i="188"/>
  <c r="V14" i="194" a="1"/>
  <c r="V14" i="194" s="1"/>
  <c r="AB67" i="190" a="1"/>
  <c r="AB67" i="190" s="1"/>
  <c r="BB67" i="190" s="1"/>
  <c r="O67" i="190" a="1"/>
  <c r="O67" i="190" s="1"/>
  <c r="AO67" i="190" s="1"/>
  <c r="AB91" i="190" a="1"/>
  <c r="AB91" i="190" s="1"/>
  <c r="BB91" i="190" s="1"/>
  <c r="O91" i="190" a="1"/>
  <c r="O91" i="190" s="1"/>
  <c r="AO91" i="190" s="1"/>
  <c r="AB10" i="190" a="1"/>
  <c r="AB10" i="190" s="1"/>
  <c r="BB10" i="190" s="1"/>
  <c r="O10" i="190" a="1"/>
  <c r="O10" i="190" s="1"/>
  <c r="AO10" i="190" s="1"/>
  <c r="AB47" i="190" a="1"/>
  <c r="AB47" i="190" s="1"/>
  <c r="BB47" i="190" s="1"/>
  <c r="O47" i="190" a="1"/>
  <c r="O47" i="190" s="1"/>
  <c r="AO47" i="190" s="1"/>
  <c r="AB5" i="190" a="1"/>
  <c r="AB5" i="190" s="1"/>
  <c r="BB5" i="190" s="1"/>
  <c r="O5" i="190" a="1"/>
  <c r="O5" i="190" s="1"/>
  <c r="AO5" i="190" s="1"/>
  <c r="O57" i="190" a="1"/>
  <c r="O57" i="190" s="1"/>
  <c r="AO57" i="190" s="1"/>
  <c r="AB57" i="190" a="1"/>
  <c r="AB57" i="190" s="1"/>
  <c r="BB57" i="190" s="1"/>
  <c r="AB38" i="190" a="1"/>
  <c r="AB38" i="190" s="1"/>
  <c r="BB38" i="190" s="1"/>
  <c r="O38" i="190" a="1"/>
  <c r="O38" i="190" s="1"/>
  <c r="AO38" i="190" s="1"/>
  <c r="AB21" i="190" a="1"/>
  <c r="AB21" i="190" s="1"/>
  <c r="BB21" i="190" s="1"/>
  <c r="O21" i="190" a="1"/>
  <c r="O21" i="190" s="1"/>
  <c r="AO21" i="190" s="1"/>
  <c r="AB54" i="190" a="1"/>
  <c r="AB54" i="190" s="1"/>
  <c r="BB54" i="190" s="1"/>
  <c r="O54" i="190" a="1"/>
  <c r="O54" i="190" s="1"/>
  <c r="AO54" i="190" s="1"/>
  <c r="AB51" i="190" a="1"/>
  <c r="AB51" i="190" s="1"/>
  <c r="BB51" i="190" s="1"/>
  <c r="O51" i="190" a="1"/>
  <c r="O51" i="190" s="1"/>
  <c r="AO51" i="190" s="1"/>
  <c r="O88" i="190" a="1"/>
  <c r="O88" i="190" s="1"/>
  <c r="AO88" i="190" s="1"/>
  <c r="AB88" i="190" a="1"/>
  <c r="AB88" i="190" s="1"/>
  <c r="BB88" i="190" s="1"/>
  <c r="O100" i="190" a="1"/>
  <c r="O100" i="190" s="1"/>
  <c r="AO100" i="190" s="1"/>
  <c r="AB100" i="190" a="1"/>
  <c r="AB100" i="190" s="1"/>
  <c r="BB100" i="190" s="1"/>
  <c r="O22" i="190" a="1"/>
  <c r="O22" i="190" s="1"/>
  <c r="AO22" i="190" s="1"/>
  <c r="AB22" i="190" a="1"/>
  <c r="AB22" i="190" s="1"/>
  <c r="BB22" i="190" s="1"/>
  <c r="AB48" i="190" a="1"/>
  <c r="AB48" i="190" s="1"/>
  <c r="BB48" i="190" s="1"/>
  <c r="O48" i="190" a="1"/>
  <c r="O48" i="190" s="1"/>
  <c r="AO48" i="190" s="1"/>
  <c r="O43" i="190" a="1"/>
  <c r="O43" i="190" s="1"/>
  <c r="AO43" i="190" s="1"/>
  <c r="AB43" i="190" a="1"/>
  <c r="AB43" i="190" s="1"/>
  <c r="BB43" i="190" s="1"/>
  <c r="AB35" i="190" a="1"/>
  <c r="AB35" i="190" s="1"/>
  <c r="BB35" i="190" s="1"/>
  <c r="O35" i="190" a="1"/>
  <c r="O35" i="190" s="1"/>
  <c r="AO35" i="190" s="1"/>
  <c r="AB76" i="190" a="1"/>
  <c r="AB76" i="190" s="1"/>
  <c r="BB76" i="190" s="1"/>
  <c r="O76" i="190" a="1"/>
  <c r="O76" i="190" s="1"/>
  <c r="AO76" i="190" s="1"/>
  <c r="AB23" i="190" a="1"/>
  <c r="AB23" i="190" s="1"/>
  <c r="BB23" i="190" s="1"/>
  <c r="O23" i="190" a="1"/>
  <c r="O23" i="190" s="1"/>
  <c r="AO23" i="190" s="1"/>
  <c r="AB95" i="190" a="1"/>
  <c r="AB95" i="190" s="1"/>
  <c r="BB95" i="190" s="1"/>
  <c r="O95" i="190" a="1"/>
  <c r="O95" i="190" s="1"/>
  <c r="AO95" i="190" s="1"/>
  <c r="O49" i="190" a="1"/>
  <c r="O49" i="190" s="1"/>
  <c r="AO49" i="190" s="1"/>
  <c r="AB49" i="190" a="1"/>
  <c r="AB49" i="190" s="1"/>
  <c r="BB49" i="190" s="1"/>
  <c r="O61" i="190" a="1"/>
  <c r="O61" i="190" s="1"/>
  <c r="AO61" i="190" s="1"/>
  <c r="AB61" i="190" a="1"/>
  <c r="AB61" i="190" s="1"/>
  <c r="BB61" i="190" s="1"/>
  <c r="AB93" i="190" a="1"/>
  <c r="AB93" i="190" s="1"/>
  <c r="BB93" i="190" s="1"/>
  <c r="O93" i="190" a="1"/>
  <c r="O93" i="190" s="1"/>
  <c r="AO93" i="190" s="1"/>
  <c r="AB70" i="190" a="1"/>
  <c r="AB70" i="190" s="1"/>
  <c r="BB70" i="190" s="1"/>
  <c r="O70" i="190" a="1"/>
  <c r="O70" i="190" s="1"/>
  <c r="AO70" i="190" s="1"/>
  <c r="O94" i="190" a="1"/>
  <c r="O94" i="190" s="1"/>
  <c r="AO94" i="190" s="1"/>
  <c r="AB94" i="190" a="1"/>
  <c r="AB94" i="190" s="1"/>
  <c r="BB94" i="190" s="1"/>
  <c r="AB30" i="190" a="1"/>
  <c r="AB30" i="190" s="1"/>
  <c r="BB30" i="190" s="1"/>
  <c r="O30" i="190" a="1"/>
  <c r="O30" i="190" s="1"/>
  <c r="AO30" i="190" s="1"/>
  <c r="O34" i="190" a="1"/>
  <c r="O34" i="190" s="1"/>
  <c r="AO34" i="190" s="1"/>
  <c r="AB34" i="190" a="1"/>
  <c r="AB34" i="190" s="1"/>
  <c r="BB34" i="190" s="1"/>
  <c r="O60" i="190" a="1"/>
  <c r="O60" i="190" s="1"/>
  <c r="AO60" i="190" s="1"/>
  <c r="AB60" i="190" a="1"/>
  <c r="AB60" i="190" s="1"/>
  <c r="BB60" i="190" s="1"/>
  <c r="AB96" i="190" a="1"/>
  <c r="AB96" i="190" s="1"/>
  <c r="BB96" i="190" s="1"/>
  <c r="O96" i="190" a="1"/>
  <c r="O96" i="190" s="1"/>
  <c r="AO96" i="190" s="1"/>
  <c r="O42" i="190" a="1"/>
  <c r="O42" i="190" s="1"/>
  <c r="AO42" i="190" s="1"/>
  <c r="AB42" i="190" a="1"/>
  <c r="AB42" i="190" s="1"/>
  <c r="BB42" i="190" s="1"/>
  <c r="AB78" i="190" a="1"/>
  <c r="AB78" i="190" s="1"/>
  <c r="BB78" i="190" s="1"/>
  <c r="O78" i="190" a="1"/>
  <c r="O78" i="190" s="1"/>
  <c r="AO78" i="190" s="1"/>
  <c r="AB9" i="190" a="1"/>
  <c r="AB9" i="190" s="1"/>
  <c r="BB9" i="190" s="1"/>
  <c r="O9" i="190" a="1"/>
  <c r="O9" i="190" s="1"/>
  <c r="AO9" i="190" s="1"/>
  <c r="E14" i="194" a="1"/>
  <c r="E14" i="194" s="1"/>
  <c r="AB32" i="190" a="1"/>
  <c r="AB32" i="190" s="1"/>
  <c r="BB32" i="190" s="1"/>
  <c r="O32" i="190" a="1"/>
  <c r="O32" i="190" s="1"/>
  <c r="AO32" i="190" s="1"/>
  <c r="AB64" i="190" a="1"/>
  <c r="AB64" i="190" s="1"/>
  <c r="BB64" i="190" s="1"/>
  <c r="O64" i="190" a="1"/>
  <c r="O64" i="190" s="1"/>
  <c r="AO64" i="190" s="1"/>
  <c r="AB18" i="190" a="1"/>
  <c r="AB18" i="190" s="1"/>
  <c r="BB18" i="190" s="1"/>
  <c r="O18" i="190" a="1"/>
  <c r="O18" i="190" s="1"/>
  <c r="AO18" i="190" s="1"/>
  <c r="AB28" i="190" a="1"/>
  <c r="AB28" i="190" s="1"/>
  <c r="BB28" i="190" s="1"/>
  <c r="O28" i="190" a="1"/>
  <c r="O28" i="190" s="1"/>
  <c r="AO28" i="190" s="1"/>
  <c r="AB68" i="190" a="1"/>
  <c r="AB68" i="190" s="1"/>
  <c r="BB68" i="190" s="1"/>
  <c r="O68" i="190" a="1"/>
  <c r="O68" i="190" s="1"/>
  <c r="AO68" i="190" s="1"/>
  <c r="AB90" i="190" a="1"/>
  <c r="AB90" i="190" s="1"/>
  <c r="BB90" i="190" s="1"/>
  <c r="O90" i="190" a="1"/>
  <c r="O90" i="190" s="1"/>
  <c r="AO90" i="190" s="1"/>
  <c r="AB25" i="190" a="1"/>
  <c r="AB25" i="190" s="1"/>
  <c r="BB25" i="190" s="1"/>
  <c r="O25" i="190" a="1"/>
  <c r="O25" i="190" s="1"/>
  <c r="AO25" i="190" s="1"/>
  <c r="AB92" i="190" a="1"/>
  <c r="AB92" i="190" s="1"/>
  <c r="BB92" i="190" s="1"/>
  <c r="O92" i="190" a="1"/>
  <c r="O92" i="190" s="1"/>
  <c r="AO92" i="190" s="1"/>
  <c r="AB20" i="190" a="1"/>
  <c r="AB20" i="190" s="1"/>
  <c r="BB20" i="190" s="1"/>
  <c r="O20" i="190" a="1"/>
  <c r="O20" i="190" s="1"/>
  <c r="AO20" i="190" s="1"/>
  <c r="AB31" i="190" a="1"/>
  <c r="AB31" i="190" s="1"/>
  <c r="BB31" i="190" s="1"/>
  <c r="O31" i="190" a="1"/>
  <c r="O31" i="190" s="1"/>
  <c r="AO31" i="190" s="1"/>
  <c r="O6" i="190" a="1"/>
  <c r="O6" i="190" s="1"/>
  <c r="AO6" i="190" s="1"/>
  <c r="AB6" i="190" a="1"/>
  <c r="AB6" i="190" s="1"/>
  <c r="BB6" i="190" s="1"/>
  <c r="AB16" i="190" a="1"/>
  <c r="AB16" i="190" s="1"/>
  <c r="BB16" i="190" s="1"/>
  <c r="O16" i="190" a="1"/>
  <c r="O16" i="190" s="1"/>
  <c r="AO16" i="190" s="1"/>
  <c r="AB56" i="190" a="1"/>
  <c r="AB56" i="190" s="1"/>
  <c r="BB56" i="190" s="1"/>
  <c r="O56" i="190" a="1"/>
  <c r="O56" i="190" s="1"/>
  <c r="AO56" i="190" s="1"/>
  <c r="AB62" i="190" a="1"/>
  <c r="AB62" i="190" s="1"/>
  <c r="BB62" i="190" s="1"/>
  <c r="O62" i="190" a="1"/>
  <c r="O62" i="190" s="1"/>
  <c r="AO62" i="190" s="1"/>
  <c r="O13" i="190" a="1"/>
  <c r="O13" i="190" s="1"/>
  <c r="AO13" i="190" s="1"/>
  <c r="AB13" i="190" a="1"/>
  <c r="AB13" i="190" s="1"/>
  <c r="BB13" i="190" s="1"/>
  <c r="AB53" i="190" a="1"/>
  <c r="AB53" i="190" s="1"/>
  <c r="BB53" i="190" s="1"/>
  <c r="O53" i="190" a="1"/>
  <c r="O53" i="190" s="1"/>
  <c r="AO53" i="190" s="1"/>
  <c r="O45" i="190" a="1"/>
  <c r="O45" i="190" s="1"/>
  <c r="AO45" i="190" s="1"/>
  <c r="AB45" i="190" a="1"/>
  <c r="AB45" i="190" s="1"/>
  <c r="BB45" i="190" s="1"/>
  <c r="O8" i="190" a="1"/>
  <c r="O8" i="190" s="1"/>
  <c r="AO8" i="190" s="1"/>
  <c r="AB8" i="190" a="1"/>
  <c r="AB8" i="190" s="1"/>
  <c r="BB8" i="190" s="1"/>
  <c r="AB19" i="190" a="1"/>
  <c r="AB19" i="190" s="1"/>
  <c r="BB19" i="190" s="1"/>
  <c r="O19" i="190" a="1"/>
  <c r="O19" i="190" s="1"/>
  <c r="AO19" i="190" s="1"/>
  <c r="AB4" i="190" a="1"/>
  <c r="AB4" i="190" s="1"/>
  <c r="BB4" i="190" s="1"/>
  <c r="O4" i="190" a="1"/>
  <c r="O4" i="190" s="1"/>
  <c r="AO4" i="190" s="1"/>
  <c r="O44" i="190" a="1"/>
  <c r="O44" i="190" s="1"/>
  <c r="AO44" i="190" s="1"/>
  <c r="AB44" i="190" a="1"/>
  <c r="AB44" i="190" s="1"/>
  <c r="BB44" i="190" s="1"/>
  <c r="O80" i="190" a="1"/>
  <c r="O80" i="190" s="1"/>
  <c r="AO80" i="190" s="1"/>
  <c r="AB80" i="190" a="1"/>
  <c r="AB80" i="190" s="1"/>
  <c r="BB80" i="190" s="1"/>
  <c r="AB55" i="190" a="1"/>
  <c r="AB55" i="190" s="1"/>
  <c r="BB55" i="190" s="1"/>
  <c r="O55" i="190" a="1"/>
  <c r="O55" i="190" s="1"/>
  <c r="AO55" i="190" s="1"/>
  <c r="O72" i="190" a="1"/>
  <c r="O72" i="190" s="1"/>
  <c r="AO72" i="190" s="1"/>
  <c r="AB72" i="190" a="1"/>
  <c r="AB72" i="190" s="1"/>
  <c r="BB72" i="190" s="1"/>
  <c r="AB63" i="190" a="1"/>
  <c r="AB63" i="190" s="1"/>
  <c r="BB63" i="190" s="1"/>
  <c r="O63" i="190" a="1"/>
  <c r="O63" i="190" s="1"/>
  <c r="AO63" i="190" s="1"/>
  <c r="AB37" i="190" a="1"/>
  <c r="AB37" i="190" s="1"/>
  <c r="BB37" i="190" s="1"/>
  <c r="O37" i="190" a="1"/>
  <c r="O37" i="190" s="1"/>
  <c r="AO37" i="190" s="1"/>
  <c r="AB87" i="190" a="1"/>
  <c r="AB87" i="190" s="1"/>
  <c r="BB87" i="190" s="1"/>
  <c r="O87" i="190" a="1"/>
  <c r="O87" i="190" s="1"/>
  <c r="AO87" i="190" s="1"/>
  <c r="AB29" i="190" a="1"/>
  <c r="AB29" i="190" s="1"/>
  <c r="BB29" i="190" s="1"/>
  <c r="O29" i="190" a="1"/>
  <c r="O29" i="190" s="1"/>
  <c r="AO29" i="190" s="1"/>
  <c r="O7" i="190" a="1"/>
  <c r="O7" i="190" s="1"/>
  <c r="AO7" i="190" s="1"/>
  <c r="AB7" i="190" a="1"/>
  <c r="AB7" i="190" s="1"/>
  <c r="BB7" i="190" s="1"/>
  <c r="O65" i="190" a="1"/>
  <c r="O65" i="190" s="1"/>
  <c r="AO65" i="190" s="1"/>
  <c r="AB65" i="190" a="1"/>
  <c r="AB65" i="190" s="1"/>
  <c r="BB65" i="190" s="1"/>
  <c r="AB77" i="190" a="1"/>
  <c r="AB77" i="190" s="1"/>
  <c r="BB77" i="190" s="1"/>
  <c r="O77" i="190" a="1"/>
  <c r="O77" i="190" s="1"/>
  <c r="AO77" i="190" s="1"/>
  <c r="AB99" i="190" a="1"/>
  <c r="AB99" i="190" s="1"/>
  <c r="BB99" i="190" s="1"/>
  <c r="O99" i="190" a="1"/>
  <c r="O99" i="190" s="1"/>
  <c r="AO99" i="190" s="1"/>
  <c r="O81" i="190" a="1"/>
  <c r="O81" i="190" s="1"/>
  <c r="AO81" i="190" s="1"/>
  <c r="AB81" i="190" a="1"/>
  <c r="AB81" i="190" s="1"/>
  <c r="BB81" i="190" s="1"/>
  <c r="AB74" i="190" a="1"/>
  <c r="AB74" i="190" s="1"/>
  <c r="BB74" i="190" s="1"/>
  <c r="O74" i="190" a="1"/>
  <c r="O74" i="190" s="1"/>
  <c r="AO74" i="190" s="1"/>
  <c r="AB89" i="190" a="1"/>
  <c r="AB89" i="190" s="1"/>
  <c r="BB89" i="190" s="1"/>
  <c r="O89" i="190" a="1"/>
  <c r="O89" i="190" s="1"/>
  <c r="AO89" i="190" s="1"/>
  <c r="AT14" i="194" a="1"/>
  <c r="AT14" i="194" s="1"/>
  <c r="AB83" i="190" a="1"/>
  <c r="AB83" i="190" s="1"/>
  <c r="BB83" i="190" s="1"/>
  <c r="O83" i="190" a="1"/>
  <c r="O83" i="190" s="1"/>
  <c r="AO83" i="190" s="1"/>
  <c r="AB46" i="190" a="1"/>
  <c r="AB46" i="190" s="1"/>
  <c r="BB46" i="190" s="1"/>
  <c r="O46" i="190" a="1"/>
  <c r="O46" i="190" s="1"/>
  <c r="AO46" i="190" s="1"/>
  <c r="AB79" i="190" a="1"/>
  <c r="AB79" i="190" s="1"/>
  <c r="BB79" i="190" s="1"/>
  <c r="O79" i="190" a="1"/>
  <c r="O79" i="190" s="1"/>
  <c r="AO79" i="190" s="1"/>
  <c r="O40" i="190" a="1"/>
  <c r="O40" i="190" s="1"/>
  <c r="AO40" i="190" s="1"/>
  <c r="AB40" i="190" a="1"/>
  <c r="AB40" i="190" s="1"/>
  <c r="BB40" i="190" s="1"/>
  <c r="AB101" i="190" a="1"/>
  <c r="AB101" i="190" s="1"/>
  <c r="BB101" i="190" s="1"/>
  <c r="O101" i="190" a="1"/>
  <c r="O101" i="190" s="1"/>
  <c r="AO101" i="190" s="1"/>
  <c r="AB11" i="190" a="1"/>
  <c r="AB11" i="190" s="1"/>
  <c r="BB11" i="190" s="1"/>
  <c r="O11" i="190" a="1"/>
  <c r="O11" i="190" s="1"/>
  <c r="AO11" i="190" s="1"/>
  <c r="AB50" i="190" a="1"/>
  <c r="AB50" i="190" s="1"/>
  <c r="BB50" i="190" s="1"/>
  <c r="O50" i="190" a="1"/>
  <c r="O50" i="190" s="1"/>
  <c r="AO50" i="190" s="1"/>
  <c r="O36" i="190" a="1"/>
  <c r="O36" i="190" s="1"/>
  <c r="AO36" i="190" s="1"/>
  <c r="AB36" i="190" a="1"/>
  <c r="AB36" i="190" s="1"/>
  <c r="BB36" i="190" s="1"/>
  <c r="O75" i="190" a="1"/>
  <c r="O75" i="190" s="1"/>
  <c r="AO75" i="190" s="1"/>
  <c r="AB75" i="190" a="1"/>
  <c r="AB75" i="190" s="1"/>
  <c r="BB75" i="190" s="1"/>
  <c r="AU14" i="194" a="1"/>
  <c r="AU14" i="194" s="1"/>
  <c r="AB58" i="190" a="1"/>
  <c r="AB58" i="190" s="1"/>
  <c r="BB58" i="190" s="1"/>
  <c r="O58" i="190" a="1"/>
  <c r="O58" i="190" s="1"/>
  <c r="AO58" i="190" s="1"/>
  <c r="AB27" i="190" a="1"/>
  <c r="AB27" i="190" s="1"/>
  <c r="BB27" i="190" s="1"/>
  <c r="O27" i="190" a="1"/>
  <c r="O27" i="190" s="1"/>
  <c r="AO27" i="190" s="1"/>
  <c r="O41" i="190" a="1"/>
  <c r="O41" i="190" s="1"/>
  <c r="AO41" i="190" s="1"/>
  <c r="AB41" i="190" a="1"/>
  <c r="AB41" i="190" s="1"/>
  <c r="BB41" i="190" s="1"/>
  <c r="O66" i="190" a="1"/>
  <c r="O66" i="190" s="1"/>
  <c r="AO66" i="190" s="1"/>
  <c r="AB66" i="190" a="1"/>
  <c r="AB66" i="190" s="1"/>
  <c r="BB66" i="190" s="1"/>
  <c r="AB24" i="190" a="1"/>
  <c r="AB24" i="190" s="1"/>
  <c r="BB24" i="190" s="1"/>
  <c r="O24" i="190" a="1"/>
  <c r="O24" i="190" s="1"/>
  <c r="AO24" i="190" s="1"/>
  <c r="AB86" i="190" a="1"/>
  <c r="AB86" i="190" s="1"/>
  <c r="BB86" i="190" s="1"/>
  <c r="O86" i="190" a="1"/>
  <c r="O86" i="190" s="1"/>
  <c r="AO86" i="190" s="1"/>
  <c r="AB52" i="190" a="1"/>
  <c r="AB52" i="190" s="1"/>
  <c r="BB52" i="190" s="1"/>
  <c r="O52" i="190" a="1"/>
  <c r="O52" i="190" s="1"/>
  <c r="AO52" i="190" s="1"/>
  <c r="AB85" i="190" a="1"/>
  <c r="AB85" i="190" s="1"/>
  <c r="BB85" i="190" s="1"/>
  <c r="O85" i="190" a="1"/>
  <c r="O85" i="190" s="1"/>
  <c r="AO85" i="190" s="1"/>
  <c r="O82" i="190" a="1"/>
  <c r="O82" i="190" s="1"/>
  <c r="AO82" i="190" s="1"/>
  <c r="AB82" i="190" a="1"/>
  <c r="AB82" i="190" s="1"/>
  <c r="BB82" i="190" s="1"/>
  <c r="AB102" i="190" a="1"/>
  <c r="AB102" i="190" s="1"/>
  <c r="BB102" i="190" s="1"/>
  <c r="O102" i="190" a="1"/>
  <c r="O102" i="190" s="1"/>
  <c r="AO102" i="190" s="1"/>
  <c r="AB15" i="190" a="1"/>
  <c r="AB15" i="190" s="1"/>
  <c r="BB15" i="190" s="1"/>
  <c r="O15" i="190" a="1"/>
  <c r="O15" i="190" s="1"/>
  <c r="AO15" i="190" s="1"/>
  <c r="O26" i="190" a="1"/>
  <c r="O26" i="190" s="1"/>
  <c r="AO26" i="190" s="1"/>
  <c r="AB26" i="190" a="1"/>
  <c r="AB26" i="190" s="1"/>
  <c r="BB26" i="190" s="1"/>
  <c r="AB71" i="190" a="1"/>
  <c r="AB71" i="190" s="1"/>
  <c r="BB71" i="190" s="1"/>
  <c r="O71" i="190" a="1"/>
  <c r="O71" i="190" s="1"/>
  <c r="AO71" i="190" s="1"/>
  <c r="AB84" i="190" a="1"/>
  <c r="AB84" i="190" s="1"/>
  <c r="BB84" i="190" s="1"/>
  <c r="O84" i="190" a="1"/>
  <c r="O84" i="190" s="1"/>
  <c r="AO84" i="190" s="1"/>
  <c r="O12" i="190" a="1"/>
  <c r="O12" i="190" s="1"/>
  <c r="AO12" i="190" s="1"/>
  <c r="AB12" i="190" a="1"/>
  <c r="AB12" i="190" s="1"/>
  <c r="BB12" i="190" s="1"/>
  <c r="AB97" i="190" a="1"/>
  <c r="AB97" i="190" s="1"/>
  <c r="BB97" i="190" s="1"/>
  <c r="O97" i="190" a="1"/>
  <c r="O97" i="190" s="1"/>
  <c r="AO97" i="190" s="1"/>
  <c r="AB69" i="190" a="1"/>
  <c r="AB69" i="190" s="1"/>
  <c r="BB69" i="190" s="1"/>
  <c r="O69" i="190" a="1"/>
  <c r="O69" i="190" s="1"/>
  <c r="AO69" i="190" s="1"/>
  <c r="AB59" i="190" a="1"/>
  <c r="AB59" i="190" s="1"/>
  <c r="BB59" i="190" s="1"/>
  <c r="O59" i="190" a="1"/>
  <c r="O59" i="190" s="1"/>
  <c r="AO59" i="190" s="1"/>
  <c r="AB39" i="190" a="1"/>
  <c r="AB39" i="190" s="1"/>
  <c r="BB39" i="190" s="1"/>
  <c r="O39" i="190" a="1"/>
  <c r="O39" i="190" s="1"/>
  <c r="AO39" i="190" s="1"/>
  <c r="AB17" i="190" a="1"/>
  <c r="AB17" i="190" s="1"/>
  <c r="BB17" i="190" s="1"/>
  <c r="O17" i="190" a="1"/>
  <c r="O17" i="190" s="1"/>
  <c r="AO17" i="190" s="1"/>
  <c r="O73" i="190" a="1"/>
  <c r="O73" i="190" s="1"/>
  <c r="AO73" i="190" s="1"/>
  <c r="AB73" i="190" a="1"/>
  <c r="AB73" i="190" s="1"/>
  <c r="BB73" i="190" s="1"/>
  <c r="AB3" i="190" a="1"/>
  <c r="AB3" i="190" s="1"/>
  <c r="BB3" i="190" s="1"/>
  <c r="O3" i="190" a="1"/>
  <c r="O3" i="190" s="1"/>
  <c r="AO3" i="190" s="1"/>
  <c r="O14" i="190" a="1"/>
  <c r="O14" i="190" s="1"/>
  <c r="AO14" i="190" s="1"/>
  <c r="AB14" i="190" a="1"/>
  <c r="AB14" i="190" s="1"/>
  <c r="BB14" i="190" s="1"/>
  <c r="AB33" i="190" a="1"/>
  <c r="AB33" i="190" s="1"/>
  <c r="BB33" i="190" s="1"/>
  <c r="O33" i="190" a="1"/>
  <c r="O33" i="190" s="1"/>
  <c r="AO33" i="190" s="1"/>
  <c r="AB98" i="190" a="1"/>
  <c r="AB98" i="190" s="1"/>
  <c r="BB98" i="190" s="1"/>
  <c r="O98" i="190" a="1"/>
  <c r="O98" i="190" s="1"/>
  <c r="AO98" i="190" s="1"/>
  <c r="O2" i="190" a="1"/>
  <c r="O2" i="190" s="1"/>
  <c r="AO2" i="190" s="1"/>
  <c r="AB2" i="190" a="1"/>
  <c r="AB2" i="190" s="1"/>
  <c r="BB2" i="190" s="1"/>
  <c r="AM13" i="194" a="1"/>
  <c r="AM13" i="194" s="1"/>
  <c r="AQ13" i="194" s="1"/>
  <c r="U13" i="194" a="1"/>
  <c r="U13" i="194" s="1"/>
  <c r="AA98" i="190" a="1"/>
  <c r="AA98" i="190" s="1"/>
  <c r="BA98" i="190" s="1"/>
  <c r="N98" i="190" a="1"/>
  <c r="N98" i="190" s="1"/>
  <c r="AN98" i="190" s="1"/>
  <c r="AA14" i="190" a="1"/>
  <c r="AA14" i="190" s="1"/>
  <c r="BA14" i="190" s="1"/>
  <c r="N14" i="190" a="1"/>
  <c r="N14" i="190" s="1"/>
  <c r="AN14" i="190" s="1"/>
  <c r="N72" i="190" a="1"/>
  <c r="N72" i="190" s="1"/>
  <c r="AN72" i="190" s="1"/>
  <c r="AA72" i="190" a="1"/>
  <c r="AA72" i="190" s="1"/>
  <c r="BA72" i="190" s="1"/>
  <c r="AA57" i="190" a="1"/>
  <c r="AA57" i="190" s="1"/>
  <c r="BA57" i="190" s="1"/>
  <c r="N57" i="190" a="1"/>
  <c r="N57" i="190" s="1"/>
  <c r="AN57" i="190" s="1"/>
  <c r="AA13" i="190" a="1"/>
  <c r="AA13" i="190" s="1"/>
  <c r="BA13" i="190" s="1"/>
  <c r="N13" i="190" a="1"/>
  <c r="N13" i="190" s="1"/>
  <c r="AN13" i="190" s="1"/>
  <c r="AA55" i="190" a="1"/>
  <c r="AA55" i="190" s="1"/>
  <c r="BA55" i="190" s="1"/>
  <c r="N55" i="190" a="1"/>
  <c r="N55" i="190" s="1"/>
  <c r="AN55" i="190" s="1"/>
  <c r="AA88" i="190" a="1"/>
  <c r="AA88" i="190" s="1"/>
  <c r="BA88" i="190" s="1"/>
  <c r="N88" i="190" a="1"/>
  <c r="N88" i="190" s="1"/>
  <c r="AN88" i="190" s="1"/>
  <c r="AA70" i="190" a="1"/>
  <c r="AA70" i="190" s="1"/>
  <c r="BA70" i="190" s="1"/>
  <c r="N70" i="190" a="1"/>
  <c r="N70" i="190" s="1"/>
  <c r="AN70" i="190" s="1"/>
  <c r="AA28" i="190" a="1"/>
  <c r="AA28" i="190" s="1"/>
  <c r="BA28" i="190" s="1"/>
  <c r="N28" i="190" a="1"/>
  <c r="N28" i="190" s="1"/>
  <c r="AN28" i="190" s="1"/>
  <c r="AA87" i="190" a="1"/>
  <c r="AA87" i="190" s="1"/>
  <c r="BA87" i="190" s="1"/>
  <c r="N87" i="190" a="1"/>
  <c r="N87" i="190" s="1"/>
  <c r="AN87" i="190" s="1"/>
  <c r="V13" i="194" a="1"/>
  <c r="V13" i="194" s="1"/>
  <c r="AA23" i="190" a="1"/>
  <c r="AA23" i="190" s="1"/>
  <c r="BA23" i="190" s="1"/>
  <c r="N23" i="190" a="1"/>
  <c r="N23" i="190" s="1"/>
  <c r="AN23" i="190" s="1"/>
  <c r="N48" i="190" a="1"/>
  <c r="N48" i="190" s="1"/>
  <c r="AN48" i="190" s="1"/>
  <c r="AA48" i="190" a="1"/>
  <c r="AA48" i="190" s="1"/>
  <c r="BA48" i="190" s="1"/>
  <c r="AA50" i="190" a="1"/>
  <c r="AA50" i="190" s="1"/>
  <c r="BA50" i="190" s="1"/>
  <c r="N50" i="190" a="1"/>
  <c r="N50" i="190" s="1"/>
  <c r="AN50" i="190" s="1"/>
  <c r="N58" i="190" a="1"/>
  <c r="N58" i="190" s="1"/>
  <c r="AN58" i="190" s="1"/>
  <c r="AA58" i="190" a="1"/>
  <c r="AA58" i="190" s="1"/>
  <c r="BA58" i="190" s="1"/>
  <c r="N46" i="190" a="1"/>
  <c r="N46" i="190" s="1"/>
  <c r="AN46" i="190" s="1"/>
  <c r="AA46" i="190" a="1"/>
  <c r="AA46" i="190" s="1"/>
  <c r="BA46" i="190" s="1"/>
  <c r="AA5" i="190" a="1"/>
  <c r="AA5" i="190" s="1"/>
  <c r="BA5" i="190" s="1"/>
  <c r="N5" i="190" a="1"/>
  <c r="N5" i="190" s="1"/>
  <c r="AN5" i="190" s="1"/>
  <c r="AA42" i="190" a="1"/>
  <c r="AA42" i="190" s="1"/>
  <c r="BA42" i="190" s="1"/>
  <c r="N42" i="190" a="1"/>
  <c r="N42" i="190" s="1"/>
  <c r="AN42" i="190" s="1"/>
  <c r="AA35" i="190" a="1"/>
  <c r="AA35" i="190" s="1"/>
  <c r="BA35" i="190" s="1"/>
  <c r="N35" i="190" a="1"/>
  <c r="N35" i="190" s="1"/>
  <c r="AN35" i="190" s="1"/>
  <c r="N99" i="190" a="1"/>
  <c r="N99" i="190" s="1"/>
  <c r="AN99" i="190" s="1"/>
  <c r="AA99" i="190" a="1"/>
  <c r="AA99" i="190" s="1"/>
  <c r="BA99" i="190" s="1"/>
  <c r="N40" i="190" a="1"/>
  <c r="N40" i="190" s="1"/>
  <c r="AN40" i="190" s="1"/>
  <c r="AA40" i="190" a="1"/>
  <c r="AA40" i="190" s="1"/>
  <c r="BA40" i="190" s="1"/>
  <c r="AA86" i="190" a="1"/>
  <c r="AA86" i="190" s="1"/>
  <c r="BA86" i="190" s="1"/>
  <c r="N86" i="190" a="1"/>
  <c r="N86" i="190" s="1"/>
  <c r="AN86" i="190" s="1"/>
  <c r="AA44" i="190" a="1"/>
  <c r="AA44" i="190" s="1"/>
  <c r="BA44" i="190" s="1"/>
  <c r="N44" i="190" a="1"/>
  <c r="N44" i="190" s="1"/>
  <c r="AN44" i="190" s="1"/>
  <c r="AA38" i="190" a="1"/>
  <c r="AA38" i="190" s="1"/>
  <c r="BA38" i="190" s="1"/>
  <c r="N38" i="190" a="1"/>
  <c r="N38" i="190" s="1"/>
  <c r="AN38" i="190" s="1"/>
  <c r="AA22" i="190" a="1"/>
  <c r="AA22" i="190" s="1"/>
  <c r="BA22" i="190" s="1"/>
  <c r="N22" i="190" a="1"/>
  <c r="N22" i="190" s="1"/>
  <c r="AN22" i="190" s="1"/>
  <c r="AA4" i="190" a="1"/>
  <c r="AA4" i="190" s="1"/>
  <c r="BA4" i="190" s="1"/>
  <c r="N4" i="190" a="1"/>
  <c r="N4" i="190" s="1"/>
  <c r="AN4" i="190" s="1"/>
  <c r="N2" i="190" a="1"/>
  <c r="N2" i="190" s="1"/>
  <c r="AN2" i="190" s="1"/>
  <c r="AA2" i="190" a="1"/>
  <c r="AA2" i="190" s="1"/>
  <c r="BA2" i="190" s="1"/>
  <c r="N53" i="190" a="1"/>
  <c r="N53" i="190" s="1"/>
  <c r="AN53" i="190" s="1"/>
  <c r="AA53" i="190" a="1"/>
  <c r="AA53" i="190" s="1"/>
  <c r="BA53" i="190" s="1"/>
  <c r="AA25" i="190" a="1"/>
  <c r="AA25" i="190" s="1"/>
  <c r="BA25" i="190" s="1"/>
  <c r="N25" i="190" a="1"/>
  <c r="N25" i="190" s="1"/>
  <c r="AN25" i="190" s="1"/>
  <c r="N90" i="190" a="1"/>
  <c r="N90" i="190" s="1"/>
  <c r="AN90" i="190" s="1"/>
  <c r="AA90" i="190" a="1"/>
  <c r="AA90" i="190" s="1"/>
  <c r="BA90" i="190" s="1"/>
  <c r="N10" i="190" a="1"/>
  <c r="N10" i="190" s="1"/>
  <c r="AN10" i="190" s="1"/>
  <c r="AA10" i="190" a="1"/>
  <c r="AA10" i="190" s="1"/>
  <c r="BA10" i="190" s="1"/>
  <c r="AA101" i="190" a="1"/>
  <c r="AA101" i="190" s="1"/>
  <c r="BA101" i="190" s="1"/>
  <c r="N101" i="190" a="1"/>
  <c r="N101" i="190" s="1"/>
  <c r="AN101" i="190" s="1"/>
  <c r="N76" i="190" a="1"/>
  <c r="N76" i="190" s="1"/>
  <c r="AN76" i="190" s="1"/>
  <c r="AA76" i="190" a="1"/>
  <c r="AA76" i="190" s="1"/>
  <c r="BA76" i="190" s="1"/>
  <c r="AA9" i="190" a="1"/>
  <c r="AA9" i="190" s="1"/>
  <c r="BA9" i="190" s="1"/>
  <c r="N9" i="190" a="1"/>
  <c r="N9" i="190" s="1"/>
  <c r="AN9" i="190" s="1"/>
  <c r="N3" i="190" a="1"/>
  <c r="N3" i="190" s="1"/>
  <c r="AN3" i="190" s="1"/>
  <c r="AA3" i="190" a="1"/>
  <c r="AA3" i="190" s="1"/>
  <c r="BA3" i="190" s="1"/>
  <c r="N39" i="190" a="1"/>
  <c r="N39" i="190" s="1"/>
  <c r="AN39" i="190" s="1"/>
  <c r="AA39" i="190" a="1"/>
  <c r="AA39" i="190" s="1"/>
  <c r="BA39" i="190" s="1"/>
  <c r="AA27" i="190" a="1"/>
  <c r="AA27" i="190" s="1"/>
  <c r="BA27" i="190" s="1"/>
  <c r="N27" i="190" a="1"/>
  <c r="N27" i="190" s="1"/>
  <c r="AN27" i="190" s="1"/>
  <c r="AT13" i="194" a="1"/>
  <c r="AT13" i="194" s="1"/>
  <c r="N85" i="190" a="1"/>
  <c r="N85" i="190" s="1"/>
  <c r="AN85" i="190" s="1"/>
  <c r="AA85" i="190" a="1"/>
  <c r="AA85" i="190" s="1"/>
  <c r="BA85" i="190" s="1"/>
  <c r="AA75" i="190" a="1"/>
  <c r="AA75" i="190" s="1"/>
  <c r="BA75" i="190" s="1"/>
  <c r="N75" i="190" a="1"/>
  <c r="N75" i="190" s="1"/>
  <c r="AN75" i="190" s="1"/>
  <c r="AA17" i="190" a="1"/>
  <c r="AA17" i="190" s="1"/>
  <c r="BA17" i="190" s="1"/>
  <c r="N17" i="190" a="1"/>
  <c r="N17" i="190" s="1"/>
  <c r="AN17" i="190" s="1"/>
  <c r="AA92" i="190" a="1"/>
  <c r="AA92" i="190" s="1"/>
  <c r="BA92" i="190" s="1"/>
  <c r="N92" i="190" a="1"/>
  <c r="N92" i="190" s="1"/>
  <c r="AN92" i="190" s="1"/>
  <c r="N12" i="190" a="1"/>
  <c r="N12" i="190" s="1"/>
  <c r="AN12" i="190" s="1"/>
  <c r="AA12" i="190" a="1"/>
  <c r="AA12" i="190" s="1"/>
  <c r="BA12" i="190" s="1"/>
  <c r="N52" i="190" a="1"/>
  <c r="N52" i="190" s="1"/>
  <c r="AN52" i="190" s="1"/>
  <c r="AA52" i="190" a="1"/>
  <c r="AA52" i="190" s="1"/>
  <c r="BA52" i="190" s="1"/>
  <c r="N83" i="190" a="1"/>
  <c r="N83" i="190" s="1"/>
  <c r="AN83" i="190" s="1"/>
  <c r="AA83" i="190" a="1"/>
  <c r="AA83" i="190" s="1"/>
  <c r="BA83" i="190" s="1"/>
  <c r="AA79" i="190" a="1"/>
  <c r="AA79" i="190" s="1"/>
  <c r="BA79" i="190" s="1"/>
  <c r="N79" i="190" a="1"/>
  <c r="N79" i="190" s="1"/>
  <c r="AN79" i="190" s="1"/>
  <c r="AA33" i="190" a="1"/>
  <c r="AA33" i="190" s="1"/>
  <c r="BA33" i="190" s="1"/>
  <c r="N33" i="190" a="1"/>
  <c r="N33" i="190" s="1"/>
  <c r="AN33" i="190" s="1"/>
  <c r="AA36" i="190" a="1"/>
  <c r="AA36" i="190" s="1"/>
  <c r="BA36" i="190" s="1"/>
  <c r="N36" i="190" a="1"/>
  <c r="N36" i="190" s="1"/>
  <c r="AN36" i="190" s="1"/>
  <c r="N62" i="190" a="1"/>
  <c r="N62" i="190" s="1"/>
  <c r="AN62" i="190" s="1"/>
  <c r="AA62" i="190" a="1"/>
  <c r="AA62" i="190" s="1"/>
  <c r="BA62" i="190" s="1"/>
  <c r="AA18" i="190" a="1"/>
  <c r="AA18" i="190" s="1"/>
  <c r="BA18" i="190" s="1"/>
  <c r="N18" i="190" a="1"/>
  <c r="N18" i="190" s="1"/>
  <c r="AN18" i="190" s="1"/>
  <c r="AA78" i="190" a="1"/>
  <c r="AA78" i="190" s="1"/>
  <c r="BA78" i="190" s="1"/>
  <c r="N78" i="190" a="1"/>
  <c r="N78" i="190" s="1"/>
  <c r="AN78" i="190" s="1"/>
  <c r="AA31" i="190" a="1"/>
  <c r="AA31" i="190" s="1"/>
  <c r="BA31" i="190" s="1"/>
  <c r="N31" i="190" a="1"/>
  <c r="N31" i="190" s="1"/>
  <c r="AN31" i="190" s="1"/>
  <c r="N8" i="190" a="1"/>
  <c r="N8" i="190" s="1"/>
  <c r="AN8" i="190" s="1"/>
  <c r="AA8" i="190" a="1"/>
  <c r="AA8" i="190" s="1"/>
  <c r="BA8" i="190" s="1"/>
  <c r="AA34" i="190" a="1"/>
  <c r="AA34" i="190" s="1"/>
  <c r="BA34" i="190" s="1"/>
  <c r="N34" i="190" a="1"/>
  <c r="N34" i="190" s="1"/>
  <c r="AN34" i="190" s="1"/>
  <c r="AA26" i="190" a="1"/>
  <c r="AA26" i="190" s="1"/>
  <c r="BA26" i="190" s="1"/>
  <c r="N26" i="190" a="1"/>
  <c r="N26" i="190" s="1"/>
  <c r="AN26" i="190" s="1"/>
  <c r="N49" i="190" a="1"/>
  <c r="N49" i="190" s="1"/>
  <c r="AN49" i="190" s="1"/>
  <c r="AA49" i="190" a="1"/>
  <c r="AA49" i="190" s="1"/>
  <c r="BA49" i="190" s="1"/>
  <c r="AA81" i="190" a="1"/>
  <c r="AA81" i="190" s="1"/>
  <c r="BA81" i="190" s="1"/>
  <c r="N81" i="190" a="1"/>
  <c r="N81" i="190" s="1"/>
  <c r="AN81" i="190" s="1"/>
  <c r="N59" i="190" a="1"/>
  <c r="N59" i="190" s="1"/>
  <c r="AN59" i="190" s="1"/>
  <c r="AA59" i="190" a="1"/>
  <c r="AA59" i="190" s="1"/>
  <c r="BA59" i="190" s="1"/>
  <c r="N11" i="190" a="1"/>
  <c r="N11" i="190" s="1"/>
  <c r="AN11" i="190" s="1"/>
  <c r="AA11" i="190" a="1"/>
  <c r="AA11" i="190" s="1"/>
  <c r="BA11" i="190" s="1"/>
  <c r="N63" i="190" a="1"/>
  <c r="N63" i="190" s="1"/>
  <c r="AN63" i="190" s="1"/>
  <c r="AA63" i="190" a="1"/>
  <c r="AA63" i="190" s="1"/>
  <c r="BA63" i="190" s="1"/>
  <c r="N30" i="190" a="1"/>
  <c r="N30" i="190" s="1"/>
  <c r="AN30" i="190" s="1"/>
  <c r="AA30" i="190" a="1"/>
  <c r="AA30" i="190" s="1"/>
  <c r="BA30" i="190" s="1"/>
  <c r="AA71" i="190" a="1"/>
  <c r="AA71" i="190" s="1"/>
  <c r="BA71" i="190" s="1"/>
  <c r="N71" i="190" a="1"/>
  <c r="N71" i="190" s="1"/>
  <c r="AN71" i="190" s="1"/>
  <c r="AA32" i="190" a="1"/>
  <c r="AA32" i="190" s="1"/>
  <c r="BA32" i="190" s="1"/>
  <c r="N32" i="190" a="1"/>
  <c r="N32" i="190" s="1"/>
  <c r="AN32" i="190" s="1"/>
  <c r="AA29" i="190" a="1"/>
  <c r="AA29" i="190" s="1"/>
  <c r="BA29" i="190" s="1"/>
  <c r="N29" i="190" a="1"/>
  <c r="N29" i="190" s="1"/>
  <c r="AN29" i="190" s="1"/>
  <c r="AA94" i="190" a="1"/>
  <c r="AA94" i="190" s="1"/>
  <c r="BA94" i="190" s="1"/>
  <c r="N94" i="190" a="1"/>
  <c r="N94" i="190" s="1"/>
  <c r="AN94" i="190" s="1"/>
  <c r="N60" i="190" a="1"/>
  <c r="N60" i="190" s="1"/>
  <c r="AN60" i="190" s="1"/>
  <c r="AA60" i="190" a="1"/>
  <c r="AA60" i="190" s="1"/>
  <c r="BA60" i="190" s="1"/>
  <c r="N47" i="190" a="1"/>
  <c r="N47" i="190" s="1"/>
  <c r="AN47" i="190" s="1"/>
  <c r="AA47" i="190" a="1"/>
  <c r="AA47" i="190" s="1"/>
  <c r="BA47" i="190" s="1"/>
  <c r="AA74" i="190" a="1"/>
  <c r="AA74" i="190" s="1"/>
  <c r="BA74" i="190" s="1"/>
  <c r="N74" i="190" a="1"/>
  <c r="N74" i="190" s="1"/>
  <c r="AN74" i="190" s="1"/>
  <c r="AA64" i="190" a="1"/>
  <c r="AA64" i="190" s="1"/>
  <c r="BA64" i="190" s="1"/>
  <c r="N64" i="190" a="1"/>
  <c r="N64" i="190" s="1"/>
  <c r="AN64" i="190" s="1"/>
  <c r="N91" i="190" a="1"/>
  <c r="N91" i="190" s="1"/>
  <c r="AN91" i="190" s="1"/>
  <c r="AA91" i="190" a="1"/>
  <c r="AA91" i="190" s="1"/>
  <c r="BA91" i="190" s="1"/>
  <c r="AN13" i="194" a="1"/>
  <c r="AN13" i="194" s="1"/>
  <c r="AR13" i="194" s="1"/>
  <c r="N6" i="190" a="1"/>
  <c r="N6" i="190" s="1"/>
  <c r="AN6" i="190" s="1"/>
  <c r="AA6" i="190" a="1"/>
  <c r="AA6" i="190" s="1"/>
  <c r="BA6" i="190" s="1"/>
  <c r="AU13" i="194" a="1"/>
  <c r="AU13" i="194" s="1"/>
  <c r="AA16" i="190" a="1"/>
  <c r="AA16" i="190" s="1"/>
  <c r="BA16" i="190" s="1"/>
  <c r="N16" i="190" a="1"/>
  <c r="N16" i="190" s="1"/>
  <c r="AN16" i="190" s="1"/>
  <c r="AA41" i="190" a="1"/>
  <c r="AA41" i="190" s="1"/>
  <c r="BA41" i="190" s="1"/>
  <c r="N41" i="190" a="1"/>
  <c r="N41" i="190" s="1"/>
  <c r="AN41" i="190" s="1"/>
  <c r="AA89" i="190" a="1"/>
  <c r="AA89" i="190" s="1"/>
  <c r="BA89" i="190" s="1"/>
  <c r="N89" i="190" a="1"/>
  <c r="N89" i="190" s="1"/>
  <c r="AN89" i="190" s="1"/>
  <c r="N56" i="190" a="1"/>
  <c r="N56" i="190" s="1"/>
  <c r="AN56" i="190" s="1"/>
  <c r="AA56" i="190" a="1"/>
  <c r="AA56" i="190" s="1"/>
  <c r="BA56" i="190" s="1"/>
  <c r="N77" i="190" a="1"/>
  <c r="N77" i="190" s="1"/>
  <c r="AN77" i="190" s="1"/>
  <c r="AA77" i="190" a="1"/>
  <c r="AA77" i="190" s="1"/>
  <c r="BA77" i="190" s="1"/>
  <c r="N82" i="190" a="1"/>
  <c r="N82" i="190" s="1"/>
  <c r="AN82" i="190" s="1"/>
  <c r="AA82" i="190" a="1"/>
  <c r="AA82" i="190" s="1"/>
  <c r="BA82" i="190" s="1"/>
  <c r="N61" i="190" a="1"/>
  <c r="N61" i="190" s="1"/>
  <c r="AN61" i="190" s="1"/>
  <c r="AA61" i="190" a="1"/>
  <c r="AA61" i="190" s="1"/>
  <c r="BA61" i="190" s="1"/>
  <c r="AA66" i="190" a="1"/>
  <c r="AA66" i="190" s="1"/>
  <c r="BA66" i="190" s="1"/>
  <c r="N66" i="190" a="1"/>
  <c r="N66" i="190" s="1"/>
  <c r="AN66" i="190" s="1"/>
  <c r="N37" i="190" a="1"/>
  <c r="N37" i="190" s="1"/>
  <c r="AN37" i="190" s="1"/>
  <c r="AA37" i="190" a="1"/>
  <c r="AA37" i="190" s="1"/>
  <c r="BA37" i="190" s="1"/>
  <c r="N45" i="190" a="1"/>
  <c r="N45" i="190" s="1"/>
  <c r="AN45" i="190" s="1"/>
  <c r="AA45" i="190" a="1"/>
  <c r="AA45" i="190" s="1"/>
  <c r="BA45" i="190" s="1"/>
  <c r="N51" i="190" a="1"/>
  <c r="N51" i="190" s="1"/>
  <c r="AN51" i="190" s="1"/>
  <c r="AA51" i="190" a="1"/>
  <c r="AA51" i="190" s="1"/>
  <c r="BA51" i="190" s="1"/>
  <c r="AA21" i="190" a="1"/>
  <c r="AA21" i="190" s="1"/>
  <c r="BA21" i="190" s="1"/>
  <c r="N21" i="190" a="1"/>
  <c r="N21" i="190" s="1"/>
  <c r="AN21" i="190" s="1"/>
  <c r="AA7" i="190" a="1"/>
  <c r="AA7" i="190" s="1"/>
  <c r="BA7" i="190" s="1"/>
  <c r="N7" i="190" a="1"/>
  <c r="N7" i="190" s="1"/>
  <c r="AN7" i="190" s="1"/>
  <c r="AA69" i="190" a="1"/>
  <c r="AA69" i="190" s="1"/>
  <c r="BA69" i="190" s="1"/>
  <c r="N69" i="190" a="1"/>
  <c r="N69" i="190" s="1"/>
  <c r="AN69" i="190" s="1"/>
  <c r="AA100" i="190" a="1"/>
  <c r="AA100" i="190" s="1"/>
  <c r="BA100" i="190" s="1"/>
  <c r="N100" i="190" a="1"/>
  <c r="N100" i="190" s="1"/>
  <c r="AN100" i="190" s="1"/>
  <c r="AA96" i="190" a="1"/>
  <c r="AA96" i="190" s="1"/>
  <c r="BA96" i="190" s="1"/>
  <c r="N96" i="190" a="1"/>
  <c r="N96" i="190" s="1"/>
  <c r="AN96" i="190" s="1"/>
  <c r="N97" i="190" a="1"/>
  <c r="N97" i="190" s="1"/>
  <c r="AN97" i="190" s="1"/>
  <c r="AA97" i="190" a="1"/>
  <c r="AA97" i="190" s="1"/>
  <c r="BA97" i="190" s="1"/>
  <c r="N54" i="190" a="1"/>
  <c r="N54" i="190" s="1"/>
  <c r="AN54" i="190" s="1"/>
  <c r="AA54" i="190" a="1"/>
  <c r="AA54" i="190" s="1"/>
  <c r="BA54" i="190" s="1"/>
  <c r="AA102" i="190" a="1"/>
  <c r="AA102" i="190" s="1"/>
  <c r="BA102" i="190" s="1"/>
  <c r="N102" i="190" a="1"/>
  <c r="N102" i="190" s="1"/>
  <c r="AN102" i="190" s="1"/>
  <c r="N68" i="190" a="1"/>
  <c r="N68" i="190" s="1"/>
  <c r="AN68" i="190" s="1"/>
  <c r="AA68" i="190" a="1"/>
  <c r="AA68" i="190" s="1"/>
  <c r="BA68" i="190" s="1"/>
  <c r="AA20" i="190" a="1"/>
  <c r="AA20" i="190" s="1"/>
  <c r="BA20" i="190" s="1"/>
  <c r="N20" i="190" a="1"/>
  <c r="N20" i="190" s="1"/>
  <c r="AN20" i="190" s="1"/>
  <c r="AA84" i="190" a="1"/>
  <c r="AA84" i="190" s="1"/>
  <c r="BA84" i="190" s="1"/>
  <c r="N84" i="190" a="1"/>
  <c r="N84" i="190" s="1"/>
  <c r="AN84" i="190" s="1"/>
  <c r="AA15" i="190" a="1"/>
  <c r="AA15" i="190" s="1"/>
  <c r="BA15" i="190" s="1"/>
  <c r="N15" i="190" a="1"/>
  <c r="N15" i="190" s="1"/>
  <c r="AN15" i="190" s="1"/>
  <c r="AA95" i="190" a="1"/>
  <c r="AA95" i="190" s="1"/>
  <c r="BA95" i="190" s="1"/>
  <c r="N95" i="190" a="1"/>
  <c r="N95" i="190" s="1"/>
  <c r="AN95" i="190" s="1"/>
  <c r="N24" i="190" a="1"/>
  <c r="N24" i="190" s="1"/>
  <c r="AN24" i="190" s="1"/>
  <c r="AA24" i="190" a="1"/>
  <c r="AA24" i="190" s="1"/>
  <c r="BA24" i="190" s="1"/>
  <c r="N80" i="190" a="1"/>
  <c r="N80" i="190" s="1"/>
  <c r="AN80" i="190" s="1"/>
  <c r="AA80" i="190" a="1"/>
  <c r="AA80" i="190" s="1"/>
  <c r="BA80" i="190" s="1"/>
  <c r="N65" i="190" a="1"/>
  <c r="N65" i="190" s="1"/>
  <c r="AN65" i="190" s="1"/>
  <c r="AA65" i="190" a="1"/>
  <c r="AA65" i="190" s="1"/>
  <c r="BA65" i="190" s="1"/>
  <c r="AA19" i="190" a="1"/>
  <c r="AA19" i="190" s="1"/>
  <c r="BA19" i="190" s="1"/>
  <c r="N19" i="190" a="1"/>
  <c r="N19" i="190" s="1"/>
  <c r="AN19" i="190" s="1"/>
  <c r="AA67" i="190" a="1"/>
  <c r="AA67" i="190" s="1"/>
  <c r="BA67" i="190" s="1"/>
  <c r="N67" i="190" a="1"/>
  <c r="N67" i="190" s="1"/>
  <c r="AN67" i="190" s="1"/>
  <c r="N43" i="190" a="1"/>
  <c r="N43" i="190" s="1"/>
  <c r="AN43" i="190" s="1"/>
  <c r="AA43" i="190" a="1"/>
  <c r="AA43" i="190" s="1"/>
  <c r="BA43" i="190" s="1"/>
  <c r="N93" i="190" a="1"/>
  <c r="N93" i="190" s="1"/>
  <c r="AN93" i="190" s="1"/>
  <c r="AA93" i="190" a="1"/>
  <c r="AA93" i="190" s="1"/>
  <c r="BA93" i="190" s="1"/>
  <c r="AA73" i="190" a="1"/>
  <c r="AA73" i="190" s="1"/>
  <c r="BA73" i="190" s="1"/>
  <c r="N73" i="190" a="1"/>
  <c r="N73" i="190" s="1"/>
  <c r="AN73" i="190" s="1"/>
  <c r="AU12" i="194" a="1"/>
  <c r="AU12" i="194" s="1"/>
  <c r="U12" i="194" a="1"/>
  <c r="U12" i="194" s="1"/>
  <c r="V12" i="194" a="1"/>
  <c r="V12" i="194" s="1"/>
  <c r="AT12" i="194" a="1"/>
  <c r="AT12" i="194" s="1"/>
  <c r="X10" i="194"/>
  <c r="AN12" i="194" a="1"/>
  <c r="AN12" i="194" s="1"/>
  <c r="AR12" i="194" s="1"/>
  <c r="AM12" i="194" a="1"/>
  <c r="AM12" i="194" s="1"/>
  <c r="AQ12" i="194" s="1"/>
  <c r="Z52" i="190" a="1"/>
  <c r="Z52" i="190" s="1"/>
  <c r="AZ52" i="190" s="1"/>
  <c r="M52" i="190" a="1"/>
  <c r="M52" i="190" s="1"/>
  <c r="AM52" i="190" s="1"/>
  <c r="M72" i="190" a="1"/>
  <c r="M72" i="190" s="1"/>
  <c r="AM72" i="190" s="1"/>
  <c r="Z72" i="190" a="1"/>
  <c r="Z72" i="190" s="1"/>
  <c r="AZ72" i="190" s="1"/>
  <c r="M54" i="190" a="1"/>
  <c r="M54" i="190" s="1"/>
  <c r="AM54" i="190" s="1"/>
  <c r="Z54" i="190" a="1"/>
  <c r="Z54" i="190" s="1"/>
  <c r="AZ54" i="190" s="1"/>
  <c r="M81" i="190" a="1"/>
  <c r="M81" i="190" s="1"/>
  <c r="AM81" i="190" s="1"/>
  <c r="Z81" i="190" a="1"/>
  <c r="Z81" i="190" s="1"/>
  <c r="AZ81" i="190" s="1"/>
  <c r="Z51" i="190" a="1"/>
  <c r="Z51" i="190" s="1"/>
  <c r="AZ51" i="190" s="1"/>
  <c r="M51" i="190" a="1"/>
  <c r="M51" i="190" s="1"/>
  <c r="AM51" i="190" s="1"/>
  <c r="Z79" i="190" a="1"/>
  <c r="Z79" i="190" s="1"/>
  <c r="AZ79" i="190" s="1"/>
  <c r="M79" i="190" a="1"/>
  <c r="M79" i="190" s="1"/>
  <c r="AM79" i="190" s="1"/>
  <c r="Z56" i="190" a="1"/>
  <c r="Z56" i="190" s="1"/>
  <c r="AZ56" i="190" s="1"/>
  <c r="M56" i="190" a="1"/>
  <c r="M56" i="190" s="1"/>
  <c r="AM56" i="190" s="1"/>
  <c r="M68" i="190" a="1"/>
  <c r="M68" i="190" s="1"/>
  <c r="AM68" i="190" s="1"/>
  <c r="Z68" i="190" a="1"/>
  <c r="Z68" i="190" s="1"/>
  <c r="AZ68" i="190" s="1"/>
  <c r="M17" i="190" a="1"/>
  <c r="M17" i="190" s="1"/>
  <c r="AM17" i="190" s="1"/>
  <c r="Z17" i="190" a="1"/>
  <c r="Z17" i="190" s="1"/>
  <c r="AZ17" i="190" s="1"/>
  <c r="Z86" i="190" a="1"/>
  <c r="Z86" i="190" s="1"/>
  <c r="AZ86" i="190" s="1"/>
  <c r="M86" i="190" a="1"/>
  <c r="M86" i="190" s="1"/>
  <c r="AM86" i="190" s="1"/>
  <c r="M65" i="190" a="1"/>
  <c r="M65" i="190" s="1"/>
  <c r="AM65" i="190" s="1"/>
  <c r="Z65" i="190" a="1"/>
  <c r="Z65" i="190" s="1"/>
  <c r="AZ65" i="190" s="1"/>
  <c r="Z41" i="190" a="1"/>
  <c r="Z41" i="190" s="1"/>
  <c r="AZ41" i="190" s="1"/>
  <c r="M41" i="190" a="1"/>
  <c r="M41" i="190" s="1"/>
  <c r="AM41" i="190" s="1"/>
  <c r="Z70" i="190" a="1"/>
  <c r="Z70" i="190" s="1"/>
  <c r="AZ70" i="190" s="1"/>
  <c r="M70" i="190" a="1"/>
  <c r="M70" i="190" s="1"/>
  <c r="AM70" i="190" s="1"/>
  <c r="Z42" i="190" a="1"/>
  <c r="Z42" i="190" s="1"/>
  <c r="AZ42" i="190" s="1"/>
  <c r="M42" i="190" a="1"/>
  <c r="M42" i="190" s="1"/>
  <c r="AM42" i="190" s="1"/>
  <c r="Z69" i="190" a="1"/>
  <c r="Z69" i="190" s="1"/>
  <c r="AZ69" i="190" s="1"/>
  <c r="M69" i="190" a="1"/>
  <c r="M69" i="190" s="1"/>
  <c r="AM69" i="190" s="1"/>
  <c r="M32" i="190" a="1"/>
  <c r="M32" i="190" s="1"/>
  <c r="AM32" i="190" s="1"/>
  <c r="Z32" i="190" a="1"/>
  <c r="Z32" i="190" s="1"/>
  <c r="AZ32" i="190" s="1"/>
  <c r="Z5" i="190" a="1"/>
  <c r="Z5" i="190" s="1"/>
  <c r="AZ5" i="190" s="1"/>
  <c r="M5" i="190" a="1"/>
  <c r="M5" i="190" s="1"/>
  <c r="AM5" i="190" s="1"/>
  <c r="M74" i="190" a="1"/>
  <c r="M74" i="190" s="1"/>
  <c r="AM74" i="190" s="1"/>
  <c r="Z74" i="190" a="1"/>
  <c r="Z74" i="190" s="1"/>
  <c r="AZ74" i="190" s="1"/>
  <c r="M27" i="190" a="1"/>
  <c r="M27" i="190" s="1"/>
  <c r="AM27" i="190" s="1"/>
  <c r="Z27" i="190" a="1"/>
  <c r="Z27" i="190" s="1"/>
  <c r="AZ27" i="190" s="1"/>
  <c r="Z95" i="190" a="1"/>
  <c r="Z95" i="190" s="1"/>
  <c r="AZ95" i="190" s="1"/>
  <c r="M95" i="190" a="1"/>
  <c r="M95" i="190" s="1"/>
  <c r="AM95" i="190" s="1"/>
  <c r="Z36" i="190" a="1"/>
  <c r="Z36" i="190" s="1"/>
  <c r="AZ36" i="190" s="1"/>
  <c r="M36" i="190" a="1"/>
  <c r="M36" i="190" s="1"/>
  <c r="AM36" i="190" s="1"/>
  <c r="M34" i="190" a="1"/>
  <c r="M34" i="190" s="1"/>
  <c r="AM34" i="190" s="1"/>
  <c r="Z34" i="190" a="1"/>
  <c r="Z34" i="190" s="1"/>
  <c r="AZ34" i="190" s="1"/>
  <c r="M19" i="190" a="1"/>
  <c r="M19" i="190" s="1"/>
  <c r="AM19" i="190" s="1"/>
  <c r="Z19" i="190" a="1"/>
  <c r="Z19" i="190" s="1"/>
  <c r="AZ19" i="190" s="1"/>
  <c r="Z100" i="190" a="1"/>
  <c r="Z100" i="190" s="1"/>
  <c r="AZ100" i="190" s="1"/>
  <c r="M100" i="190" a="1"/>
  <c r="M100" i="190" s="1"/>
  <c r="AM100" i="190" s="1"/>
  <c r="Z40" i="190" a="1"/>
  <c r="Z40" i="190" s="1"/>
  <c r="AZ40" i="190" s="1"/>
  <c r="M40" i="190" a="1"/>
  <c r="M40" i="190" s="1"/>
  <c r="AM40" i="190" s="1"/>
  <c r="Z61" i="190" a="1"/>
  <c r="Z61" i="190" s="1"/>
  <c r="AZ61" i="190" s="1"/>
  <c r="M61" i="190" a="1"/>
  <c r="M61" i="190" s="1"/>
  <c r="AM61" i="190" s="1"/>
  <c r="M14" i="190" a="1"/>
  <c r="M14" i="190" s="1"/>
  <c r="AM14" i="190" s="1"/>
  <c r="Z14" i="190" a="1"/>
  <c r="Z14" i="190" s="1"/>
  <c r="AZ14" i="190" s="1"/>
  <c r="M83" i="190" a="1"/>
  <c r="M83" i="190" s="1"/>
  <c r="AM83" i="190" s="1"/>
  <c r="Z83" i="190" a="1"/>
  <c r="Z83" i="190" s="1"/>
  <c r="AZ83" i="190" s="1"/>
  <c r="Z24" i="190" a="1"/>
  <c r="Z24" i="190" s="1"/>
  <c r="AZ24" i="190" s="1"/>
  <c r="M24" i="190" a="1"/>
  <c r="M24" i="190" s="1"/>
  <c r="AM24" i="190" s="1"/>
  <c r="M22" i="190" a="1"/>
  <c r="M22" i="190" s="1"/>
  <c r="AM22" i="190" s="1"/>
  <c r="Z22" i="190" a="1"/>
  <c r="Z22" i="190" s="1"/>
  <c r="AZ22" i="190" s="1"/>
  <c r="M7" i="190" a="1"/>
  <c r="M7" i="190" s="1"/>
  <c r="AM7" i="190" s="1"/>
  <c r="Z7" i="190" a="1"/>
  <c r="Z7" i="190" s="1"/>
  <c r="AZ7" i="190" s="1"/>
  <c r="Z88" i="190" a="1"/>
  <c r="Z88" i="190" s="1"/>
  <c r="AZ88" i="190" s="1"/>
  <c r="M88" i="190" a="1"/>
  <c r="M88" i="190" s="1"/>
  <c r="AM88" i="190" s="1"/>
  <c r="Z29" i="190" a="1"/>
  <c r="Z29" i="190" s="1"/>
  <c r="AZ29" i="190" s="1"/>
  <c r="M29" i="190" a="1"/>
  <c r="M29" i="190" s="1"/>
  <c r="AM29" i="190" s="1"/>
  <c r="Z38" i="190" a="1"/>
  <c r="Z38" i="190" s="1"/>
  <c r="AZ38" i="190" s="1"/>
  <c r="M38" i="190" a="1"/>
  <c r="M38" i="190" s="1"/>
  <c r="AM38" i="190" s="1"/>
  <c r="Z60" i="190" a="1"/>
  <c r="Z60" i="190" s="1"/>
  <c r="AZ60" i="190" s="1"/>
  <c r="M60" i="190" a="1"/>
  <c r="M60" i="190" s="1"/>
  <c r="AM60" i="190" s="1"/>
  <c r="Z11" i="190" a="1"/>
  <c r="Z11" i="190" s="1"/>
  <c r="AZ11" i="190" s="1"/>
  <c r="M11" i="190" a="1"/>
  <c r="M11" i="190" s="1"/>
  <c r="AM11" i="190" s="1"/>
  <c r="Z9" i="190" a="1"/>
  <c r="Z9" i="190" s="1"/>
  <c r="AZ9" i="190" s="1"/>
  <c r="M9" i="190" a="1"/>
  <c r="M9" i="190" s="1"/>
  <c r="AM9" i="190" s="1"/>
  <c r="Z102" i="190" a="1"/>
  <c r="Z102" i="190" s="1"/>
  <c r="AZ102" i="190" s="1"/>
  <c r="M102" i="190" a="1"/>
  <c r="M102" i="190" s="1"/>
  <c r="AM102" i="190" s="1"/>
  <c r="Z59" i="190" a="1"/>
  <c r="Z59" i="190" s="1"/>
  <c r="AZ59" i="190" s="1"/>
  <c r="M59" i="190" a="1"/>
  <c r="M59" i="190" s="1"/>
  <c r="AM59" i="190" s="1"/>
  <c r="Z76" i="190" a="1"/>
  <c r="Z76" i="190" s="1"/>
  <c r="AZ76" i="190" s="1"/>
  <c r="M76" i="190" a="1"/>
  <c r="M76" i="190" s="1"/>
  <c r="AM76" i="190" s="1"/>
  <c r="Z16" i="190" a="1"/>
  <c r="Z16" i="190" s="1"/>
  <c r="AZ16" i="190" s="1"/>
  <c r="M16" i="190" a="1"/>
  <c r="M16" i="190" s="1"/>
  <c r="AM16" i="190" s="1"/>
  <c r="Z97" i="190" a="1"/>
  <c r="Z97" i="190" s="1"/>
  <c r="AZ97" i="190" s="1"/>
  <c r="M97" i="190" a="1"/>
  <c r="M97" i="190" s="1"/>
  <c r="AM97" i="190" s="1"/>
  <c r="M47" i="190" a="1"/>
  <c r="M47" i="190" s="1"/>
  <c r="AM47" i="190" s="1"/>
  <c r="Z47" i="190" a="1"/>
  <c r="Z47" i="190" s="1"/>
  <c r="AZ47" i="190" s="1"/>
  <c r="Z55" i="190" a="1"/>
  <c r="Z55" i="190" s="1"/>
  <c r="AZ55" i="190" s="1"/>
  <c r="M55" i="190" a="1"/>
  <c r="M55" i="190" s="1"/>
  <c r="AM55" i="190" s="1"/>
  <c r="Z48" i="190" a="1"/>
  <c r="Z48" i="190" s="1"/>
  <c r="AZ48" i="190" s="1"/>
  <c r="M48" i="190" a="1"/>
  <c r="M48" i="190" s="1"/>
  <c r="AM48" i="190" s="1"/>
  <c r="Z92" i="190" a="1"/>
  <c r="Z92" i="190" s="1"/>
  <c r="AZ92" i="190" s="1"/>
  <c r="M92" i="190" a="1"/>
  <c r="M92" i="190" s="1"/>
  <c r="AM92" i="190" s="1"/>
  <c r="Z43" i="190" a="1"/>
  <c r="Z43" i="190" s="1"/>
  <c r="AZ43" i="190" s="1"/>
  <c r="M43" i="190" a="1"/>
  <c r="M43" i="190" s="1"/>
  <c r="AM43" i="190" s="1"/>
  <c r="Z90" i="190" a="1"/>
  <c r="Z90" i="190" s="1"/>
  <c r="AZ90" i="190" s="1"/>
  <c r="M90" i="190" a="1"/>
  <c r="M90" i="190" s="1"/>
  <c r="AM90" i="190" s="1"/>
  <c r="M50" i="190" a="1"/>
  <c r="M50" i="190" s="1"/>
  <c r="AM50" i="190" s="1"/>
  <c r="Z50" i="190" a="1"/>
  <c r="Z50" i="190" s="1"/>
  <c r="AZ50" i="190" s="1"/>
  <c r="Z62" i="190" a="1"/>
  <c r="Z62" i="190" s="1"/>
  <c r="AZ62" i="190" s="1"/>
  <c r="M62" i="190" a="1"/>
  <c r="M62" i="190" s="1"/>
  <c r="AM62" i="190" s="1"/>
  <c r="Z4" i="190" a="1"/>
  <c r="Z4" i="190" s="1"/>
  <c r="AZ4" i="190" s="1"/>
  <c r="M4" i="190" a="1"/>
  <c r="M4" i="190" s="1"/>
  <c r="AM4" i="190" s="1"/>
  <c r="Z85" i="190" a="1"/>
  <c r="Z85" i="190" s="1"/>
  <c r="AZ85" i="190" s="1"/>
  <c r="M85" i="190" a="1"/>
  <c r="M85" i="190" s="1"/>
  <c r="AM85" i="190" s="1"/>
  <c r="M26" i="190" a="1"/>
  <c r="M26" i="190" s="1"/>
  <c r="AM26" i="190" s="1"/>
  <c r="Z26" i="190" a="1"/>
  <c r="Z26" i="190" s="1"/>
  <c r="AZ26" i="190" s="1"/>
  <c r="Z94" i="190" a="1"/>
  <c r="Z94" i="190" s="1"/>
  <c r="AZ94" i="190" s="1"/>
  <c r="M94" i="190" a="1"/>
  <c r="M94" i="190" s="1"/>
  <c r="AM94" i="190" s="1"/>
  <c r="M57" i="190" a="1"/>
  <c r="M57" i="190" s="1"/>
  <c r="AM57" i="190" s="1"/>
  <c r="Z57" i="190" a="1"/>
  <c r="Z57" i="190" s="1"/>
  <c r="AZ57" i="190" s="1"/>
  <c r="Z80" i="190" a="1"/>
  <c r="Z80" i="190" s="1"/>
  <c r="AZ80" i="190" s="1"/>
  <c r="M80" i="190" a="1"/>
  <c r="M80" i="190" s="1"/>
  <c r="AM80" i="190" s="1"/>
  <c r="M20" i="190" a="1"/>
  <c r="M20" i="190" s="1"/>
  <c r="AM20" i="190" s="1"/>
  <c r="Z20" i="190" a="1"/>
  <c r="Z20" i="190" s="1"/>
  <c r="AZ20" i="190" s="1"/>
  <c r="Z78" i="190" a="1"/>
  <c r="Z78" i="190" s="1"/>
  <c r="AZ78" i="190" s="1"/>
  <c r="M78" i="190" a="1"/>
  <c r="M78" i="190" s="1"/>
  <c r="AM78" i="190" s="1"/>
  <c r="Z31" i="190" a="1"/>
  <c r="Z31" i="190" s="1"/>
  <c r="AZ31" i="190" s="1"/>
  <c r="M31" i="190" a="1"/>
  <c r="M31" i="190" s="1"/>
  <c r="AM31" i="190" s="1"/>
  <c r="Z58" i="190" a="1"/>
  <c r="Z58" i="190" s="1"/>
  <c r="AZ58" i="190" s="1"/>
  <c r="M58" i="190" a="1"/>
  <c r="M58" i="190" s="1"/>
  <c r="AM58" i="190" s="1"/>
  <c r="Z73" i="190" a="1"/>
  <c r="Z73" i="190" s="1"/>
  <c r="AZ73" i="190" s="1"/>
  <c r="M73" i="190" a="1"/>
  <c r="M73" i="190" s="1"/>
  <c r="AM73" i="190" s="1"/>
  <c r="Z13" i="190" a="1"/>
  <c r="Z13" i="190" s="1"/>
  <c r="AZ13" i="190" s="1"/>
  <c r="M13" i="190" a="1"/>
  <c r="M13" i="190" s="1"/>
  <c r="AM13" i="190" s="1"/>
  <c r="M82" i="190" a="1"/>
  <c r="M82" i="190" s="1"/>
  <c r="AM82" i="190" s="1"/>
  <c r="Z82" i="190" a="1"/>
  <c r="Z82" i="190" s="1"/>
  <c r="AZ82" i="190" s="1"/>
  <c r="Z2" i="190" a="1"/>
  <c r="Z2" i="190" s="1"/>
  <c r="AZ2" i="190" s="1"/>
  <c r="M2" i="190" a="1"/>
  <c r="M2" i="190" s="1"/>
  <c r="AM2" i="190" s="1"/>
  <c r="M64" i="190" a="1"/>
  <c r="M64" i="190" s="1"/>
  <c r="AM64" i="190" s="1"/>
  <c r="Z64" i="190" a="1"/>
  <c r="Z64" i="190" s="1"/>
  <c r="AZ64" i="190" s="1"/>
  <c r="Z63" i="190" a="1"/>
  <c r="Z63" i="190" s="1"/>
  <c r="AZ63" i="190" s="1"/>
  <c r="M63" i="190" a="1"/>
  <c r="M63" i="190" s="1"/>
  <c r="AM63" i="190" s="1"/>
  <c r="M18" i="190" a="1"/>
  <c r="M18" i="190" s="1"/>
  <c r="AM18" i="190" s="1"/>
  <c r="Z18" i="190" a="1"/>
  <c r="Z18" i="190" s="1"/>
  <c r="AZ18" i="190" s="1"/>
  <c r="Z99" i="190" a="1"/>
  <c r="Z99" i="190" s="1"/>
  <c r="AZ99" i="190" s="1"/>
  <c r="M99" i="190" a="1"/>
  <c r="M99" i="190" s="1"/>
  <c r="AM99" i="190" s="1"/>
  <c r="Z66" i="190" a="1"/>
  <c r="Z66" i="190" s="1"/>
  <c r="AZ66" i="190" s="1"/>
  <c r="M66" i="190" a="1"/>
  <c r="M66" i="190" s="1"/>
  <c r="AM66" i="190" s="1"/>
  <c r="Z37" i="190" a="1"/>
  <c r="Z37" i="190" s="1"/>
  <c r="AZ37" i="190" s="1"/>
  <c r="M37" i="190" a="1"/>
  <c r="M37" i="190" s="1"/>
  <c r="AM37" i="190" s="1"/>
  <c r="M71" i="190" a="1"/>
  <c r="M71" i="190" s="1"/>
  <c r="AM71" i="190" s="1"/>
  <c r="Z71" i="190" a="1"/>
  <c r="Z71" i="190" s="1"/>
  <c r="AZ71" i="190" s="1"/>
  <c r="Z35" i="190" a="1"/>
  <c r="Z35" i="190" s="1"/>
  <c r="AZ35" i="190" s="1"/>
  <c r="M35" i="190" a="1"/>
  <c r="M35" i="190" s="1"/>
  <c r="AM35" i="190" s="1"/>
  <c r="Z33" i="190" a="1"/>
  <c r="Z33" i="190" s="1"/>
  <c r="AZ33" i="190" s="1"/>
  <c r="M33" i="190" a="1"/>
  <c r="M33" i="190" s="1"/>
  <c r="AM33" i="190" s="1"/>
  <c r="M6" i="190" a="1"/>
  <c r="M6" i="190" s="1"/>
  <c r="AM6" i="190" s="1"/>
  <c r="Z6" i="190" a="1"/>
  <c r="Z6" i="190" s="1"/>
  <c r="AZ6" i="190" s="1"/>
  <c r="M87" i="190" a="1"/>
  <c r="M87" i="190" s="1"/>
  <c r="AM87" i="190" s="1"/>
  <c r="Z87" i="190" a="1"/>
  <c r="Z87" i="190" s="1"/>
  <c r="AZ87" i="190" s="1"/>
  <c r="M28" i="190" a="1"/>
  <c r="M28" i="190" s="1"/>
  <c r="AM28" i="190" s="1"/>
  <c r="Z28" i="190" a="1"/>
  <c r="Z28" i="190" s="1"/>
  <c r="AZ28" i="190" s="1"/>
  <c r="Z44" i="190" a="1"/>
  <c r="Z44" i="190" s="1"/>
  <c r="AZ44" i="190" s="1"/>
  <c r="M44" i="190" a="1"/>
  <c r="M44" i="190" s="1"/>
  <c r="AM44" i="190" s="1"/>
  <c r="Z49" i="190" a="1"/>
  <c r="Z49" i="190" s="1"/>
  <c r="AZ49" i="190" s="1"/>
  <c r="M49" i="190" a="1"/>
  <c r="M49" i="190" s="1"/>
  <c r="AM49" i="190" s="1"/>
  <c r="M23" i="190" a="1"/>
  <c r="M23" i="190" s="1"/>
  <c r="AM23" i="190" s="1"/>
  <c r="Z23" i="190" a="1"/>
  <c r="Z23" i="190" s="1"/>
  <c r="AZ23" i="190" s="1"/>
  <c r="M21" i="190" a="1"/>
  <c r="M21" i="190" s="1"/>
  <c r="AM21" i="190" s="1"/>
  <c r="Z21" i="190" a="1"/>
  <c r="Z21" i="190" s="1"/>
  <c r="AZ21" i="190" s="1"/>
  <c r="Z101" i="190" a="1"/>
  <c r="Z101" i="190" s="1"/>
  <c r="AZ101" i="190" s="1"/>
  <c r="M101" i="190" a="1"/>
  <c r="M101" i="190" s="1"/>
  <c r="AM101" i="190" s="1"/>
  <c r="Z53" i="190" a="1"/>
  <c r="Z53" i="190" s="1"/>
  <c r="AZ53" i="190" s="1"/>
  <c r="M53" i="190" a="1"/>
  <c r="M53" i="190" s="1"/>
  <c r="AM53" i="190" s="1"/>
  <c r="M75" i="190" a="1"/>
  <c r="M75" i="190" s="1"/>
  <c r="AM75" i="190" s="1"/>
  <c r="Z75" i="190" a="1"/>
  <c r="Z75" i="190" s="1"/>
  <c r="AZ75" i="190" s="1"/>
  <c r="M15" i="190" a="1"/>
  <c r="M15" i="190" s="1"/>
  <c r="AM15" i="190" s="1"/>
  <c r="Z15" i="190" a="1"/>
  <c r="Z15" i="190" s="1"/>
  <c r="AZ15" i="190" s="1"/>
  <c r="Z96" i="190" a="1"/>
  <c r="Z96" i="190" s="1"/>
  <c r="AZ96" i="190" s="1"/>
  <c r="M96" i="190" a="1"/>
  <c r="M96" i="190" s="1"/>
  <c r="AM96" i="190" s="1"/>
  <c r="Z25" i="190" a="1"/>
  <c r="Z25" i="190" s="1"/>
  <c r="AZ25" i="190" s="1"/>
  <c r="M25" i="190" a="1"/>
  <c r="M25" i="190" s="1"/>
  <c r="AM25" i="190" s="1"/>
  <c r="Z10" i="190" a="1"/>
  <c r="Z10" i="190" s="1"/>
  <c r="AZ10" i="190" s="1"/>
  <c r="M10" i="190" a="1"/>
  <c r="M10" i="190" s="1"/>
  <c r="AM10" i="190" s="1"/>
  <c r="Z8" i="190" a="1"/>
  <c r="Z8" i="190" s="1"/>
  <c r="AZ8" i="190" s="1"/>
  <c r="M8" i="190" a="1"/>
  <c r="M8" i="190" s="1"/>
  <c r="AM8" i="190" s="1"/>
  <c r="M89" i="190" a="1"/>
  <c r="M89" i="190" s="1"/>
  <c r="AM89" i="190" s="1"/>
  <c r="Z89" i="190" a="1"/>
  <c r="Z89" i="190" s="1"/>
  <c r="AZ89" i="190" s="1"/>
  <c r="Z46" i="190" a="1"/>
  <c r="Z46" i="190" s="1"/>
  <c r="AZ46" i="190" s="1"/>
  <c r="M46" i="190" a="1"/>
  <c r="M46" i="190" s="1"/>
  <c r="AM46" i="190" s="1"/>
  <c r="M67" i="190" a="1"/>
  <c r="M67" i="190" s="1"/>
  <c r="AM67" i="190" s="1"/>
  <c r="Z67" i="190" a="1"/>
  <c r="Z67" i="190" s="1"/>
  <c r="AZ67" i="190" s="1"/>
  <c r="Z3" i="190" a="1"/>
  <c r="Z3" i="190" s="1"/>
  <c r="AZ3" i="190" s="1"/>
  <c r="M3" i="190" a="1"/>
  <c r="M3" i="190" s="1"/>
  <c r="AM3" i="190" s="1"/>
  <c r="M84" i="190" a="1"/>
  <c r="M84" i="190" s="1"/>
  <c r="AM84" i="190" s="1"/>
  <c r="Z84" i="190" a="1"/>
  <c r="Z84" i="190" s="1"/>
  <c r="AZ84" i="190" s="1"/>
  <c r="M12" i="190" a="1"/>
  <c r="M12" i="190" s="1"/>
  <c r="AM12" i="190" s="1"/>
  <c r="Z12" i="190" a="1"/>
  <c r="Z12" i="190" s="1"/>
  <c r="AZ12" i="190" s="1"/>
  <c r="Z93" i="190" a="1"/>
  <c r="Z93" i="190" s="1"/>
  <c r="AZ93" i="190" s="1"/>
  <c r="M93" i="190" a="1"/>
  <c r="M93" i="190" s="1"/>
  <c r="AM93" i="190" s="1"/>
  <c r="Z45" i="190" a="1"/>
  <c r="Z45" i="190" s="1"/>
  <c r="AZ45" i="190" s="1"/>
  <c r="M45" i="190" a="1"/>
  <c r="M45" i="190" s="1"/>
  <c r="AM45" i="190" s="1"/>
  <c r="M91" i="190" a="1"/>
  <c r="M91" i="190" s="1"/>
  <c r="AM91" i="190" s="1"/>
  <c r="Z91" i="190" a="1"/>
  <c r="Z91" i="190" s="1"/>
  <c r="AZ91" i="190" s="1"/>
  <c r="M39" i="190" a="1"/>
  <c r="M39" i="190" s="1"/>
  <c r="AM39" i="190" s="1"/>
  <c r="Z39" i="190" a="1"/>
  <c r="Z39" i="190" s="1"/>
  <c r="AZ39" i="190" s="1"/>
  <c r="Z77" i="190" a="1"/>
  <c r="Z77" i="190" s="1"/>
  <c r="AZ77" i="190" s="1"/>
  <c r="M77" i="190" a="1"/>
  <c r="M77" i="190" s="1"/>
  <c r="AM77" i="190" s="1"/>
  <c r="M30" i="190" a="1"/>
  <c r="M30" i="190" s="1"/>
  <c r="AM30" i="190" s="1"/>
  <c r="Z30" i="190" a="1"/>
  <c r="Z30" i="190" s="1"/>
  <c r="AZ30" i="190" s="1"/>
  <c r="Z98" i="190" a="1"/>
  <c r="Z98" i="190" s="1"/>
  <c r="AZ98" i="190" s="1"/>
  <c r="M98" i="190" a="1"/>
  <c r="M98" i="190" s="1"/>
  <c r="AM98" i="190" s="1"/>
  <c r="BE103" i="190"/>
  <c r="BH103" i="190"/>
  <c r="BG103" i="190"/>
  <c r="E13" i="194" a="1"/>
  <c r="E13" i="194" s="1"/>
  <c r="L13" i="188"/>
  <c r="M13" i="188"/>
  <c r="E12" i="194" a="1"/>
  <c r="E12" i="194" s="1"/>
  <c r="M12" i="188"/>
  <c r="L12" i="188"/>
  <c r="I58" i="182"/>
  <c r="L15" i="184"/>
  <c r="L95" i="182"/>
  <c r="K97" i="184"/>
  <c r="M10" i="184"/>
  <c r="K47" i="184"/>
  <c r="M61" i="184"/>
  <c r="K21" i="184"/>
  <c r="M33" i="184"/>
  <c r="I76" i="182"/>
  <c r="K55" i="182"/>
  <c r="L20" i="182"/>
  <c r="M101" i="184"/>
  <c r="K6" i="184"/>
  <c r="I95" i="182"/>
  <c r="K57" i="184"/>
  <c r="Q14" i="194"/>
  <c r="H14" i="188" s="1"/>
  <c r="K94" i="184"/>
  <c r="I60" i="182"/>
  <c r="L22" i="184"/>
  <c r="I61" i="182"/>
  <c r="K85" i="184"/>
  <c r="Q12" i="194"/>
  <c r="H12" i="188" s="1"/>
  <c r="L19" i="184"/>
  <c r="I47" i="182"/>
  <c r="M90" i="184"/>
  <c r="K49" i="184"/>
  <c r="Q13" i="194"/>
  <c r="H13" i="188" s="1"/>
  <c r="M35" i="184"/>
  <c r="M20" i="184"/>
  <c r="M94" i="184"/>
  <c r="M18" i="184"/>
  <c r="I81" i="182"/>
  <c r="L64" i="182"/>
  <c r="L76" i="182"/>
  <c r="K51" i="184"/>
  <c r="K25" i="184"/>
  <c r="M82" i="184"/>
  <c r="K16" i="184"/>
  <c r="L41" i="182"/>
  <c r="I50" i="182"/>
  <c r="M27" i="182"/>
  <c r="L9" i="184"/>
  <c r="L32" i="184"/>
  <c r="I72" i="182"/>
  <c r="L56" i="184"/>
  <c r="K86" i="184"/>
  <c r="M80" i="184"/>
  <c r="K44" i="182"/>
  <c r="M29" i="184"/>
  <c r="L42" i="184"/>
  <c r="M32" i="182"/>
  <c r="L93" i="184"/>
  <c r="I93" i="182"/>
  <c r="M100" i="184"/>
  <c r="L37" i="182"/>
  <c r="L11" i="184"/>
  <c r="L18" i="184"/>
  <c r="L74" i="182"/>
  <c r="L94" i="184"/>
  <c r="K38" i="182"/>
  <c r="I66" i="182"/>
  <c r="L77" i="182"/>
  <c r="M88" i="184"/>
  <c r="K46" i="182"/>
  <c r="L39" i="182"/>
  <c r="K40" i="184"/>
  <c r="L53" i="184"/>
  <c r="K60" i="182"/>
  <c r="L81" i="184"/>
  <c r="L72" i="182"/>
  <c r="L28" i="184"/>
  <c r="K12" i="184"/>
  <c r="L48" i="184"/>
  <c r="I100" i="182"/>
  <c r="K65" i="184"/>
  <c r="M38" i="184"/>
  <c r="M25" i="184"/>
  <c r="L86" i="182"/>
  <c r="L72" i="184"/>
  <c r="K99" i="184"/>
  <c r="K48" i="184"/>
  <c r="L59" i="184"/>
  <c r="L6" i="184"/>
  <c r="L44" i="184"/>
  <c r="M30" i="184"/>
  <c r="M26" i="184"/>
  <c r="K9" i="184"/>
  <c r="K70" i="182"/>
  <c r="K24" i="184"/>
  <c r="K11" i="184"/>
  <c r="I48" i="182"/>
  <c r="K82" i="182"/>
  <c r="L49" i="184"/>
  <c r="M36" i="184"/>
  <c r="L51" i="184"/>
  <c r="I64" i="182"/>
  <c r="L14" i="184"/>
  <c r="M58" i="184"/>
  <c r="M32" i="184"/>
  <c r="M67" i="184"/>
  <c r="L85" i="184"/>
  <c r="K39" i="184"/>
  <c r="L27" i="182"/>
  <c r="K35" i="184"/>
  <c r="M40" i="184"/>
  <c r="M93" i="184"/>
  <c r="M68" i="184"/>
  <c r="K81" i="184"/>
  <c r="L97" i="184"/>
  <c r="M17" i="184"/>
  <c r="I77" i="182"/>
  <c r="M55" i="184"/>
  <c r="K91" i="184"/>
  <c r="L70" i="184"/>
  <c r="K73" i="184"/>
  <c r="L91" i="184"/>
  <c r="I45" i="182"/>
  <c r="K63" i="184"/>
  <c r="L55" i="184"/>
  <c r="M95" i="184"/>
  <c r="K19" i="184"/>
  <c r="K79" i="184"/>
  <c r="M92" i="184"/>
  <c r="K8" i="184"/>
  <c r="K54" i="184"/>
  <c r="L30" i="182"/>
  <c r="M64" i="182"/>
  <c r="L61" i="184"/>
  <c r="I87" i="182"/>
  <c r="M46" i="184"/>
  <c r="M97" i="184"/>
  <c r="L8" i="184"/>
  <c r="K71" i="182"/>
  <c r="L25" i="184"/>
  <c r="K7" i="184"/>
  <c r="K38" i="184"/>
  <c r="M9" i="184"/>
  <c r="M5" i="184"/>
  <c r="K8" i="182"/>
  <c r="K27" i="184"/>
  <c r="L40" i="182"/>
  <c r="L43" i="184"/>
  <c r="K78" i="184"/>
  <c r="L4" i="184"/>
  <c r="K20" i="184"/>
  <c r="M72" i="184"/>
  <c r="M59" i="184"/>
  <c r="M62" i="184"/>
  <c r="M7" i="184"/>
  <c r="I57" i="182"/>
  <c r="K43" i="184"/>
  <c r="L48" i="182"/>
  <c r="L23" i="184"/>
  <c r="L28" i="182"/>
  <c r="M69" i="182"/>
  <c r="K101" i="184"/>
  <c r="K84" i="184"/>
  <c r="M64" i="184"/>
  <c r="M86" i="184"/>
  <c r="M6" i="184"/>
  <c r="L45" i="184"/>
  <c r="K41" i="184"/>
  <c r="M48" i="184"/>
  <c r="K102" i="184"/>
  <c r="K22" i="184"/>
  <c r="M89" i="182"/>
  <c r="R12" i="194"/>
  <c r="I89" i="182"/>
  <c r="M58" i="182"/>
  <c r="K87" i="184"/>
  <c r="K37" i="184"/>
  <c r="L86" i="184"/>
  <c r="K17" i="182"/>
  <c r="L34" i="184"/>
  <c r="M69" i="184"/>
  <c r="K76" i="184"/>
  <c r="L99" i="184"/>
  <c r="L63" i="184"/>
  <c r="K50" i="184"/>
  <c r="M12" i="184"/>
  <c r="M3" i="184"/>
  <c r="K28" i="184"/>
  <c r="L16" i="184"/>
  <c r="L35" i="184"/>
  <c r="L73" i="184"/>
  <c r="K2" i="184"/>
  <c r="S12" i="194" s="1"/>
  <c r="M66" i="184"/>
  <c r="L69" i="184"/>
  <c r="M43" i="184"/>
  <c r="M84" i="184"/>
  <c r="K33" i="184"/>
  <c r="M76" i="184"/>
  <c r="M65" i="184"/>
  <c r="M87" i="184"/>
  <c r="L63" i="182"/>
  <c r="L101" i="184"/>
  <c r="M54" i="184"/>
  <c r="K95" i="184"/>
  <c r="L70" i="182"/>
  <c r="L79" i="184"/>
  <c r="I53" i="182"/>
  <c r="L80" i="184"/>
  <c r="L82" i="184"/>
  <c r="M83" i="182"/>
  <c r="M50" i="184"/>
  <c r="L24" i="184"/>
  <c r="L77" i="184"/>
  <c r="M51" i="182"/>
  <c r="M19" i="184"/>
  <c r="L90" i="184"/>
  <c r="M102" i="184"/>
  <c r="K62" i="184"/>
  <c r="M78" i="184"/>
  <c r="M81" i="184"/>
  <c r="K61" i="184"/>
  <c r="K72" i="184"/>
  <c r="I86" i="182"/>
  <c r="M74" i="184"/>
  <c r="M31" i="184"/>
  <c r="K83" i="184"/>
  <c r="L60" i="184"/>
  <c r="M45" i="184"/>
  <c r="M71" i="184"/>
  <c r="L34" i="182"/>
  <c r="M42" i="184"/>
  <c r="M91" i="184"/>
  <c r="M57" i="184"/>
  <c r="M56" i="184"/>
  <c r="K53" i="184"/>
  <c r="M39" i="184"/>
  <c r="K18" i="184"/>
  <c r="K46" i="184"/>
  <c r="I71" i="182"/>
  <c r="K64" i="184"/>
  <c r="L95" i="184"/>
  <c r="K55" i="184"/>
  <c r="M44" i="184"/>
  <c r="L17" i="184"/>
  <c r="L30" i="184"/>
  <c r="L54" i="184"/>
  <c r="L33" i="184"/>
  <c r="K66" i="182"/>
  <c r="M73" i="182"/>
  <c r="M34" i="184"/>
  <c r="K89" i="184"/>
  <c r="L52" i="184"/>
  <c r="I51" i="182"/>
  <c r="L89" i="184"/>
  <c r="L74" i="184"/>
  <c r="K4" i="184"/>
  <c r="L20" i="184"/>
  <c r="M36" i="182"/>
  <c r="K32" i="184"/>
  <c r="L98" i="184"/>
  <c r="K29" i="184"/>
  <c r="L62" i="184"/>
  <c r="M9" i="182"/>
  <c r="M85" i="184"/>
  <c r="K44" i="184"/>
  <c r="L65" i="184"/>
  <c r="K53" i="182"/>
  <c r="M28" i="182"/>
  <c r="L37" i="184"/>
  <c r="M53" i="184"/>
  <c r="M27" i="184"/>
  <c r="L57" i="184"/>
  <c r="M13" i="184"/>
  <c r="K100" i="184"/>
  <c r="M79" i="184"/>
  <c r="K60" i="184"/>
  <c r="L83" i="184"/>
  <c r="K69" i="184"/>
  <c r="M2" i="184"/>
  <c r="S14" i="194" s="1"/>
  <c r="M92" i="182"/>
  <c r="K11" i="182"/>
  <c r="K56" i="184"/>
  <c r="K31" i="184"/>
  <c r="K77" i="184"/>
  <c r="K23" i="184"/>
  <c r="I90" i="182"/>
  <c r="K13" i="184"/>
  <c r="M52" i="184"/>
  <c r="L3" i="184"/>
  <c r="K67" i="184"/>
  <c r="K10" i="184"/>
  <c r="I55" i="182"/>
  <c r="K82" i="184"/>
  <c r="K39" i="182"/>
  <c r="M75" i="184"/>
  <c r="I83" i="182"/>
  <c r="K14" i="184"/>
  <c r="L67" i="184"/>
  <c r="M49" i="184"/>
  <c r="M28" i="184"/>
  <c r="L40" i="184"/>
  <c r="M60" i="184"/>
  <c r="I101" i="182"/>
  <c r="L10" i="184"/>
  <c r="M11" i="184"/>
  <c r="M37" i="184"/>
  <c r="M66" i="182"/>
  <c r="K71" i="184"/>
  <c r="K92" i="184"/>
  <c r="L29" i="184"/>
  <c r="M51" i="184"/>
  <c r="M21" i="184"/>
  <c r="L87" i="184"/>
  <c r="M8" i="184"/>
  <c r="M63" i="184"/>
  <c r="L21" i="184"/>
  <c r="L26" i="184"/>
  <c r="K75" i="184"/>
  <c r="K15" i="184"/>
  <c r="K3" i="184"/>
  <c r="L78" i="184"/>
  <c r="L46" i="184"/>
  <c r="K3" i="182"/>
  <c r="K42" i="184"/>
  <c r="M14" i="184"/>
  <c r="M77" i="184"/>
  <c r="L7" i="184"/>
  <c r="M41" i="184"/>
  <c r="L68" i="184"/>
  <c r="M98" i="184"/>
  <c r="K88" i="184"/>
  <c r="M22" i="184"/>
  <c r="K26" i="184"/>
  <c r="I99" i="182"/>
  <c r="K45" i="184"/>
  <c r="K66" i="184"/>
  <c r="I59" i="182"/>
  <c r="M24" i="184"/>
  <c r="K80" i="182"/>
  <c r="L92" i="182"/>
  <c r="M99" i="184"/>
  <c r="M63" i="182"/>
  <c r="K34" i="184"/>
  <c r="M23" i="184"/>
  <c r="I65" i="182"/>
  <c r="L47" i="184"/>
  <c r="L50" i="184"/>
  <c r="L2" i="182"/>
  <c r="I69" i="182"/>
  <c r="K59" i="184"/>
  <c r="L31" i="184"/>
  <c r="L80" i="182"/>
  <c r="K5" i="184"/>
  <c r="K70" i="184"/>
  <c r="K74" i="184"/>
  <c r="M16" i="184"/>
  <c r="L36" i="184"/>
  <c r="L5" i="184"/>
  <c r="L76" i="184"/>
  <c r="L39" i="184"/>
  <c r="L67" i="182"/>
  <c r="L2" i="184"/>
  <c r="S13" i="194" s="1"/>
  <c r="L13" i="184"/>
  <c r="K27" i="182"/>
  <c r="K30" i="184"/>
  <c r="K52" i="184"/>
  <c r="L96" i="184"/>
  <c r="K36" i="184"/>
  <c r="M4" i="184"/>
  <c r="M70" i="182"/>
  <c r="K17" i="184"/>
  <c r="L102" i="184"/>
  <c r="M15" i="184"/>
  <c r="L41" i="184"/>
  <c r="L64" i="184"/>
  <c r="L38" i="184"/>
  <c r="L88" i="184"/>
  <c r="I52" i="182"/>
  <c r="M83" i="184"/>
  <c r="I98" i="182"/>
  <c r="K98" i="184"/>
  <c r="L12" i="184"/>
  <c r="L66" i="184"/>
  <c r="L61" i="182"/>
  <c r="L84" i="184"/>
  <c r="K34" i="182"/>
  <c r="M47" i="184"/>
  <c r="K90" i="184"/>
  <c r="L75" i="184"/>
  <c r="L52" i="182"/>
  <c r="L71" i="184"/>
  <c r="M89" i="184"/>
  <c r="L27" i="184"/>
  <c r="L58" i="184"/>
  <c r="K80" i="184"/>
  <c r="M70" i="184"/>
  <c r="K96" i="184"/>
  <c r="K97" i="182"/>
  <c r="L92" i="184"/>
  <c r="L100" i="184"/>
  <c r="M73" i="184"/>
  <c r="M96" i="184"/>
  <c r="K58" i="184"/>
  <c r="K68" i="184"/>
  <c r="K93" i="184"/>
  <c r="K30" i="182"/>
  <c r="M95" i="182"/>
  <c r="L47" i="182"/>
  <c r="M71" i="182"/>
  <c r="L38" i="182"/>
  <c r="K40" i="182"/>
  <c r="L49" i="182"/>
  <c r="K87" i="182"/>
  <c r="M85" i="182"/>
  <c r="M34" i="182"/>
  <c r="K101" i="182"/>
  <c r="M79" i="182"/>
  <c r="L96" i="182"/>
  <c r="M74" i="182"/>
  <c r="L89" i="182"/>
  <c r="M40" i="182"/>
  <c r="L66" i="182"/>
  <c r="K83" i="182"/>
  <c r="K65" i="182"/>
  <c r="M75" i="182"/>
  <c r="M44" i="182"/>
  <c r="K47" i="182"/>
  <c r="K89" i="182"/>
  <c r="K63" i="182"/>
  <c r="K69" i="182"/>
  <c r="M29" i="182"/>
  <c r="L53" i="182"/>
  <c r="M86" i="182"/>
  <c r="L83" i="182"/>
  <c r="K33" i="182"/>
  <c r="L32" i="182"/>
  <c r="K42" i="182"/>
  <c r="K56" i="182"/>
  <c r="K92" i="182"/>
  <c r="K93" i="182"/>
  <c r="M47" i="182"/>
  <c r="L87" i="182"/>
  <c r="M98" i="182"/>
  <c r="L75" i="182"/>
  <c r="K43" i="182"/>
  <c r="K88" i="182"/>
  <c r="K50" i="182"/>
  <c r="K31" i="182"/>
  <c r="M68" i="182"/>
  <c r="L94" i="182"/>
  <c r="K28" i="182"/>
  <c r="K90" i="182"/>
  <c r="K51" i="182"/>
  <c r="K58" i="182"/>
  <c r="M100" i="182"/>
  <c r="K61" i="182"/>
  <c r="M26" i="182"/>
  <c r="M77" i="182"/>
  <c r="L84" i="182"/>
  <c r="M76" i="182"/>
  <c r="L71" i="182"/>
  <c r="K48" i="182"/>
  <c r="K29" i="182"/>
  <c r="M43" i="182"/>
  <c r="L73" i="182"/>
  <c r="K76" i="182"/>
  <c r="K41" i="182"/>
  <c r="K52" i="182"/>
  <c r="K74" i="182"/>
  <c r="K79" i="182"/>
  <c r="K99" i="182"/>
  <c r="M99" i="182"/>
  <c r="K81" i="182"/>
  <c r="K100" i="182"/>
  <c r="L33" i="182"/>
  <c r="M31" i="182"/>
  <c r="L29" i="182"/>
  <c r="M67" i="182"/>
  <c r="L82" i="182"/>
  <c r="M78" i="182"/>
  <c r="L59" i="182"/>
  <c r="L45" i="182"/>
  <c r="K77" i="182"/>
  <c r="L43" i="182"/>
  <c r="M52" i="182"/>
  <c r="M102" i="182"/>
  <c r="M84" i="182"/>
  <c r="L55" i="182"/>
  <c r="M45" i="182"/>
  <c r="M88" i="182"/>
  <c r="L78" i="182"/>
  <c r="K59" i="182"/>
  <c r="K45" i="182"/>
  <c r="M46" i="182"/>
  <c r="K73" i="182"/>
  <c r="M42" i="182"/>
  <c r="L62" i="182"/>
  <c r="K62" i="182"/>
  <c r="M72" i="182"/>
  <c r="L90" i="182"/>
  <c r="M56" i="182"/>
  <c r="L68" i="182"/>
  <c r="M54" i="182"/>
  <c r="L81" i="182"/>
  <c r="M65" i="182"/>
  <c r="L42" i="182"/>
  <c r="M33" i="182"/>
  <c r="L50" i="182"/>
  <c r="M39" i="182"/>
  <c r="M37" i="182"/>
  <c r="K36" i="182"/>
  <c r="K98" i="182"/>
  <c r="K96" i="182"/>
  <c r="K37" i="182"/>
  <c r="K95" i="182"/>
  <c r="M41" i="182"/>
  <c r="M93" i="182"/>
  <c r="L60" i="182"/>
  <c r="M59" i="182"/>
  <c r="M94" i="182"/>
  <c r="L88" i="182"/>
  <c r="M96" i="182"/>
  <c r="L58" i="182"/>
  <c r="L69" i="182"/>
  <c r="K57" i="182"/>
  <c r="K102" i="182"/>
  <c r="K86" i="182"/>
  <c r="K84" i="182"/>
  <c r="K35" i="182"/>
  <c r="M50" i="182"/>
  <c r="K68" i="182"/>
  <c r="L46" i="182"/>
  <c r="M49" i="182"/>
  <c r="L56" i="182"/>
  <c r="M101" i="182"/>
  <c r="L44" i="182"/>
  <c r="M82" i="182"/>
  <c r="L91" i="182"/>
  <c r="M57" i="182"/>
  <c r="M48" i="182"/>
  <c r="M53" i="182"/>
  <c r="K49" i="182"/>
  <c r="K75" i="182"/>
  <c r="K32" i="182"/>
  <c r="M35" i="182"/>
  <c r="L65" i="182"/>
  <c r="K91" i="182"/>
  <c r="L79" i="182"/>
  <c r="L51" i="182"/>
  <c r="M60" i="182"/>
  <c r="L31" i="182"/>
  <c r="M97" i="182"/>
  <c r="M30" i="182"/>
  <c r="L97" i="182"/>
  <c r="L99" i="182"/>
  <c r="K54" i="182"/>
  <c r="L57" i="182"/>
  <c r="K85" i="182"/>
  <c r="K72" i="182"/>
  <c r="K64" i="182"/>
  <c r="K78" i="182"/>
  <c r="L35" i="182"/>
  <c r="M90" i="182"/>
  <c r="L100" i="182"/>
  <c r="K67" i="182"/>
  <c r="L98" i="182"/>
  <c r="M38" i="182"/>
  <c r="L102" i="182"/>
  <c r="L36" i="182"/>
  <c r="M91" i="182"/>
  <c r="M55" i="182"/>
  <c r="R10" i="194"/>
  <c r="L19" i="182"/>
  <c r="M10" i="182"/>
  <c r="K2" i="182"/>
  <c r="M20" i="182"/>
  <c r="L16" i="182"/>
  <c r="L6" i="182"/>
  <c r="M13" i="182"/>
  <c r="M16" i="182"/>
  <c r="L12" i="182"/>
  <c r="L5" i="182"/>
  <c r="M7" i="182"/>
  <c r="M4" i="182"/>
  <c r="L13" i="182"/>
  <c r="M14" i="182"/>
  <c r="M15" i="182"/>
  <c r="L18" i="182"/>
  <c r="M5" i="182"/>
  <c r="M6" i="182"/>
  <c r="L17" i="182"/>
  <c r="M25" i="182"/>
  <c r="M11" i="182"/>
  <c r="K26" i="182"/>
  <c r="K10" i="182"/>
  <c r="K5" i="182"/>
  <c r="K16" i="182"/>
  <c r="K23" i="182"/>
  <c r="K22" i="182"/>
  <c r="K25" i="182"/>
  <c r="K9" i="182"/>
  <c r="K4" i="18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4" i="92"/>
  <c r="L3" i="92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4" i="81"/>
  <c r="AP14" i="194" a="1"/>
  <c r="AO13" i="194" a="1"/>
  <c r="W13" i="194" a="1"/>
  <c r="W14" i="194" a="1"/>
  <c r="AZ14" i="194" a="1"/>
  <c r="Z14" i="194" a="1"/>
  <c r="AO14" i="194" a="1"/>
  <c r="AZ13" i="194" a="1"/>
  <c r="Z12" i="194" a="1"/>
  <c r="W10" i="194" a="1"/>
  <c r="AP12" i="194" a="1"/>
  <c r="AZ12" i="194" a="1"/>
  <c r="AE10" i="194" a="1"/>
  <c r="AP10" i="194" a="1"/>
  <c r="AO10" i="194" a="1"/>
  <c r="AV10" i="194" a="1"/>
  <c r="AO10" i="194" l="1"/>
  <c r="AP10" i="194"/>
  <c r="W10" i="194"/>
  <c r="AV10" i="194"/>
  <c r="AE10" i="194"/>
  <c r="AP14" i="194"/>
  <c r="AQ14" i="194"/>
  <c r="Z14" i="194"/>
  <c r="AZ14" i="194"/>
  <c r="W14" i="194"/>
  <c r="AO14" i="194"/>
  <c r="W13" i="194"/>
  <c r="AZ13" i="194"/>
  <c r="AO13" i="194"/>
  <c r="AZ12" i="194"/>
  <c r="Z12" i="194"/>
  <c r="AP12" i="194"/>
  <c r="I24" i="182"/>
  <c r="BK14" i="190"/>
  <c r="AH14" i="189" s="1"/>
  <c r="I78" i="182"/>
  <c r="I15" i="182"/>
  <c r="I14" i="182"/>
  <c r="BK25" i="190"/>
  <c r="AH25" i="189" s="1"/>
  <c r="I56" i="182"/>
  <c r="I79" i="182"/>
  <c r="I74" i="182"/>
  <c r="I94" i="182"/>
  <c r="I39" i="182"/>
  <c r="BK38" i="190"/>
  <c r="AH38" i="189" s="1"/>
  <c r="I68" i="182"/>
  <c r="BK32" i="190"/>
  <c r="AH32" i="189" s="1"/>
  <c r="I32" i="182"/>
  <c r="I5" i="182"/>
  <c r="I3" i="182"/>
  <c r="BK26" i="190"/>
  <c r="AH26" i="189" s="1"/>
  <c r="I7" i="182"/>
  <c r="I62" i="182"/>
  <c r="I16" i="182"/>
  <c r="I8" i="182"/>
  <c r="I6" i="182"/>
  <c r="I13" i="182"/>
  <c r="I73" i="182"/>
  <c r="I31" i="182"/>
  <c r="BK34" i="190"/>
  <c r="AH34" i="189" s="1"/>
  <c r="I40" i="182"/>
  <c r="I88" i="182"/>
  <c r="BK8" i="190"/>
  <c r="AH8" i="189" s="1"/>
  <c r="BK5" i="190"/>
  <c r="AH5" i="189" s="1"/>
  <c r="I11" i="182"/>
  <c r="I54" i="182"/>
  <c r="I22" i="182"/>
  <c r="I97" i="182"/>
  <c r="I80" i="182"/>
  <c r="I17" i="182"/>
  <c r="I9" i="182"/>
  <c r="I21" i="182"/>
  <c r="I10" i="182"/>
  <c r="I29" i="182"/>
  <c r="I23" i="182"/>
  <c r="I28" i="182"/>
  <c r="I42" i="182"/>
  <c r="I18" i="182"/>
  <c r="I19" i="182"/>
  <c r="I91" i="182"/>
  <c r="I27" i="182"/>
  <c r="I34" i="182"/>
  <c r="I49" i="182"/>
  <c r="BK11" i="190"/>
  <c r="AH11" i="189" s="1"/>
  <c r="I20" i="182"/>
  <c r="I12" i="182"/>
  <c r="BK36" i="190"/>
  <c r="AH36" i="189" s="1"/>
  <c r="I75" i="182"/>
  <c r="BK9" i="190"/>
  <c r="AH9" i="189" s="1"/>
  <c r="BK16" i="190"/>
  <c r="AH16" i="189" s="1"/>
  <c r="I26" i="182"/>
  <c r="I84" i="182"/>
  <c r="I38" i="182"/>
  <c r="I44" i="182"/>
  <c r="I70" i="182"/>
  <c r="I36" i="182"/>
  <c r="I41" i="182"/>
  <c r="E10" i="194" a="1"/>
  <c r="E10" i="194" s="1"/>
  <c r="I33" i="182"/>
  <c r="I35" i="182"/>
  <c r="Q10" i="194"/>
  <c r="D10" i="194" a="1"/>
  <c r="D10" i="194" s="1"/>
  <c r="I30" i="182"/>
  <c r="I25" i="182"/>
  <c r="I37" i="182"/>
  <c r="R14" i="194"/>
  <c r="M80" i="182"/>
  <c r="L25" i="182"/>
  <c r="M21" i="182"/>
  <c r="M22" i="182"/>
  <c r="M24" i="182"/>
  <c r="L7" i="182"/>
  <c r="D14" i="194" a="1"/>
  <c r="D14" i="194" s="1"/>
  <c r="K13" i="182"/>
  <c r="BM20" i="190"/>
  <c r="AJ20" i="189" s="1"/>
  <c r="K12" i="182"/>
  <c r="L21" i="182"/>
  <c r="K21" i="182"/>
  <c r="J12" i="194" a="1"/>
  <c r="J12" i="194" s="1"/>
  <c r="M17" i="182"/>
  <c r="BK22" i="190"/>
  <c r="AH22" i="189" s="1"/>
  <c r="L54" i="182"/>
  <c r="M81" i="182"/>
  <c r="D12" i="194" a="1"/>
  <c r="D12" i="194" s="1"/>
  <c r="I85" i="182"/>
  <c r="M62" i="182"/>
  <c r="I46" i="182"/>
  <c r="I67" i="182"/>
  <c r="M23" i="182"/>
  <c r="L26" i="182"/>
  <c r="I102" i="182"/>
  <c r="K7" i="182"/>
  <c r="L22" i="182"/>
  <c r="R13" i="194"/>
  <c r="L3" i="182"/>
  <c r="L93" i="182"/>
  <c r="L23" i="182"/>
  <c r="BK6" i="190"/>
  <c r="AH6" i="189" s="1"/>
  <c r="I82" i="182"/>
  <c r="L101" i="182"/>
  <c r="K94" i="182"/>
  <c r="M18" i="182"/>
  <c r="D13" i="194" a="1"/>
  <c r="D13" i="194" s="1"/>
  <c r="M12" i="182"/>
  <c r="M2" i="182"/>
  <c r="BK20" i="190"/>
  <c r="AH20" i="189" s="1"/>
  <c r="BK13" i="190"/>
  <c r="AH13" i="189" s="1"/>
  <c r="K15" i="182"/>
  <c r="K20" i="182"/>
  <c r="M3" i="182"/>
  <c r="BK15" i="190"/>
  <c r="AH15" i="189" s="1"/>
  <c r="BM17" i="190"/>
  <c r="AJ17" i="189" s="1"/>
  <c r="BM80" i="190"/>
  <c r="AJ80" i="189" s="1"/>
  <c r="BM19" i="190"/>
  <c r="AJ19" i="189" s="1"/>
  <c r="L85" i="182"/>
  <c r="K14" i="182"/>
  <c r="L9" i="182"/>
  <c r="L8" i="182"/>
  <c r="K6" i="182"/>
  <c r="K24" i="182"/>
  <c r="K10" i="194" a="1"/>
  <c r="K10" i="194" s="1"/>
  <c r="K12" i="194" a="1"/>
  <c r="K12" i="194" s="1"/>
  <c r="K14" i="194" a="1"/>
  <c r="K14" i="194" s="1"/>
  <c r="L4" i="182"/>
  <c r="M61" i="182"/>
  <c r="I92" i="182"/>
  <c r="I96" i="182"/>
  <c r="K18" i="182"/>
  <c r="M8" i="182"/>
  <c r="L11" i="182"/>
  <c r="AC12" i="194" a="1"/>
  <c r="AC12" i="194" s="1"/>
  <c r="AD14" i="194" a="1"/>
  <c r="AD14" i="194" s="1"/>
  <c r="AD12" i="194" a="1"/>
  <c r="AD12" i="194" s="1"/>
  <c r="AC14" i="194" a="1"/>
  <c r="AC14" i="194" s="1"/>
  <c r="M19" i="182"/>
  <c r="BM12" i="190"/>
  <c r="AJ12" i="189" s="1"/>
  <c r="J10" i="194" a="1"/>
  <c r="J10" i="194" s="1"/>
  <c r="J14" i="194" a="1"/>
  <c r="J14" i="194" s="1"/>
  <c r="L24" i="182"/>
  <c r="L10" i="182"/>
  <c r="J13" i="194" a="1"/>
  <c r="J13" i="194" s="1"/>
  <c r="K13" i="194" a="1"/>
  <c r="K13" i="194" s="1"/>
  <c r="BN3" i="190"/>
  <c r="AK3" i="189" s="1"/>
  <c r="BM18" i="190"/>
  <c r="AJ18" i="189" s="1"/>
  <c r="AD13" i="194" a="1"/>
  <c r="AD13" i="194" s="1"/>
  <c r="K19" i="182"/>
  <c r="I4" i="182"/>
  <c r="AC13" i="194" a="1"/>
  <c r="AC13" i="194" s="1"/>
  <c r="L14" i="182"/>
  <c r="L15" i="182"/>
  <c r="BK63" i="190"/>
  <c r="AH63" i="189" s="1"/>
  <c r="I43" i="182"/>
  <c r="M87" i="182"/>
  <c r="I63" i="182"/>
  <c r="BM14" i="190"/>
  <c r="AJ14" i="189" s="1"/>
  <c r="BO27" i="190"/>
  <c r="AL27" i="189" s="1"/>
  <c r="BN8" i="190"/>
  <c r="AK8" i="189" s="1"/>
  <c r="BO63" i="190"/>
  <c r="AL63" i="189" s="1"/>
  <c r="BM5" i="190"/>
  <c r="AJ5" i="189" s="1"/>
  <c r="BN7" i="190"/>
  <c r="AK7" i="189" s="1"/>
  <c r="BO83" i="190"/>
  <c r="AL83" i="189" s="1"/>
  <c r="BN99" i="190"/>
  <c r="AK99" i="189" s="1"/>
  <c r="BO30" i="190"/>
  <c r="AL30" i="189" s="1"/>
  <c r="BN61" i="190"/>
  <c r="AK61" i="189" s="1"/>
  <c r="BM32" i="190"/>
  <c r="AJ32" i="189" s="1"/>
  <c r="BK73" i="190"/>
  <c r="AH73" i="189" s="1"/>
  <c r="BK23" i="190"/>
  <c r="AH23" i="189" s="1"/>
  <c r="BN76" i="190"/>
  <c r="AK76" i="189" s="1"/>
  <c r="BM84" i="190"/>
  <c r="AJ84" i="189" s="1"/>
  <c r="BK91" i="190"/>
  <c r="AH91" i="189" s="1"/>
  <c r="BN69" i="190"/>
  <c r="AK69" i="189" s="1"/>
  <c r="BO59" i="190"/>
  <c r="AL59" i="189" s="1"/>
  <c r="BN60" i="190"/>
  <c r="AK60" i="189" s="1"/>
  <c r="BO39" i="190"/>
  <c r="AL39" i="189" s="1"/>
  <c r="BM62" i="190"/>
  <c r="AJ62" i="189" s="1"/>
  <c r="BO45" i="190"/>
  <c r="AL45" i="189" s="1"/>
  <c r="BN43" i="190"/>
  <c r="AK43" i="189" s="1"/>
  <c r="BM100" i="190"/>
  <c r="AJ100" i="189" s="1"/>
  <c r="BM15" i="190"/>
  <c r="AJ15" i="189" s="1"/>
  <c r="BM16" i="190"/>
  <c r="AJ16" i="189" s="1"/>
  <c r="BN32" i="190"/>
  <c r="AK32" i="189" s="1"/>
  <c r="BM89" i="190"/>
  <c r="AJ89" i="189" s="1"/>
  <c r="BN9" i="190"/>
  <c r="AK9" i="189" s="1"/>
  <c r="BO91" i="190"/>
  <c r="AL91" i="189" s="1"/>
  <c r="BO7" i="190"/>
  <c r="AL7" i="189" s="1"/>
  <c r="BN51" i="190"/>
  <c r="AK51" i="189" s="1"/>
  <c r="BO25" i="190"/>
  <c r="AL25" i="189" s="1"/>
  <c r="BO49" i="190"/>
  <c r="AL49" i="189" s="1"/>
  <c r="BN90" i="190"/>
  <c r="AK90" i="189" s="1"/>
  <c r="BO31" i="190"/>
  <c r="AL31" i="189" s="1"/>
  <c r="BN73" i="190"/>
  <c r="AK73" i="189" s="1"/>
  <c r="BM51" i="190"/>
  <c r="AJ51" i="189" s="1"/>
  <c r="BN75" i="190"/>
  <c r="AK75" i="189" s="1"/>
  <c r="BM69" i="190"/>
  <c r="AJ69" i="189" s="1"/>
  <c r="BM21" i="190"/>
  <c r="AJ21" i="189" s="1"/>
  <c r="BN101" i="190"/>
  <c r="AK101" i="189" s="1"/>
  <c r="BN36" i="190"/>
  <c r="AK36" i="189" s="1"/>
  <c r="BN26" i="190"/>
  <c r="AK26" i="189" s="1"/>
  <c r="BN24" i="190"/>
  <c r="AK24" i="189" s="1"/>
  <c r="BM78" i="190"/>
  <c r="AJ78" i="189" s="1"/>
  <c r="BM85" i="190"/>
  <c r="AJ85" i="189" s="1"/>
  <c r="BN31" i="190"/>
  <c r="AK31" i="189" s="1"/>
  <c r="BO11" i="190"/>
  <c r="AL11" i="189" s="1"/>
  <c r="BO53" i="190"/>
  <c r="AL53" i="189" s="1"/>
  <c r="BN17" i="190"/>
  <c r="AK17" i="189" s="1"/>
  <c r="BO82" i="190"/>
  <c r="AL82" i="189" s="1"/>
  <c r="BN46" i="190"/>
  <c r="AK46" i="189" s="1"/>
  <c r="BO32" i="190"/>
  <c r="AL32" i="189" s="1"/>
  <c r="BM22" i="190"/>
  <c r="AJ22" i="189" s="1"/>
  <c r="BO22" i="190"/>
  <c r="AL22" i="189" s="1"/>
  <c r="BM81" i="190"/>
  <c r="AJ81" i="189" s="1"/>
  <c r="BM74" i="190"/>
  <c r="AJ74" i="189" s="1"/>
  <c r="BN25" i="190"/>
  <c r="AK25" i="189" s="1"/>
  <c r="BO20" i="190"/>
  <c r="AL20" i="189" s="1"/>
  <c r="BO73" i="190"/>
  <c r="AL73" i="189" s="1"/>
  <c r="BO86" i="190"/>
  <c r="AL86" i="189" s="1"/>
  <c r="BO29" i="190"/>
  <c r="AL29" i="189" s="1"/>
  <c r="BM40" i="190"/>
  <c r="AJ40" i="189" s="1"/>
  <c r="BM30" i="190"/>
  <c r="AJ30" i="189" s="1"/>
  <c r="BO38" i="190"/>
  <c r="AL38" i="189" s="1"/>
  <c r="BO90" i="190"/>
  <c r="AL90" i="189" s="1"/>
  <c r="BN97" i="190"/>
  <c r="AK97" i="189" s="1"/>
  <c r="BM75" i="190"/>
  <c r="AJ75" i="189" s="1"/>
  <c r="BO57" i="190"/>
  <c r="AL57" i="189" s="1"/>
  <c r="BO101" i="190"/>
  <c r="AL101" i="189" s="1"/>
  <c r="BM57" i="190"/>
  <c r="AJ57" i="189" s="1"/>
  <c r="BO94" i="190"/>
  <c r="AL94" i="189" s="1"/>
  <c r="BO41" i="190"/>
  <c r="AL41" i="189" s="1"/>
  <c r="BM98" i="190"/>
  <c r="AJ98" i="189" s="1"/>
  <c r="BO17" i="190"/>
  <c r="AL17" i="189" s="1"/>
  <c r="BO26" i="190"/>
  <c r="AL26" i="189" s="1"/>
  <c r="BK70" i="190"/>
  <c r="AH70" i="189" s="1"/>
  <c r="BM4" i="190"/>
  <c r="AJ4" i="189" s="1"/>
  <c r="BM9" i="190"/>
  <c r="AJ9" i="189" s="1"/>
  <c r="BO85" i="190"/>
  <c r="AL85" i="189" s="1"/>
  <c r="BO71" i="190"/>
  <c r="AL71" i="189" s="1"/>
  <c r="BN65" i="190"/>
  <c r="AK65" i="189" s="1"/>
  <c r="BO48" i="190"/>
  <c r="AL48" i="189" s="1"/>
  <c r="BN93" i="190"/>
  <c r="AK93" i="189" s="1"/>
  <c r="BN14" i="190"/>
  <c r="AK14" i="189" s="1"/>
  <c r="BO96" i="190"/>
  <c r="AL96" i="189" s="1"/>
  <c r="BO80" i="190"/>
  <c r="AL80" i="189" s="1"/>
  <c r="BN68" i="190"/>
  <c r="AK68" i="189" s="1"/>
  <c r="BN5" i="190"/>
  <c r="AK5" i="189" s="1"/>
  <c r="BO78" i="190"/>
  <c r="AL78" i="189" s="1"/>
  <c r="BO67" i="190"/>
  <c r="AL67" i="189" s="1"/>
  <c r="BN33" i="190"/>
  <c r="AK33" i="189" s="1"/>
  <c r="BM48" i="190"/>
  <c r="AJ48" i="189" s="1"/>
  <c r="BO77" i="190"/>
  <c r="AL77" i="189" s="1"/>
  <c r="BM53" i="190"/>
  <c r="AJ53" i="189" s="1"/>
  <c r="BM90" i="190"/>
  <c r="AJ90" i="189" s="1"/>
  <c r="BO98" i="190"/>
  <c r="AL98" i="189" s="1"/>
  <c r="BO47" i="190"/>
  <c r="AL47" i="189" s="1"/>
  <c r="BO69" i="190"/>
  <c r="AL69" i="189" s="1"/>
  <c r="BO64" i="190"/>
  <c r="AL64" i="189" s="1"/>
  <c r="BN18" i="190"/>
  <c r="AK18" i="189" s="1"/>
  <c r="BO44" i="190"/>
  <c r="AL44" i="189" s="1"/>
  <c r="BN34" i="190"/>
  <c r="AK34" i="189" s="1"/>
  <c r="BN47" i="190"/>
  <c r="AK47" i="189" s="1"/>
  <c r="BO15" i="190"/>
  <c r="AL15" i="189" s="1"/>
  <c r="BN4" i="190"/>
  <c r="AK4" i="189" s="1"/>
  <c r="BO12" i="190"/>
  <c r="AL12" i="189" s="1"/>
  <c r="BN35" i="190"/>
  <c r="AK35" i="189" s="1"/>
  <c r="BM64" i="190"/>
  <c r="AJ64" i="189" s="1"/>
  <c r="BM25" i="190"/>
  <c r="AJ25" i="189" s="1"/>
  <c r="BM91" i="190"/>
  <c r="AJ91" i="189" s="1"/>
  <c r="BM86" i="190"/>
  <c r="AJ86" i="189" s="1"/>
  <c r="BM37" i="190"/>
  <c r="AJ37" i="189" s="1"/>
  <c r="BN50" i="190"/>
  <c r="AK50" i="189" s="1"/>
  <c r="BN42" i="190"/>
  <c r="AK42" i="189" s="1"/>
  <c r="BN81" i="190"/>
  <c r="AK81" i="189" s="1"/>
  <c r="BO84" i="190"/>
  <c r="AL84" i="189" s="1"/>
  <c r="BM77" i="190"/>
  <c r="AJ77" i="189" s="1"/>
  <c r="BO99" i="190"/>
  <c r="AL99" i="189" s="1"/>
  <c r="BO24" i="190"/>
  <c r="AL24" i="189" s="1"/>
  <c r="BM41" i="190"/>
  <c r="AJ41" i="189" s="1"/>
  <c r="BM29" i="190"/>
  <c r="AJ29" i="189" s="1"/>
  <c r="BO76" i="190"/>
  <c r="AL76" i="189" s="1"/>
  <c r="BM33" i="190"/>
  <c r="AJ33" i="189" s="1"/>
  <c r="BN96" i="190"/>
  <c r="AK96" i="189" s="1"/>
  <c r="BM101" i="190"/>
  <c r="AJ101" i="189" s="1"/>
  <c r="BO9" i="190"/>
  <c r="AL9" i="189" s="1"/>
  <c r="BO70" i="190"/>
  <c r="AL70" i="189" s="1"/>
  <c r="BN28" i="190"/>
  <c r="AK28" i="189" s="1"/>
  <c r="BK58" i="190"/>
  <c r="AH58" i="189" s="1"/>
  <c r="BN13" i="190"/>
  <c r="AK13" i="189" s="1"/>
  <c r="BO60" i="190"/>
  <c r="AL60" i="189" s="1"/>
  <c r="BM49" i="190"/>
  <c r="AJ49" i="189" s="1"/>
  <c r="BO50" i="190"/>
  <c r="AL50" i="189" s="1"/>
  <c r="BO93" i="190"/>
  <c r="AL93" i="189" s="1"/>
  <c r="BM95" i="190"/>
  <c r="AJ95" i="189" s="1"/>
  <c r="BM55" i="190"/>
  <c r="AJ55" i="189" s="1"/>
  <c r="BM8" i="190"/>
  <c r="AJ8" i="189" s="1"/>
  <c r="BO72" i="190"/>
  <c r="AL72" i="189" s="1"/>
  <c r="BN62" i="190"/>
  <c r="AK62" i="189" s="1"/>
  <c r="BO46" i="190"/>
  <c r="AL46" i="189" s="1"/>
  <c r="BN22" i="190"/>
  <c r="AK22" i="189" s="1"/>
  <c r="BO61" i="190"/>
  <c r="AL61" i="189" s="1"/>
  <c r="BM52" i="190"/>
  <c r="AJ52" i="189" s="1"/>
  <c r="BN15" i="190"/>
  <c r="AK15" i="189" s="1"/>
  <c r="BO21" i="190"/>
  <c r="AL21" i="189" s="1"/>
  <c r="BO36" i="190"/>
  <c r="AL36" i="189" s="1"/>
  <c r="BN39" i="190"/>
  <c r="AK39" i="189" s="1"/>
  <c r="BK84" i="190"/>
  <c r="AH84" i="189" s="1"/>
  <c r="BN89" i="190"/>
  <c r="AK89" i="189" s="1"/>
  <c r="BO87" i="190"/>
  <c r="AL87" i="189" s="1"/>
  <c r="BO14" i="190"/>
  <c r="AL14" i="189" s="1"/>
  <c r="BN11" i="190"/>
  <c r="AK11" i="189" s="1"/>
  <c r="BN98" i="190"/>
  <c r="AK98" i="189" s="1"/>
  <c r="BN74" i="190"/>
  <c r="AK74" i="189" s="1"/>
  <c r="BO6" i="190"/>
  <c r="AL6" i="189" s="1"/>
  <c r="BM68" i="190"/>
  <c r="AJ68" i="189" s="1"/>
  <c r="BO52" i="190"/>
  <c r="AL52" i="189" s="1"/>
  <c r="BO81" i="190"/>
  <c r="AL81" i="189" s="1"/>
  <c r="BN29" i="190"/>
  <c r="AK29" i="189" s="1"/>
  <c r="BO43" i="190"/>
  <c r="AL43" i="189" s="1"/>
  <c r="BO100" i="190"/>
  <c r="AL100" i="189" s="1"/>
  <c r="BM88" i="190"/>
  <c r="AJ88" i="189" s="1"/>
  <c r="BM13" i="190"/>
  <c r="AJ13" i="189" s="1"/>
  <c r="BN87" i="190"/>
  <c r="AK87" i="189" s="1"/>
  <c r="BM93" i="190"/>
  <c r="AJ93" i="189" s="1"/>
  <c r="BN27" i="190"/>
  <c r="AK27" i="189" s="1"/>
  <c r="BN72" i="190"/>
  <c r="AK72" i="189" s="1"/>
  <c r="BN92" i="190"/>
  <c r="AK92" i="189" s="1"/>
  <c r="BN53" i="190"/>
  <c r="AK53" i="189" s="1"/>
  <c r="BM63" i="190"/>
  <c r="AJ63" i="189" s="1"/>
  <c r="BO34" i="190"/>
  <c r="AL34" i="189" s="1"/>
  <c r="BM87" i="190"/>
  <c r="AJ87" i="189" s="1"/>
  <c r="BN100" i="190"/>
  <c r="AK100" i="189" s="1"/>
  <c r="BO16" i="190"/>
  <c r="AL16" i="189" s="1"/>
  <c r="BN79" i="190"/>
  <c r="AK79" i="189" s="1"/>
  <c r="BN91" i="190"/>
  <c r="AK91" i="189" s="1"/>
  <c r="BN44" i="190"/>
  <c r="AK44" i="189" s="1"/>
  <c r="BN56" i="190"/>
  <c r="AK56" i="189" s="1"/>
  <c r="BM36" i="190"/>
  <c r="AJ36" i="189" s="1"/>
  <c r="BO56" i="190"/>
  <c r="AL56" i="189" s="1"/>
  <c r="BO19" i="190"/>
  <c r="AL19" i="189" s="1"/>
  <c r="BM45" i="190"/>
  <c r="AJ45" i="189" s="1"/>
  <c r="BO102" i="190"/>
  <c r="AL102" i="189" s="1"/>
  <c r="BM23" i="190"/>
  <c r="AJ23" i="189" s="1"/>
  <c r="BM99" i="190"/>
  <c r="AJ99" i="189" s="1"/>
  <c r="BM76" i="190"/>
  <c r="AJ76" i="189" s="1"/>
  <c r="BN6" i="190"/>
  <c r="AK6" i="189" s="1"/>
  <c r="BM31" i="190"/>
  <c r="AJ31" i="189" s="1"/>
  <c r="BM50" i="190"/>
  <c r="AJ50" i="189" s="1"/>
  <c r="BM43" i="190"/>
  <c r="AJ43" i="189" s="1"/>
  <c r="BM92" i="190"/>
  <c r="AJ92" i="189" s="1"/>
  <c r="BM83" i="190"/>
  <c r="AJ83" i="189" s="1"/>
  <c r="BO13" i="190"/>
  <c r="AL13" i="189" s="1"/>
  <c r="BN38" i="190"/>
  <c r="AK38" i="189" s="1"/>
  <c r="BM35" i="190"/>
  <c r="AJ35" i="189" s="1"/>
  <c r="BO10" i="190"/>
  <c r="AL10" i="189" s="1"/>
  <c r="BN54" i="190"/>
  <c r="AK54" i="189" s="1"/>
  <c r="BM96" i="190"/>
  <c r="AJ96" i="189" s="1"/>
  <c r="BO37" i="190"/>
  <c r="AL37" i="189" s="1"/>
  <c r="BN10" i="190"/>
  <c r="AK10" i="189" s="1"/>
  <c r="BK49" i="190"/>
  <c r="AH49" i="189" s="1"/>
  <c r="BM42" i="190"/>
  <c r="AJ42" i="189" s="1"/>
  <c r="BM10" i="190"/>
  <c r="AJ10" i="189" s="1"/>
  <c r="BK102" i="190"/>
  <c r="AH102" i="189" s="1"/>
  <c r="BO79" i="190"/>
  <c r="AL79" i="189" s="1"/>
  <c r="BN49" i="190"/>
  <c r="AK49" i="189" s="1"/>
  <c r="BK67" i="190"/>
  <c r="AH67" i="189" s="1"/>
  <c r="BO95" i="190"/>
  <c r="AL95" i="189" s="1"/>
  <c r="BM67" i="190"/>
  <c r="AJ67" i="189" s="1"/>
  <c r="BM72" i="190"/>
  <c r="AJ72" i="189" s="1"/>
  <c r="BM54" i="190"/>
  <c r="AJ54" i="189" s="1"/>
  <c r="BO97" i="190"/>
  <c r="AL97" i="189" s="1"/>
  <c r="BN102" i="190"/>
  <c r="AK102" i="189" s="1"/>
  <c r="BN30" i="190"/>
  <c r="AK30" i="189" s="1"/>
  <c r="BN57" i="190"/>
  <c r="AK57" i="189" s="1"/>
  <c r="BO35" i="190"/>
  <c r="AL35" i="189" s="1"/>
  <c r="BN37" i="190"/>
  <c r="AK37" i="189" s="1"/>
  <c r="BM102" i="190"/>
  <c r="AJ102" i="189" s="1"/>
  <c r="BN88" i="190"/>
  <c r="AK88" i="189" s="1"/>
  <c r="BN19" i="190"/>
  <c r="AK19" i="189" s="1"/>
  <c r="BO54" i="190"/>
  <c r="AL54" i="189" s="1"/>
  <c r="BO88" i="190"/>
  <c r="AL88" i="189" s="1"/>
  <c r="BN59" i="190"/>
  <c r="AK59" i="189" s="1"/>
  <c r="BN82" i="190"/>
  <c r="AK82" i="189" s="1"/>
  <c r="BO3" i="190"/>
  <c r="AL3" i="189" s="1"/>
  <c r="BK74" i="190"/>
  <c r="AH74" i="189" s="1"/>
  <c r="BN71" i="190"/>
  <c r="AK71" i="189" s="1"/>
  <c r="BN84" i="190"/>
  <c r="AK84" i="189" s="1"/>
  <c r="BM58" i="190"/>
  <c r="AJ58" i="189" s="1"/>
  <c r="BM28" i="190"/>
  <c r="AJ28" i="189" s="1"/>
  <c r="BO68" i="190"/>
  <c r="AL68" i="189" s="1"/>
  <c r="BM56" i="190"/>
  <c r="AJ56" i="189" s="1"/>
  <c r="BO75" i="190"/>
  <c r="AL75" i="189" s="1"/>
  <c r="BM65" i="190"/>
  <c r="AJ65" i="189" s="1"/>
  <c r="BN66" i="190"/>
  <c r="AK66" i="189" s="1"/>
  <c r="BO4" i="190"/>
  <c r="AL4" i="189" s="1"/>
  <c r="BN85" i="190"/>
  <c r="AK85" i="189" s="1"/>
  <c r="BM6" i="190"/>
  <c r="AJ6" i="189" s="1"/>
  <c r="BM24" i="190"/>
  <c r="AJ24" i="189" s="1"/>
  <c r="BN86" i="190"/>
  <c r="AK86" i="189" s="1"/>
  <c r="BO5" i="190"/>
  <c r="AL5" i="189" s="1"/>
  <c r="BN58" i="190"/>
  <c r="AK58" i="189" s="1"/>
  <c r="BK68" i="190"/>
  <c r="AH68" i="189" s="1"/>
  <c r="BO33" i="190"/>
  <c r="AL33" i="189" s="1"/>
  <c r="BO65" i="190"/>
  <c r="AL65" i="189" s="1"/>
  <c r="BM26" i="190"/>
  <c r="AJ26" i="189" s="1"/>
  <c r="BO42" i="190"/>
  <c r="AL42" i="189" s="1"/>
  <c r="BM59" i="190"/>
  <c r="AJ59" i="189" s="1"/>
  <c r="BN78" i="190"/>
  <c r="AK78" i="189" s="1"/>
  <c r="BN55" i="190"/>
  <c r="AK55" i="189" s="1"/>
  <c r="BN45" i="190"/>
  <c r="AK45" i="189" s="1"/>
  <c r="BM79" i="190"/>
  <c r="AJ79" i="189" s="1"/>
  <c r="BM61" i="190"/>
  <c r="AJ61" i="189" s="1"/>
  <c r="BN12" i="190"/>
  <c r="AK12" i="189" s="1"/>
  <c r="BN21" i="190"/>
  <c r="AK21" i="189" s="1"/>
  <c r="BN83" i="190"/>
  <c r="AK83" i="189" s="1"/>
  <c r="BM47" i="190"/>
  <c r="AJ47" i="189" s="1"/>
  <c r="BO74" i="190"/>
  <c r="AL74" i="189" s="1"/>
  <c r="BM2" i="190"/>
  <c r="AJ2" i="189" s="1"/>
  <c r="BN2" i="190"/>
  <c r="AK2" i="189" s="1"/>
  <c r="BK2" i="190"/>
  <c r="AH2" i="189" s="1"/>
  <c r="G13" i="194" a="1"/>
  <c r="X13" i="194" a="1"/>
  <c r="AY13" i="194" a="1"/>
  <c r="AV13" i="194" a="1"/>
  <c r="AA14" i="194" a="1"/>
  <c r="AP13" i="194" a="1"/>
  <c r="X14" i="194" a="1"/>
  <c r="AY14" i="194" a="1"/>
  <c r="G14" i="194" a="1"/>
  <c r="AV14" i="194" a="1"/>
  <c r="AW14" i="194" a="1"/>
  <c r="AA13" i="194" a="1"/>
  <c r="Z13" i="194" a="1"/>
  <c r="H13" i="194" a="1"/>
  <c r="AW13" i="194" a="1"/>
  <c r="AA12" i="194" a="1"/>
  <c r="AY12" i="194" a="1"/>
  <c r="G12" i="194" a="1"/>
  <c r="AO12" i="194" a="1"/>
  <c r="AV12" i="194" a="1"/>
  <c r="W12" i="194" a="1"/>
  <c r="X12" i="194" a="1"/>
  <c r="S55" i="189" a="1"/>
  <c r="S93" i="189" a="1"/>
  <c r="F69" i="189" a="1"/>
  <c r="S39" i="189" a="1"/>
  <c r="R34" i="189" a="1"/>
  <c r="R78" i="189" a="1"/>
  <c r="R74" i="189" a="1"/>
  <c r="E50" i="189" a="1"/>
  <c r="R59" i="189" a="1"/>
  <c r="E49" i="189" a="1"/>
  <c r="S19" i="189" a="1"/>
  <c r="F25" i="189" a="1"/>
  <c r="R47" i="189" a="1"/>
  <c r="S80" i="189" a="1"/>
  <c r="E27" i="189" a="1"/>
  <c r="F6" i="189" a="1"/>
  <c r="F31" i="189" a="1"/>
  <c r="E14" i="189" a="1"/>
  <c r="E6" i="189" a="1"/>
  <c r="F23" i="189" a="1"/>
  <c r="F96" i="189" a="1"/>
  <c r="F11" i="189" a="1"/>
  <c r="S89" i="189" a="1"/>
  <c r="S91" i="189" a="1"/>
  <c r="F17" i="189" a="1"/>
  <c r="D53" i="189" a="1"/>
  <c r="D70" i="189" a="1"/>
  <c r="D58" i="189" a="1"/>
  <c r="D19" i="189" a="1"/>
  <c r="D33" i="189" a="1"/>
  <c r="Q21" i="189" a="1"/>
  <c r="D2" i="189" a="1"/>
  <c r="Q34" i="189" a="1"/>
  <c r="D90" i="189" a="1"/>
  <c r="Q4" i="189" a="1"/>
  <c r="D18" i="189" a="1"/>
  <c r="Q66" i="189" a="1"/>
  <c r="E91" i="189" a="1"/>
  <c r="S36" i="189" a="1"/>
  <c r="R19" i="189" a="1"/>
  <c r="R93" i="189" a="1"/>
  <c r="S3" i="189" a="1"/>
  <c r="R12" i="189" a="1"/>
  <c r="R97" i="189" a="1"/>
  <c r="R80" i="189" a="1"/>
  <c r="E92" i="189" a="1"/>
  <c r="E56" i="189" a="1"/>
  <c r="E77" i="189" a="1"/>
  <c r="F58" i="189" a="1"/>
  <c r="S69" i="189" a="1"/>
  <c r="S102" i="189" a="1"/>
  <c r="R76" i="189" a="1"/>
  <c r="E67" i="189" a="1"/>
  <c r="S16" i="189" a="1"/>
  <c r="S22" i="189" a="1"/>
  <c r="F77" i="189" a="1"/>
  <c r="F55" i="189" a="1"/>
  <c r="S70" i="189" a="1"/>
  <c r="R94" i="189" a="1"/>
  <c r="Q63" i="189" a="1"/>
  <c r="F51" i="189" a="1"/>
  <c r="D65" i="189" a="1"/>
  <c r="R37" i="189" a="1"/>
  <c r="E39" i="189" a="1"/>
  <c r="F14" i="189" a="1"/>
  <c r="R48" i="189" a="1"/>
  <c r="R31" i="189" a="1"/>
  <c r="R22" i="189" a="1"/>
  <c r="E43" i="189" a="1"/>
  <c r="E54" i="189" a="1"/>
  <c r="F95" i="189" a="1"/>
  <c r="E28" i="189" a="1"/>
  <c r="R35" i="189" a="1"/>
  <c r="F13" i="189" a="1"/>
  <c r="R90" i="189" a="1"/>
  <c r="F29" i="189" a="1"/>
  <c r="E48" i="189" a="1"/>
  <c r="S23" i="189" a="1"/>
  <c r="E36" i="189" a="1"/>
  <c r="R57" i="189" a="1"/>
  <c r="S43" i="189" a="1"/>
  <c r="S96" i="189" a="1"/>
  <c r="E11" i="189" a="1"/>
  <c r="E13" i="189" a="1"/>
  <c r="R98" i="189" a="1"/>
  <c r="E21" i="189" a="1"/>
  <c r="F53" i="189" a="1"/>
  <c r="E88" i="189" a="1"/>
  <c r="Q7" i="189" a="1"/>
  <c r="D15" i="189" a="1"/>
  <c r="Q97" i="189" a="1"/>
  <c r="Q55" i="189" a="1"/>
  <c r="Q11" i="189" a="1"/>
  <c r="D13" i="189" a="1"/>
  <c r="D26" i="189" a="1"/>
  <c r="Q16" i="189" a="1"/>
  <c r="D16" i="189" a="1"/>
  <c r="Q39" i="189" a="1"/>
  <c r="D80" i="189" a="1"/>
  <c r="Q33" i="189" a="1"/>
  <c r="S92" i="189" a="1"/>
  <c r="R16" i="189" a="1"/>
  <c r="D39" i="189" a="1"/>
  <c r="E62" i="189" a="1"/>
  <c r="F94" i="189" a="1"/>
  <c r="R73" i="189" a="1"/>
  <c r="E68" i="189" a="1"/>
  <c r="S82" i="189" a="1"/>
  <c r="E60" i="189" a="1"/>
  <c r="R38" i="189" a="1"/>
  <c r="F89" i="189" a="1"/>
  <c r="R24" i="189" a="1"/>
  <c r="E53" i="189" a="1"/>
  <c r="F59" i="189" a="1"/>
  <c r="F48" i="189" a="1"/>
  <c r="S32" i="189" a="1"/>
  <c r="F38" i="189" a="1"/>
  <c r="S101" i="189" a="1"/>
  <c r="S50" i="189" a="1"/>
  <c r="F54" i="189" a="1"/>
  <c r="R20" i="189" a="1"/>
  <c r="E31" i="189" a="1"/>
  <c r="F87" i="189" a="1"/>
  <c r="R67" i="189" a="1"/>
  <c r="E30" i="189" a="1"/>
  <c r="R88" i="189" a="1"/>
  <c r="R53" i="189" a="1"/>
  <c r="E2" i="189" a="1"/>
  <c r="R8" i="189" a="1"/>
  <c r="D69" i="189" a="1"/>
  <c r="D82" i="189" a="1"/>
  <c r="D29" i="189" a="1"/>
  <c r="D66" i="189" a="1"/>
  <c r="Q27" i="189" a="1"/>
  <c r="C6" i="193"/>
  <c r="D20" i="189" a="1"/>
  <c r="D62" i="189" a="1"/>
  <c r="D45" i="189" a="1"/>
  <c r="Q24" i="189" a="1"/>
  <c r="Q5" i="189" a="1"/>
  <c r="D28" i="189" a="1"/>
  <c r="Q70" i="189" a="1"/>
  <c r="R71" i="189" a="1"/>
  <c r="Q73" i="189" a="1"/>
  <c r="Q64" i="189" a="1"/>
  <c r="Q43" i="189" a="1"/>
  <c r="Q65" i="189" a="1"/>
  <c r="F33" i="189" a="1"/>
  <c r="R44" i="189" a="1"/>
  <c r="R51" i="189" a="1"/>
  <c r="D93" i="189" a="1"/>
  <c r="D75" i="189" a="1"/>
  <c r="R9" i="189" a="1"/>
  <c r="D11" i="189" a="1"/>
  <c r="S65" i="189" a="1"/>
  <c r="S34" i="189" a="1"/>
  <c r="R26" i="189" a="1"/>
  <c r="F64" i="189" a="1"/>
  <c r="D7" i="189" a="1"/>
  <c r="Q60" i="189" a="1"/>
  <c r="R102" i="189" a="1"/>
  <c r="R81" i="189" a="1"/>
  <c r="F70" i="189" a="1"/>
  <c r="R96" i="189" a="1"/>
  <c r="R21" i="189" a="1"/>
  <c r="S76" i="189" a="1"/>
  <c r="E70" i="189" a="1"/>
  <c r="E79" i="189" a="1"/>
  <c r="F30" i="189" a="1"/>
  <c r="F22" i="189" a="1"/>
  <c r="F97" i="189" a="1"/>
  <c r="E84" i="189" a="1"/>
  <c r="E69" i="189" a="1"/>
  <c r="S40" i="189" a="1"/>
  <c r="F92" i="189" a="1"/>
  <c r="R30" i="189" a="1"/>
  <c r="R86" i="189" a="1"/>
  <c r="E51" i="189" a="1"/>
  <c r="S45" i="189" a="1"/>
  <c r="E83" i="189" a="1"/>
  <c r="R87" i="189" a="1"/>
  <c r="R65" i="189" a="1"/>
  <c r="S79" i="189" a="1"/>
  <c r="E22" i="189" a="1"/>
  <c r="D48" i="189" a="1"/>
  <c r="D96" i="189" a="1"/>
  <c r="Q6" i="189" a="1"/>
  <c r="Q72" i="189" a="1"/>
  <c r="D74" i="189" a="1"/>
  <c r="D56" i="189" a="1"/>
  <c r="Q58" i="189" a="1"/>
  <c r="Q102" i="189" a="1"/>
  <c r="D59" i="189" a="1"/>
  <c r="S94" i="189" a="1"/>
  <c r="F80" i="189" a="1"/>
  <c r="E32" i="189" a="1"/>
  <c r="R13" i="189" a="1"/>
  <c r="Q47" i="189" a="1"/>
  <c r="D94" i="189" a="1"/>
  <c r="Q81" i="189" a="1"/>
  <c r="S63" i="189" a="1"/>
  <c r="F41" i="189" a="1"/>
  <c r="Q28" i="189" a="1"/>
  <c r="E3" i="189" a="1"/>
  <c r="R23" i="189" a="1"/>
  <c r="Q99" i="189" a="1"/>
  <c r="R101" i="189" a="1"/>
  <c r="R68" i="189" a="1"/>
  <c r="E25" i="189" a="1"/>
  <c r="E7" i="189" a="1"/>
  <c r="R100" i="189" a="1"/>
  <c r="S10" i="189" a="1"/>
  <c r="F8" i="189" a="1"/>
  <c r="R42" i="189" a="1"/>
  <c r="S77" i="189" a="1"/>
  <c r="S37" i="189" a="1"/>
  <c r="F45" i="189" a="1"/>
  <c r="R4" i="189" a="1"/>
  <c r="E86" i="189" a="1"/>
  <c r="F57" i="189" a="1"/>
  <c r="F84" i="189" a="1"/>
  <c r="R6" i="189" a="1"/>
  <c r="E63" i="189" a="1"/>
  <c r="R58" i="189" a="1"/>
  <c r="S97" i="189" a="1"/>
  <c r="E52" i="189" a="1"/>
  <c r="R27" i="189" a="1"/>
  <c r="E35" i="189" a="1"/>
  <c r="E82" i="189" a="1"/>
  <c r="S73" i="189" a="1"/>
  <c r="E76" i="189" a="1"/>
  <c r="D40" i="189" a="1"/>
  <c r="Q56" i="189" a="1"/>
  <c r="D76" i="189" a="1"/>
  <c r="Q32" i="189" a="1"/>
  <c r="D31" i="189" a="1"/>
  <c r="Q37" i="189" a="1"/>
  <c r="Q19" i="189" a="1"/>
  <c r="D12" i="189" a="1"/>
  <c r="Q46" i="189" a="1"/>
  <c r="D73" i="189" a="1"/>
  <c r="D78" i="189" a="1"/>
  <c r="D49" i="189" a="1"/>
  <c r="Q59" i="189" a="1"/>
  <c r="R61" i="189" a="1"/>
  <c r="S4" i="189" a="1"/>
  <c r="F15" i="189" a="1"/>
  <c r="C8" i="193"/>
  <c r="F3" i="189" a="1"/>
  <c r="R2" i="189" a="1"/>
  <c r="D38" i="189" a="1"/>
  <c r="D97" i="189" a="1"/>
  <c r="R28" i="189" a="1"/>
  <c r="D43" i="189" a="1"/>
  <c r="D77" i="189" a="1"/>
  <c r="E61" i="189" a="1"/>
  <c r="D50" i="189" a="1"/>
  <c r="R55" i="189" a="1"/>
  <c r="R89" i="189" a="1"/>
  <c r="E18" i="189" a="1"/>
  <c r="E29" i="189" a="1"/>
  <c r="R15" i="189" a="1"/>
  <c r="F85" i="189" a="1"/>
  <c r="F21" i="189" a="1"/>
  <c r="S33" i="189" a="1"/>
  <c r="S27" i="189" a="1"/>
  <c r="S90" i="189" a="1"/>
  <c r="F67" i="189" a="1"/>
  <c r="E33" i="189" a="1"/>
  <c r="E102" i="189" a="1"/>
  <c r="S56" i="189" a="1"/>
  <c r="R46" i="189" a="1"/>
  <c r="E5" i="189" a="1"/>
  <c r="E98" i="189" a="1"/>
  <c r="R43" i="189" a="1"/>
  <c r="S41" i="189" a="1"/>
  <c r="E23" i="189" a="1"/>
  <c r="E44" i="189" a="1"/>
  <c r="R45" i="189" a="1"/>
  <c r="E65" i="189" a="1"/>
  <c r="F20" i="189" a="1"/>
  <c r="E64" i="189" a="1"/>
  <c r="D87" i="189" a="1"/>
  <c r="Q68" i="189" a="1"/>
  <c r="Q84" i="189" a="1"/>
  <c r="Q36" i="189" a="1"/>
  <c r="D30" i="189" a="1"/>
  <c r="Q50" i="189" a="1"/>
  <c r="Q94" i="189" a="1"/>
  <c r="D17" i="189" a="1"/>
  <c r="Q100" i="189" a="1"/>
  <c r="Q91" i="189" a="1"/>
  <c r="Q12" i="189" a="1"/>
  <c r="D9" i="189" a="1"/>
  <c r="D57" i="189" a="1"/>
  <c r="R69" i="189" a="1"/>
  <c r="S18" i="189" a="1"/>
  <c r="E75" i="189" a="1"/>
  <c r="R52" i="189" a="1"/>
  <c r="S74" i="189" a="1"/>
  <c r="E95" i="189" a="1"/>
  <c r="D72" i="189" a="1"/>
  <c r="D54" i="189" a="1"/>
  <c r="Q90" i="189" a="1"/>
  <c r="E9" i="189" a="1"/>
  <c r="D25" i="189" a="1"/>
  <c r="F34" i="189" a="1"/>
  <c r="S66" i="189" a="1"/>
  <c r="F86" i="189" a="1"/>
  <c r="Q23" i="189" a="1"/>
  <c r="D89" i="189" a="1"/>
  <c r="S12" i="189" a="1"/>
  <c r="R40" i="189" a="1"/>
  <c r="R84" i="189" a="1"/>
  <c r="F32" i="189" a="1"/>
  <c r="E66" i="189" a="1"/>
  <c r="S9" i="189" a="1"/>
  <c r="R7" i="189" a="1"/>
  <c r="D84" i="189" a="1"/>
  <c r="D35" i="189" a="1"/>
  <c r="Q40" i="189" a="1"/>
  <c r="E99" i="189" a="1"/>
  <c r="Q44" i="189" a="1"/>
  <c r="R77" i="189" a="1"/>
  <c r="R54" i="189" a="1"/>
  <c r="F72" i="189" a="1"/>
  <c r="E16" i="189" a="1"/>
  <c r="Q18" i="189" a="1"/>
  <c r="D46" i="189" a="1"/>
  <c r="Q51" i="189" a="1"/>
  <c r="F99" i="189" a="1"/>
  <c r="S49" i="189" a="1"/>
  <c r="R62" i="189" a="1"/>
  <c r="F28" i="189" a="1"/>
  <c r="F10" i="189" a="1"/>
  <c r="R11" i="189" a="1"/>
  <c r="F37" i="189" a="1"/>
  <c r="F98" i="189" a="1"/>
  <c r="E90" i="189" a="1"/>
  <c r="F46" i="189" a="1"/>
  <c r="S85" i="189" a="1"/>
  <c r="S100" i="189" a="1"/>
  <c r="R41" i="189" a="1"/>
  <c r="E45" i="189" a="1"/>
  <c r="R99" i="189" a="1"/>
  <c r="F65" i="189" a="1"/>
  <c r="F75" i="189" a="1"/>
  <c r="F42" i="189" a="1"/>
  <c r="S47" i="189" a="1"/>
  <c r="E89" i="189" a="1"/>
  <c r="S42" i="189" a="1"/>
  <c r="E85" i="189" a="1"/>
  <c r="S78" i="189" a="1"/>
  <c r="S15" i="189" a="1"/>
  <c r="R85" i="189" a="1"/>
  <c r="R49" i="189" a="1"/>
  <c r="Q2" i="189" a="1"/>
  <c r="D4" i="189" a="1"/>
  <c r="Q82" i="189" a="1"/>
  <c r="D44" i="189" a="1"/>
  <c r="D71" i="189" a="1"/>
  <c r="Q38" i="189" a="1"/>
  <c r="Q49" i="189" a="1"/>
  <c r="D61" i="189" a="1"/>
  <c r="D51" i="189" a="1"/>
  <c r="D98" i="189" a="1"/>
  <c r="Q8" i="189" a="1"/>
  <c r="Q101" i="189" a="1"/>
  <c r="Q29" i="189" a="1"/>
  <c r="S84" i="189" a="1"/>
  <c r="F78" i="189" a="1"/>
  <c r="E46" i="189" a="1"/>
  <c r="S83" i="189" a="1"/>
  <c r="F16" i="189" a="1"/>
  <c r="S59" i="189" a="1"/>
  <c r="E57" i="189" a="1"/>
  <c r="D63" i="189" a="1"/>
  <c r="D36" i="189" a="1"/>
  <c r="Q71" i="189" a="1"/>
  <c r="Q14" i="189" a="1"/>
  <c r="D81" i="189" a="1"/>
  <c r="Q42" i="189" a="1"/>
  <c r="Q22" i="189" a="1"/>
  <c r="F19" i="189" a="1"/>
  <c r="E87" i="189" a="1"/>
  <c r="F49" i="189" a="1"/>
  <c r="F100" i="189" a="1"/>
  <c r="F50" i="189" a="1"/>
  <c r="D55" i="189" a="1"/>
  <c r="D92" i="189" a="1"/>
  <c r="Q76" i="189" a="1"/>
  <c r="F56" i="189" a="1"/>
  <c r="Q87" i="189" a="1"/>
  <c r="Q54" i="189" a="1"/>
  <c r="Q15" i="189" a="1"/>
  <c r="R83" i="189" a="1"/>
  <c r="R66" i="189" a="1"/>
  <c r="F36" i="189" a="1"/>
  <c r="F40" i="189" a="1"/>
  <c r="D102" i="189" a="1"/>
  <c r="Q74" i="189" a="1"/>
  <c r="F90" i="189" a="1"/>
  <c r="R56" i="189" a="1"/>
  <c r="S17" i="189" a="1"/>
  <c r="F73" i="189" a="1"/>
  <c r="S60" i="189" a="1"/>
  <c r="F93" i="189" a="1"/>
  <c r="S88" i="189" a="1"/>
  <c r="E34" i="189" a="1"/>
  <c r="E41" i="189" a="1"/>
  <c r="S95" i="189" a="1"/>
  <c r="E19" i="189" a="1"/>
  <c r="R32" i="189" a="1"/>
  <c r="S64" i="189" a="1"/>
  <c r="R5" i="189" a="1"/>
  <c r="E96" i="189" a="1"/>
  <c r="F63" i="189" a="1"/>
  <c r="F2" i="189" a="1"/>
  <c r="F66" i="189" a="1"/>
  <c r="R60" i="189" a="1"/>
  <c r="S11" i="189" a="1"/>
  <c r="E72" i="189" a="1"/>
  <c r="S54" i="189" a="1"/>
  <c r="S14" i="189" a="1"/>
  <c r="E71" i="189" a="1"/>
  <c r="R36" i="189" a="1"/>
  <c r="D21" i="189" a="1"/>
  <c r="Q25" i="189" a="1"/>
  <c r="D64" i="189" a="1"/>
  <c r="D91" i="189" a="1"/>
  <c r="D88" i="189" a="1"/>
  <c r="Q52" i="189" a="1"/>
  <c r="D37" i="189" a="1"/>
  <c r="D100" i="189" a="1"/>
  <c r="Q62" i="189" a="1"/>
  <c r="Q89" i="189" a="1"/>
  <c r="D85" i="189" a="1"/>
  <c r="D86" i="189" a="1"/>
  <c r="Q26" i="189" a="1"/>
  <c r="Q69" i="189" a="1"/>
  <c r="F24" i="189" a="1"/>
  <c r="R82" i="189" a="1"/>
  <c r="F44" i="189" a="1"/>
  <c r="S61" i="189" a="1"/>
  <c r="E74" i="189" a="1"/>
  <c r="E47" i="189" a="1"/>
  <c r="F7" i="189" a="1"/>
  <c r="S28" i="189" a="1"/>
  <c r="E78" i="189" a="1"/>
  <c r="S68" i="189" a="1"/>
  <c r="Q53" i="189" a="1"/>
  <c r="Q93" i="189" a="1"/>
  <c r="D101" i="189" a="1"/>
  <c r="Q9" i="189" a="1"/>
  <c r="F83" i="189" a="1"/>
  <c r="D67" i="189" a="1"/>
  <c r="D27" i="189" a="1"/>
  <c r="F68" i="189" a="1"/>
  <c r="F79" i="189" a="1"/>
  <c r="F71" i="189" a="1"/>
  <c r="S46" i="189" a="1"/>
  <c r="R50" i="189" a="1"/>
  <c r="R39" i="189" a="1"/>
  <c r="S72" i="189" a="1"/>
  <c r="F12" i="189" a="1"/>
  <c r="Q75" i="189" a="1"/>
  <c r="D14" i="189" a="1"/>
  <c r="S98" i="189" a="1"/>
  <c r="D83" i="189" a="1"/>
  <c r="D24" i="189" a="1"/>
  <c r="Q96" i="189" a="1"/>
  <c r="E81" i="189" a="1"/>
  <c r="F5" i="189" a="1"/>
  <c r="E94" i="189" a="1"/>
  <c r="E40" i="189" a="1"/>
  <c r="S5" i="189" a="1"/>
  <c r="E37" i="189" a="1"/>
  <c r="S2" i="189" a="1"/>
  <c r="F102" i="189" a="1"/>
  <c r="S30" i="189" a="1"/>
  <c r="R91" i="189" a="1"/>
  <c r="F27" i="189" a="1"/>
  <c r="S67" i="189" a="1"/>
  <c r="E17" i="189" a="1"/>
  <c r="F39" i="189" a="1"/>
  <c r="R25" i="189" a="1"/>
  <c r="E55" i="189" a="1"/>
  <c r="S48" i="189" a="1"/>
  <c r="C7" i="193"/>
  <c r="S62" i="189" a="1"/>
  <c r="R17" i="189" a="1"/>
  <c r="F82" i="189" a="1"/>
  <c r="F35" i="189" a="1"/>
  <c r="Q92" i="189" a="1"/>
  <c r="Q31" i="189" a="1"/>
  <c r="D95" i="189" a="1"/>
  <c r="Q45" i="189" a="1"/>
  <c r="Q86" i="189" a="1"/>
  <c r="S21" i="189" a="1"/>
  <c r="E15" i="189" a="1"/>
  <c r="E8" i="189" a="1"/>
  <c r="E10" i="189" a="1"/>
  <c r="S31" i="189" a="1"/>
  <c r="S87" i="189" a="1"/>
  <c r="S20" i="189" a="1"/>
  <c r="S81" i="189" a="1"/>
  <c r="Q88" i="189" a="1"/>
  <c r="D8" i="189" a="1"/>
  <c r="D79" i="189" a="1"/>
  <c r="Q77" i="189" a="1"/>
  <c r="F26" i="189" a="1"/>
  <c r="D41" i="189" a="1"/>
  <c r="D23" i="189" a="1"/>
  <c r="Q95" i="189" a="1"/>
  <c r="F47" i="189" a="1"/>
  <c r="S29" i="189" a="1"/>
  <c r="R64" i="189" a="1"/>
  <c r="R79" i="189" a="1"/>
  <c r="F61" i="189" a="1"/>
  <c r="S38" i="189" a="1"/>
  <c r="F101" i="189" a="1"/>
  <c r="R3" i="189" a="1"/>
  <c r="F43" i="189" a="1"/>
  <c r="E59" i="189" a="1"/>
  <c r="Q17" i="189" a="1"/>
  <c r="Q83" i="189" a="1"/>
  <c r="Q67" i="189" a="1"/>
  <c r="D60" i="189" a="1"/>
  <c r="D32" i="189" a="1"/>
  <c r="E73" i="189" a="1"/>
  <c r="Q48" i="189" a="1"/>
  <c r="Q10" i="189" a="1"/>
  <c r="D34" i="189" a="1"/>
  <c r="E101" i="189" a="1"/>
  <c r="R70" i="189" a="1"/>
  <c r="E97" i="189" a="1"/>
  <c r="F52" i="189" a="1"/>
  <c r="E20" i="189" a="1"/>
  <c r="D3" i="189" a="1"/>
  <c r="S71" i="189" a="1"/>
  <c r="E58" i="189" a="1"/>
  <c r="E12" i="189" a="1"/>
  <c r="D99" i="189" a="1"/>
  <c r="D10" i="189" a="1"/>
  <c r="Q79" i="189" a="1"/>
  <c r="Q20" i="189" a="1"/>
  <c r="R75" i="189" a="1"/>
  <c r="S35" i="189" a="1"/>
  <c r="R63" i="189" a="1"/>
  <c r="F9" i="189" a="1"/>
  <c r="Q35" i="189" a="1"/>
  <c r="Q3" i="189" a="1"/>
  <c r="Q13" i="189" a="1"/>
  <c r="F91" i="189" a="1"/>
  <c r="Q61" i="189" a="1"/>
  <c r="D68" i="189" a="1"/>
  <c r="R95" i="189" a="1"/>
  <c r="E100" i="189" a="1"/>
  <c r="R29" i="189" a="1"/>
  <c r="R72" i="189" a="1"/>
  <c r="S8" i="189" a="1"/>
  <c r="S7" i="189" a="1"/>
  <c r="S6" i="189" a="1"/>
  <c r="E26" i="189" a="1"/>
  <c r="Q98" i="189" a="1"/>
  <c r="Q57" i="189" a="1"/>
  <c r="F60" i="189" a="1"/>
  <c r="S26" i="189" a="1"/>
  <c r="F4" i="189" a="1"/>
  <c r="F76" i="189" a="1"/>
  <c r="F74" i="189" a="1"/>
  <c r="R14" i="189" a="1"/>
  <c r="F81" i="189" a="1"/>
  <c r="R92" i="189" a="1"/>
  <c r="E24" i="189" a="1"/>
  <c r="R10" i="189" a="1"/>
  <c r="S24" i="189" a="1"/>
  <c r="S99" i="189" a="1"/>
  <c r="S51" i="189" a="1"/>
  <c r="S86" i="189" a="1"/>
  <c r="S44" i="189" a="1"/>
  <c r="F88" i="189" a="1"/>
  <c r="S58" i="189" a="1"/>
  <c r="R18" i="189" a="1"/>
  <c r="E80" i="189" a="1"/>
  <c r="S25" i="189" a="1"/>
  <c r="S57" i="189" a="1"/>
  <c r="E4" i="189" a="1"/>
  <c r="D47" i="189" a="1"/>
  <c r="D6" i="189" a="1"/>
  <c r="Q80" i="189" a="1"/>
  <c r="R33" i="189" a="1"/>
  <c r="E42" i="189" a="1"/>
  <c r="F18" i="189" a="1"/>
  <c r="S13" i="189" a="1"/>
  <c r="Q30" i="189" a="1"/>
  <c r="D52" i="189" a="1"/>
  <c r="Q78" i="189" a="1"/>
  <c r="S75" i="189" a="1"/>
  <c r="D42" i="189" a="1"/>
  <c r="D22" i="189" a="1"/>
  <c r="Q41" i="189" a="1"/>
  <c r="S53" i="189" a="1"/>
  <c r="E38" i="189" a="1"/>
  <c r="S52" i="189" a="1"/>
  <c r="F62" i="189" a="1"/>
  <c r="E93" i="189" a="1"/>
  <c r="Q85" i="189" a="1"/>
  <c r="D5" i="189" a="1"/>
  <c r="AK14" i="194" l="1"/>
  <c r="AP13" i="194"/>
  <c r="AK13" i="194" s="1"/>
  <c r="AL10" i="194"/>
  <c r="W12" i="194"/>
  <c r="H10" i="188"/>
  <c r="AO12" i="194"/>
  <c r="Z13" i="194"/>
  <c r="AA14" i="194"/>
  <c r="Y14" i="194" s="1"/>
  <c r="X14" i="194"/>
  <c r="AW14" i="194"/>
  <c r="AY14" i="194"/>
  <c r="AX14" i="194" s="1"/>
  <c r="AV14" i="194"/>
  <c r="AL14" i="194"/>
  <c r="AW13" i="194"/>
  <c r="X13" i="194"/>
  <c r="AY13" i="194"/>
  <c r="AX13" i="194" s="1"/>
  <c r="AV13" i="194"/>
  <c r="AA13" i="194"/>
  <c r="AL13" i="194"/>
  <c r="X12" i="194"/>
  <c r="AA12" i="194"/>
  <c r="Y12" i="194" s="1"/>
  <c r="AY12" i="194"/>
  <c r="AX12" i="194" s="1"/>
  <c r="AV12" i="194"/>
  <c r="E94" i="189"/>
  <c r="F56" i="189"/>
  <c r="E72" i="189"/>
  <c r="S74" i="189"/>
  <c r="I74" i="190" s="1" a="1"/>
  <c r="I74" i="190" s="1"/>
  <c r="AI74" i="190" s="1"/>
  <c r="Q78" i="189"/>
  <c r="G78" i="190" s="1" a="1"/>
  <c r="G78" i="190" s="1"/>
  <c r="AG78" i="190" s="1"/>
  <c r="R16" i="189"/>
  <c r="U16" i="190" s="1" a="1"/>
  <c r="U16" i="190" s="1"/>
  <c r="AU16" i="190" s="1"/>
  <c r="R80" i="189"/>
  <c r="U80" i="190" s="1" a="1"/>
  <c r="U80" i="190" s="1"/>
  <c r="AU80" i="190" s="1"/>
  <c r="E4" i="189"/>
  <c r="D79" i="189"/>
  <c r="E99" i="189"/>
  <c r="F19" i="189"/>
  <c r="Q29" i="189"/>
  <c r="T29" i="190" s="1" a="1"/>
  <c r="T29" i="190" s="1"/>
  <c r="AT29" i="190" s="1"/>
  <c r="E19" i="189"/>
  <c r="Q70" i="189"/>
  <c r="T70" i="190" s="1" a="1"/>
  <c r="T70" i="190" s="1"/>
  <c r="AT70" i="190" s="1"/>
  <c r="Q93" i="189"/>
  <c r="T93" i="190" s="1" a="1"/>
  <c r="T93" i="190" s="1"/>
  <c r="AT93" i="190" s="1"/>
  <c r="E41" i="189"/>
  <c r="F8" i="189"/>
  <c r="E12" i="189"/>
  <c r="E98" i="189"/>
  <c r="E69" i="189"/>
  <c r="F68" i="189"/>
  <c r="R52" i="189"/>
  <c r="H52" i="190" s="1" a="1"/>
  <c r="H52" i="190" s="1"/>
  <c r="AH52" i="190" s="1"/>
  <c r="R91" i="189"/>
  <c r="H91" i="190" s="1" a="1"/>
  <c r="H91" i="190" s="1"/>
  <c r="AH91" i="190" s="1"/>
  <c r="F64" i="189"/>
  <c r="E42" i="189"/>
  <c r="R82" i="189"/>
  <c r="U82" i="190" s="1" a="1"/>
  <c r="U82" i="190" s="1"/>
  <c r="AU82" i="190" s="1"/>
  <c r="E61" i="189"/>
  <c r="Q43" i="189"/>
  <c r="T43" i="190" s="1" a="1"/>
  <c r="T43" i="190" s="1"/>
  <c r="AT43" i="190" s="1"/>
  <c r="R7" i="189"/>
  <c r="H7" i="190" s="1" a="1"/>
  <c r="H7" i="190" s="1"/>
  <c r="AH7" i="190" s="1"/>
  <c r="Q71" i="189"/>
  <c r="G71" i="190" s="1" a="1"/>
  <c r="G71" i="190" s="1"/>
  <c r="AG71" i="190" s="1"/>
  <c r="D95" i="189"/>
  <c r="F45" i="189"/>
  <c r="E55" i="189"/>
  <c r="Q16" i="189"/>
  <c r="G16" i="190" s="1" a="1"/>
  <c r="G16" i="190" s="1"/>
  <c r="AG16" i="190" s="1"/>
  <c r="D62" i="189"/>
  <c r="R88" i="189"/>
  <c r="U88" i="190" s="1" a="1"/>
  <c r="U88" i="190" s="1"/>
  <c r="AU88" i="190" s="1"/>
  <c r="Q21" i="189"/>
  <c r="G21" i="190" s="1" a="1"/>
  <c r="G21" i="190" s="1"/>
  <c r="AG21" i="190" s="1"/>
  <c r="S34" i="189"/>
  <c r="I34" i="190" s="1" a="1"/>
  <c r="I34" i="190" s="1"/>
  <c r="AI34" i="190" s="1"/>
  <c r="Q35" i="189"/>
  <c r="T35" i="190" s="1" a="1"/>
  <c r="T35" i="190" s="1"/>
  <c r="AT35" i="190" s="1"/>
  <c r="F99" i="189"/>
  <c r="Q72" i="189"/>
  <c r="T72" i="190" s="1" a="1"/>
  <c r="T72" i="190" s="1"/>
  <c r="AT72" i="190" s="1"/>
  <c r="S39" i="189"/>
  <c r="I39" i="190" s="1" a="1"/>
  <c r="I39" i="190" s="1"/>
  <c r="AI39" i="190" s="1"/>
  <c r="F100" i="189"/>
  <c r="F3" i="189"/>
  <c r="R21" i="189"/>
  <c r="U21" i="190" s="1" a="1"/>
  <c r="U21" i="190" s="1"/>
  <c r="AU21" i="190" s="1"/>
  <c r="S29" i="189"/>
  <c r="I29" i="190" s="1" a="1"/>
  <c r="I29" i="190" s="1"/>
  <c r="AI29" i="190" s="1"/>
  <c r="F78" i="189"/>
  <c r="R19" i="189"/>
  <c r="H19" i="190" s="1" a="1"/>
  <c r="H19" i="190" s="1"/>
  <c r="AH19" i="190" s="1"/>
  <c r="Q20" i="189"/>
  <c r="T20" i="190" s="1" a="1"/>
  <c r="T20" i="190" s="1"/>
  <c r="AT20" i="190" s="1"/>
  <c r="E52" i="189"/>
  <c r="D67" i="189"/>
  <c r="E92" i="189"/>
  <c r="F90" i="189"/>
  <c r="R14" i="189"/>
  <c r="U14" i="190" s="1" a="1"/>
  <c r="U14" i="190" s="1"/>
  <c r="AU14" i="190" s="1"/>
  <c r="S44" i="189"/>
  <c r="V44" i="190" s="1" a="1"/>
  <c r="V44" i="190" s="1"/>
  <c r="AV44" i="190" s="1"/>
  <c r="D59" i="189"/>
  <c r="D2" i="189"/>
  <c r="E81" i="189"/>
  <c r="Q92" i="189"/>
  <c r="T92" i="190" s="1" a="1"/>
  <c r="T92" i="190" s="1"/>
  <c r="AT92" i="190" s="1"/>
  <c r="R99" i="189"/>
  <c r="U99" i="190" s="1" a="1"/>
  <c r="U99" i="190" s="1"/>
  <c r="AU99" i="190" s="1"/>
  <c r="D88" i="189"/>
  <c r="E44" i="189"/>
  <c r="E26" i="189"/>
  <c r="R48" i="189"/>
  <c r="U48" i="190" s="1" a="1"/>
  <c r="U48" i="190" s="1"/>
  <c r="AU48" i="190" s="1"/>
  <c r="S23" i="189"/>
  <c r="V23" i="190" s="1" a="1"/>
  <c r="V23" i="190" s="1"/>
  <c r="AV23" i="190" s="1"/>
  <c r="F79" i="189"/>
  <c r="D77" i="189"/>
  <c r="Q59" i="189"/>
  <c r="G59" i="190" s="1" a="1"/>
  <c r="G59" i="190" s="1"/>
  <c r="AG59" i="190" s="1"/>
  <c r="D97" i="189"/>
  <c r="F92" i="189"/>
  <c r="F71" i="189"/>
  <c r="D39" i="189"/>
  <c r="E60" i="189"/>
  <c r="F77" i="189"/>
  <c r="D24" i="189"/>
  <c r="F67" i="189"/>
  <c r="R94" i="189"/>
  <c r="U94" i="190" s="1" a="1"/>
  <c r="U94" i="190" s="1"/>
  <c r="AU94" i="190" s="1"/>
  <c r="R85" i="189"/>
  <c r="U85" i="190" s="1" a="1"/>
  <c r="U85" i="190" s="1"/>
  <c r="AU85" i="190" s="1"/>
  <c r="F50" i="189"/>
  <c r="D25" i="189"/>
  <c r="E47" i="189"/>
  <c r="E30" i="189"/>
  <c r="E70" i="189"/>
  <c r="S96" i="189"/>
  <c r="I96" i="190" s="1" a="1"/>
  <c r="I96" i="190" s="1"/>
  <c r="AI96" i="190" s="1"/>
  <c r="F37" i="189"/>
  <c r="Q7" i="189"/>
  <c r="T7" i="190" s="1" a="1"/>
  <c r="T7" i="190" s="1"/>
  <c r="AT7" i="190" s="1"/>
  <c r="Q84" i="189"/>
  <c r="T84" i="190" s="1" a="1"/>
  <c r="T84" i="190" s="1"/>
  <c r="AT84" i="190" s="1"/>
  <c r="F83" i="189"/>
  <c r="E36" i="189"/>
  <c r="R84" i="189"/>
  <c r="H84" i="190" s="1" a="1"/>
  <c r="H84" i="190" s="1"/>
  <c r="AH84" i="190" s="1"/>
  <c r="Q100" i="189"/>
  <c r="G100" i="190" s="1" a="1"/>
  <c r="G100" i="190" s="1"/>
  <c r="AG100" i="190" s="1"/>
  <c r="S16" i="189"/>
  <c r="V16" i="190" s="1" a="1"/>
  <c r="V16" i="190" s="1"/>
  <c r="AV16" i="190" s="1"/>
  <c r="Q6" i="189"/>
  <c r="T6" i="190" s="1" a="1"/>
  <c r="T6" i="190" s="1"/>
  <c r="AT6" i="190" s="1"/>
  <c r="R42" i="189"/>
  <c r="U42" i="190" s="1" a="1"/>
  <c r="U42" i="190" s="1"/>
  <c r="AU42" i="190" s="1"/>
  <c r="F57" i="189"/>
  <c r="S90" i="189"/>
  <c r="V90" i="190" s="1" a="1"/>
  <c r="V90" i="190" s="1"/>
  <c r="AV90" i="190" s="1"/>
  <c r="E28" i="189"/>
  <c r="Q83" i="189"/>
  <c r="G83" i="190" s="1" a="1"/>
  <c r="G83" i="190" s="1"/>
  <c r="AG83" i="190" s="1"/>
  <c r="S89" i="189"/>
  <c r="V89" i="190" s="1" a="1"/>
  <c r="V89" i="190" s="1"/>
  <c r="AV89" i="190" s="1"/>
  <c r="D18" i="189"/>
  <c r="R27" i="189"/>
  <c r="H27" i="190" s="1" a="1"/>
  <c r="H27" i="190" s="1"/>
  <c r="AH27" i="190" s="1"/>
  <c r="D102" i="189"/>
  <c r="Q36" i="189"/>
  <c r="T36" i="190" s="1" a="1"/>
  <c r="T36" i="190" s="1"/>
  <c r="AT36" i="190" s="1"/>
  <c r="Q15" i="189"/>
  <c r="T15" i="190" s="1" a="1"/>
  <c r="T15" i="190" s="1"/>
  <c r="AT15" i="190" s="1"/>
  <c r="Q62" i="189"/>
  <c r="T62" i="190" s="1" a="1"/>
  <c r="T62" i="190" s="1"/>
  <c r="AT62" i="190" s="1"/>
  <c r="Q14" i="189"/>
  <c r="T14" i="190" s="1" a="1"/>
  <c r="T14" i="190" s="1"/>
  <c r="AT14" i="190" s="1"/>
  <c r="F31" i="189"/>
  <c r="F17" i="189"/>
  <c r="F13" i="189"/>
  <c r="R10" i="189"/>
  <c r="U10" i="190" s="1" a="1"/>
  <c r="U10" i="190" s="1"/>
  <c r="AU10" i="190" s="1"/>
  <c r="R49" i="189"/>
  <c r="H49" i="190" s="1" a="1"/>
  <c r="H49" i="190" s="1"/>
  <c r="AH49" i="190" s="1"/>
  <c r="R79" i="189"/>
  <c r="U79" i="190" s="1" a="1"/>
  <c r="U79" i="190" s="1"/>
  <c r="AU79" i="190" s="1"/>
  <c r="R15" i="189"/>
  <c r="U15" i="190" s="1" a="1"/>
  <c r="U15" i="190" s="1"/>
  <c r="AU15" i="190" s="1"/>
  <c r="F5" i="189"/>
  <c r="D54" i="189"/>
  <c r="R89" i="189"/>
  <c r="U89" i="190" s="1" a="1"/>
  <c r="U89" i="190" s="1"/>
  <c r="AU89" i="190" s="1"/>
  <c r="D34" i="189"/>
  <c r="Q94" i="189"/>
  <c r="G94" i="190" s="1" a="1"/>
  <c r="G94" i="190" s="1"/>
  <c r="AG94" i="190" s="1"/>
  <c r="E65" i="189"/>
  <c r="S72" i="189"/>
  <c r="V72" i="190" s="1" a="1"/>
  <c r="V72" i="190" s="1"/>
  <c r="AV72" i="190" s="1"/>
  <c r="F20" i="189"/>
  <c r="S78" i="189"/>
  <c r="V78" i="190" s="1" a="1"/>
  <c r="V78" i="190" s="1"/>
  <c r="AV78" i="190" s="1"/>
  <c r="S87" i="189"/>
  <c r="V87" i="190" s="1" a="1"/>
  <c r="V87" i="190" s="1"/>
  <c r="AV87" i="190" s="1"/>
  <c r="S7" i="189"/>
  <c r="I7" i="190" s="1" a="1"/>
  <c r="I7" i="190" s="1"/>
  <c r="AI7" i="190" s="1"/>
  <c r="R57" i="189"/>
  <c r="U57" i="190" s="1" a="1"/>
  <c r="U57" i="190" s="1"/>
  <c r="AU57" i="190" s="1"/>
  <c r="Q67" i="189"/>
  <c r="G67" i="190" s="1" a="1"/>
  <c r="G67" i="190" s="1"/>
  <c r="AG67" i="190" s="1"/>
  <c r="D40" i="189"/>
  <c r="Q42" i="189"/>
  <c r="T42" i="190" s="1" a="1"/>
  <c r="T42" i="190" s="1"/>
  <c r="AT42" i="190" s="1"/>
  <c r="R67" i="189"/>
  <c r="H67" i="190" s="1" a="1"/>
  <c r="H67" i="190" s="1"/>
  <c r="AH67" i="190" s="1"/>
  <c r="R38" i="189"/>
  <c r="U38" i="190" s="1" a="1"/>
  <c r="U38" i="190" s="1"/>
  <c r="AU38" i="190" s="1"/>
  <c r="S92" i="189"/>
  <c r="I92" i="190" s="1" a="1"/>
  <c r="I92" i="190" s="1"/>
  <c r="AI92" i="190" s="1"/>
  <c r="E22" i="189"/>
  <c r="F66" i="189"/>
  <c r="F12" i="189"/>
  <c r="S95" i="189"/>
  <c r="V95" i="190" s="1" a="1"/>
  <c r="V95" i="190" s="1"/>
  <c r="AV95" i="190" s="1"/>
  <c r="R68" i="189"/>
  <c r="U68" i="190" s="1" a="1"/>
  <c r="U68" i="190" s="1"/>
  <c r="AU68" i="190" s="1"/>
  <c r="R77" i="189"/>
  <c r="U77" i="190" s="1" a="1"/>
  <c r="U77" i="190" s="1"/>
  <c r="AU77" i="190" s="1"/>
  <c r="E63" i="189"/>
  <c r="S93" i="189"/>
  <c r="V93" i="190" s="1" a="1"/>
  <c r="V93" i="190" s="1"/>
  <c r="AV93" i="190" s="1"/>
  <c r="E64" i="189"/>
  <c r="F82" i="189"/>
  <c r="F84" i="189"/>
  <c r="D96" i="189"/>
  <c r="D48" i="189"/>
  <c r="E37" i="189"/>
  <c r="F76" i="189"/>
  <c r="Q26" i="189"/>
  <c r="G26" i="190" s="1" a="1"/>
  <c r="G26" i="190" s="1"/>
  <c r="AG26" i="190" s="1"/>
  <c r="D15" i="189"/>
  <c r="Q3" i="189"/>
  <c r="T3" i="190" s="1" a="1"/>
  <c r="T3" i="190" s="1"/>
  <c r="AT3" i="190" s="1"/>
  <c r="Q96" i="189"/>
  <c r="T96" i="190" s="1" a="1"/>
  <c r="T96" i="190" s="1"/>
  <c r="AT96" i="190" s="1"/>
  <c r="S53" i="189"/>
  <c r="I53" i="190" s="1" a="1"/>
  <c r="I53" i="190" s="1"/>
  <c r="AI53" i="190" s="1"/>
  <c r="S31" i="189"/>
  <c r="I31" i="190" s="1" a="1"/>
  <c r="I31" i="190" s="1"/>
  <c r="AI31" i="190" s="1"/>
  <c r="E16" i="189"/>
  <c r="S75" i="189"/>
  <c r="V75" i="190" s="1" a="1"/>
  <c r="V75" i="190" s="1"/>
  <c r="AV75" i="190" s="1"/>
  <c r="Q41" i="189"/>
  <c r="T41" i="190" s="1" a="1"/>
  <c r="T41" i="190" s="1"/>
  <c r="AT41" i="190" s="1"/>
  <c r="F94" i="189"/>
  <c r="F74" i="189"/>
  <c r="F40" i="189"/>
  <c r="S21" i="189"/>
  <c r="V21" i="190" s="1" a="1"/>
  <c r="V21" i="190" s="1"/>
  <c r="AV21" i="190" s="1"/>
  <c r="R29" i="189"/>
  <c r="U29" i="190" s="1" a="1"/>
  <c r="U29" i="190" s="1"/>
  <c r="AU29" i="190" s="1"/>
  <c r="R45" i="189"/>
  <c r="U45" i="190" s="1" a="1"/>
  <c r="U45" i="190" s="1"/>
  <c r="AU45" i="190" s="1"/>
  <c r="R100" i="189"/>
  <c r="U100" i="190" s="1" a="1"/>
  <c r="U100" i="190" s="1"/>
  <c r="AU100" i="190" s="1"/>
  <c r="F72" i="189"/>
  <c r="R63" i="189"/>
  <c r="H63" i="190" s="1" a="1"/>
  <c r="H63" i="190" s="1"/>
  <c r="AH63" i="190" s="1"/>
  <c r="F33" i="189"/>
  <c r="D14" i="189"/>
  <c r="D74" i="189"/>
  <c r="R24" i="189"/>
  <c r="H24" i="190" s="1" a="1"/>
  <c r="H24" i="190" s="1"/>
  <c r="AH24" i="190" s="1"/>
  <c r="F70" i="189"/>
  <c r="E58" i="189"/>
  <c r="D101" i="189"/>
  <c r="Q86" i="189"/>
  <c r="T86" i="190" s="1" a="1"/>
  <c r="T86" i="190" s="1"/>
  <c r="AT86" i="190" s="1"/>
  <c r="Q57" i="189"/>
  <c r="G57" i="190" s="1" a="1"/>
  <c r="G57" i="190" s="1"/>
  <c r="AG57" i="190" s="1"/>
  <c r="E82" i="189"/>
  <c r="S64" i="189"/>
  <c r="V64" i="190" s="1" a="1"/>
  <c r="V64" i="190" s="1"/>
  <c r="AV64" i="190" s="1"/>
  <c r="M6" i="188"/>
  <c r="D92" i="189"/>
  <c r="R93" i="189"/>
  <c r="U93" i="190" s="1" a="1"/>
  <c r="U93" i="190" s="1"/>
  <c r="AU93" i="190" s="1"/>
  <c r="D30" i="189"/>
  <c r="D89" i="189"/>
  <c r="D7" i="189"/>
  <c r="D16" i="189"/>
  <c r="S27" i="189"/>
  <c r="I27" i="190" s="1" a="1"/>
  <c r="I27" i="190" s="1"/>
  <c r="AI27" i="190" s="1"/>
  <c r="F42" i="189"/>
  <c r="F2" i="189"/>
  <c r="Q46" i="189"/>
  <c r="G46" i="190" s="1" a="1"/>
  <c r="G46" i="190" s="1"/>
  <c r="AG46" i="190" s="1"/>
  <c r="S18" i="189"/>
  <c r="V18" i="190" s="1" a="1"/>
  <c r="V18" i="190" s="1"/>
  <c r="AV18" i="190" s="1"/>
  <c r="F27" i="189"/>
  <c r="R47" i="189"/>
  <c r="H47" i="190" s="1" a="1"/>
  <c r="H47" i="190" s="1"/>
  <c r="AH47" i="190" s="1"/>
  <c r="S101" i="189"/>
  <c r="V101" i="190" s="1" a="1"/>
  <c r="V101" i="190" s="1"/>
  <c r="AV101" i="190" s="1"/>
  <c r="R11" i="189"/>
  <c r="U11" i="190" s="1" a="1"/>
  <c r="U11" i="190" s="1"/>
  <c r="AU11" i="190" s="1"/>
  <c r="F91" i="189"/>
  <c r="S98" i="189"/>
  <c r="V98" i="190" s="1" a="1"/>
  <c r="V98" i="190" s="1"/>
  <c r="AV98" i="190" s="1"/>
  <c r="F23" i="189"/>
  <c r="Q58" i="189"/>
  <c r="G58" i="190" s="1" a="1"/>
  <c r="G58" i="190" s="1"/>
  <c r="AG58" i="190" s="1"/>
  <c r="E53" i="189"/>
  <c r="D13" i="189"/>
  <c r="E62" i="189"/>
  <c r="R25" i="189"/>
  <c r="H25" i="190" s="1" a="1"/>
  <c r="H25" i="190" s="1"/>
  <c r="AH25" i="190" s="1"/>
  <c r="R64" i="189"/>
  <c r="U64" i="190" s="1" a="1"/>
  <c r="U64" i="190" s="1"/>
  <c r="AU64" i="190" s="1"/>
  <c r="Q64" i="189"/>
  <c r="T64" i="190" s="1" a="1"/>
  <c r="T64" i="190" s="1"/>
  <c r="AT64" i="190" s="1"/>
  <c r="F30" i="189"/>
  <c r="S28" i="189"/>
  <c r="V28" i="190" s="1" a="1"/>
  <c r="V28" i="190" s="1"/>
  <c r="AV28" i="190" s="1"/>
  <c r="D43" i="189"/>
  <c r="E20" i="189"/>
  <c r="E87" i="189"/>
  <c r="Q22" i="189"/>
  <c r="T22" i="190" s="1" a="1"/>
  <c r="T22" i="190" s="1"/>
  <c r="AT22" i="190" s="1"/>
  <c r="F59" i="189"/>
  <c r="F18" i="189"/>
  <c r="R97" i="189"/>
  <c r="U97" i="190" s="1" a="1"/>
  <c r="U97" i="190" s="1"/>
  <c r="AU97" i="190" s="1"/>
  <c r="R9" i="189"/>
  <c r="H9" i="190" s="1" a="1"/>
  <c r="H9" i="190" s="1"/>
  <c r="AH9" i="190" s="1"/>
  <c r="D60" i="189"/>
  <c r="F35" i="189"/>
  <c r="S38" i="189"/>
  <c r="I38" i="190" s="1" a="1"/>
  <c r="I38" i="190" s="1"/>
  <c r="AI38" i="190" s="1"/>
  <c r="F65" i="189"/>
  <c r="R34" i="189"/>
  <c r="U34" i="190" s="1" a="1"/>
  <c r="U34" i="190" s="1"/>
  <c r="AU34" i="190" s="1"/>
  <c r="F43" i="189"/>
  <c r="F6" i="189"/>
  <c r="D4" i="189"/>
  <c r="Q91" i="189"/>
  <c r="T91" i="190" s="1" a="1"/>
  <c r="T91" i="190" s="1"/>
  <c r="AT91" i="190" s="1"/>
  <c r="E23" i="189"/>
  <c r="Q37" i="189"/>
  <c r="T37" i="190" s="1" a="1"/>
  <c r="T37" i="190" s="1"/>
  <c r="AT37" i="190" s="1"/>
  <c r="D45" i="189"/>
  <c r="S57" i="189"/>
  <c r="I57" i="190" s="1" a="1"/>
  <c r="I57" i="190" s="1"/>
  <c r="AI57" i="190" s="1"/>
  <c r="D38" i="189"/>
  <c r="R90" i="189"/>
  <c r="H90" i="190" s="1" a="1"/>
  <c r="H90" i="190" s="1"/>
  <c r="AH90" i="190" s="1"/>
  <c r="S51" i="189"/>
  <c r="V51" i="190" s="1" a="1"/>
  <c r="V51" i="190" s="1"/>
  <c r="AV51" i="190" s="1"/>
  <c r="S81" i="189"/>
  <c r="V81" i="190" s="1" a="1"/>
  <c r="V81" i="190" s="1"/>
  <c r="AV81" i="190" s="1"/>
  <c r="D10" i="189"/>
  <c r="Q45" i="189"/>
  <c r="T45" i="190" s="1" a="1"/>
  <c r="T45" i="190" s="1"/>
  <c r="AT45" i="190" s="1"/>
  <c r="D31" i="189"/>
  <c r="F62" i="189"/>
  <c r="F51" i="189"/>
  <c r="D98" i="189"/>
  <c r="Q47" i="189"/>
  <c r="T47" i="190" s="1" a="1"/>
  <c r="T47" i="190" s="1"/>
  <c r="AT47" i="190" s="1"/>
  <c r="R35" i="189"/>
  <c r="U35" i="190" s="1" a="1"/>
  <c r="U35" i="190" s="1"/>
  <c r="AU35" i="190" s="1"/>
  <c r="E18" i="189"/>
  <c r="S36" i="189"/>
  <c r="V36" i="190" s="1" a="1"/>
  <c r="V36" i="190" s="1"/>
  <c r="AV36" i="190" s="1"/>
  <c r="Q28" i="189"/>
  <c r="T28" i="190" s="1" a="1"/>
  <c r="T28" i="190" s="1"/>
  <c r="AT28" i="190" s="1"/>
  <c r="D58" i="189"/>
  <c r="D32" i="189"/>
  <c r="F28" i="189"/>
  <c r="F88" i="189"/>
  <c r="D75" i="189"/>
  <c r="S58" i="189"/>
  <c r="V58" i="190" s="1" a="1"/>
  <c r="V58" i="190" s="1"/>
  <c r="AV58" i="190" s="1"/>
  <c r="S85" i="189"/>
  <c r="V85" i="190" s="1" a="1"/>
  <c r="V85" i="190" s="1"/>
  <c r="AV85" i="190" s="1"/>
  <c r="S76" i="189"/>
  <c r="V76" i="190" s="1" a="1"/>
  <c r="V76" i="190" s="1"/>
  <c r="AV76" i="190" s="1"/>
  <c r="F24" i="189"/>
  <c r="E9" i="189"/>
  <c r="S41" i="189"/>
  <c r="I41" i="190" s="1" a="1"/>
  <c r="I41" i="190" s="1"/>
  <c r="AI41" i="190" s="1"/>
  <c r="Q8" i="189"/>
  <c r="G8" i="190" s="1" a="1"/>
  <c r="G8" i="190" s="1"/>
  <c r="AG8" i="190" s="1"/>
  <c r="Q99" i="189"/>
  <c r="T99" i="190" s="1" a="1"/>
  <c r="T99" i="190" s="1"/>
  <c r="AT99" i="190" s="1"/>
  <c r="Q44" i="189"/>
  <c r="G44" i="190" s="1" a="1"/>
  <c r="G44" i="190" s="1"/>
  <c r="AG44" i="190" s="1"/>
  <c r="D70" i="189"/>
  <c r="E68" i="189"/>
  <c r="D69" i="189"/>
  <c r="D68" i="189"/>
  <c r="Q33" i="189"/>
  <c r="T33" i="190" s="1" a="1"/>
  <c r="T33" i="190" s="1"/>
  <c r="AT33" i="190" s="1"/>
  <c r="E40" i="189"/>
  <c r="D72" i="189"/>
  <c r="F10" i="189"/>
  <c r="E74" i="189"/>
  <c r="R3" i="189"/>
  <c r="H3" i="190" s="1" a="1"/>
  <c r="H3" i="190" s="1"/>
  <c r="AH3" i="190" s="1"/>
  <c r="Q89" i="189"/>
  <c r="G89" i="190" s="1" a="1"/>
  <c r="G89" i="190" s="1"/>
  <c r="AG89" i="190" s="1"/>
  <c r="Q69" i="189"/>
  <c r="T69" i="190" s="1" a="1"/>
  <c r="T69" i="190" s="1"/>
  <c r="AT69" i="190" s="1"/>
  <c r="Q61" i="189"/>
  <c r="G61" i="190" s="1" a="1"/>
  <c r="G61" i="190" s="1"/>
  <c r="AG61" i="190" s="1"/>
  <c r="Q11" i="189"/>
  <c r="G11" i="190" s="1" a="1"/>
  <c r="G11" i="190" s="1"/>
  <c r="AG11" i="190" s="1"/>
  <c r="F11" i="189"/>
  <c r="R58" i="189"/>
  <c r="U58" i="190" s="1" a="1"/>
  <c r="U58" i="190" s="1"/>
  <c r="AU58" i="190" s="1"/>
  <c r="E38" i="189"/>
  <c r="E67" i="189"/>
  <c r="S3" i="189"/>
  <c r="I3" i="190" s="1" a="1"/>
  <c r="I3" i="190" s="1"/>
  <c r="AI3" i="190" s="1"/>
  <c r="S71" i="189"/>
  <c r="I71" i="190" s="1" a="1"/>
  <c r="I71" i="190" s="1"/>
  <c r="AI71" i="190" s="1"/>
  <c r="D35" i="189"/>
  <c r="S32" i="189"/>
  <c r="V32" i="190" s="1" a="1"/>
  <c r="V32" i="190" s="1"/>
  <c r="AV32" i="190" s="1"/>
  <c r="E50" i="189"/>
  <c r="F73" i="189"/>
  <c r="E84" i="189"/>
  <c r="S14" i="189"/>
  <c r="V14" i="190" s="1" a="1"/>
  <c r="V14" i="190" s="1"/>
  <c r="AV14" i="190" s="1"/>
  <c r="F9" i="189"/>
  <c r="E43" i="189"/>
  <c r="S62" i="189"/>
  <c r="V62" i="190" s="1" a="1"/>
  <c r="V62" i="190" s="1"/>
  <c r="AV62" i="190" s="1"/>
  <c r="E83" i="189"/>
  <c r="S80" i="189"/>
  <c r="V80" i="190" s="1" a="1"/>
  <c r="V80" i="190" s="1"/>
  <c r="AV80" i="190" s="1"/>
  <c r="Q68" i="189"/>
  <c r="T68" i="190" s="1" a="1"/>
  <c r="T68" i="190" s="1"/>
  <c r="AT68" i="190" s="1"/>
  <c r="E3" i="189"/>
  <c r="S79" i="189"/>
  <c r="V79" i="190" s="1" a="1"/>
  <c r="V79" i="190" s="1"/>
  <c r="AV79" i="190" s="1"/>
  <c r="R31" i="189"/>
  <c r="H31" i="190" s="1" a="1"/>
  <c r="H31" i="190" s="1"/>
  <c r="AH31" i="190" s="1"/>
  <c r="S82" i="189"/>
  <c r="V82" i="190" s="1" a="1"/>
  <c r="V82" i="190" s="1"/>
  <c r="AV82" i="190" s="1"/>
  <c r="E2" i="189"/>
  <c r="E85" i="189"/>
  <c r="Q9" i="189"/>
  <c r="T9" i="190" s="1" a="1"/>
  <c r="T9" i="190" s="1"/>
  <c r="AT9" i="190" s="1"/>
  <c r="E46" i="189"/>
  <c r="F4" i="189"/>
  <c r="D63" i="189"/>
  <c r="D81" i="189"/>
  <c r="S12" i="189"/>
  <c r="V12" i="190" s="1" a="1"/>
  <c r="V12" i="190" s="1"/>
  <c r="AV12" i="190" s="1"/>
  <c r="S4" i="189"/>
  <c r="I4" i="190" s="1" a="1"/>
  <c r="I4" i="190" s="1"/>
  <c r="AI4" i="190" s="1"/>
  <c r="R75" i="189"/>
  <c r="U75" i="190" s="1" a="1"/>
  <c r="U75" i="190" s="1"/>
  <c r="AU75" i="190" s="1"/>
  <c r="S77" i="189"/>
  <c r="I77" i="190" s="1" a="1"/>
  <c r="I77" i="190" s="1"/>
  <c r="AI77" i="190" s="1"/>
  <c r="E34" i="189"/>
  <c r="F85" i="189"/>
  <c r="D36" i="189"/>
  <c r="E21" i="189"/>
  <c r="R78" i="189"/>
  <c r="H78" i="190" s="1" a="1"/>
  <c r="H78" i="190" s="1"/>
  <c r="AH78" i="190" s="1"/>
  <c r="E59" i="189"/>
  <c r="R28" i="189"/>
  <c r="U28" i="190" s="1" a="1"/>
  <c r="U28" i="190" s="1"/>
  <c r="AU28" i="190" s="1"/>
  <c r="S61" i="189"/>
  <c r="V61" i="190" s="1" a="1"/>
  <c r="V61" i="190" s="1"/>
  <c r="AV61" i="190" s="1"/>
  <c r="F58" i="189"/>
  <c r="F26" i="189"/>
  <c r="Q25" i="189"/>
  <c r="T25" i="190" s="1" a="1"/>
  <c r="T25" i="190" s="1"/>
  <c r="AT25" i="190" s="1"/>
  <c r="S42" i="189"/>
  <c r="I42" i="190" s="1" a="1"/>
  <c r="I42" i="190" s="1"/>
  <c r="AI42" i="190" s="1"/>
  <c r="F86" i="189"/>
  <c r="F36" i="189"/>
  <c r="R40" i="189"/>
  <c r="H40" i="190" s="1" a="1"/>
  <c r="H40" i="190" s="1"/>
  <c r="AH40" i="190" s="1"/>
  <c r="S19" i="189"/>
  <c r="I19" i="190" s="1" a="1"/>
  <c r="I19" i="190" s="1"/>
  <c r="AI19" i="190" s="1"/>
  <c r="F15" i="189"/>
  <c r="F53" i="189"/>
  <c r="S35" i="189"/>
  <c r="V35" i="190" s="1" a="1"/>
  <c r="V35" i="190" s="1"/>
  <c r="AV35" i="190" s="1"/>
  <c r="E91" i="189"/>
  <c r="S25" i="189"/>
  <c r="I25" i="190" s="1" a="1"/>
  <c r="I25" i="190" s="1"/>
  <c r="AI25" i="190" s="1"/>
  <c r="Q73" i="189"/>
  <c r="T73" i="190" s="1" a="1"/>
  <c r="T73" i="190" s="1"/>
  <c r="AT73" i="190" s="1"/>
  <c r="Q66" i="189"/>
  <c r="G66" i="190" s="1" a="1"/>
  <c r="G66" i="190" s="1"/>
  <c r="AG66" i="190" s="1"/>
  <c r="E49" i="189"/>
  <c r="D65" i="189"/>
  <c r="S11" i="189"/>
  <c r="V11" i="190" s="1" a="1"/>
  <c r="V11" i="190" s="1"/>
  <c r="AV11" i="190" s="1"/>
  <c r="D22" i="189"/>
  <c r="Q88" i="189"/>
  <c r="G88" i="190" s="1" a="1"/>
  <c r="G88" i="190" s="1"/>
  <c r="AG88" i="190" s="1"/>
  <c r="R22" i="189"/>
  <c r="U22" i="190" s="1" a="1"/>
  <c r="U22" i="190" s="1"/>
  <c r="AU22" i="190" s="1"/>
  <c r="E75" i="189"/>
  <c r="R50" i="189"/>
  <c r="U50" i="190" s="1" a="1"/>
  <c r="U50" i="190" s="1"/>
  <c r="AU50" i="190" s="1"/>
  <c r="F21" i="189"/>
  <c r="R12" i="189"/>
  <c r="U12" i="190" s="1" a="1"/>
  <c r="U12" i="190" s="1"/>
  <c r="AU12" i="190" s="1"/>
  <c r="D8" i="189"/>
  <c r="Q34" i="189"/>
  <c r="G34" i="190" s="1" a="1"/>
  <c r="G34" i="190" s="1"/>
  <c r="AG34" i="190" s="1"/>
  <c r="R5" i="189"/>
  <c r="H5" i="190" s="1" a="1"/>
  <c r="H5" i="190" s="1"/>
  <c r="AH5" i="190" s="1"/>
  <c r="D85" i="189"/>
  <c r="E27" i="189"/>
  <c r="R95" i="189"/>
  <c r="U95" i="190" s="1" a="1"/>
  <c r="U95" i="190" s="1"/>
  <c r="AU95" i="190" s="1"/>
  <c r="Q23" i="189"/>
  <c r="G23" i="190" s="1" a="1"/>
  <c r="G23" i="190" s="1"/>
  <c r="AG23" i="190" s="1"/>
  <c r="D33" i="189"/>
  <c r="F48" i="189"/>
  <c r="Q55" i="189"/>
  <c r="T55" i="190" s="1" a="1"/>
  <c r="T55" i="190" s="1"/>
  <c r="AT55" i="190" s="1"/>
  <c r="D76" i="189"/>
  <c r="D21" i="189"/>
  <c r="Q13" i="189"/>
  <c r="G13" i="190" s="1" a="1"/>
  <c r="G13" i="190" s="1"/>
  <c r="AG13" i="190" s="1"/>
  <c r="S15" i="189"/>
  <c r="V15" i="190" s="1" a="1"/>
  <c r="V15" i="190" s="1"/>
  <c r="AV15" i="190" s="1"/>
  <c r="D46" i="189"/>
  <c r="Q80" i="189"/>
  <c r="T80" i="190" s="1" a="1"/>
  <c r="T80" i="190" s="1"/>
  <c r="AT80" i="190" s="1"/>
  <c r="F38" i="189"/>
  <c r="D83" i="189"/>
  <c r="Q74" i="189"/>
  <c r="G74" i="190" s="1" a="1"/>
  <c r="G74" i="190" s="1"/>
  <c r="AG74" i="190" s="1"/>
  <c r="E100" i="189"/>
  <c r="F39" i="189"/>
  <c r="R53" i="189"/>
  <c r="H53" i="190" s="1" a="1"/>
  <c r="H53" i="190" s="1"/>
  <c r="AH53" i="190" s="1"/>
  <c r="S45" i="189"/>
  <c r="I45" i="190" s="1" a="1"/>
  <c r="I45" i="190" s="1"/>
  <c r="AI45" i="190" s="1"/>
  <c r="F96" i="189"/>
  <c r="S2" i="189"/>
  <c r="V2" i="190" s="1" a="1"/>
  <c r="V2" i="190" s="1"/>
  <c r="AV2" i="190" s="1"/>
  <c r="Q102" i="189"/>
  <c r="G102" i="190" s="1" a="1"/>
  <c r="G102" i="190" s="1"/>
  <c r="AG102" i="190" s="1"/>
  <c r="R71" i="189"/>
  <c r="U71" i="190" s="1" a="1"/>
  <c r="U71" i="190" s="1"/>
  <c r="AU71" i="190" s="1"/>
  <c r="F25" i="189"/>
  <c r="R70" i="189"/>
  <c r="H70" i="190" s="1" a="1"/>
  <c r="H70" i="190" s="1"/>
  <c r="AH70" i="190" s="1"/>
  <c r="R96" i="189"/>
  <c r="U96" i="190" s="1" a="1"/>
  <c r="U96" i="190" s="1"/>
  <c r="AU96" i="190" s="1"/>
  <c r="R86" i="189"/>
  <c r="U86" i="190" s="1" a="1"/>
  <c r="U86" i="190" s="1"/>
  <c r="AU86" i="190" s="1"/>
  <c r="S30" i="189"/>
  <c r="I30" i="190" s="1" a="1"/>
  <c r="I30" i="190" s="1"/>
  <c r="AI30" i="190" s="1"/>
  <c r="S65" i="189"/>
  <c r="I65" i="190" s="1" a="1"/>
  <c r="I65" i="190" s="1"/>
  <c r="AI65" i="190" s="1"/>
  <c r="E73" i="189"/>
  <c r="D94" i="189"/>
  <c r="Q54" i="189"/>
  <c r="G54" i="190" s="1" a="1"/>
  <c r="G54" i="190" s="1"/>
  <c r="AG54" i="190" s="1"/>
  <c r="E32" i="189"/>
  <c r="S54" i="189"/>
  <c r="I54" i="190" s="1" a="1"/>
  <c r="I54" i="190" s="1"/>
  <c r="AI54" i="190" s="1"/>
  <c r="R44" i="189"/>
  <c r="H44" i="190" s="1" a="1"/>
  <c r="H44" i="190" s="1"/>
  <c r="AH44" i="190" s="1"/>
  <c r="F97" i="189"/>
  <c r="D37" i="189"/>
  <c r="D66" i="189"/>
  <c r="S97" i="189"/>
  <c r="V97" i="190" s="1" a="1"/>
  <c r="V97" i="190" s="1"/>
  <c r="AV97" i="190" s="1"/>
  <c r="D9" i="189"/>
  <c r="F22" i="189"/>
  <c r="S26" i="189"/>
  <c r="V26" i="190" s="1" a="1"/>
  <c r="V26" i="190" s="1"/>
  <c r="AV26" i="190" s="1"/>
  <c r="S60" i="189"/>
  <c r="V60" i="190" s="1" a="1"/>
  <c r="V60" i="190" s="1"/>
  <c r="AV60" i="190" s="1"/>
  <c r="E54" i="189"/>
  <c r="S8" i="189"/>
  <c r="I8" i="190" s="1" a="1"/>
  <c r="I8" i="190" s="1"/>
  <c r="AI8" i="190" s="1"/>
  <c r="R13" i="189"/>
  <c r="H13" i="190" s="1" a="1"/>
  <c r="H13" i="190" s="1"/>
  <c r="AH13" i="190" s="1"/>
  <c r="S37" i="189"/>
  <c r="V37" i="190" s="1" a="1"/>
  <c r="V37" i="190" s="1"/>
  <c r="AV37" i="190" s="1"/>
  <c r="S33" i="189"/>
  <c r="V33" i="190" s="1" a="1"/>
  <c r="V33" i="190" s="1"/>
  <c r="AV33" i="190" s="1"/>
  <c r="F95" i="189"/>
  <c r="S73" i="189"/>
  <c r="I73" i="190" s="1" a="1"/>
  <c r="I73" i="190" s="1"/>
  <c r="AI73" i="190" s="1"/>
  <c r="E17" i="189"/>
  <c r="E25" i="189"/>
  <c r="F93" i="189"/>
  <c r="D53" i="189"/>
  <c r="Q49" i="189"/>
  <c r="T49" i="190" s="1" a="1"/>
  <c r="T49" i="190" s="1"/>
  <c r="AT49" i="190" s="1"/>
  <c r="R32" i="189"/>
  <c r="H32" i="190" s="1" a="1"/>
  <c r="H32" i="190" s="1"/>
  <c r="AH32" i="190" s="1"/>
  <c r="Q40" i="189"/>
  <c r="T40" i="190" s="1" a="1"/>
  <c r="T40" i="190" s="1"/>
  <c r="AT40" i="190" s="1"/>
  <c r="D44" i="189"/>
  <c r="Q90" i="189"/>
  <c r="T90" i="190" s="1" a="1"/>
  <c r="T90" i="190" s="1"/>
  <c r="AT90" i="190" s="1"/>
  <c r="E76" i="189"/>
  <c r="S43" i="189"/>
  <c r="I43" i="190" s="1" a="1"/>
  <c r="I43" i="190" s="1"/>
  <c r="AI43" i="190" s="1"/>
  <c r="E6" i="189"/>
  <c r="Q27" i="189"/>
  <c r="G27" i="190" s="1" a="1"/>
  <c r="G27" i="190" s="1"/>
  <c r="AG27" i="190" s="1"/>
  <c r="F46" i="189"/>
  <c r="Q76" i="189"/>
  <c r="G76" i="190" s="1" a="1"/>
  <c r="G76" i="190" s="1"/>
  <c r="AG76" i="190" s="1"/>
  <c r="R98" i="189"/>
  <c r="U98" i="190" s="1" a="1"/>
  <c r="U98" i="190" s="1"/>
  <c r="AU98" i="190" s="1"/>
  <c r="F63" i="189"/>
  <c r="E48" i="189"/>
  <c r="E95" i="189"/>
  <c r="E102" i="189"/>
  <c r="R81" i="189"/>
  <c r="U81" i="190" s="1" a="1"/>
  <c r="U81" i="190" s="1"/>
  <c r="AU81" i="190" s="1"/>
  <c r="Q31" i="189"/>
  <c r="G31" i="190" s="1" a="1"/>
  <c r="G31" i="190" s="1"/>
  <c r="AG31" i="190" s="1"/>
  <c r="S46" i="189"/>
  <c r="V46" i="190" s="1" a="1"/>
  <c r="V46" i="190" s="1"/>
  <c r="AV46" i="190" s="1"/>
  <c r="E33" i="189"/>
  <c r="Q12" i="189"/>
  <c r="G12" i="190" s="1" a="1"/>
  <c r="G12" i="190" s="1"/>
  <c r="AG12" i="190" s="1"/>
  <c r="F49" i="189"/>
  <c r="R59" i="189"/>
  <c r="U59" i="190" s="1" a="1"/>
  <c r="U59" i="190" s="1"/>
  <c r="AU59" i="190" s="1"/>
  <c r="D55" i="189"/>
  <c r="S49" i="189"/>
  <c r="V49" i="190" s="1" a="1"/>
  <c r="V49" i="190" s="1"/>
  <c r="AV49" i="190" s="1"/>
  <c r="R61" i="189"/>
  <c r="H61" i="190" s="1" a="1"/>
  <c r="H61" i="190" s="1"/>
  <c r="AH61" i="190" s="1"/>
  <c r="E45" i="189"/>
  <c r="R72" i="189"/>
  <c r="H72" i="190" s="1" a="1"/>
  <c r="H72" i="190" s="1"/>
  <c r="AH72" i="190" s="1"/>
  <c r="Q24" i="189"/>
  <c r="G24" i="190" s="1" a="1"/>
  <c r="G24" i="190" s="1"/>
  <c r="AG24" i="190" s="1"/>
  <c r="S94" i="189"/>
  <c r="I94" i="190" s="1" a="1"/>
  <c r="I94" i="190" s="1"/>
  <c r="AI94" i="190" s="1"/>
  <c r="Q79" i="189"/>
  <c r="T79" i="190" s="1" a="1"/>
  <c r="T79" i="190" s="1"/>
  <c r="AT79" i="190" s="1"/>
  <c r="R6" i="189"/>
  <c r="H6" i="190" s="1" a="1"/>
  <c r="H6" i="190" s="1"/>
  <c r="AH6" i="190" s="1"/>
  <c r="Q39" i="189"/>
  <c r="T39" i="190" s="1" a="1"/>
  <c r="T39" i="190" s="1"/>
  <c r="AT39" i="190" s="1"/>
  <c r="S59" i="189"/>
  <c r="V59" i="190" s="1" a="1"/>
  <c r="V59" i="190" s="1"/>
  <c r="AV59" i="190" s="1"/>
  <c r="Q10" i="189"/>
  <c r="T10" i="190" s="1" a="1"/>
  <c r="T10" i="190" s="1"/>
  <c r="AT10" i="190" s="1"/>
  <c r="F29" i="189"/>
  <c r="E15" i="189"/>
  <c r="E57" i="189"/>
  <c r="E77" i="189"/>
  <c r="Q56" i="189"/>
  <c r="T56" i="190" s="1" a="1"/>
  <c r="T56" i="190" s="1"/>
  <c r="AT56" i="190" s="1"/>
  <c r="D91" i="189"/>
  <c r="S50" i="189"/>
  <c r="V50" i="190" s="1" a="1"/>
  <c r="V50" i="190" s="1"/>
  <c r="AV50" i="190" s="1"/>
  <c r="F14" i="189"/>
  <c r="D71" i="189"/>
  <c r="Q98" i="189"/>
  <c r="T98" i="190" s="1" a="1"/>
  <c r="T98" i="190" s="1"/>
  <c r="AT98" i="190" s="1"/>
  <c r="R87" i="189"/>
  <c r="U87" i="190" s="1" a="1"/>
  <c r="U87" i="190" s="1"/>
  <c r="AU87" i="190" s="1"/>
  <c r="F55" i="189"/>
  <c r="E35" i="189"/>
  <c r="D20" i="189"/>
  <c r="R43" i="189"/>
  <c r="U43" i="190" s="1" a="1"/>
  <c r="U43" i="190" s="1"/>
  <c r="AU43" i="190" s="1"/>
  <c r="Q19" i="189"/>
  <c r="G19" i="190" s="1" a="1"/>
  <c r="G19" i="190" s="1"/>
  <c r="AG19" i="190" s="1"/>
  <c r="S99" i="189"/>
  <c r="I99" i="190" s="1" a="1"/>
  <c r="I99" i="190" s="1"/>
  <c r="AI99" i="190" s="1"/>
  <c r="Q32" i="189"/>
  <c r="G32" i="190" s="1" a="1"/>
  <c r="G32" i="190" s="1"/>
  <c r="AG32" i="190" s="1"/>
  <c r="F101" i="189"/>
  <c r="D99" i="189"/>
  <c r="D17" i="189"/>
  <c r="E89" i="189"/>
  <c r="D41" i="189"/>
  <c r="Q48" i="189"/>
  <c r="G48" i="190" s="1" a="1"/>
  <c r="G48" i="190" s="1"/>
  <c r="AG48" i="190" s="1"/>
  <c r="F69" i="189"/>
  <c r="S69" i="189"/>
  <c r="V69" i="190" s="1" a="1"/>
  <c r="V69" i="190" s="1"/>
  <c r="AV69" i="190" s="1"/>
  <c r="S17" i="189"/>
  <c r="V17" i="190" s="1" a="1"/>
  <c r="V17" i="190" s="1"/>
  <c r="AV17" i="190" s="1"/>
  <c r="R66" i="189"/>
  <c r="H66" i="190" s="1" a="1"/>
  <c r="H66" i="190" s="1"/>
  <c r="AH66" i="190" s="1"/>
  <c r="S9" i="189"/>
  <c r="V9" i="190" s="1" a="1"/>
  <c r="V9" i="190" s="1"/>
  <c r="AV9" i="190" s="1"/>
  <c r="Q63" i="189"/>
  <c r="G63" i="190" s="1" a="1"/>
  <c r="G63" i="190" s="1"/>
  <c r="AG63" i="190" s="1"/>
  <c r="R65" i="189"/>
  <c r="H65" i="190" s="1" a="1"/>
  <c r="H65" i="190" s="1"/>
  <c r="AH65" i="190" s="1"/>
  <c r="D27" i="189"/>
  <c r="R20" i="189"/>
  <c r="H20" i="190" s="1" a="1"/>
  <c r="H20" i="190" s="1"/>
  <c r="AH20" i="190" s="1"/>
  <c r="S20" i="189"/>
  <c r="V20" i="190" s="1" a="1"/>
  <c r="V20" i="190" s="1"/>
  <c r="AV20" i="190" s="1"/>
  <c r="S13" i="189"/>
  <c r="V13" i="190" s="1" a="1"/>
  <c r="V13" i="190" s="1"/>
  <c r="AV13" i="190" s="1"/>
  <c r="D51" i="189"/>
  <c r="F75" i="189"/>
  <c r="Q101" i="189"/>
  <c r="G101" i="190" s="1" a="1"/>
  <c r="G101" i="190" s="1"/>
  <c r="AG101" i="190" s="1"/>
  <c r="F98" i="189"/>
  <c r="F87" i="189"/>
  <c r="R4" i="189"/>
  <c r="H4" i="190" s="1" a="1"/>
  <c r="H4" i="190" s="1"/>
  <c r="AH4" i="190" s="1"/>
  <c r="D47" i="189"/>
  <c r="D6" i="189"/>
  <c r="E29" i="189"/>
  <c r="D12" i="189"/>
  <c r="Q2" i="189"/>
  <c r="S48" i="189"/>
  <c r="V48" i="190" s="1" a="1"/>
  <c r="V48" i="190" s="1"/>
  <c r="AV48" i="190" s="1"/>
  <c r="E8" i="189"/>
  <c r="S102" i="189"/>
  <c r="V102" i="190" s="1" a="1"/>
  <c r="V102" i="190" s="1"/>
  <c r="AV102" i="190" s="1"/>
  <c r="R36" i="189"/>
  <c r="U36" i="190" s="1" a="1"/>
  <c r="U36" i="190" s="1"/>
  <c r="AU36" i="190" s="1"/>
  <c r="Q60" i="189"/>
  <c r="G60" i="190" s="1" a="1"/>
  <c r="G60" i="190" s="1"/>
  <c r="AG60" i="190" s="1"/>
  <c r="D49" i="189"/>
  <c r="Q75" i="189"/>
  <c r="T75" i="190" s="1" a="1"/>
  <c r="T75" i="190" s="1"/>
  <c r="AT75" i="190" s="1"/>
  <c r="D90" i="189"/>
  <c r="D50" i="189"/>
  <c r="R83" i="189"/>
  <c r="U83" i="190" s="1" a="1"/>
  <c r="U83" i="190" s="1"/>
  <c r="AU83" i="190" s="1"/>
  <c r="E31" i="189"/>
  <c r="E39" i="189"/>
  <c r="Q95" i="189"/>
  <c r="T95" i="190" s="1" a="1"/>
  <c r="T95" i="190" s="1"/>
  <c r="AT95" i="190" s="1"/>
  <c r="S88" i="189"/>
  <c r="V88" i="190" s="1" a="1"/>
  <c r="V88" i="190" s="1"/>
  <c r="AV88" i="190" s="1"/>
  <c r="Q65" i="189"/>
  <c r="G65" i="190" s="1" a="1"/>
  <c r="G65" i="190" s="1"/>
  <c r="AG65" i="190" s="1"/>
  <c r="R37" i="189"/>
  <c r="U37" i="190" s="1" a="1"/>
  <c r="U37" i="190" s="1"/>
  <c r="AU37" i="190" s="1"/>
  <c r="E66" i="189"/>
  <c r="F7" i="189"/>
  <c r="R26" i="189"/>
  <c r="U26" i="190" s="1" a="1"/>
  <c r="U26" i="190" s="1"/>
  <c r="AU26" i="190" s="1"/>
  <c r="R54" i="189"/>
  <c r="U54" i="190" s="1" a="1"/>
  <c r="U54" i="190" s="1"/>
  <c r="AU54" i="190" s="1"/>
  <c r="F52" i="189"/>
  <c r="S67" i="189"/>
  <c r="I67" i="190" s="1" a="1"/>
  <c r="I67" i="190" s="1"/>
  <c r="AI67" i="190" s="1"/>
  <c r="R17" i="189"/>
  <c r="U17" i="190" s="1" a="1"/>
  <c r="U17" i="190" s="1"/>
  <c r="AU17" i="190" s="1"/>
  <c r="S91" i="189"/>
  <c r="V91" i="190" s="1" a="1"/>
  <c r="V91" i="190" s="1"/>
  <c r="AV91" i="190" s="1"/>
  <c r="F81" i="189"/>
  <c r="E97" i="189"/>
  <c r="E7" i="189"/>
  <c r="D23" i="189"/>
  <c r="Q4" i="189"/>
  <c r="T4" i="190" s="1" a="1"/>
  <c r="T4" i="190" s="1"/>
  <c r="AT4" i="190" s="1"/>
  <c r="R56" i="189"/>
  <c r="U56" i="190" s="1" a="1"/>
  <c r="U56" i="190" s="1"/>
  <c r="AU56" i="190" s="1"/>
  <c r="F80" i="189"/>
  <c r="R23" i="189"/>
  <c r="H23" i="190" s="1" a="1"/>
  <c r="H23" i="190" s="1"/>
  <c r="AH23" i="190" s="1"/>
  <c r="E56" i="189"/>
  <c r="S56" i="189"/>
  <c r="V56" i="190" s="1" a="1"/>
  <c r="V56" i="190" s="1"/>
  <c r="AV56" i="190" s="1"/>
  <c r="D42" i="189"/>
  <c r="Q81" i="189"/>
  <c r="G81" i="190" s="1" a="1"/>
  <c r="G81" i="190" s="1"/>
  <c r="AG81" i="190" s="1"/>
  <c r="R60" i="189"/>
  <c r="H60" i="190" s="1" a="1"/>
  <c r="H60" i="190" s="1"/>
  <c r="AH60" i="190" s="1"/>
  <c r="E93" i="189"/>
  <c r="D84" i="189"/>
  <c r="R8" i="189"/>
  <c r="H8" i="190" s="1" a="1"/>
  <c r="H8" i="190" s="1"/>
  <c r="AH8" i="190" s="1"/>
  <c r="Q50" i="189"/>
  <c r="T50" i="190" s="1" a="1"/>
  <c r="T50" i="190" s="1"/>
  <c r="AT50" i="190" s="1"/>
  <c r="R102" i="189"/>
  <c r="U102" i="190" s="1" a="1"/>
  <c r="U102" i="190" s="1"/>
  <c r="AU102" i="190" s="1"/>
  <c r="M8" i="188"/>
  <c r="E96" i="189"/>
  <c r="F16" i="189"/>
  <c r="E14" i="189"/>
  <c r="S63" i="189"/>
  <c r="V63" i="190" s="1" a="1"/>
  <c r="V63" i="190" s="1"/>
  <c r="AV63" i="190" s="1"/>
  <c r="S55" i="189"/>
  <c r="V55" i="190" s="1" a="1"/>
  <c r="V55" i="190" s="1"/>
  <c r="AV55" i="190" s="1"/>
  <c r="F102" i="189"/>
  <c r="R55" i="189"/>
  <c r="H55" i="190" s="1" a="1"/>
  <c r="H55" i="190" s="1"/>
  <c r="AH55" i="190" s="1"/>
  <c r="F47" i="189"/>
  <c r="D87" i="189"/>
  <c r="E5" i="189"/>
  <c r="S84" i="189"/>
  <c r="V84" i="190" s="1" a="1"/>
  <c r="V84" i="190" s="1"/>
  <c r="AV84" i="190" s="1"/>
  <c r="S47" i="189"/>
  <c r="I47" i="190" s="1" a="1"/>
  <c r="I47" i="190" s="1"/>
  <c r="AI47" i="190" s="1"/>
  <c r="D19" i="189"/>
  <c r="Q77" i="189"/>
  <c r="T77" i="190" s="1" a="1"/>
  <c r="T77" i="190" s="1"/>
  <c r="AT77" i="190" s="1"/>
  <c r="F54" i="189"/>
  <c r="R39" i="189"/>
  <c r="U39" i="190" s="1" a="1"/>
  <c r="U39" i="190" s="1"/>
  <c r="AU39" i="190" s="1"/>
  <c r="R69" i="189"/>
  <c r="U69" i="190" s="1" a="1"/>
  <c r="U69" i="190" s="1"/>
  <c r="AU69" i="190" s="1"/>
  <c r="S5" i="189"/>
  <c r="V5" i="190" s="1" a="1"/>
  <c r="V5" i="190" s="1"/>
  <c r="AV5" i="190" s="1"/>
  <c r="E88" i="189"/>
  <c r="D100" i="189"/>
  <c r="D61" i="189"/>
  <c r="E24" i="189"/>
  <c r="S10" i="189"/>
  <c r="I10" i="190" s="1" a="1"/>
  <c r="I10" i="190" s="1"/>
  <c r="AI10" i="190" s="1"/>
  <c r="D80" i="189"/>
  <c r="F60" i="189"/>
  <c r="E71" i="189"/>
  <c r="E51" i="189"/>
  <c r="D73" i="189"/>
  <c r="D28" i="189"/>
  <c r="Q82" i="189"/>
  <c r="T82" i="190" s="1" a="1"/>
  <c r="T82" i="190" s="1"/>
  <c r="AT82" i="190" s="1"/>
  <c r="F32" i="189"/>
  <c r="E90" i="189"/>
  <c r="R92" i="189"/>
  <c r="U92" i="190" s="1" a="1"/>
  <c r="U92" i="190" s="1"/>
  <c r="AU92" i="190" s="1"/>
  <c r="Q52" i="189"/>
  <c r="T52" i="190" s="1" a="1"/>
  <c r="T52" i="190" s="1"/>
  <c r="AT52" i="190" s="1"/>
  <c r="E78" i="189"/>
  <c r="S100" i="189"/>
  <c r="V100" i="190" s="1" a="1"/>
  <c r="V100" i="190" s="1"/>
  <c r="AV100" i="190" s="1"/>
  <c r="S6" i="189"/>
  <c r="V6" i="190" s="1" a="1"/>
  <c r="V6" i="190" s="1"/>
  <c r="AV6" i="190" s="1"/>
  <c r="F61" i="189"/>
  <c r="F89" i="189"/>
  <c r="R51" i="189"/>
  <c r="U51" i="190" s="1" a="1"/>
  <c r="U51" i="190" s="1"/>
  <c r="AU51" i="190" s="1"/>
  <c r="Q17" i="189"/>
  <c r="T17" i="190" s="1" a="1"/>
  <c r="T17" i="190" s="1"/>
  <c r="AT17" i="190" s="1"/>
  <c r="D82" i="189"/>
  <c r="E13" i="189"/>
  <c r="D11" i="189"/>
  <c r="Q30" i="189"/>
  <c r="T30" i="190" s="1" a="1"/>
  <c r="T30" i="190" s="1"/>
  <c r="AT30" i="190" s="1"/>
  <c r="Q53" i="189"/>
  <c r="T53" i="190" s="1" a="1"/>
  <c r="T53" i="190" s="1"/>
  <c r="AT53" i="190" s="1"/>
  <c r="D86" i="189"/>
  <c r="S52" i="189"/>
  <c r="V52" i="190" s="1" a="1"/>
  <c r="V52" i="190" s="1"/>
  <c r="AV52" i="190" s="1"/>
  <c r="S40" i="189"/>
  <c r="I40" i="190" s="1" a="1"/>
  <c r="I40" i="190" s="1"/>
  <c r="AI40" i="190" s="1"/>
  <c r="Q5" i="189"/>
  <c r="G5" i="190" s="1" a="1"/>
  <c r="G5" i="190" s="1"/>
  <c r="AG5" i="190" s="1"/>
  <c r="R41" i="189"/>
  <c r="H41" i="190" s="1" a="1"/>
  <c r="H41" i="190" s="1"/>
  <c r="AH41" i="190" s="1"/>
  <c r="D93" i="189"/>
  <c r="R30" i="189"/>
  <c r="U30" i="190" s="1" a="1"/>
  <c r="U30" i="190" s="1"/>
  <c r="AU30" i="190" s="1"/>
  <c r="Q97" i="189"/>
  <c r="T97" i="190" s="1" a="1"/>
  <c r="T97" i="190" s="1"/>
  <c r="AT97" i="190" s="1"/>
  <c r="F34" i="189"/>
  <c r="D5" i="189"/>
  <c r="R62" i="189"/>
  <c r="H62" i="190" s="1" a="1"/>
  <c r="H62" i="190" s="1"/>
  <c r="AH62" i="190" s="1"/>
  <c r="S66" i="189"/>
  <c r="I66" i="190" s="1" a="1"/>
  <c r="I66" i="190" s="1"/>
  <c r="AI66" i="190" s="1"/>
  <c r="D56" i="189"/>
  <c r="E10" i="189"/>
  <c r="E80" i="189"/>
  <c r="Q18" i="189"/>
  <c r="T18" i="190" s="1" a="1"/>
  <c r="T18" i="190" s="1"/>
  <c r="AT18" i="190" s="1"/>
  <c r="R2" i="189"/>
  <c r="U2" i="190" s="1" a="1"/>
  <c r="U2" i="190" s="1"/>
  <c r="AU2" i="190" s="1"/>
  <c r="R76" i="189"/>
  <c r="U76" i="190" s="1" a="1"/>
  <c r="U76" i="190" s="1"/>
  <c r="AU76" i="190" s="1"/>
  <c r="S24" i="189"/>
  <c r="I24" i="190" s="1" a="1"/>
  <c r="I24" i="190" s="1"/>
  <c r="AI24" i="190" s="1"/>
  <c r="S83" i="189"/>
  <c r="I83" i="190" s="1" a="1"/>
  <c r="I83" i="190" s="1"/>
  <c r="AI83" i="190" s="1"/>
  <c r="S68" i="189"/>
  <c r="I68" i="190" s="1" a="1"/>
  <c r="I68" i="190" s="1"/>
  <c r="AI68" i="190" s="1"/>
  <c r="D26" i="189"/>
  <c r="S70" i="189"/>
  <c r="I70" i="190" s="1" a="1"/>
  <c r="I70" i="190" s="1"/>
  <c r="AI70" i="190" s="1"/>
  <c r="D78" i="189"/>
  <c r="R46" i="189"/>
  <c r="U46" i="190" s="1" a="1"/>
  <c r="U46" i="190" s="1"/>
  <c r="AU46" i="190" s="1"/>
  <c r="Q51" i="189"/>
  <c r="T51" i="190" s="1" a="1"/>
  <c r="T51" i="190" s="1"/>
  <c r="AT51" i="190" s="1"/>
  <c r="E101" i="189"/>
  <c r="R73" i="189"/>
  <c r="U73" i="190" s="1" a="1"/>
  <c r="U73" i="190" s="1"/>
  <c r="AU73" i="190" s="1"/>
  <c r="D57" i="189"/>
  <c r="D52" i="189"/>
  <c r="S22" i="189"/>
  <c r="I22" i="190" s="1" a="1"/>
  <c r="I22" i="190" s="1"/>
  <c r="AI22" i="190" s="1"/>
  <c r="S86" i="189"/>
  <c r="V86" i="190" s="1" a="1"/>
  <c r="V86" i="190" s="1"/>
  <c r="AV86" i="190" s="1"/>
  <c r="R101" i="189"/>
  <c r="U101" i="190" s="1" a="1"/>
  <c r="U101" i="190" s="1"/>
  <c r="AU101" i="190" s="1"/>
  <c r="E79" i="189"/>
  <c r="R18" i="189"/>
  <c r="H18" i="190" s="1" a="1"/>
  <c r="H18" i="190" s="1"/>
  <c r="AH18" i="190" s="1"/>
  <c r="Q85" i="189"/>
  <c r="G85" i="190" s="1" a="1"/>
  <c r="G85" i="190" s="1"/>
  <c r="AG85" i="190" s="1"/>
  <c r="E86" i="189"/>
  <c r="R74" i="189"/>
  <c r="H74" i="190" s="1" a="1"/>
  <c r="H74" i="190" s="1"/>
  <c r="AH74" i="190" s="1"/>
  <c r="Q38" i="189"/>
  <c r="G38" i="190" s="1" a="1"/>
  <c r="G38" i="190" s="1"/>
  <c r="AG38" i="190" s="1"/>
  <c r="F44" i="189"/>
  <c r="D64" i="189"/>
  <c r="D3" i="189"/>
  <c r="E11" i="189"/>
  <c r="D29" i="189"/>
  <c r="R33" i="189"/>
  <c r="U33" i="190" s="1" a="1"/>
  <c r="U33" i="190" s="1"/>
  <c r="AU33" i="190" s="1"/>
  <c r="Q87" i="189"/>
  <c r="T87" i="190" s="1" a="1"/>
  <c r="T87" i="190" s="1"/>
  <c r="AT87" i="190" s="1"/>
  <c r="F41" i="189"/>
  <c r="BK75" i="190"/>
  <c r="AH75" i="189" s="1"/>
  <c r="BN23" i="190"/>
  <c r="AK23" i="189" s="1"/>
  <c r="BN48" i="190"/>
  <c r="AK48" i="189" s="1"/>
  <c r="BN70" i="190"/>
  <c r="AK70" i="189" s="1"/>
  <c r="BM7" i="190"/>
  <c r="AJ7" i="189" s="1"/>
  <c r="BM94" i="190"/>
  <c r="AJ94" i="189" s="1"/>
  <c r="BK42" i="190"/>
  <c r="AH42" i="189" s="1"/>
  <c r="BK89" i="190"/>
  <c r="AH89" i="189" s="1"/>
  <c r="BM11" i="190"/>
  <c r="AJ11" i="189" s="1"/>
  <c r="BM34" i="190"/>
  <c r="AJ34" i="189" s="1"/>
  <c r="BM46" i="190"/>
  <c r="AJ46" i="189" s="1"/>
  <c r="BM27" i="190"/>
  <c r="AJ27" i="189" s="1"/>
  <c r="BM3" i="190"/>
  <c r="AJ3" i="189" s="1"/>
  <c r="BM39" i="190"/>
  <c r="AJ39" i="189" s="1"/>
  <c r="BM60" i="190"/>
  <c r="AJ60" i="189" s="1"/>
  <c r="BM44" i="190"/>
  <c r="AJ44" i="189" s="1"/>
  <c r="BK87" i="190"/>
  <c r="AH87" i="189" s="1"/>
  <c r="BK60" i="190"/>
  <c r="AH60" i="189" s="1"/>
  <c r="BK31" i="190"/>
  <c r="AH31" i="189" s="1"/>
  <c r="BK7" i="190"/>
  <c r="AH7" i="189" s="1"/>
  <c r="BK3" i="190"/>
  <c r="AH3" i="189" s="1"/>
  <c r="BK56" i="190"/>
  <c r="AH56" i="189" s="1"/>
  <c r="BK86" i="190"/>
  <c r="AH86" i="189" s="1"/>
  <c r="BK76" i="190"/>
  <c r="AH76" i="189" s="1"/>
  <c r="BK79" i="190"/>
  <c r="AH79" i="189" s="1"/>
  <c r="BK98" i="190"/>
  <c r="AH98" i="189" s="1"/>
  <c r="BK62" i="190"/>
  <c r="AH62" i="189" s="1"/>
  <c r="BK29" i="190"/>
  <c r="AH29" i="189" s="1"/>
  <c r="BK64" i="190"/>
  <c r="AH64" i="189" s="1"/>
  <c r="BK65" i="190"/>
  <c r="AH65" i="189" s="1"/>
  <c r="BK66" i="190"/>
  <c r="AH66" i="189" s="1"/>
  <c r="BK54" i="190"/>
  <c r="AH54" i="189" s="1"/>
  <c r="BK80" i="190"/>
  <c r="AH80" i="189" s="1"/>
  <c r="BK72" i="190"/>
  <c r="AH72" i="189" s="1"/>
  <c r="BK78" i="190"/>
  <c r="AH78" i="189" s="1"/>
  <c r="BK94" i="190"/>
  <c r="AH94" i="189" s="1"/>
  <c r="BK57" i="190"/>
  <c r="AH57" i="189" s="1"/>
  <c r="BK45" i="190"/>
  <c r="AH45" i="189" s="1"/>
  <c r="BK93" i="190"/>
  <c r="AH93" i="189" s="1"/>
  <c r="BK10" i="190"/>
  <c r="AH10" i="189" s="1"/>
  <c r="BK97" i="190"/>
  <c r="AH97" i="189" s="1"/>
  <c r="BK21" i="190"/>
  <c r="AH21" i="189" s="1"/>
  <c r="BK51" i="190"/>
  <c r="AH51" i="189" s="1"/>
  <c r="BK59" i="190"/>
  <c r="AH59" i="189" s="1"/>
  <c r="BK40" i="190"/>
  <c r="AH40" i="189" s="1"/>
  <c r="BK27" i="190"/>
  <c r="AH27" i="189" s="1"/>
  <c r="BK95" i="190"/>
  <c r="AH95" i="189" s="1"/>
  <c r="BK44" i="190"/>
  <c r="AH44" i="189" s="1"/>
  <c r="BK99" i="190"/>
  <c r="AH99" i="189" s="1"/>
  <c r="BK83" i="190"/>
  <c r="AH83" i="189" s="1"/>
  <c r="BK28" i="190"/>
  <c r="AH28" i="189" s="1"/>
  <c r="BK88" i="190"/>
  <c r="AH88" i="189" s="1"/>
  <c r="BK92" i="190"/>
  <c r="AH92" i="189" s="1"/>
  <c r="BK17" i="190"/>
  <c r="AH17" i="189" s="1"/>
  <c r="BK96" i="190"/>
  <c r="AH96" i="189" s="1"/>
  <c r="BK18" i="190"/>
  <c r="AH18" i="189" s="1"/>
  <c r="BK19" i="190"/>
  <c r="AH19" i="189" s="1"/>
  <c r="BK41" i="190"/>
  <c r="AH41" i="189" s="1"/>
  <c r="BK46" i="190"/>
  <c r="AH46" i="189" s="1"/>
  <c r="BK39" i="190"/>
  <c r="AH39" i="189" s="1"/>
  <c r="BK90" i="190"/>
  <c r="AH90" i="189" s="1"/>
  <c r="BK30" i="190"/>
  <c r="AH30" i="189" s="1"/>
  <c r="BK35" i="190"/>
  <c r="AH35" i="189" s="1"/>
  <c r="BK50" i="190"/>
  <c r="AH50" i="189" s="1"/>
  <c r="BK100" i="190"/>
  <c r="AH100" i="189" s="1"/>
  <c r="BK37" i="190"/>
  <c r="AH37" i="189" s="1"/>
  <c r="BK71" i="190"/>
  <c r="AH71" i="189" s="1"/>
  <c r="BK81" i="190"/>
  <c r="AH81" i="189" s="1"/>
  <c r="BK53" i="190"/>
  <c r="AH53" i="189" s="1"/>
  <c r="BK85" i="190"/>
  <c r="AH85" i="189" s="1"/>
  <c r="BN52" i="190"/>
  <c r="AK52" i="189" s="1"/>
  <c r="BO23" i="190"/>
  <c r="AL23" i="189" s="1"/>
  <c r="BO8" i="190"/>
  <c r="AL8" i="189" s="1"/>
  <c r="BK33" i="190"/>
  <c r="AH33" i="189" s="1"/>
  <c r="BO55" i="190"/>
  <c r="AL55" i="189" s="1"/>
  <c r="BO51" i="190"/>
  <c r="AL51" i="189" s="1"/>
  <c r="BK61" i="190"/>
  <c r="AH61" i="189" s="1"/>
  <c r="BK82" i="190"/>
  <c r="AH82" i="189" s="1"/>
  <c r="BN64" i="190"/>
  <c r="AK64" i="189" s="1"/>
  <c r="BN16" i="190"/>
  <c r="AK16" i="189" s="1"/>
  <c r="BK52" i="190"/>
  <c r="AH52" i="189" s="1"/>
  <c r="BK77" i="190"/>
  <c r="AH77" i="189" s="1"/>
  <c r="BK24" i="190"/>
  <c r="AH24" i="189" s="1"/>
  <c r="BM73" i="190"/>
  <c r="AJ73" i="189" s="1"/>
  <c r="BN67" i="190"/>
  <c r="AK67" i="189" s="1"/>
  <c r="BO2" i="190"/>
  <c r="AL2" i="189" s="1"/>
  <c r="BK12" i="190"/>
  <c r="AH12" i="189" s="1"/>
  <c r="BO28" i="190"/>
  <c r="AL28" i="189" s="1"/>
  <c r="BO62" i="190"/>
  <c r="AL62" i="189" s="1"/>
  <c r="BK48" i="190"/>
  <c r="AH48" i="189" s="1"/>
  <c r="BM82" i="190"/>
  <c r="AJ82" i="189" s="1"/>
  <c r="BN20" i="190"/>
  <c r="AK20" i="189" s="1"/>
  <c r="BM38" i="190"/>
  <c r="AJ38" i="189" s="1"/>
  <c r="BN41" i="190"/>
  <c r="AK41" i="189" s="1"/>
  <c r="BN80" i="190"/>
  <c r="AK80" i="189" s="1"/>
  <c r="BK69" i="190"/>
  <c r="AH69" i="189" s="1"/>
  <c r="BM71" i="190"/>
  <c r="AJ71" i="189" s="1"/>
  <c r="BO92" i="190"/>
  <c r="AL92" i="189" s="1"/>
  <c r="BN40" i="190"/>
  <c r="AK40" i="189" s="1"/>
  <c r="BN63" i="190"/>
  <c r="AK63" i="189" s="1"/>
  <c r="BO18" i="190"/>
  <c r="AL18" i="189" s="1"/>
  <c r="BN94" i="190"/>
  <c r="AK94" i="189" s="1"/>
  <c r="BM97" i="190"/>
  <c r="AJ97" i="189" s="1"/>
  <c r="BN77" i="190"/>
  <c r="AK77" i="189" s="1"/>
  <c r="BK101" i="190"/>
  <c r="AH101" i="189" s="1"/>
  <c r="BK4" i="190"/>
  <c r="AH4" i="189" s="1"/>
  <c r="G13" i="194"/>
  <c r="G14" i="194"/>
  <c r="H13" i="194"/>
  <c r="G12" i="194"/>
  <c r="BM66" i="190"/>
  <c r="AJ66" i="189" s="1"/>
  <c r="BK43" i="190"/>
  <c r="AH43" i="189" s="1"/>
  <c r="BK55" i="190"/>
  <c r="AH55" i="189" s="1"/>
  <c r="BO66" i="190"/>
  <c r="AL66" i="189" s="1"/>
  <c r="BM70" i="190"/>
  <c r="AJ70" i="189" s="1"/>
  <c r="BN95" i="190"/>
  <c r="AK95" i="189" s="1"/>
  <c r="BO58" i="190"/>
  <c r="AL58" i="189" s="1"/>
  <c r="BK47" i="190"/>
  <c r="AH47" i="189" s="1"/>
  <c r="BO89" i="190"/>
  <c r="AL89" i="189" s="1"/>
  <c r="BO40" i="190"/>
  <c r="AL40" i="189" s="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J3" i="71"/>
  <c r="J2" i="71"/>
  <c r="J43" i="70"/>
  <c r="J42" i="70"/>
  <c r="J41" i="70"/>
  <c r="J40" i="70"/>
  <c r="J39" i="70"/>
  <c r="J38" i="70"/>
  <c r="J37" i="70"/>
  <c r="J36" i="70"/>
  <c r="J35" i="70"/>
  <c r="J34" i="70"/>
  <c r="J33" i="70"/>
  <c r="J32" i="70"/>
  <c r="J31" i="70"/>
  <c r="J30" i="70"/>
  <c r="J29" i="70"/>
  <c r="J28" i="70"/>
  <c r="J27" i="70"/>
  <c r="J26" i="70"/>
  <c r="J25" i="70"/>
  <c r="J24" i="70"/>
  <c r="J23" i="70"/>
  <c r="J22" i="70"/>
  <c r="J21" i="70"/>
  <c r="J20" i="70"/>
  <c r="J19" i="70"/>
  <c r="J18" i="70"/>
  <c r="J17" i="70"/>
  <c r="J16" i="70"/>
  <c r="J15" i="70"/>
  <c r="J14" i="70"/>
  <c r="J13" i="70"/>
  <c r="J12" i="70"/>
  <c r="J11" i="70"/>
  <c r="J10" i="70"/>
  <c r="J9" i="70"/>
  <c r="J8" i="70"/>
  <c r="J7" i="70"/>
  <c r="J6" i="70"/>
  <c r="J5" i="70"/>
  <c r="J4" i="70"/>
  <c r="J3" i="70"/>
  <c r="J2" i="70"/>
  <c r="J45" i="68"/>
  <c r="J44" i="68"/>
  <c r="J43" i="68"/>
  <c r="J42" i="68"/>
  <c r="J41" i="68"/>
  <c r="J40" i="68"/>
  <c r="J39" i="68"/>
  <c r="J38" i="68"/>
  <c r="J37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J6" i="68"/>
  <c r="J5" i="68"/>
  <c r="J4" i="68"/>
  <c r="J3" i="68"/>
  <c r="J2" i="68"/>
  <c r="N49" i="65"/>
  <c r="N47" i="65"/>
  <c r="N46" i="65"/>
  <c r="N44" i="65"/>
  <c r="N42" i="65"/>
  <c r="N41" i="65"/>
  <c r="N39" i="65"/>
  <c r="N37" i="65"/>
  <c r="N35" i="65"/>
  <c r="N34" i="65"/>
  <c r="N32" i="65"/>
  <c r="N30" i="65"/>
  <c r="N29" i="65"/>
  <c r="N28" i="65"/>
  <c r="N27" i="65"/>
  <c r="N25" i="65"/>
  <c r="N23" i="65"/>
  <c r="N22" i="65"/>
  <c r="N20" i="65"/>
  <c r="N18" i="65"/>
  <c r="N17" i="65"/>
  <c r="N16" i="65"/>
  <c r="N15" i="65"/>
  <c r="N13" i="65"/>
  <c r="N11" i="65"/>
  <c r="N10" i="65"/>
  <c r="N8" i="65"/>
  <c r="N6" i="65"/>
  <c r="N5" i="65"/>
  <c r="M14" i="194" a="1"/>
  <c r="AH14" i="194" a="1"/>
  <c r="P13" i="194" a="1"/>
  <c r="P14" i="194" a="1"/>
  <c r="AF14" i="194" a="1"/>
  <c r="H14" i="194" a="1"/>
  <c r="AI14" i="194" a="1"/>
  <c r="AE14" i="194" a="1"/>
  <c r="M13" i="194" a="1"/>
  <c r="O13" i="194" a="1"/>
  <c r="AF13" i="194" a="1"/>
  <c r="O14" i="194" a="1"/>
  <c r="AH13" i="194" a="1"/>
  <c r="L13" i="194" a="1"/>
  <c r="AI13" i="194" a="1"/>
  <c r="L14" i="194" a="1"/>
  <c r="AE13" i="194" a="1"/>
  <c r="O12" i="194" a="1"/>
  <c r="AI12" i="194" a="1"/>
  <c r="AF12" i="194" a="1"/>
  <c r="L12" i="194" a="1"/>
  <c r="M12" i="194" a="1"/>
  <c r="AE12" i="194" a="1"/>
  <c r="H12" i="194" a="1"/>
  <c r="AH12" i="194" a="1"/>
  <c r="AW12" i="194" a="1"/>
  <c r="P12" i="194" a="1"/>
  <c r="V71" i="190" l="1" a="1"/>
  <c r="V71" i="190" s="1"/>
  <c r="AV71" i="190" s="1"/>
  <c r="Y13" i="194"/>
  <c r="T59" i="190" a="1"/>
  <c r="T59" i="190" s="1"/>
  <c r="AT59" i="190" s="1"/>
  <c r="AL12" i="194"/>
  <c r="AK12" i="194"/>
  <c r="AJ12" i="194" s="1"/>
  <c r="N12" i="188" s="1"/>
  <c r="I101" i="190" a="1"/>
  <c r="I101" i="190" s="1"/>
  <c r="AI101" i="190" s="1"/>
  <c r="V41" i="190" a="1"/>
  <c r="V41" i="190" s="1"/>
  <c r="AV41" i="190" s="1"/>
  <c r="I93" i="190" a="1"/>
  <c r="I93" i="190" s="1"/>
  <c r="AI93" i="190" s="1"/>
  <c r="V57" i="190" a="1"/>
  <c r="V57" i="190" s="1"/>
  <c r="AV57" i="190" s="1"/>
  <c r="H80" i="190" a="1"/>
  <c r="H80" i="190" s="1"/>
  <c r="AH80" i="190" s="1"/>
  <c r="I64" i="190" a="1"/>
  <c r="I64" i="190" s="1"/>
  <c r="AI64" i="190" s="1"/>
  <c r="V39" i="190" a="1"/>
  <c r="V39" i="190" s="1"/>
  <c r="AV39" i="190" s="1"/>
  <c r="H11" i="190" a="1"/>
  <c r="H11" i="190" s="1"/>
  <c r="AH11" i="190" s="1"/>
  <c r="V92" i="190" a="1"/>
  <c r="V92" i="190" s="1"/>
  <c r="AV92" i="190" s="1"/>
  <c r="H43" i="190" a="1"/>
  <c r="H43" i="190" s="1"/>
  <c r="AH43" i="190" s="1"/>
  <c r="G42" i="190" a="1"/>
  <c r="G42" i="190" s="1"/>
  <c r="AG42" i="190" s="1"/>
  <c r="I90" i="190" a="1"/>
  <c r="I90" i="190" s="1"/>
  <c r="AI90" i="190" s="1"/>
  <c r="T57" i="190" a="1"/>
  <c r="T57" i="190" s="1"/>
  <c r="AT57" i="190" s="1"/>
  <c r="U66" i="190" a="1"/>
  <c r="U66" i="190" s="1"/>
  <c r="AU66" i="190" s="1"/>
  <c r="T13" i="190" a="1"/>
  <c r="T13" i="190" s="1"/>
  <c r="AT13" i="190" s="1"/>
  <c r="U84" i="190" a="1"/>
  <c r="U84" i="190" s="1"/>
  <c r="AU84" i="190" s="1"/>
  <c r="I87" i="190" a="1"/>
  <c r="I87" i="190" s="1"/>
  <c r="AI87" i="190" s="1"/>
  <c r="I37" i="190" a="1"/>
  <c r="I37" i="190" s="1"/>
  <c r="AI37" i="190" s="1"/>
  <c r="T11" i="190" a="1"/>
  <c r="T11" i="190" s="1"/>
  <c r="AT11" i="190" s="1"/>
  <c r="H69" i="190" a="1"/>
  <c r="H69" i="190" s="1"/>
  <c r="AH69" i="190" s="1"/>
  <c r="I14" i="190" a="1"/>
  <c r="I14" i="190" s="1"/>
  <c r="AI14" i="190" s="1"/>
  <c r="G45" i="190" a="1"/>
  <c r="G45" i="190" s="1"/>
  <c r="AG45" i="190" s="1"/>
  <c r="G75" i="190" a="1"/>
  <c r="G75" i="190" s="1"/>
  <c r="AG75" i="190" s="1"/>
  <c r="G70" i="190" a="1"/>
  <c r="G70" i="190" s="1"/>
  <c r="AG70" i="190" s="1"/>
  <c r="U62" i="190" a="1"/>
  <c r="U62" i="190" s="1"/>
  <c r="AU62" i="190" s="1"/>
  <c r="T71" i="190" a="1"/>
  <c r="T71" i="190" s="1"/>
  <c r="AT71" i="190" s="1"/>
  <c r="H71" i="190" a="1"/>
  <c r="H71" i="190" s="1"/>
  <c r="AH71" i="190" s="1"/>
  <c r="G4" i="190" a="1"/>
  <c r="G4" i="190" s="1"/>
  <c r="AG4" i="190" s="1"/>
  <c r="V3" i="190" a="1"/>
  <c r="V3" i="190" s="1"/>
  <c r="AV3" i="190" s="1"/>
  <c r="H39" i="190" a="1"/>
  <c r="H39" i="190" s="1"/>
  <c r="AH39" i="190" s="1"/>
  <c r="V40" i="190" a="1"/>
  <c r="V40" i="190" s="1"/>
  <c r="AV40" i="190" s="1"/>
  <c r="V8" i="190" a="1"/>
  <c r="V8" i="190" s="1"/>
  <c r="AV8" i="190" s="1"/>
  <c r="V29" i="190" a="1"/>
  <c r="V29" i="190" s="1"/>
  <c r="AV29" i="190" s="1"/>
  <c r="U44" i="190" a="1"/>
  <c r="U44" i="190" s="1"/>
  <c r="AU44" i="190" s="1"/>
  <c r="H50" i="190" a="1"/>
  <c r="H50" i="190" s="1"/>
  <c r="AH50" i="190" s="1"/>
  <c r="H73" i="190" a="1"/>
  <c r="H73" i="190" s="1"/>
  <c r="AH73" i="190" s="1"/>
  <c r="T26" i="190" a="1"/>
  <c r="T26" i="190" s="1"/>
  <c r="AT26" i="190" s="1"/>
  <c r="G39" i="190" a="1"/>
  <c r="G39" i="190" s="1"/>
  <c r="AG39" i="190" s="1"/>
  <c r="T38" i="190" a="1"/>
  <c r="T38" i="190" s="1"/>
  <c r="AT38" i="190" s="1"/>
  <c r="I63" i="190" a="1"/>
  <c r="I63" i="190" s="1"/>
  <c r="AI63" i="190" s="1"/>
  <c r="V99" i="190" a="1"/>
  <c r="V99" i="190" s="1"/>
  <c r="AV99" i="190" s="1"/>
  <c r="G64" i="190" a="1"/>
  <c r="G64" i="190" s="1"/>
  <c r="AG64" i="190" s="1"/>
  <c r="U19" i="190" a="1"/>
  <c r="U19" i="190" s="1"/>
  <c r="AU19" i="190" s="1"/>
  <c r="G96" i="190" a="1"/>
  <c r="G96" i="190" s="1"/>
  <c r="AG96" i="190" s="1"/>
  <c r="I44" i="190" a="1"/>
  <c r="I44" i="190" s="1"/>
  <c r="AI44" i="190" s="1"/>
  <c r="T83" i="190" a="1"/>
  <c r="T83" i="190" s="1"/>
  <c r="AT83" i="190" s="1"/>
  <c r="G84" i="190" a="1"/>
  <c r="G84" i="190" s="1"/>
  <c r="AG84" i="190" s="1"/>
  <c r="V7" i="190" a="1"/>
  <c r="V7" i="190" s="1"/>
  <c r="AV7" i="190" s="1"/>
  <c r="H95" i="190" a="1"/>
  <c r="H95" i="190" s="1"/>
  <c r="AH95" i="190" s="1"/>
  <c r="I75" i="190" a="1"/>
  <c r="I75" i="190" s="1"/>
  <c r="AI75" i="190" s="1"/>
  <c r="H100" i="190" a="1"/>
  <c r="H100" i="190" s="1"/>
  <c r="AH100" i="190" s="1"/>
  <c r="V45" i="190" a="1"/>
  <c r="V45" i="190" s="1"/>
  <c r="AV45" i="190" s="1"/>
  <c r="G15" i="190" a="1"/>
  <c r="G15" i="190" s="1"/>
  <c r="AG15" i="190" s="1"/>
  <c r="H38" i="190" a="1"/>
  <c r="H38" i="190" s="1"/>
  <c r="AH38" i="190" s="1"/>
  <c r="T66" i="190" a="1"/>
  <c r="T66" i="190" s="1"/>
  <c r="AT66" i="190" s="1"/>
  <c r="H15" i="190" a="1"/>
  <c r="H15" i="190" s="1"/>
  <c r="AH15" i="190" s="1"/>
  <c r="H34" i="190" a="1"/>
  <c r="H34" i="190" s="1"/>
  <c r="AH34" i="190" s="1"/>
  <c r="T94" i="190" a="1"/>
  <c r="T94" i="190" s="1"/>
  <c r="AT94" i="190" s="1"/>
  <c r="V54" i="190" a="1"/>
  <c r="V54" i="190" s="1"/>
  <c r="AV54" i="190" s="1"/>
  <c r="I58" i="190" a="1"/>
  <c r="I58" i="190" s="1"/>
  <c r="AI58" i="190" s="1"/>
  <c r="G55" i="190" a="1"/>
  <c r="G55" i="190" s="1"/>
  <c r="AG55" i="190" s="1"/>
  <c r="G37" i="190" a="1"/>
  <c r="G37" i="190" s="1"/>
  <c r="AG37" i="190" s="1"/>
  <c r="I2" i="190" a="1"/>
  <c r="I2" i="190" s="1"/>
  <c r="AI2" i="190" s="1"/>
  <c r="T101" i="190" a="1"/>
  <c r="T101" i="190" s="1"/>
  <c r="AT101" i="190" s="1"/>
  <c r="U55" i="190" a="1"/>
  <c r="U55" i="190" s="1"/>
  <c r="AU55" i="190" s="1"/>
  <c r="H37" i="190" a="1"/>
  <c r="H37" i="190" s="1"/>
  <c r="AH37" i="190" s="1"/>
  <c r="H57" i="190" a="1"/>
  <c r="H57" i="190" s="1"/>
  <c r="AH57" i="190" s="1"/>
  <c r="I89" i="190" a="1"/>
  <c r="I89" i="190" s="1"/>
  <c r="AI89" i="190" s="1"/>
  <c r="H85" i="190" a="1"/>
  <c r="H85" i="190" s="1"/>
  <c r="AH85" i="190" s="1"/>
  <c r="T81" i="190" a="1"/>
  <c r="T81" i="190" s="1"/>
  <c r="AT81" i="190" s="1"/>
  <c r="U8" i="190" a="1"/>
  <c r="U8" i="190" s="1"/>
  <c r="AU8" i="190" s="1"/>
  <c r="T58" i="190" a="1"/>
  <c r="T58" i="190" s="1"/>
  <c r="AT58" i="190" s="1"/>
  <c r="G62" i="190" a="1"/>
  <c r="G62" i="190" s="1"/>
  <c r="AG62" i="190" s="1"/>
  <c r="H77" i="190" a="1"/>
  <c r="H77" i="190" s="1"/>
  <c r="AH77" i="190" s="1"/>
  <c r="I23" i="190" a="1"/>
  <c r="I23" i="190" s="1"/>
  <c r="AI23" i="190" s="1"/>
  <c r="G6" i="190" a="1"/>
  <c r="G6" i="190" s="1"/>
  <c r="AG6" i="190" s="1"/>
  <c r="I61" i="190" a="1"/>
  <c r="I61" i="190" s="1"/>
  <c r="AI61" i="190" s="1"/>
  <c r="G28" i="190" a="1"/>
  <c r="G28" i="190" s="1"/>
  <c r="AG28" i="190" s="1"/>
  <c r="I85" i="190" a="1"/>
  <c r="I85" i="190" s="1"/>
  <c r="AI85" i="190" s="1"/>
  <c r="I35" i="190" a="1"/>
  <c r="I35" i="190" s="1"/>
  <c r="AI35" i="190" s="1"/>
  <c r="V42" i="190" a="1"/>
  <c r="V42" i="190" s="1"/>
  <c r="AV42" i="190" s="1"/>
  <c r="H96" i="190" a="1"/>
  <c r="H96" i="190" s="1"/>
  <c r="AH96" i="190" s="1"/>
  <c r="G35" i="190" a="1"/>
  <c r="G35" i="190" s="1"/>
  <c r="AG35" i="190" s="1"/>
  <c r="G41" i="190" a="1"/>
  <c r="G41" i="190" s="1"/>
  <c r="AG41" i="190" s="1"/>
  <c r="G17" i="190" a="1"/>
  <c r="G17" i="190" s="1"/>
  <c r="AG17" i="190" s="1"/>
  <c r="H88" i="190" a="1"/>
  <c r="H88" i="190" s="1"/>
  <c r="AH88" i="190" s="1"/>
  <c r="G18" i="190" a="1"/>
  <c r="G18" i="190" s="1"/>
  <c r="AG18" i="190" s="1"/>
  <c r="G99" i="190" a="1"/>
  <c r="G99" i="190" s="1"/>
  <c r="AG99" i="190" s="1"/>
  <c r="H79" i="190" a="1"/>
  <c r="H79" i="190" s="1"/>
  <c r="AH79" i="190" s="1"/>
  <c r="AH14" i="194"/>
  <c r="P14" i="194"/>
  <c r="M14" i="194"/>
  <c r="L14" i="194"/>
  <c r="O14" i="194"/>
  <c r="H14" i="194"/>
  <c r="AF14" i="194"/>
  <c r="AI14" i="194"/>
  <c r="AE14" i="194"/>
  <c r="T34" i="190" a="1"/>
  <c r="T34" i="190" s="1"/>
  <c r="AT34" i="190" s="1"/>
  <c r="AJ14" i="194"/>
  <c r="N14" i="188" s="1"/>
  <c r="H97" i="190" a="1"/>
  <c r="H97" i="190" s="1"/>
  <c r="AH97" i="190" s="1"/>
  <c r="BC14" i="194" a="1"/>
  <c r="BC14" i="194" s="1"/>
  <c r="BB14" i="194" a="1"/>
  <c r="BB14" i="194" s="1"/>
  <c r="T67" i="190" a="1"/>
  <c r="T67" i="190" s="1"/>
  <c r="AT67" i="190" s="1"/>
  <c r="AS14" i="194"/>
  <c r="P14" i="188" s="1"/>
  <c r="T14" i="194"/>
  <c r="I14" i="188" s="1"/>
  <c r="BB13" i="194" a="1"/>
  <c r="BB13" i="194" s="1"/>
  <c r="AE13" i="194"/>
  <c r="AH13" i="194"/>
  <c r="L13" i="194"/>
  <c r="AF13" i="194"/>
  <c r="O13" i="194"/>
  <c r="AI13" i="194"/>
  <c r="P13" i="194"/>
  <c r="M13" i="194"/>
  <c r="BC13" i="194" a="1"/>
  <c r="BC13" i="194" s="1"/>
  <c r="T13" i="194"/>
  <c r="I13" i="188" s="1"/>
  <c r="AS13" i="194"/>
  <c r="P13" i="188" s="1"/>
  <c r="AJ13" i="194"/>
  <c r="N13" i="188" s="1"/>
  <c r="T44" i="190" a="1"/>
  <c r="T44" i="190" s="1"/>
  <c r="AT44" i="190" s="1"/>
  <c r="T46" i="190" a="1"/>
  <c r="T46" i="190" s="1"/>
  <c r="AT46" i="190" s="1"/>
  <c r="G50" i="190" a="1"/>
  <c r="G50" i="190" s="1"/>
  <c r="AG50" i="190" s="1"/>
  <c r="U47" i="190" a="1"/>
  <c r="U47" i="190" s="1"/>
  <c r="AU47" i="190" s="1"/>
  <c r="H26" i="190" a="1"/>
  <c r="H26" i="190" s="1"/>
  <c r="AH26" i="190" s="1"/>
  <c r="T19" i="190" a="1"/>
  <c r="T19" i="190" s="1"/>
  <c r="AT19" i="190" s="1"/>
  <c r="I80" i="190" a="1"/>
  <c r="I80" i="190" s="1"/>
  <c r="AI80" i="190" s="1"/>
  <c r="G10" i="190" a="1"/>
  <c r="G10" i="190" s="1"/>
  <c r="AG10" i="190" s="1"/>
  <c r="G14" i="190" a="1"/>
  <c r="G14" i="190" s="1"/>
  <c r="AG14" i="190" s="1"/>
  <c r="T85" i="190" a="1"/>
  <c r="T85" i="190" s="1"/>
  <c r="AT85" i="190" s="1"/>
  <c r="V24" i="190" a="1"/>
  <c r="V24" i="190" s="1"/>
  <c r="AV24" i="190" s="1"/>
  <c r="H86" i="190" a="1"/>
  <c r="H86" i="190" s="1"/>
  <c r="AH86" i="190" s="1"/>
  <c r="G30" i="190" a="1"/>
  <c r="G30" i="190" s="1"/>
  <c r="AG30" i="190" s="1"/>
  <c r="U5" i="190" a="1"/>
  <c r="U5" i="190" s="1"/>
  <c r="AU5" i="190" s="1"/>
  <c r="I69" i="190" a="1"/>
  <c r="I69" i="190" s="1"/>
  <c r="AI69" i="190" s="1"/>
  <c r="G20" i="190" a="1"/>
  <c r="G20" i="190" s="1"/>
  <c r="AG20" i="190" s="1"/>
  <c r="T60" i="190" a="1"/>
  <c r="T60" i="190" s="1"/>
  <c r="AT60" i="190" s="1"/>
  <c r="T27" i="190" a="1"/>
  <c r="T27" i="190" s="1"/>
  <c r="AT27" i="190" s="1"/>
  <c r="H21" i="190" a="1"/>
  <c r="H21" i="190" s="1"/>
  <c r="AH21" i="190" s="1"/>
  <c r="U63" i="190" a="1"/>
  <c r="U63" i="190" s="1"/>
  <c r="AU63" i="190" s="1"/>
  <c r="T23" i="190" a="1"/>
  <c r="T23" i="190" s="1"/>
  <c r="AT23" i="190" s="1"/>
  <c r="I78" i="190" a="1"/>
  <c r="I78" i="190" s="1"/>
  <c r="AI78" i="190" s="1"/>
  <c r="I18" i="190" a="1"/>
  <c r="I18" i="190" s="1"/>
  <c r="AI18" i="190" s="1"/>
  <c r="I82" i="190" a="1"/>
  <c r="I82" i="190" s="1"/>
  <c r="AI82" i="190" s="1"/>
  <c r="G86" i="190" a="1"/>
  <c r="G86" i="190" s="1"/>
  <c r="AG86" i="190" s="1"/>
  <c r="U23" i="190" a="1"/>
  <c r="U23" i="190" s="1"/>
  <c r="AU23" i="190" s="1"/>
  <c r="I100" i="190" a="1"/>
  <c r="I100" i="190" s="1"/>
  <c r="AI100" i="190" s="1"/>
  <c r="I76" i="190" a="1"/>
  <c r="I76" i="190" s="1"/>
  <c r="AI76" i="190" s="1"/>
  <c r="H42" i="190" a="1"/>
  <c r="H42" i="190" s="1"/>
  <c r="AH42" i="190" s="1"/>
  <c r="U6" i="190" a="1"/>
  <c r="U6" i="190" s="1"/>
  <c r="AU6" i="190" s="1"/>
  <c r="G36" i="190" a="1"/>
  <c r="G36" i="190" s="1"/>
  <c r="AG36" i="190" s="1"/>
  <c r="U9" i="190" a="1"/>
  <c r="U9" i="190" s="1"/>
  <c r="AU9" i="190" s="1"/>
  <c r="G90" i="190" a="1"/>
  <c r="G90" i="190" s="1"/>
  <c r="AG90" i="190" s="1"/>
  <c r="T102" i="190" a="1"/>
  <c r="T102" i="190" s="1"/>
  <c r="AT102" i="190" s="1"/>
  <c r="BC12" i="194" a="1"/>
  <c r="BC12" i="194" s="1"/>
  <c r="BB12" i="194" a="1"/>
  <c r="BB12" i="194" s="1"/>
  <c r="AS12" i="194"/>
  <c r="P12" i="188" s="1"/>
  <c r="T12" i="194"/>
  <c r="I12" i="188" s="1"/>
  <c r="H87" i="190" a="1"/>
  <c r="H87" i="190" s="1"/>
  <c r="AH87" i="190" s="1"/>
  <c r="V27" i="190" a="1"/>
  <c r="V27" i="190" s="1"/>
  <c r="AV27" i="190" s="1"/>
  <c r="V34" i="190" a="1"/>
  <c r="V34" i="190" s="1"/>
  <c r="AV34" i="190" s="1"/>
  <c r="U6" i="194" a="1"/>
  <c r="U6" i="194" s="1"/>
  <c r="V6" i="194" a="1"/>
  <c r="V6" i="194" s="1"/>
  <c r="U7" i="194" a="1"/>
  <c r="U7" i="194" s="1"/>
  <c r="V7" i="194" a="1"/>
  <c r="V7" i="194" s="1"/>
  <c r="U8" i="194" a="1"/>
  <c r="U8" i="194" s="1"/>
  <c r="V8" i="194" a="1"/>
  <c r="V8" i="194" s="1"/>
  <c r="AC6" i="194" a="1"/>
  <c r="AC6" i="194" s="1"/>
  <c r="AD6" i="194" a="1"/>
  <c r="AD6" i="194" s="1"/>
  <c r="AC7" i="194" a="1"/>
  <c r="AC7" i="194" s="1"/>
  <c r="AD7" i="194" a="1"/>
  <c r="AD7" i="194" s="1"/>
  <c r="AC8" i="194" a="1"/>
  <c r="AC8" i="194" s="1"/>
  <c r="AD8" i="194" a="1"/>
  <c r="AD8" i="194" s="1"/>
  <c r="BC10" i="194" a="1"/>
  <c r="BC10" i="194" s="1"/>
  <c r="BB10" i="194" a="1"/>
  <c r="BB10" i="194" s="1"/>
  <c r="H2" i="190" a="1"/>
  <c r="H2" i="190" s="1"/>
  <c r="AH2" i="190" s="1"/>
  <c r="H102" i="190" a="1"/>
  <c r="H102" i="190" s="1"/>
  <c r="AH102" i="190" s="1"/>
  <c r="U4" i="190" a="1"/>
  <c r="U4" i="190" s="1"/>
  <c r="AU4" i="190" s="1"/>
  <c r="T5" i="190" a="1"/>
  <c r="T5" i="190" s="1"/>
  <c r="AT5" i="190" s="1"/>
  <c r="I6" i="190" a="1"/>
  <c r="I6" i="190" s="1"/>
  <c r="AI6" i="190" s="1"/>
  <c r="G98" i="190" a="1"/>
  <c r="G98" i="190" s="1"/>
  <c r="AG98" i="190" s="1"/>
  <c r="T31" i="190" a="1"/>
  <c r="T31" i="190" s="1"/>
  <c r="AT31" i="190" s="1"/>
  <c r="G97" i="190" a="1"/>
  <c r="G97" i="190" s="1"/>
  <c r="AG97" i="190" s="1"/>
  <c r="H30" i="190" a="1"/>
  <c r="H30" i="190" s="1"/>
  <c r="AH30" i="190" s="1"/>
  <c r="H51" i="190" a="1"/>
  <c r="H51" i="190" s="1"/>
  <c r="AH51" i="190" s="1"/>
  <c r="G51" i="190" a="1"/>
  <c r="G51" i="190" s="1"/>
  <c r="AG51" i="190" s="1"/>
  <c r="G52" i="190" a="1"/>
  <c r="G52" i="190" s="1"/>
  <c r="AG52" i="190" s="1"/>
  <c r="H83" i="190" a="1"/>
  <c r="H83" i="190" s="1"/>
  <c r="AH83" i="190" s="1"/>
  <c r="V10" i="190" a="1"/>
  <c r="V10" i="190" s="1"/>
  <c r="AV10" i="190" s="1"/>
  <c r="U18" i="190" a="1"/>
  <c r="U18" i="190" s="1"/>
  <c r="AU18" i="190" s="1"/>
  <c r="H94" i="190" a="1"/>
  <c r="H94" i="190" s="1"/>
  <c r="AH94" i="190" s="1"/>
  <c r="T65" i="190" a="1"/>
  <c r="T65" i="190" s="1"/>
  <c r="AT65" i="190" s="1"/>
  <c r="G87" i="190" a="1"/>
  <c r="G87" i="190" s="1"/>
  <c r="AG87" i="190" s="1"/>
  <c r="H92" i="190" a="1"/>
  <c r="H92" i="190" s="1"/>
  <c r="AH92" i="190" s="1"/>
  <c r="V22" i="190" a="1"/>
  <c r="V22" i="190" s="1"/>
  <c r="AV22" i="190" s="1"/>
  <c r="H76" i="190" a="1"/>
  <c r="H76" i="190" s="1"/>
  <c r="AH76" i="190" s="1"/>
  <c r="G3" i="190" a="1"/>
  <c r="G3" i="190" s="1"/>
  <c r="AG3" i="190" s="1"/>
  <c r="I16" i="190" a="1"/>
  <c r="I16" i="190" s="1"/>
  <c r="AI16" i="190" s="1"/>
  <c r="U7" i="190" a="1"/>
  <c r="U7" i="190" s="1"/>
  <c r="AU7" i="190" s="1"/>
  <c r="I12" i="190" a="1"/>
  <c r="I12" i="190" s="1"/>
  <c r="AI12" i="190" s="1"/>
  <c r="V65" i="190" a="1"/>
  <c r="V65" i="190" s="1"/>
  <c r="AV65" i="190" s="1"/>
  <c r="U91" i="190" a="1"/>
  <c r="U91" i="190" s="1"/>
  <c r="AU91" i="190" s="1"/>
  <c r="H45" i="190" a="1"/>
  <c r="H45" i="190" s="1"/>
  <c r="AH45" i="190" s="1"/>
  <c r="H89" i="190" a="1"/>
  <c r="H89" i="190" s="1"/>
  <c r="AH89" i="190" s="1"/>
  <c r="G69" i="190" a="1"/>
  <c r="G69" i="190" s="1"/>
  <c r="AG69" i="190" s="1"/>
  <c r="U31" i="190" a="1"/>
  <c r="U31" i="190" s="1"/>
  <c r="AU31" i="190" s="1"/>
  <c r="V77" i="190" a="1"/>
  <c r="V77" i="190" s="1"/>
  <c r="AV77" i="190" s="1"/>
  <c r="G79" i="190" a="1"/>
  <c r="G79" i="190" s="1"/>
  <c r="AG79" i="190" s="1"/>
  <c r="U53" i="190" a="1"/>
  <c r="U53" i="190" s="1"/>
  <c r="AU53" i="190" s="1"/>
  <c r="I102" i="190" a="1"/>
  <c r="I102" i="190" s="1"/>
  <c r="AI102" i="190" s="1"/>
  <c r="V83" i="190" a="1"/>
  <c r="V83" i="190" s="1"/>
  <c r="AV83" i="190" s="1"/>
  <c r="V96" i="190" a="1"/>
  <c r="V96" i="190" s="1"/>
  <c r="AV96" i="190" s="1"/>
  <c r="T8" i="190" a="1"/>
  <c r="T8" i="190" s="1"/>
  <c r="AT8" i="190" s="1"/>
  <c r="U74" i="190" a="1"/>
  <c r="U74" i="190" s="1"/>
  <c r="AU74" i="190" s="1"/>
  <c r="G47" i="190" a="1"/>
  <c r="G47" i="190" s="1"/>
  <c r="AG47" i="190" s="1"/>
  <c r="V66" i="190" a="1"/>
  <c r="V66" i="190" s="1"/>
  <c r="AV66" i="190" s="1"/>
  <c r="V70" i="190" a="1"/>
  <c r="V70" i="190" s="1"/>
  <c r="AV70" i="190" s="1"/>
  <c r="U24" i="190" a="1"/>
  <c r="U24" i="190" s="1"/>
  <c r="AU24" i="190" s="1"/>
  <c r="I86" i="190" a="1"/>
  <c r="I86" i="190" s="1"/>
  <c r="AI86" i="190" s="1"/>
  <c r="AU6" i="194" a="1"/>
  <c r="AU6" i="194" s="1"/>
  <c r="AT6" i="194" a="1"/>
  <c r="AT6" i="194" s="1"/>
  <c r="AT7" i="194" a="1"/>
  <c r="AT7" i="194" s="1"/>
  <c r="AU7" i="194" a="1"/>
  <c r="AU7" i="194" s="1"/>
  <c r="AU8" i="194" a="1"/>
  <c r="AU8" i="194" s="1"/>
  <c r="AT8" i="194" a="1"/>
  <c r="AT8" i="194" s="1"/>
  <c r="I5" i="190" a="1"/>
  <c r="I5" i="190" s="1"/>
  <c r="AI5" i="190" s="1"/>
  <c r="H64" i="190" a="1"/>
  <c r="H64" i="190" s="1"/>
  <c r="AH64" i="190" s="1"/>
  <c r="H12" i="190" a="1"/>
  <c r="H12" i="190" s="1"/>
  <c r="AH12" i="190" s="1"/>
  <c r="T61" i="190" a="1"/>
  <c r="T61" i="190" s="1"/>
  <c r="AT61" i="190" s="1"/>
  <c r="G53" i="190" a="1"/>
  <c r="G53" i="190" s="1"/>
  <c r="AG53" i="190" s="1"/>
  <c r="T54" i="190" a="1"/>
  <c r="T54" i="190" s="1"/>
  <c r="AT54" i="190" s="1"/>
  <c r="V68" i="190" a="1"/>
  <c r="V68" i="190" s="1"/>
  <c r="AV68" i="190" s="1"/>
  <c r="I51" i="190" a="1"/>
  <c r="I51" i="190" s="1"/>
  <c r="AI51" i="190" s="1"/>
  <c r="H93" i="190" a="1"/>
  <c r="H93" i="190" s="1"/>
  <c r="AH93" i="190" s="1"/>
  <c r="V47" i="190" a="1"/>
  <c r="V47" i="190" s="1"/>
  <c r="AV47" i="190" s="1"/>
  <c r="U13" i="190" a="1"/>
  <c r="U13" i="190" s="1"/>
  <c r="AU13" i="190" s="1"/>
  <c r="T12" i="190" a="1"/>
  <c r="T12" i="190" s="1"/>
  <c r="AT12" i="190" s="1"/>
  <c r="I17" i="190" a="1"/>
  <c r="I17" i="190" s="1"/>
  <c r="AI17" i="190" s="1"/>
  <c r="U65" i="190" a="1"/>
  <c r="U65" i="190" s="1"/>
  <c r="AU65" i="190" s="1"/>
  <c r="H22" i="190" a="1"/>
  <c r="H22" i="190" s="1"/>
  <c r="AH22" i="190" s="1"/>
  <c r="U27" i="190" a="1"/>
  <c r="U27" i="190" s="1"/>
  <c r="AU27" i="190" s="1"/>
  <c r="U40" i="190" a="1"/>
  <c r="U40" i="190" s="1"/>
  <c r="AU40" i="190" s="1"/>
  <c r="H35" i="190" a="1"/>
  <c r="H35" i="190" s="1"/>
  <c r="AH35" i="190" s="1"/>
  <c r="I32" i="190" a="1"/>
  <c r="I32" i="190" s="1"/>
  <c r="AI32" i="190" s="1"/>
  <c r="H56" i="190" a="1"/>
  <c r="H56" i="190" s="1"/>
  <c r="AH56" i="190" s="1"/>
  <c r="I21" i="190" a="1"/>
  <c r="I21" i="190" s="1"/>
  <c r="AI21" i="190" s="1"/>
  <c r="V31" i="190" a="1"/>
  <c r="V31" i="190" s="1"/>
  <c r="AV31" i="190" s="1"/>
  <c r="I48" i="190" a="1"/>
  <c r="I48" i="190" s="1"/>
  <c r="AI48" i="190" s="1"/>
  <c r="V43" i="190" a="1"/>
  <c r="V43" i="190" s="1"/>
  <c r="AV43" i="190" s="1"/>
  <c r="H81" i="190" a="1"/>
  <c r="H81" i="190" s="1"/>
  <c r="AH81" i="190" s="1"/>
  <c r="I15" i="190" a="1"/>
  <c r="I15" i="190" s="1"/>
  <c r="AI15" i="190" s="1"/>
  <c r="H54" i="190" a="1"/>
  <c r="H54" i="190" s="1"/>
  <c r="AH54" i="190" s="1"/>
  <c r="V74" i="190" a="1"/>
  <c r="V74" i="190" s="1"/>
  <c r="AV74" i="190" s="1"/>
  <c r="V53" i="190" a="1"/>
  <c r="V53" i="190" s="1"/>
  <c r="AV53" i="190" s="1"/>
  <c r="U61" i="190" a="1"/>
  <c r="U61" i="190" s="1"/>
  <c r="AU61" i="190" s="1"/>
  <c r="G25" i="190" a="1"/>
  <c r="G25" i="190" s="1"/>
  <c r="AG25" i="190" s="1"/>
  <c r="H101" i="190" a="1"/>
  <c r="H101" i="190" s="1"/>
  <c r="AH101" i="190" s="1"/>
  <c r="H75" i="190" a="1"/>
  <c r="H75" i="190" s="1"/>
  <c r="AH75" i="190" s="1"/>
  <c r="G93" i="190" a="1"/>
  <c r="G93" i="190" s="1"/>
  <c r="AG93" i="190" s="1"/>
  <c r="H68" i="190" a="1"/>
  <c r="H68" i="190" s="1"/>
  <c r="AH68" i="190" s="1"/>
  <c r="I33" i="190" a="1"/>
  <c r="I33" i="190" s="1"/>
  <c r="AI33" i="190" s="1"/>
  <c r="V67" i="190" a="1"/>
  <c r="V67" i="190" s="1"/>
  <c r="AV67" i="190" s="1"/>
  <c r="V25" i="190" a="1"/>
  <c r="V25" i="190" s="1"/>
  <c r="AV25" i="190" s="1"/>
  <c r="AE12" i="194"/>
  <c r="M12" i="194"/>
  <c r="P12" i="194"/>
  <c r="L12" i="194"/>
  <c r="O12" i="194"/>
  <c r="AI12" i="194"/>
  <c r="AF12" i="194"/>
  <c r="AW12" i="194"/>
  <c r="AH12" i="194"/>
  <c r="I95" i="190" a="1"/>
  <c r="I95" i="190" s="1"/>
  <c r="AI95" i="190" s="1"/>
  <c r="U20" i="190" a="1"/>
  <c r="U20" i="190" s="1"/>
  <c r="AU20" i="190" s="1"/>
  <c r="I13" i="190" a="1"/>
  <c r="I13" i="190" s="1"/>
  <c r="AI13" i="190" s="1"/>
  <c r="I46" i="190" a="1"/>
  <c r="I46" i="190" s="1"/>
  <c r="AI46" i="190" s="1"/>
  <c r="U3" i="190" a="1"/>
  <c r="U3" i="190" s="1"/>
  <c r="AU3" i="190" s="1"/>
  <c r="U78" i="190" a="1"/>
  <c r="U78" i="190" s="1"/>
  <c r="AU78" i="190" s="1"/>
  <c r="U25" i="190" a="1"/>
  <c r="U25" i="190" s="1"/>
  <c r="AU25" i="190" s="1"/>
  <c r="U72" i="190" a="1"/>
  <c r="U72" i="190" s="1"/>
  <c r="AU72" i="190" s="1"/>
  <c r="H82" i="190" a="1"/>
  <c r="H82" i="190" s="1"/>
  <c r="AH82" i="190" s="1"/>
  <c r="H29" i="190" a="1"/>
  <c r="H29" i="190" s="1"/>
  <c r="AH29" i="190" s="1"/>
  <c r="G56" i="190" a="1"/>
  <c r="G56" i="190" s="1"/>
  <c r="AG56" i="190" s="1"/>
  <c r="T2" i="190" a="1"/>
  <c r="T2" i="190" s="1"/>
  <c r="AT2" i="190" s="1"/>
  <c r="G9" i="190" a="1"/>
  <c r="G9" i="190" s="1"/>
  <c r="AG9" i="190" s="1"/>
  <c r="G68" i="190" a="1"/>
  <c r="G68" i="190" s="1"/>
  <c r="AG68" i="190" s="1"/>
  <c r="G72" i="190" a="1"/>
  <c r="G72" i="190" s="1"/>
  <c r="AG72" i="190" s="1"/>
  <c r="G22" i="190" a="1"/>
  <c r="G22" i="190" s="1"/>
  <c r="AG22" i="190" s="1"/>
  <c r="G2" i="190" a="1"/>
  <c r="G2" i="190" s="1"/>
  <c r="AG2" i="190" s="1"/>
  <c r="T48" i="190" a="1"/>
  <c r="T48" i="190" s="1"/>
  <c r="AT48" i="190" s="1"/>
  <c r="G95" i="190" a="1"/>
  <c r="G95" i="190" s="1"/>
  <c r="AG95" i="190" s="1"/>
  <c r="G80" i="190" a="1"/>
  <c r="G80" i="190" s="1"/>
  <c r="AG80" i="190" s="1"/>
  <c r="G92" i="190" a="1"/>
  <c r="G92" i="190" s="1"/>
  <c r="AG92" i="190" s="1"/>
  <c r="T76" i="190" a="1"/>
  <c r="T76" i="190" s="1"/>
  <c r="AT76" i="190" s="1"/>
  <c r="T74" i="190" a="1"/>
  <c r="T74" i="190" s="1"/>
  <c r="AT74" i="190" s="1"/>
  <c r="G77" i="190" a="1"/>
  <c r="G77" i="190" s="1"/>
  <c r="AG77" i="190" s="1"/>
  <c r="G49" i="190" a="1"/>
  <c r="G49" i="190" s="1"/>
  <c r="AG49" i="190" s="1"/>
  <c r="T100" i="190" a="1"/>
  <c r="T100" i="190" s="1"/>
  <c r="AT100" i="190" s="1"/>
  <c r="T24" i="190" a="1"/>
  <c r="T24" i="190" s="1"/>
  <c r="AT24" i="190" s="1"/>
  <c r="H36" i="190" a="1"/>
  <c r="H36" i="190" s="1"/>
  <c r="AH36" i="190" s="1"/>
  <c r="U60" i="190" a="1"/>
  <c r="U60" i="190" s="1"/>
  <c r="AU60" i="190" s="1"/>
  <c r="G82" i="190" a="1"/>
  <c r="G82" i="190" s="1"/>
  <c r="AG82" i="190" s="1"/>
  <c r="U90" i="190" a="1"/>
  <c r="U90" i="190" s="1"/>
  <c r="AU90" i="190" s="1"/>
  <c r="V30" i="190" a="1"/>
  <c r="V30" i="190" s="1"/>
  <c r="AV30" i="190" s="1"/>
  <c r="T63" i="190" a="1"/>
  <c r="T63" i="190" s="1"/>
  <c r="AT63" i="190" s="1"/>
  <c r="U52" i="190" a="1"/>
  <c r="U52" i="190" s="1"/>
  <c r="AU52" i="190" s="1"/>
  <c r="U41" i="190" a="1"/>
  <c r="U41" i="190" s="1"/>
  <c r="AU41" i="190" s="1"/>
  <c r="T16" i="190" a="1"/>
  <c r="T16" i="190" s="1"/>
  <c r="AT16" i="190" s="1"/>
  <c r="I79" i="190" a="1"/>
  <c r="I79" i="190" s="1"/>
  <c r="AI79" i="190" s="1"/>
  <c r="H99" i="190" a="1"/>
  <c r="H99" i="190" s="1"/>
  <c r="AH99" i="190" s="1"/>
  <c r="I52" i="190" a="1"/>
  <c r="I52" i="190" s="1"/>
  <c r="AI52" i="190" s="1"/>
  <c r="H58" i="190" a="1"/>
  <c r="H58" i="190" s="1"/>
  <c r="AH58" i="190" s="1"/>
  <c r="G73" i="190" a="1"/>
  <c r="G73" i="190" s="1"/>
  <c r="AG73" i="190" s="1"/>
  <c r="G7" i="190" a="1"/>
  <c r="G7" i="190" s="1"/>
  <c r="AG7" i="190" s="1"/>
  <c r="I55" i="190" a="1"/>
  <c r="I55" i="190" s="1"/>
  <c r="AI55" i="190" s="1"/>
  <c r="I72" i="190" a="1"/>
  <c r="I72" i="190" s="1"/>
  <c r="AI72" i="190" s="1"/>
  <c r="H16" i="190" a="1"/>
  <c r="H16" i="190" s="1"/>
  <c r="AH16" i="190" s="1"/>
  <c r="T89" i="190" a="1"/>
  <c r="T89" i="190" s="1"/>
  <c r="AT89" i="190" s="1"/>
  <c r="U49" i="190" a="1"/>
  <c r="U49" i="190" s="1"/>
  <c r="AU49" i="190" s="1"/>
  <c r="I88" i="190" a="1"/>
  <c r="I88" i="190" s="1"/>
  <c r="AI88" i="190" s="1"/>
  <c r="H14" i="190" a="1"/>
  <c r="H14" i="190" s="1"/>
  <c r="AH14" i="190" s="1"/>
  <c r="G40" i="190" a="1"/>
  <c r="G40" i="190" s="1"/>
  <c r="AG40" i="190" s="1"/>
  <c r="V4" i="190" a="1"/>
  <c r="V4" i="190" s="1"/>
  <c r="AV4" i="190" s="1"/>
  <c r="I49" i="190" a="1"/>
  <c r="I49" i="190" s="1"/>
  <c r="AI49" i="190" s="1"/>
  <c r="I91" i="190" a="1"/>
  <c r="I91" i="190" s="1"/>
  <c r="AI91" i="190" s="1"/>
  <c r="I11" i="190" a="1"/>
  <c r="I11" i="190" s="1"/>
  <c r="AI11" i="190" s="1"/>
  <c r="I28" i="190" a="1"/>
  <c r="I28" i="190" s="1"/>
  <c r="AI28" i="190" s="1"/>
  <c r="U32" i="190" a="1"/>
  <c r="U32" i="190" s="1"/>
  <c r="AU32" i="190" s="1"/>
  <c r="I9" i="190" a="1"/>
  <c r="I9" i="190" s="1"/>
  <c r="AI9" i="190" s="1"/>
  <c r="V94" i="190" a="1"/>
  <c r="V94" i="190" s="1"/>
  <c r="AV94" i="190" s="1"/>
  <c r="T78" i="190" a="1"/>
  <c r="T78" i="190" s="1"/>
  <c r="AT78" i="190" s="1"/>
  <c r="I59" i="190" a="1"/>
  <c r="I59" i="190" s="1"/>
  <c r="AI59" i="190" s="1"/>
  <c r="U70" i="190" a="1"/>
  <c r="U70" i="190" s="1"/>
  <c r="AU70" i="190" s="1"/>
  <c r="I98" i="190" a="1"/>
  <c r="I98" i="190" s="1"/>
  <c r="AI98" i="190" s="1"/>
  <c r="I97" i="190" a="1"/>
  <c r="I97" i="190" s="1"/>
  <c r="AI97" i="190" s="1"/>
  <c r="I81" i="190" a="1"/>
  <c r="I81" i="190" s="1"/>
  <c r="AI81" i="190" s="1"/>
  <c r="H10" i="190" a="1"/>
  <c r="H10" i="190" s="1"/>
  <c r="AH10" i="190" s="1"/>
  <c r="G33" i="190" a="1"/>
  <c r="G33" i="190" s="1"/>
  <c r="AG33" i="190" s="1"/>
  <c r="H98" i="190" a="1"/>
  <c r="H98" i="190" s="1"/>
  <c r="AH98" i="190" s="1"/>
  <c r="I20" i="190" a="1"/>
  <c r="I20" i="190" s="1"/>
  <c r="AI20" i="190" s="1"/>
  <c r="H33" i="190" a="1"/>
  <c r="H33" i="190" s="1"/>
  <c r="AH33" i="190" s="1"/>
  <c r="G91" i="190" a="1"/>
  <c r="G91" i="190" s="1"/>
  <c r="AG91" i="190" s="1"/>
  <c r="H28" i="190" a="1"/>
  <c r="H28" i="190" s="1"/>
  <c r="AH28" i="190" s="1"/>
  <c r="V38" i="190" a="1"/>
  <c r="V38" i="190" s="1"/>
  <c r="AV38" i="190" s="1"/>
  <c r="I62" i="190" a="1"/>
  <c r="I62" i="190" s="1"/>
  <c r="AI62" i="190" s="1"/>
  <c r="I50" i="190" a="1"/>
  <c r="I50" i="190" s="1"/>
  <c r="AI50" i="190" s="1"/>
  <c r="H17" i="190" a="1"/>
  <c r="H17" i="190" s="1"/>
  <c r="AH17" i="190" s="1"/>
  <c r="H59" i="190" a="1"/>
  <c r="H59" i="190" s="1"/>
  <c r="AH59" i="190" s="1"/>
  <c r="I60" i="190" a="1"/>
  <c r="I60" i="190" s="1"/>
  <c r="AI60" i="190" s="1"/>
  <c r="G43" i="190" a="1"/>
  <c r="G43" i="190" s="1"/>
  <c r="AG43" i="190" s="1"/>
  <c r="T21" i="190" a="1"/>
  <c r="T21" i="190" s="1"/>
  <c r="AT21" i="190" s="1"/>
  <c r="H46" i="190" a="1"/>
  <c r="H46" i="190" s="1"/>
  <c r="AH46" i="190" s="1"/>
  <c r="V19" i="190" a="1"/>
  <c r="V19" i="190" s="1"/>
  <c r="AV19" i="190" s="1"/>
  <c r="H48" i="190" a="1"/>
  <c r="H48" i="190" s="1"/>
  <c r="AH48" i="190" s="1"/>
  <c r="I56" i="190" a="1"/>
  <c r="I56" i="190" s="1"/>
  <c r="AI56" i="190" s="1"/>
  <c r="U67" i="190" a="1"/>
  <c r="U67" i="190" s="1"/>
  <c r="AU67" i="190" s="1"/>
  <c r="G29" i="190" a="1"/>
  <c r="G29" i="190" s="1"/>
  <c r="AG29" i="190" s="1"/>
  <c r="T32" i="190" a="1"/>
  <c r="T32" i="190" s="1"/>
  <c r="AT32" i="190" s="1"/>
  <c r="I26" i="190" a="1"/>
  <c r="I26" i="190" s="1"/>
  <c r="AI26" i="190" s="1"/>
  <c r="T88" i="190" a="1"/>
  <c r="T88" i="190" s="1"/>
  <c r="AT88" i="190" s="1"/>
  <c r="AM8" i="194" a="1"/>
  <c r="AM8" i="194" s="1"/>
  <c r="AM7" i="194" a="1"/>
  <c r="AM7" i="194" s="1"/>
  <c r="AN8" i="194" a="1"/>
  <c r="AN8" i="194" s="1"/>
  <c r="AR8" i="194" s="1"/>
  <c r="I36" i="190" a="1"/>
  <c r="I36" i="190" s="1"/>
  <c r="AI36" i="190" s="1"/>
  <c r="I84" i="190" a="1"/>
  <c r="I84" i="190" s="1"/>
  <c r="AI84" i="190" s="1"/>
  <c r="V73" i="190" a="1"/>
  <c r="V73" i="190" s="1"/>
  <c r="AV73" i="190" s="1"/>
  <c r="AN6" i="194" a="1"/>
  <c r="AN6" i="194" s="1"/>
  <c r="AR6" i="194" s="1"/>
  <c r="AN7" i="194" a="1"/>
  <c r="AN7" i="194" s="1"/>
  <c r="AR7" i="194" s="1"/>
  <c r="AM6" i="194" a="1"/>
  <c r="AM6" i="194" s="1"/>
  <c r="H12" i="194"/>
  <c r="N7" i="65"/>
  <c r="N19" i="65"/>
  <c r="N31" i="65"/>
  <c r="N43" i="65"/>
  <c r="N9" i="65"/>
  <c r="N21" i="65"/>
  <c r="N33" i="65"/>
  <c r="N45" i="65"/>
  <c r="N12" i="65"/>
  <c r="N24" i="65"/>
  <c r="N36" i="65"/>
  <c r="N48" i="65"/>
  <c r="N14" i="65"/>
  <c r="N26" i="65"/>
  <c r="N38" i="65"/>
  <c r="N4" i="65"/>
  <c r="N3" i="65"/>
  <c r="N40" i="65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3" i="42"/>
  <c r="F2" i="42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3" i="41"/>
  <c r="F2" i="41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3" i="40"/>
  <c r="F2" i="40"/>
  <c r="BD13" i="194" a="1"/>
  <c r="BE12" i="194" a="1"/>
  <c r="AG14" i="194" l="1"/>
  <c r="O14" i="188"/>
  <c r="O12" i="188"/>
  <c r="O13" i="188"/>
  <c r="AB13" i="194"/>
  <c r="J13" i="188" s="1"/>
  <c r="I13" i="194"/>
  <c r="I14" i="194"/>
  <c r="AB14" i="194"/>
  <c r="J14" i="188" s="1"/>
  <c r="BD13" i="194"/>
  <c r="AB12" i="194"/>
  <c r="J12" i="188" s="1"/>
  <c r="I12" i="194"/>
  <c r="BE12" i="194"/>
  <c r="T10" i="194"/>
  <c r="I10" i="188" s="1"/>
  <c r="AG12" i="194"/>
  <c r="F73" i="182"/>
  <c r="F65" i="182"/>
  <c r="Q7" i="194"/>
  <c r="H7" i="188" s="1"/>
  <c r="F85" i="182"/>
  <c r="E68" i="182"/>
  <c r="E70" i="182"/>
  <c r="G77" i="182"/>
  <c r="F47" i="182"/>
  <c r="E61" i="182"/>
  <c r="F81" i="182"/>
  <c r="E4" i="182"/>
  <c r="F88" i="182"/>
  <c r="E48" i="182"/>
  <c r="F35" i="182"/>
  <c r="E97" i="182"/>
  <c r="G59" i="182"/>
  <c r="F55" i="182"/>
  <c r="G42" i="182"/>
  <c r="E99" i="182"/>
  <c r="Q6" i="194"/>
  <c r="H6" i="188" s="1"/>
  <c r="E78" i="182"/>
  <c r="G36" i="182"/>
  <c r="G46" i="182"/>
  <c r="F42" i="182"/>
  <c r="E40" i="182"/>
  <c r="E74" i="182"/>
  <c r="E53" i="182"/>
  <c r="G26" i="182"/>
  <c r="G73" i="182"/>
  <c r="G84" i="182"/>
  <c r="G29" i="182"/>
  <c r="F87" i="182"/>
  <c r="F95" i="182"/>
  <c r="G78" i="182"/>
  <c r="F49" i="182"/>
  <c r="G45" i="182"/>
  <c r="F61" i="182"/>
  <c r="E16" i="182"/>
  <c r="E51" i="182"/>
  <c r="F93" i="182"/>
  <c r="E73" i="182"/>
  <c r="G31" i="182"/>
  <c r="F34" i="182"/>
  <c r="G64" i="182"/>
  <c r="G39" i="182"/>
  <c r="F46" i="182"/>
  <c r="G60" i="182"/>
  <c r="E64" i="182"/>
  <c r="E45" i="182"/>
  <c r="G14" i="182"/>
  <c r="G71" i="182"/>
  <c r="G43" i="182"/>
  <c r="G82" i="182"/>
  <c r="F100" i="182"/>
  <c r="E82" i="182"/>
  <c r="G28" i="182"/>
  <c r="G72" i="182"/>
  <c r="E41" i="182"/>
  <c r="F51" i="182"/>
  <c r="E75" i="182"/>
  <c r="G57" i="182"/>
  <c r="F75" i="182"/>
  <c r="F90" i="182"/>
  <c r="E54" i="182"/>
  <c r="F37" i="182"/>
  <c r="E60" i="182"/>
  <c r="G86" i="182"/>
  <c r="E86" i="182"/>
  <c r="F92" i="182"/>
  <c r="G80" i="182"/>
  <c r="F97" i="182"/>
  <c r="E20" i="182"/>
  <c r="F59" i="182"/>
  <c r="F72" i="182"/>
  <c r="G65" i="182"/>
  <c r="G50" i="182"/>
  <c r="G81" i="182"/>
  <c r="E56" i="182"/>
  <c r="G33" i="182"/>
  <c r="F71" i="182"/>
  <c r="E95" i="182"/>
  <c r="Q8" i="194"/>
  <c r="H8" i="188" s="1"/>
  <c r="F99" i="182"/>
  <c r="F89" i="182"/>
  <c r="R8" i="194"/>
  <c r="F41" i="182"/>
  <c r="F79" i="182"/>
  <c r="G5" i="182"/>
  <c r="G41" i="182"/>
  <c r="E63" i="182"/>
  <c r="E93" i="182"/>
  <c r="E77" i="182"/>
  <c r="F56" i="182"/>
  <c r="E98" i="182"/>
  <c r="F52" i="182"/>
  <c r="E67" i="182"/>
  <c r="F39" i="182"/>
  <c r="E44" i="182"/>
  <c r="G49" i="182"/>
  <c r="E35" i="182"/>
  <c r="E94" i="182"/>
  <c r="E88" i="182"/>
  <c r="E37" i="182"/>
  <c r="G99" i="182"/>
  <c r="E81" i="182"/>
  <c r="F58" i="182"/>
  <c r="G38" i="182"/>
  <c r="E38" i="182"/>
  <c r="F32" i="182"/>
  <c r="F64" i="182"/>
  <c r="E72" i="182"/>
  <c r="G96" i="182"/>
  <c r="G88" i="182"/>
  <c r="G51" i="182"/>
  <c r="G16" i="182"/>
  <c r="E58" i="182"/>
  <c r="E92" i="182"/>
  <c r="F44" i="182"/>
  <c r="E89" i="182"/>
  <c r="G62" i="182"/>
  <c r="F53" i="182"/>
  <c r="F36" i="182"/>
  <c r="E49" i="182"/>
  <c r="F86" i="182"/>
  <c r="G69" i="182"/>
  <c r="G22" i="182"/>
  <c r="E36" i="182"/>
  <c r="E71" i="182"/>
  <c r="R6" i="194"/>
  <c r="G91" i="182"/>
  <c r="F77" i="182"/>
  <c r="E79" i="182"/>
  <c r="F78" i="182"/>
  <c r="F43" i="182"/>
  <c r="E47" i="182"/>
  <c r="F63" i="182"/>
  <c r="F70" i="182"/>
  <c r="E6" i="182"/>
  <c r="F84" i="182"/>
  <c r="E19" i="182"/>
  <c r="G98" i="182"/>
  <c r="E84" i="182"/>
  <c r="F101" i="182"/>
  <c r="G101" i="182"/>
  <c r="F33" i="182"/>
  <c r="F80" i="182"/>
  <c r="G94" i="182"/>
  <c r="F67" i="182"/>
  <c r="F48" i="182"/>
  <c r="G30" i="182"/>
  <c r="G35" i="182"/>
  <c r="G61" i="182"/>
  <c r="G55" i="182"/>
  <c r="G34" i="182"/>
  <c r="E42" i="182"/>
  <c r="E22" i="182"/>
  <c r="G7" i="182"/>
  <c r="F94" i="182"/>
  <c r="E91" i="182"/>
  <c r="G93" i="182"/>
  <c r="E52" i="182"/>
  <c r="E7" i="182"/>
  <c r="G63" i="182"/>
  <c r="G40" i="182"/>
  <c r="G95" i="182"/>
  <c r="E100" i="182"/>
  <c r="F66" i="182"/>
  <c r="G56" i="182"/>
  <c r="E39" i="182"/>
  <c r="G87" i="182"/>
  <c r="G92" i="182"/>
  <c r="E62" i="182"/>
  <c r="G54" i="182"/>
  <c r="G23" i="182"/>
  <c r="G70" i="182"/>
  <c r="G3" i="182"/>
  <c r="F69" i="182"/>
  <c r="F40" i="182"/>
  <c r="F62" i="182"/>
  <c r="G53" i="182"/>
  <c r="F13" i="194" a="1"/>
  <c r="F13" i="194" s="1"/>
  <c r="F12" i="194" a="1"/>
  <c r="F12" i="194" s="1"/>
  <c r="N12" i="194"/>
  <c r="AG13" i="194"/>
  <c r="N13" i="194"/>
  <c r="N14" i="194"/>
  <c r="F14" i="194" a="1"/>
  <c r="F14" i="194" s="1"/>
  <c r="BG13" i="194" a="1"/>
  <c r="BE14" i="194" a="1"/>
  <c r="BD14" i="194" a="1"/>
  <c r="BH13" i="194" a="1"/>
  <c r="BH14" i="194" a="1"/>
  <c r="BG14" i="194" a="1"/>
  <c r="BE13" i="194" a="1"/>
  <c r="BD12" i="194" a="1"/>
  <c r="BG12" i="194" a="1"/>
  <c r="BH12" i="194" a="1"/>
  <c r="BG13" i="194" l="1"/>
  <c r="K14" i="188"/>
  <c r="K13" i="188"/>
  <c r="K12" i="188"/>
  <c r="BH12" i="194"/>
  <c r="BE14" i="194"/>
  <c r="BH14" i="194"/>
  <c r="BD14" i="194"/>
  <c r="BG14" i="194"/>
  <c r="BH13" i="194"/>
  <c r="BE13" i="194"/>
  <c r="BA13" i="194" s="1"/>
  <c r="Q13" i="188" s="1"/>
  <c r="BD12" i="194"/>
  <c r="BA12" i="194" s="1"/>
  <c r="Q12" i="188" s="1"/>
  <c r="BG12" i="194"/>
  <c r="BI30" i="190"/>
  <c r="AF30" i="189" s="1"/>
  <c r="BI34" i="190"/>
  <c r="AF34" i="189" s="1"/>
  <c r="F96" i="182"/>
  <c r="F57" i="182"/>
  <c r="G75" i="182"/>
  <c r="G10" i="182"/>
  <c r="G17" i="182"/>
  <c r="G66" i="182"/>
  <c r="E87" i="182"/>
  <c r="E85" i="182"/>
  <c r="BG21" i="190"/>
  <c r="AD21" i="189" s="1"/>
  <c r="E28" i="182"/>
  <c r="E65" i="182"/>
  <c r="E12" i="182"/>
  <c r="E57" i="182"/>
  <c r="G85" i="182"/>
  <c r="G15" i="182"/>
  <c r="E102" i="182"/>
  <c r="F74" i="182"/>
  <c r="G90" i="182"/>
  <c r="E5" i="182"/>
  <c r="E27" i="182"/>
  <c r="E25" i="182"/>
  <c r="BG25" i="190"/>
  <c r="AD25" i="189" s="1"/>
  <c r="F98" i="182"/>
  <c r="BH98" i="190"/>
  <c r="AE98" i="189" s="1"/>
  <c r="F82" i="182"/>
  <c r="F31" i="182"/>
  <c r="G67" i="182"/>
  <c r="G25" i="182"/>
  <c r="F54" i="182"/>
  <c r="E26" i="182"/>
  <c r="BI26" i="190"/>
  <c r="AF26" i="189" s="1"/>
  <c r="G47" i="182"/>
  <c r="G13" i="182"/>
  <c r="F29" i="182"/>
  <c r="E33" i="182"/>
  <c r="BI24" i="190"/>
  <c r="AF24" i="189" s="1"/>
  <c r="F102" i="182"/>
  <c r="F60" i="182"/>
  <c r="G58" i="182"/>
  <c r="E30" i="182"/>
  <c r="BG30" i="190"/>
  <c r="AD30" i="189" s="1"/>
  <c r="E31" i="182"/>
  <c r="G24" i="182"/>
  <c r="E55" i="182"/>
  <c r="G11" i="182"/>
  <c r="G8" i="182"/>
  <c r="BI8" i="190"/>
  <c r="AF8" i="189" s="1"/>
  <c r="G9" i="182"/>
  <c r="BG31" i="190"/>
  <c r="AD31" i="189" s="1"/>
  <c r="E24" i="182"/>
  <c r="F28" i="182"/>
  <c r="E34" i="182"/>
  <c r="BH26" i="190"/>
  <c r="AE26" i="189" s="1"/>
  <c r="E14" i="182"/>
  <c r="E32" i="182"/>
  <c r="BI12" i="190"/>
  <c r="AF12" i="189" s="1"/>
  <c r="G12" i="182"/>
  <c r="BI6" i="190"/>
  <c r="AF6" i="189" s="1"/>
  <c r="E13" i="182"/>
  <c r="G79" i="182"/>
  <c r="E59" i="182"/>
  <c r="E43" i="182"/>
  <c r="G74" i="182"/>
  <c r="K8" i="194" a="1"/>
  <c r="K8" i="194" s="1"/>
  <c r="G68" i="182"/>
  <c r="G100" i="182"/>
  <c r="E96" i="182"/>
  <c r="F38" i="182"/>
  <c r="E23" i="182"/>
  <c r="G27" i="182"/>
  <c r="G6" i="182"/>
  <c r="BI4" i="190"/>
  <c r="AF4" i="189" s="1"/>
  <c r="F83" i="182"/>
  <c r="E21" i="182"/>
  <c r="BI17" i="190"/>
  <c r="AF17" i="189" s="1"/>
  <c r="G4" i="182"/>
  <c r="G20" i="182"/>
  <c r="E15" i="182"/>
  <c r="G21" i="182"/>
  <c r="G48" i="182"/>
  <c r="E90" i="182"/>
  <c r="D8" i="194" a="1"/>
  <c r="D8" i="194" s="1"/>
  <c r="E11" i="182"/>
  <c r="E17" i="182"/>
  <c r="D6" i="194" a="1"/>
  <c r="D6" i="194" s="1"/>
  <c r="E50" i="182"/>
  <c r="BG20" i="190"/>
  <c r="AD20" i="189" s="1"/>
  <c r="BG22" i="190"/>
  <c r="AD22" i="189" s="1"/>
  <c r="BG15" i="190"/>
  <c r="AD15" i="189" s="1"/>
  <c r="G18" i="182"/>
  <c r="E69" i="182"/>
  <c r="E101" i="182"/>
  <c r="F50" i="182"/>
  <c r="E66" i="182"/>
  <c r="E8" i="194" a="1"/>
  <c r="E8" i="194" s="1"/>
  <c r="E83" i="182"/>
  <c r="E46" i="182"/>
  <c r="F30" i="182"/>
  <c r="E76" i="182"/>
  <c r="BG76" i="190"/>
  <c r="AD76" i="189" s="1"/>
  <c r="E9" i="182"/>
  <c r="E18" i="182"/>
  <c r="F27" i="182"/>
  <c r="G19" i="182"/>
  <c r="J6" i="194" a="1"/>
  <c r="J6" i="194" s="1"/>
  <c r="E10" i="182"/>
  <c r="K6" i="194" a="1"/>
  <c r="K6" i="194" s="1"/>
  <c r="G37" i="182"/>
  <c r="E3" i="182"/>
  <c r="G102" i="182"/>
  <c r="G97" i="182"/>
  <c r="F91" i="182"/>
  <c r="E6" i="194" a="1"/>
  <c r="E6" i="194" s="1"/>
  <c r="G89" i="182"/>
  <c r="BG8" i="190"/>
  <c r="AD8" i="189" s="1"/>
  <c r="J8" i="194" a="1"/>
  <c r="J8" i="194" s="1"/>
  <c r="G83" i="182"/>
  <c r="D7" i="194" a="1"/>
  <c r="D7" i="194" s="1"/>
  <c r="G52" i="182"/>
  <c r="F76" i="182"/>
  <c r="G44" i="182"/>
  <c r="E29" i="182"/>
  <c r="E80" i="182"/>
  <c r="G32" i="182"/>
  <c r="F68" i="182"/>
  <c r="E8" i="182"/>
  <c r="G76" i="182"/>
  <c r="BH31" i="190"/>
  <c r="AE31" i="189" s="1"/>
  <c r="F45" i="182"/>
  <c r="BG6" i="190"/>
  <c r="AD6" i="189" s="1"/>
  <c r="BG24" i="190"/>
  <c r="AD24" i="189" s="1"/>
  <c r="BG19" i="190"/>
  <c r="AD19" i="189" s="1"/>
  <c r="BI22" i="190"/>
  <c r="AF22" i="189" s="1"/>
  <c r="BI19" i="190"/>
  <c r="AF19" i="189" s="1"/>
  <c r="BG18" i="190"/>
  <c r="AD18" i="189" s="1"/>
  <c r="BG11" i="190"/>
  <c r="AD11" i="189" s="1"/>
  <c r="BG4" i="190"/>
  <c r="AD4" i="189" s="1"/>
  <c r="BI21" i="190"/>
  <c r="AF21" i="189" s="1"/>
  <c r="BG12" i="190"/>
  <c r="AD12" i="189" s="1"/>
  <c r="BI102" i="190"/>
  <c r="AF102" i="189" s="1"/>
  <c r="BG91" i="190"/>
  <c r="AD91" i="189" s="1"/>
  <c r="BI82" i="190"/>
  <c r="AF82" i="189" s="1"/>
  <c r="BG36" i="190"/>
  <c r="AD36" i="189" s="1"/>
  <c r="BG16" i="190"/>
  <c r="AD16" i="189" s="1"/>
  <c r="BH44" i="190"/>
  <c r="AE44" i="189" s="1"/>
  <c r="BG94" i="190"/>
  <c r="AD94" i="189" s="1"/>
  <c r="BG35" i="190"/>
  <c r="AD35" i="189" s="1"/>
  <c r="BG67" i="190"/>
  <c r="AD67" i="189" s="1"/>
  <c r="BH52" i="190"/>
  <c r="AE52" i="189" s="1"/>
  <c r="BG95" i="190"/>
  <c r="AD95" i="189" s="1"/>
  <c r="BI50" i="190"/>
  <c r="AF50" i="189" s="1"/>
  <c r="BG34" i="190"/>
  <c r="AD34" i="189" s="1"/>
  <c r="BH40" i="190"/>
  <c r="AE40" i="189" s="1"/>
  <c r="BI54" i="190"/>
  <c r="AF54" i="189" s="1"/>
  <c r="BI9" i="190"/>
  <c r="AF9" i="189" s="1"/>
  <c r="BI95" i="190"/>
  <c r="AF95" i="189" s="1"/>
  <c r="BG27" i="190"/>
  <c r="AD27" i="189" s="1"/>
  <c r="BH78" i="190"/>
  <c r="AE78" i="189" s="1"/>
  <c r="BG92" i="190"/>
  <c r="AD92" i="189" s="1"/>
  <c r="BG58" i="190"/>
  <c r="AD58" i="189" s="1"/>
  <c r="BI88" i="190"/>
  <c r="AF88" i="189" s="1"/>
  <c r="BG38" i="190"/>
  <c r="AD38" i="189" s="1"/>
  <c r="BH79" i="190"/>
  <c r="AE79" i="189" s="1"/>
  <c r="BI39" i="190"/>
  <c r="AF39" i="189" s="1"/>
  <c r="BH62" i="190"/>
  <c r="AE62" i="189" s="1"/>
  <c r="BH54" i="190"/>
  <c r="AE54" i="189" s="1"/>
  <c r="BI68" i="190"/>
  <c r="AF68" i="189" s="1"/>
  <c r="BG7" i="190"/>
  <c r="AD7" i="189" s="1"/>
  <c r="BI55" i="190"/>
  <c r="AF55" i="189" s="1"/>
  <c r="BI94" i="190"/>
  <c r="AF94" i="189" s="1"/>
  <c r="BI98" i="190"/>
  <c r="AF98" i="189" s="1"/>
  <c r="BH70" i="190"/>
  <c r="AE70" i="189" s="1"/>
  <c r="BI91" i="190"/>
  <c r="AF91" i="189" s="1"/>
  <c r="BH50" i="190"/>
  <c r="AE50" i="189" s="1"/>
  <c r="BG66" i="190"/>
  <c r="AD66" i="189" s="1"/>
  <c r="BH36" i="190"/>
  <c r="AE36" i="189" s="1"/>
  <c r="BG59" i="190"/>
  <c r="AD59" i="189" s="1"/>
  <c r="BG81" i="190"/>
  <c r="AD81" i="189" s="1"/>
  <c r="BG61" i="190"/>
  <c r="AD61" i="189" s="1"/>
  <c r="BG83" i="190"/>
  <c r="AD83" i="189" s="1"/>
  <c r="BG101" i="190"/>
  <c r="AD101" i="189" s="1"/>
  <c r="BG56" i="190"/>
  <c r="AD56" i="189" s="1"/>
  <c r="BI101" i="190"/>
  <c r="AF101" i="189" s="1"/>
  <c r="BG44" i="190"/>
  <c r="AD44" i="189" s="1"/>
  <c r="BH102" i="190"/>
  <c r="AE102" i="189" s="1"/>
  <c r="BH66" i="190"/>
  <c r="AE66" i="189" s="1"/>
  <c r="BG52" i="190"/>
  <c r="AD52" i="189" s="1"/>
  <c r="BH67" i="190"/>
  <c r="AE67" i="189" s="1"/>
  <c r="BH80" i="190"/>
  <c r="AE80" i="189" s="1"/>
  <c r="BH29" i="190"/>
  <c r="AE29" i="189" s="1"/>
  <c r="BG49" i="190"/>
  <c r="AD49" i="189" s="1"/>
  <c r="BG37" i="190"/>
  <c r="AD37" i="189" s="1"/>
  <c r="BH56" i="190"/>
  <c r="AE56" i="189" s="1"/>
  <c r="BG5" i="190"/>
  <c r="AD5" i="189" s="1"/>
  <c r="BH99" i="190"/>
  <c r="AE99" i="189" s="1"/>
  <c r="BH59" i="190"/>
  <c r="AE59" i="189" s="1"/>
  <c r="BG60" i="190"/>
  <c r="AD60" i="189" s="1"/>
  <c r="BI58" i="190"/>
  <c r="AF58" i="189" s="1"/>
  <c r="BI80" i="190"/>
  <c r="AF80" i="189" s="1"/>
  <c r="BI35" i="190"/>
  <c r="AF35" i="189" s="1"/>
  <c r="BI96" i="190"/>
  <c r="AF96" i="189" s="1"/>
  <c r="BG72" i="190"/>
  <c r="AD72" i="189" s="1"/>
  <c r="BH64" i="190"/>
  <c r="AE64" i="189" s="1"/>
  <c r="BH38" i="190"/>
  <c r="AE38" i="189" s="1"/>
  <c r="BI81" i="190"/>
  <c r="AF81" i="189" s="1"/>
  <c r="BI65" i="190"/>
  <c r="AF65" i="189" s="1"/>
  <c r="BH83" i="190"/>
  <c r="AE83" i="189" s="1"/>
  <c r="BG54" i="190"/>
  <c r="AD54" i="189" s="1"/>
  <c r="BH86" i="190"/>
  <c r="AE86" i="189" s="1"/>
  <c r="BG96" i="190"/>
  <c r="AD96" i="189" s="1"/>
  <c r="BI87" i="190"/>
  <c r="AF87" i="189" s="1"/>
  <c r="BG90" i="190"/>
  <c r="AD90" i="189" s="1"/>
  <c r="BH60" i="190"/>
  <c r="AE60" i="189" s="1"/>
  <c r="BG84" i="190"/>
  <c r="AD84" i="189" s="1"/>
  <c r="BG71" i="190"/>
  <c r="AD71" i="189" s="1"/>
  <c r="BH32" i="190"/>
  <c r="AE32" i="189" s="1"/>
  <c r="BI99" i="190"/>
  <c r="AF99" i="189" s="1"/>
  <c r="BH39" i="190"/>
  <c r="AE39" i="189" s="1"/>
  <c r="BG68" i="190"/>
  <c r="AD68" i="189" s="1"/>
  <c r="BH89" i="190"/>
  <c r="AE89" i="189" s="1"/>
  <c r="BH71" i="190"/>
  <c r="AE71" i="189" s="1"/>
  <c r="BI15" i="190"/>
  <c r="AF15" i="189" s="1"/>
  <c r="BI86" i="190"/>
  <c r="AF86" i="189" s="1"/>
  <c r="BG62" i="190"/>
  <c r="AD62" i="189" s="1"/>
  <c r="BI56" i="190"/>
  <c r="AF56" i="189" s="1"/>
  <c r="BI61" i="190"/>
  <c r="AF61" i="189" s="1"/>
  <c r="BH53" i="190"/>
  <c r="AE53" i="189" s="1"/>
  <c r="BG89" i="190"/>
  <c r="AD89" i="189" s="1"/>
  <c r="BI38" i="190"/>
  <c r="AF38" i="189" s="1"/>
  <c r="BG88" i="190"/>
  <c r="AD88" i="189" s="1"/>
  <c r="BG77" i="190"/>
  <c r="AD77" i="189" s="1"/>
  <c r="BG102" i="190"/>
  <c r="AD102" i="189" s="1"/>
  <c r="BG57" i="190"/>
  <c r="AD57" i="189" s="1"/>
  <c r="BH41" i="190"/>
  <c r="AE41" i="189" s="1"/>
  <c r="BI33" i="190"/>
  <c r="AF33" i="189" s="1"/>
  <c r="BH97" i="190"/>
  <c r="AE97" i="189" s="1"/>
  <c r="BI85" i="190"/>
  <c r="AF85" i="189" s="1"/>
  <c r="BH69" i="190"/>
  <c r="AE69" i="189" s="1"/>
  <c r="BI40" i="190"/>
  <c r="AF40" i="189" s="1"/>
  <c r="BH33" i="190"/>
  <c r="AE33" i="189" s="1"/>
  <c r="BH84" i="190"/>
  <c r="AE84" i="189" s="1"/>
  <c r="BG47" i="190"/>
  <c r="AD47" i="189" s="1"/>
  <c r="BG79" i="190"/>
  <c r="AD79" i="189" s="1"/>
  <c r="BH82" i="190"/>
  <c r="AE82" i="189" s="1"/>
  <c r="BG93" i="190"/>
  <c r="AD93" i="189" s="1"/>
  <c r="BI73" i="190"/>
  <c r="AF73" i="189" s="1"/>
  <c r="BH74" i="190"/>
  <c r="AE74" i="189" s="1"/>
  <c r="BI74" i="190"/>
  <c r="AF74" i="189" s="1"/>
  <c r="BG46" i="190"/>
  <c r="AD46" i="189" s="1"/>
  <c r="BI3" i="190"/>
  <c r="AF3" i="189" s="1"/>
  <c r="BI66" i="190"/>
  <c r="AF66" i="189" s="1"/>
  <c r="BI92" i="190"/>
  <c r="AF92" i="189" s="1"/>
  <c r="BH96" i="190"/>
  <c r="AE96" i="189" s="1"/>
  <c r="BG100" i="190"/>
  <c r="AD100" i="189" s="1"/>
  <c r="BH94" i="190"/>
  <c r="AE94" i="189" s="1"/>
  <c r="BG42" i="190"/>
  <c r="AD42" i="189" s="1"/>
  <c r="BH77" i="190"/>
  <c r="AE77" i="189" s="1"/>
  <c r="BI62" i="190"/>
  <c r="AF62" i="189" s="1"/>
  <c r="BI13" i="190"/>
  <c r="AF13" i="189" s="1"/>
  <c r="BI16" i="190"/>
  <c r="AF16" i="189" s="1"/>
  <c r="BG51" i="190"/>
  <c r="AD51" i="189" s="1"/>
  <c r="BG98" i="190"/>
  <c r="AD98" i="189" s="1"/>
  <c r="BG65" i="190"/>
  <c r="AD65" i="189" s="1"/>
  <c r="BI2" i="190"/>
  <c r="AF2" i="189" s="1"/>
  <c r="BG86" i="190"/>
  <c r="AD86" i="189" s="1"/>
  <c r="BI23" i="190"/>
  <c r="AF23" i="189" s="1"/>
  <c r="BI53" i="190"/>
  <c r="AF53" i="189" s="1"/>
  <c r="BG9" i="190"/>
  <c r="AD9" i="189" s="1"/>
  <c r="BG28" i="190"/>
  <c r="AD28" i="189" s="1"/>
  <c r="BI63" i="190"/>
  <c r="AF63" i="189" s="1"/>
  <c r="BI93" i="190"/>
  <c r="AF93" i="189" s="1"/>
  <c r="BH63" i="190"/>
  <c r="AE63" i="189" s="1"/>
  <c r="BH43" i="190"/>
  <c r="AE43" i="189" s="1"/>
  <c r="BI69" i="190"/>
  <c r="AF69" i="189" s="1"/>
  <c r="BH58" i="190"/>
  <c r="AE58" i="189" s="1"/>
  <c r="BI5" i="190"/>
  <c r="AF5" i="189" s="1"/>
  <c r="BH92" i="190"/>
  <c r="AE92" i="189" s="1"/>
  <c r="BH37" i="190"/>
  <c r="AE37" i="189" s="1"/>
  <c r="BI70" i="190"/>
  <c r="AF70" i="189" s="1"/>
  <c r="BI7" i="190"/>
  <c r="AF7" i="189" s="1"/>
  <c r="BH48" i="190"/>
  <c r="AE48" i="189" s="1"/>
  <c r="BH101" i="190"/>
  <c r="AE101" i="189" s="1"/>
  <c r="BG2" i="190"/>
  <c r="AD2" i="189" s="1"/>
  <c r="BI51" i="190"/>
  <c r="AF51" i="189" s="1"/>
  <c r="BI49" i="190"/>
  <c r="AF49" i="189" s="1"/>
  <c r="BG63" i="190"/>
  <c r="AD63" i="189" s="1"/>
  <c r="BI41" i="190"/>
  <c r="AF41" i="189" s="1"/>
  <c r="BH72" i="190"/>
  <c r="AE72" i="189" s="1"/>
  <c r="BI90" i="190"/>
  <c r="AF90" i="189" s="1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BF13" i="194" l="1"/>
  <c r="BF12" i="194"/>
  <c r="BF14" i="194"/>
  <c r="BA14" i="194"/>
  <c r="Q14" i="188" s="1"/>
  <c r="BH93" i="190"/>
  <c r="AE93" i="189" s="1"/>
  <c r="BH90" i="190"/>
  <c r="AE90" i="189" s="1"/>
  <c r="BG26" i="190"/>
  <c r="AD26" i="189" s="1"/>
  <c r="BI60" i="190"/>
  <c r="AF60" i="189" s="1"/>
  <c r="BG85" i="190"/>
  <c r="AD85" i="189" s="1"/>
  <c r="BI29" i="190"/>
  <c r="AF29" i="189" s="1"/>
  <c r="BI28" i="190"/>
  <c r="AF28" i="189" s="1"/>
  <c r="BH85" i="190"/>
  <c r="AE85" i="189" s="1"/>
  <c r="BH57" i="190"/>
  <c r="AE57" i="189" s="1"/>
  <c r="BG64" i="190"/>
  <c r="AD64" i="189" s="1"/>
  <c r="BI57" i="190"/>
  <c r="AF57" i="189" s="1"/>
  <c r="BG87" i="190"/>
  <c r="AD87" i="189" s="1"/>
  <c r="BH75" i="190"/>
  <c r="AE75" i="189" s="1"/>
  <c r="BI75" i="190"/>
  <c r="AF75" i="189" s="1"/>
  <c r="BI10" i="190"/>
  <c r="AF10" i="189" s="1"/>
  <c r="BG82" i="190"/>
  <c r="AD82" i="189" s="1"/>
  <c r="BI47" i="190"/>
  <c r="AF47" i="189" s="1"/>
  <c r="BI25" i="190"/>
  <c r="AF25" i="189" s="1"/>
  <c r="BG48" i="190"/>
  <c r="AD48" i="189" s="1"/>
  <c r="BI64" i="190"/>
  <c r="AF64" i="189" s="1"/>
  <c r="BI59" i="190"/>
  <c r="AF59" i="189" s="1"/>
  <c r="BH46" i="190"/>
  <c r="AE46" i="189" s="1"/>
  <c r="BG23" i="190"/>
  <c r="AD23" i="189" s="1"/>
  <c r="BH73" i="190"/>
  <c r="AE73" i="189" s="1"/>
  <c r="BI45" i="190"/>
  <c r="AF45" i="189" s="1"/>
  <c r="BI27" i="190"/>
  <c r="AF27" i="189" s="1"/>
  <c r="BG75" i="190"/>
  <c r="AD75" i="189" s="1"/>
  <c r="BI71" i="190"/>
  <c r="AF71" i="189" s="1"/>
  <c r="BH51" i="190"/>
  <c r="AE51" i="189" s="1"/>
  <c r="BH34" i="190"/>
  <c r="AE34" i="189" s="1"/>
  <c r="BI79" i="190"/>
  <c r="AF79" i="189" s="1"/>
  <c r="BI11" i="190"/>
  <c r="AF11" i="189" s="1"/>
  <c r="BI31" i="190"/>
  <c r="AF31" i="189" s="1"/>
  <c r="BI36" i="190"/>
  <c r="AF36" i="189" s="1"/>
  <c r="BH61" i="190"/>
  <c r="AE61" i="189" s="1"/>
  <c r="BG13" i="190"/>
  <c r="AD13" i="189" s="1"/>
  <c r="BH65" i="190"/>
  <c r="AE65" i="189" s="1"/>
  <c r="BH47" i="190"/>
  <c r="AE47" i="189" s="1"/>
  <c r="BH35" i="190"/>
  <c r="AE35" i="189" s="1"/>
  <c r="BH42" i="190"/>
  <c r="AE42" i="189" s="1"/>
  <c r="BH81" i="190"/>
  <c r="AE81" i="189" s="1"/>
  <c r="BH88" i="190"/>
  <c r="AE88" i="189" s="1"/>
  <c r="BG69" i="190"/>
  <c r="AD69" i="189" s="1"/>
  <c r="BG70" i="190"/>
  <c r="AD70" i="189" s="1"/>
  <c r="BI78" i="190"/>
  <c r="AF78" i="189" s="1"/>
  <c r="BI100" i="190"/>
  <c r="AF100" i="189" s="1"/>
  <c r="BG78" i="190"/>
  <c r="AD78" i="189" s="1"/>
  <c r="BH28" i="190"/>
  <c r="AE28" i="189" s="1"/>
  <c r="BG41" i="190"/>
  <c r="AD41" i="189" s="1"/>
  <c r="BG14" i="190"/>
  <c r="AD14" i="189" s="1"/>
  <c r="BG43" i="190"/>
  <c r="AD43" i="189" s="1"/>
  <c r="BI43" i="190"/>
  <c r="AF43" i="189" s="1"/>
  <c r="BG50" i="190"/>
  <c r="AD50" i="189" s="1"/>
  <c r="BG73" i="190"/>
  <c r="AD73" i="189" s="1"/>
  <c r="BI67" i="190"/>
  <c r="AF67" i="189" s="1"/>
  <c r="BI76" i="190"/>
  <c r="AF76" i="189" s="1"/>
  <c r="BH49" i="190"/>
  <c r="AE49" i="189" s="1"/>
  <c r="BG55" i="190"/>
  <c r="AD55" i="189" s="1"/>
  <c r="BH100" i="190"/>
  <c r="AE100" i="189" s="1"/>
  <c r="BH55" i="190"/>
  <c r="AE55" i="189" s="1"/>
  <c r="BI48" i="190"/>
  <c r="AF48" i="189" s="1"/>
  <c r="BH27" i="190"/>
  <c r="AE27" i="189" s="1"/>
  <c r="BG3" i="190"/>
  <c r="AD3" i="189" s="1"/>
  <c r="BG74" i="190"/>
  <c r="AD74" i="189" s="1"/>
  <c r="BI46" i="190"/>
  <c r="AF46" i="189" s="1"/>
  <c r="BI97" i="190"/>
  <c r="AF97" i="189" s="1"/>
  <c r="BI42" i="190"/>
  <c r="AF42" i="189" s="1"/>
  <c r="BG45" i="190"/>
  <c r="AD45" i="189" s="1"/>
  <c r="BG53" i="190"/>
  <c r="AD53" i="189" s="1"/>
  <c r="BH95" i="190"/>
  <c r="AE95" i="189" s="1"/>
  <c r="BG97" i="190"/>
  <c r="AD97" i="189" s="1"/>
  <c r="BG32" i="190"/>
  <c r="AD32" i="189" s="1"/>
  <c r="BI84" i="190"/>
  <c r="AF84" i="189" s="1"/>
  <c r="BG33" i="190"/>
  <c r="AD33" i="189" s="1"/>
  <c r="BG17" i="190"/>
  <c r="AD17" i="189" s="1"/>
  <c r="BG40" i="190"/>
  <c r="AD40" i="189" s="1"/>
  <c r="BH87" i="190"/>
  <c r="AE87" i="189" s="1"/>
  <c r="BI77" i="190"/>
  <c r="AF77" i="189" s="1"/>
  <c r="BI20" i="190"/>
  <c r="AF20" i="189" s="1"/>
  <c r="BG99" i="190"/>
  <c r="AD99" i="189" s="1"/>
  <c r="BI37" i="190"/>
  <c r="AF37" i="189" s="1"/>
  <c r="BI72" i="190"/>
  <c r="AF72" i="189" s="1"/>
  <c r="BI14" i="190"/>
  <c r="AF14" i="189" s="1"/>
  <c r="BG39" i="190"/>
  <c r="AD39" i="189" s="1"/>
  <c r="BG10" i="190"/>
  <c r="AD10" i="189" s="1"/>
  <c r="BI32" i="190"/>
  <c r="AF32" i="189" s="1"/>
  <c r="BI18" i="190"/>
  <c r="AF18" i="189" s="1"/>
  <c r="BI83" i="190"/>
  <c r="AF83" i="189" s="1"/>
  <c r="BI44" i="190"/>
  <c r="AF44" i="189" s="1"/>
  <c r="BH45" i="190"/>
  <c r="AE45" i="189" s="1"/>
  <c r="BH76" i="190"/>
  <c r="AE76" i="189" s="1"/>
  <c r="BI89" i="190"/>
  <c r="AF89" i="189" s="1"/>
  <c r="BH30" i="190"/>
  <c r="AE30" i="189" s="1"/>
  <c r="BG80" i="190"/>
  <c r="AD80" i="189" s="1"/>
  <c r="BI52" i="190"/>
  <c r="AF52" i="189" s="1"/>
  <c r="BH91" i="190"/>
  <c r="AE91" i="189" s="1"/>
  <c r="BH68" i="190"/>
  <c r="AE68" i="189" s="1"/>
  <c r="BG29" i="190"/>
  <c r="AD29" i="189" s="1"/>
  <c r="BB6" i="194" l="1" a="1"/>
  <c r="BB6" i="194" s="1"/>
  <c r="BC6" i="194" a="1"/>
  <c r="BC6" i="194" s="1"/>
  <c r="BB8" i="194" a="1"/>
  <c r="BB8" i="194" s="1"/>
  <c r="BC8" i="194" a="1"/>
  <c r="BC8" i="194" s="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3" i="21"/>
  <c r="I2" i="21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I2" i="14"/>
  <c r="I39" i="9" l="1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V25" i="2" l="1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F26" i="182" l="1"/>
  <c r="M7" i="188"/>
  <c r="Q9" i="194" l="1"/>
  <c r="H9" i="188" s="1"/>
  <c r="F13" i="182"/>
  <c r="F14" i="182"/>
  <c r="F22" i="182"/>
  <c r="F11" i="182"/>
  <c r="F6" i="182"/>
  <c r="F15" i="182"/>
  <c r="F8" i="182"/>
  <c r="F18" i="182"/>
  <c r="F20" i="182"/>
  <c r="F17" i="182"/>
  <c r="F19" i="182"/>
  <c r="F16" i="182"/>
  <c r="F7" i="182"/>
  <c r="F5" i="182"/>
  <c r="F25" i="182"/>
  <c r="F21" i="182"/>
  <c r="F12" i="182"/>
  <c r="F24" i="182"/>
  <c r="F4" i="182"/>
  <c r="F23" i="182"/>
  <c r="R7" i="194"/>
  <c r="F3" i="182"/>
  <c r="F10" i="182"/>
  <c r="J7" i="194" a="1"/>
  <c r="J7" i="194" s="1"/>
  <c r="F9" i="182"/>
  <c r="K7" i="194" a="1"/>
  <c r="K7" i="194" s="1"/>
  <c r="E7" i="194" a="1"/>
  <c r="E7" i="194" s="1"/>
  <c r="I4" i="189" a="1"/>
  <c r="V17" i="189" a="1"/>
  <c r="J9" i="184" a="1"/>
  <c r="I65" i="189" a="1"/>
  <c r="V60" i="189" a="1"/>
  <c r="J87" i="184" a="1"/>
  <c r="J83" i="184" a="1"/>
  <c r="J74" i="184" a="1"/>
  <c r="I88" i="189" a="1"/>
  <c r="J98" i="184" a="1"/>
  <c r="V79" i="189" a="1"/>
  <c r="V4" i="189" a="1"/>
  <c r="I80" i="189" a="1"/>
  <c r="I25" i="184" a="1"/>
  <c r="K10" i="193"/>
  <c r="I78" i="184" a="1"/>
  <c r="I90" i="184" a="1"/>
  <c r="J61" i="184" a="1"/>
  <c r="J55" i="184" a="1"/>
  <c r="V5" i="189" a="1"/>
  <c r="J10" i="184" a="1"/>
  <c r="J14" i="184" a="1"/>
  <c r="I44" i="189" a="1"/>
  <c r="J33" i="184" a="1"/>
  <c r="I14" i="189" a="1"/>
  <c r="I82" i="189" a="1"/>
  <c r="J66" i="184" a="1"/>
  <c r="V40" i="189" a="1"/>
  <c r="I4" i="184" a="1"/>
  <c r="I61" i="184" a="1"/>
  <c r="J6" i="184" a="1"/>
  <c r="I46" i="189" a="1"/>
  <c r="I21" i="189" a="1"/>
  <c r="V25" i="189" a="1"/>
  <c r="I3" i="189" a="1"/>
  <c r="J84" i="184" a="1"/>
  <c r="I87" i="189" a="1"/>
  <c r="I81" i="189" a="1"/>
  <c r="V43" i="189" a="1"/>
  <c r="V69" i="189" a="1"/>
  <c r="V18" i="189" a="1"/>
  <c r="I101" i="189" a="1"/>
  <c r="I96" i="189" a="1"/>
  <c r="V80" i="189" a="1"/>
  <c r="J67" i="184" a="1"/>
  <c r="I12" i="184" a="1"/>
  <c r="I100" i="189" a="1"/>
  <c r="I91" i="184" a="1"/>
  <c r="J89" i="184" a="1"/>
  <c r="V47" i="189" a="1"/>
  <c r="V93" i="189" a="1"/>
  <c r="I96" i="184" a="1"/>
  <c r="I32" i="189" a="1"/>
  <c r="J101" i="184" a="1"/>
  <c r="I66" i="184" a="1"/>
  <c r="D10" i="193"/>
  <c r="I85" i="189" a="1"/>
  <c r="V76" i="189" a="1"/>
  <c r="D11" i="193"/>
  <c r="V67" i="189" a="1"/>
  <c r="J81" i="184" a="1"/>
  <c r="V91" i="189" a="1"/>
  <c r="I34" i="189" a="1"/>
  <c r="J90" i="184" a="1"/>
  <c r="V59" i="189" a="1"/>
  <c r="I29" i="189" a="1"/>
  <c r="V30" i="189" a="1"/>
  <c r="I61" i="189" a="1"/>
  <c r="J34" i="184" a="1"/>
  <c r="J80" i="184" a="1"/>
  <c r="I56" i="184" a="1"/>
  <c r="I55" i="184" a="1"/>
  <c r="I81" i="184" a="1"/>
  <c r="I42" i="184" a="1"/>
  <c r="I54" i="184" a="1"/>
  <c r="J31" i="184" a="1"/>
  <c r="C11" i="193"/>
  <c r="I23" i="189" a="1"/>
  <c r="V8" i="189" a="1"/>
  <c r="I83" i="189" a="1"/>
  <c r="I30" i="189" a="1"/>
  <c r="I53" i="189" a="1"/>
  <c r="J100" i="184" a="1"/>
  <c r="V33" i="189" a="1"/>
  <c r="J21" i="184" a="1"/>
  <c r="V62" i="189" a="1"/>
  <c r="I69" i="189" a="1"/>
  <c r="I26" i="189" a="1"/>
  <c r="V3" i="189" a="1"/>
  <c r="I19" i="184" a="1"/>
  <c r="I32" i="184" a="1"/>
  <c r="I10" i="193"/>
  <c r="M10" i="194" a="1"/>
  <c r="I46" i="184" a="1"/>
  <c r="I58" i="189" a="1"/>
  <c r="J43" i="184" a="1"/>
  <c r="I34" i="184" a="1"/>
  <c r="J71" i="184" a="1"/>
  <c r="J58" i="184" a="1"/>
  <c r="J54" i="184" a="1"/>
  <c r="J20" i="184" a="1"/>
  <c r="I85" i="184" a="1"/>
  <c r="I36" i="184" a="1"/>
  <c r="I53" i="184" a="1"/>
  <c r="I52" i="184" a="1"/>
  <c r="I57" i="189" a="1"/>
  <c r="V92" i="189" a="1"/>
  <c r="I24" i="189" a="1"/>
  <c r="V65" i="189" a="1"/>
  <c r="AF10" i="194" a="1"/>
  <c r="I11" i="189" a="1"/>
  <c r="L10" i="194" a="1"/>
  <c r="V82" i="189" a="1"/>
  <c r="V6" i="189" a="1"/>
  <c r="I63" i="189" a="1"/>
  <c r="I50" i="184" a="1"/>
  <c r="I77" i="189" a="1"/>
  <c r="I9" i="184" a="1"/>
  <c r="V41" i="189" a="1"/>
  <c r="V90" i="189" a="1"/>
  <c r="V37" i="189" a="1"/>
  <c r="I43" i="189" a="1"/>
  <c r="I50" i="189" a="1"/>
  <c r="V13" i="189" a="1"/>
  <c r="V68" i="189" a="1"/>
  <c r="J39" i="184" a="1"/>
  <c r="J48" i="184" a="1"/>
  <c r="V48" i="189" a="1"/>
  <c r="I67" i="189" a="1"/>
  <c r="I18" i="184" a="1"/>
  <c r="V22" i="189" a="1"/>
  <c r="V35" i="189" a="1"/>
  <c r="I6" i="189" a="1"/>
  <c r="I74" i="189" a="1"/>
  <c r="J44" i="184" a="1"/>
  <c r="J78" i="184" a="1"/>
  <c r="I10" i="189" a="1"/>
  <c r="J2" i="184" a="1"/>
  <c r="I41" i="184" a="1"/>
  <c r="I83" i="184" a="1"/>
  <c r="V23" i="189" a="1"/>
  <c r="I68" i="189" a="1"/>
  <c r="I71" i="189" a="1"/>
  <c r="V12" i="189" a="1"/>
  <c r="V70" i="189" a="1"/>
  <c r="V45" i="189" a="1"/>
  <c r="J57" i="184" a="1"/>
  <c r="I8" i="189" a="1"/>
  <c r="V95" i="189" a="1"/>
  <c r="V99" i="189" a="1"/>
  <c r="I95" i="189" a="1"/>
  <c r="V88" i="189" a="1"/>
  <c r="I98" i="189" a="1"/>
  <c r="I72" i="189" a="1"/>
  <c r="F10" i="193"/>
  <c r="I43" i="184" a="1"/>
  <c r="I101" i="184" a="1"/>
  <c r="I2" i="184" a="1"/>
  <c r="I48" i="184" a="1"/>
  <c r="I12" i="189" a="1"/>
  <c r="I15" i="189" a="1"/>
  <c r="I79" i="189" a="1"/>
  <c r="I89" i="189" a="1"/>
  <c r="V64" i="189" a="1"/>
  <c r="J11" i="184" a="1"/>
  <c r="I16" i="189" a="1"/>
  <c r="J32" i="184" a="1"/>
  <c r="I51" i="189" a="1"/>
  <c r="I42" i="189" a="1"/>
  <c r="V86" i="189" a="1"/>
  <c r="J77" i="184" a="1"/>
  <c r="J29" i="184" a="1"/>
  <c r="I87" i="184" a="1"/>
  <c r="I29" i="184" a="1"/>
  <c r="I22" i="184" a="1"/>
  <c r="I14" i="184" a="1"/>
  <c r="I80" i="184" a="1"/>
  <c r="J15" i="184" a="1"/>
  <c r="H11" i="193"/>
  <c r="J38" i="184" a="1"/>
  <c r="I41" i="189" a="1"/>
  <c r="I38" i="189" a="1"/>
  <c r="I25" i="189" a="1"/>
  <c r="I37" i="189" a="1"/>
  <c r="I56" i="189" a="1"/>
  <c r="J5" i="184" a="1"/>
  <c r="I84" i="189" a="1"/>
  <c r="I19" i="189" a="1"/>
  <c r="V77" i="189" a="1"/>
  <c r="I102" i="189" a="1"/>
  <c r="I65" i="184" a="1"/>
  <c r="I20" i="184" a="1"/>
  <c r="I5" i="184" a="1"/>
  <c r="I102" i="184" a="1"/>
  <c r="I7" i="184" a="1"/>
  <c r="K11" i="193"/>
  <c r="M11" i="193"/>
  <c r="V24" i="189" a="1"/>
  <c r="I5" i="189" a="1"/>
  <c r="V100" i="189" a="1"/>
  <c r="J46" i="184" a="1"/>
  <c r="V73" i="189" a="1"/>
  <c r="J82" i="184" a="1"/>
  <c r="E10" i="193"/>
  <c r="J85" i="184" a="1"/>
  <c r="I7" i="189" a="1"/>
  <c r="G10" i="193"/>
  <c r="I60" i="189" a="1"/>
  <c r="I23" i="184" a="1"/>
  <c r="I91" i="189" a="1"/>
  <c r="C10" i="194"/>
  <c r="I35" i="184" a="1"/>
  <c r="J72" i="184" a="1"/>
  <c r="C11" i="194"/>
  <c r="I93" i="189" a="1"/>
  <c r="V9" i="189" a="1"/>
  <c r="I63" i="184" a="1"/>
  <c r="I67" i="184" a="1"/>
  <c r="I24" i="184" a="1"/>
  <c r="J99" i="184" a="1"/>
  <c r="J13" i="184" a="1"/>
  <c r="J51" i="184" a="1"/>
  <c r="J18" i="184" a="1"/>
  <c r="I35" i="189" a="1"/>
  <c r="I75" i="184" a="1"/>
  <c r="I18" i="189" a="1"/>
  <c r="V29" i="189" a="1"/>
  <c r="I99" i="184" a="1"/>
  <c r="I78" i="189" a="1"/>
  <c r="V81" i="189" a="1"/>
  <c r="J96" i="184" a="1"/>
  <c r="V52" i="189" a="1"/>
  <c r="J40" i="184" a="1"/>
  <c r="J75" i="184" a="1"/>
  <c r="V50" i="189" a="1"/>
  <c r="J68" i="184" a="1"/>
  <c r="I69" i="184" a="1"/>
  <c r="I62" i="184" a="1"/>
  <c r="I27" i="184" a="1"/>
  <c r="V10" i="189" a="1"/>
  <c r="J86" i="184" a="1"/>
  <c r="V66" i="189" a="1"/>
  <c r="J63" i="184" a="1"/>
  <c r="J27" i="184" a="1"/>
  <c r="J35" i="184" a="1"/>
  <c r="V102" i="189" a="1"/>
  <c r="V74" i="189" a="1"/>
  <c r="I54" i="189" a="1"/>
  <c r="V16" i="189" a="1"/>
  <c r="I39" i="189" a="1"/>
  <c r="I99" i="189" a="1"/>
  <c r="J22" i="184" a="1"/>
  <c r="J95" i="184" a="1"/>
  <c r="I100" i="184" a="1"/>
  <c r="I71" i="184" a="1"/>
  <c r="I16" i="184" a="1"/>
  <c r="J10" i="193"/>
  <c r="V7" i="189" a="1"/>
  <c r="J52" i="184" a="1"/>
  <c r="J60" i="184" a="1"/>
  <c r="I76" i="189" a="1"/>
  <c r="V97" i="189" a="1"/>
  <c r="J91" i="184" a="1"/>
  <c r="V31" i="189" a="1"/>
  <c r="J16" i="184" a="1"/>
  <c r="I90" i="189" a="1"/>
  <c r="I73" i="189" a="1"/>
  <c r="J50" i="184" a="1"/>
  <c r="J59" i="184" a="1"/>
  <c r="I45" i="189" a="1"/>
  <c r="I26" i="184" a="1"/>
  <c r="I82" i="184" a="1"/>
  <c r="I97" i="184" a="1"/>
  <c r="I30" i="184" a="1"/>
  <c r="I94" i="184" a="1"/>
  <c r="I49" i="189" a="1"/>
  <c r="V98" i="189" a="1"/>
  <c r="V75" i="189" a="1"/>
  <c r="J26" i="184" a="1"/>
  <c r="I62" i="189" a="1"/>
  <c r="V83" i="189" a="1"/>
  <c r="I92" i="189" a="1"/>
  <c r="I36" i="189" a="1"/>
  <c r="J49" i="184" a="1"/>
  <c r="V42" i="189" a="1"/>
  <c r="V11" i="189" a="1"/>
  <c r="V101" i="189" a="1"/>
  <c r="I40" i="184" a="1"/>
  <c r="I49" i="184" a="1"/>
  <c r="I89" i="184" a="1"/>
  <c r="I58" i="184" a="1"/>
  <c r="V19" i="189" a="1"/>
  <c r="V51" i="189" a="1"/>
  <c r="I28" i="189" a="1"/>
  <c r="I52" i="189" a="1"/>
  <c r="V57" i="189" a="1"/>
  <c r="L11" i="193"/>
  <c r="J17" i="184" a="1"/>
  <c r="V32" i="189" a="1"/>
  <c r="J73" i="184" a="1"/>
  <c r="I13" i="189" a="1"/>
  <c r="V72" i="189" a="1"/>
  <c r="V89" i="189" a="1"/>
  <c r="V78" i="189" a="1"/>
  <c r="I13" i="184" a="1"/>
  <c r="I86" i="189" a="1"/>
  <c r="V26" i="189" a="1"/>
  <c r="V55" i="189" a="1"/>
  <c r="J53" i="184" a="1"/>
  <c r="J11" i="193"/>
  <c r="I47" i="184" a="1"/>
  <c r="I6" i="184" a="1"/>
  <c r="I20" i="189" a="1"/>
  <c r="J4" i="184" a="1"/>
  <c r="I68" i="184" a="1"/>
  <c r="I79" i="184" a="1"/>
  <c r="I21" i="184" a="1"/>
  <c r="I76" i="184" a="1"/>
  <c r="V58" i="189" a="1"/>
  <c r="J93" i="184" a="1"/>
  <c r="J69" i="184" a="1"/>
  <c r="H10" i="193"/>
  <c r="V63" i="189" a="1"/>
  <c r="BD10" i="194" a="1"/>
  <c r="I44" i="184" a="1"/>
  <c r="I59" i="184" a="1"/>
  <c r="I3" i="184" a="1"/>
  <c r="L10" i="193"/>
  <c r="J97" i="184" a="1"/>
  <c r="G11" i="193"/>
  <c r="I75" i="189" a="1"/>
  <c r="J24" i="184" a="1"/>
  <c r="J41" i="184" a="1"/>
  <c r="V14" i="189" a="1"/>
  <c r="I97" i="189" a="1"/>
  <c r="I66" i="189" a="1"/>
  <c r="I8" i="184" a="1"/>
  <c r="I57" i="184" a="1"/>
  <c r="I2" i="189" a="1"/>
  <c r="V46" i="189" a="1"/>
  <c r="J23" i="184" a="1"/>
  <c r="J37" i="184" a="1"/>
  <c r="V87" i="189" a="1"/>
  <c r="I72" i="184" a="1"/>
  <c r="J56" i="184" a="1"/>
  <c r="J8" i="184" a="1"/>
  <c r="I33" i="189" a="1"/>
  <c r="I70" i="184" a="1"/>
  <c r="J65" i="184" a="1"/>
  <c r="V36" i="189" a="1"/>
  <c r="I17" i="189" a="1"/>
  <c r="I40" i="189" a="1"/>
  <c r="I11" i="184" a="1"/>
  <c r="I93" i="184" a="1"/>
  <c r="I64" i="189" a="1"/>
  <c r="V44" i="189" a="1"/>
  <c r="H10" i="194" a="1"/>
  <c r="J45" i="184" a="1"/>
  <c r="I28" i="184" a="1"/>
  <c r="J92" i="184" a="1"/>
  <c r="J7" i="184" a="1"/>
  <c r="J19" i="184" a="1"/>
  <c r="I59" i="189" a="1"/>
  <c r="J70" i="184" a="1"/>
  <c r="V2" i="189" a="1"/>
  <c r="V84" i="189" a="1"/>
  <c r="V38" i="189" a="1"/>
  <c r="V28" i="189" a="1"/>
  <c r="J25" i="184" a="1"/>
  <c r="V61" i="189" a="1"/>
  <c r="I73" i="184" a="1"/>
  <c r="I45" i="184" a="1"/>
  <c r="J28" i="184" a="1"/>
  <c r="V49" i="189" a="1"/>
  <c r="E11" i="193"/>
  <c r="V71" i="189" a="1"/>
  <c r="I31" i="184" a="1"/>
  <c r="V15" i="189" a="1"/>
  <c r="V94" i="189" a="1"/>
  <c r="I48" i="189" a="1"/>
  <c r="J79" i="184" a="1"/>
  <c r="V96" i="189" a="1"/>
  <c r="I10" i="184" a="1"/>
  <c r="I15" i="184" a="1"/>
  <c r="M10" i="193"/>
  <c r="V39" i="189" a="1"/>
  <c r="J12" i="184" a="1"/>
  <c r="I51" i="184" a="1"/>
  <c r="I77" i="184" a="1"/>
  <c r="I64" i="184" a="1"/>
  <c r="J42" i="184" a="1"/>
  <c r="J76" i="184" a="1"/>
  <c r="J88" i="184" a="1"/>
  <c r="I9" i="189" a="1"/>
  <c r="I31" i="189" a="1"/>
  <c r="V56" i="189" a="1"/>
  <c r="J30" i="184" a="1"/>
  <c r="I22" i="189" a="1"/>
  <c r="V20" i="189" a="1"/>
  <c r="I11" i="193"/>
  <c r="I47" i="189" a="1"/>
  <c r="V54" i="189" a="1"/>
  <c r="J94" i="184" a="1"/>
  <c r="I55" i="189" a="1"/>
  <c r="V34" i="189" a="1"/>
  <c r="J3" i="184" a="1"/>
  <c r="V21" i="189" a="1"/>
  <c r="I70" i="189" a="1"/>
  <c r="V85" i="189" a="1"/>
  <c r="J36" i="184" a="1"/>
  <c r="J64" i="184" a="1"/>
  <c r="V27" i="189" a="1"/>
  <c r="I27" i="189" a="1"/>
  <c r="I74" i="184" a="1"/>
  <c r="I39" i="184" a="1"/>
  <c r="I95" i="184" a="1"/>
  <c r="I92" i="184" a="1"/>
  <c r="I33" i="184" a="1"/>
  <c r="BE10" i="194" a="1"/>
  <c r="I94" i="189" a="1"/>
  <c r="J47" i="184" a="1"/>
  <c r="I17" i="184" a="1"/>
  <c r="I38" i="184" a="1"/>
  <c r="I60" i="184" a="1"/>
  <c r="F11" i="193"/>
  <c r="I86" i="184" a="1"/>
  <c r="I98" i="184" a="1"/>
  <c r="I37" i="184" a="1"/>
  <c r="I84" i="184" a="1"/>
  <c r="I88" i="184" a="1"/>
  <c r="J102" i="184" a="1"/>
  <c r="J62" i="184" a="1"/>
  <c r="V53" i="189" a="1"/>
  <c r="V10" i="189" l="1"/>
  <c r="I77" i="189"/>
  <c r="I4" i="189"/>
  <c r="I12" i="189"/>
  <c r="J99" i="184"/>
  <c r="I26" i="184"/>
  <c r="I89" i="189"/>
  <c r="J20" i="184"/>
  <c r="I15" i="189"/>
  <c r="I63" i="189"/>
  <c r="V76" i="189"/>
  <c r="I75" i="184"/>
  <c r="I32" i="189"/>
  <c r="V69" i="189"/>
  <c r="L69" i="190" s="1" a="1"/>
  <c r="L69" i="190" s="1"/>
  <c r="V59" i="189"/>
  <c r="Y59" i="190" s="1" a="1"/>
  <c r="Y59" i="190" s="1"/>
  <c r="AY59" i="190" s="1"/>
  <c r="J24" i="184"/>
  <c r="J89" i="184"/>
  <c r="I69" i="184"/>
  <c r="V17" i="189"/>
  <c r="L17" i="190" s="1" a="1"/>
  <c r="L17" i="190" s="1"/>
  <c r="AL17" i="190" s="1"/>
  <c r="V79" i="189"/>
  <c r="J79" i="182" s="1"/>
  <c r="V54" i="189"/>
  <c r="L54" i="190" s="1" a="1"/>
  <c r="L54" i="190" s="1"/>
  <c r="I91" i="189"/>
  <c r="I66" i="184"/>
  <c r="I96" i="189"/>
  <c r="I33" i="184"/>
  <c r="J3" i="184"/>
  <c r="J93" i="184"/>
  <c r="I89" i="184"/>
  <c r="I102" i="189"/>
  <c r="J69" i="184"/>
  <c r="V102" i="189"/>
  <c r="J102" i="182" s="1"/>
  <c r="I80" i="184"/>
  <c r="I3" i="184"/>
  <c r="I53" i="189"/>
  <c r="I30" i="189"/>
  <c r="V41" i="189"/>
  <c r="Y41" i="190" s="1" a="1"/>
  <c r="Y41" i="190" s="1"/>
  <c r="AY41" i="190" s="1"/>
  <c r="I97" i="189"/>
  <c r="J29" i="184"/>
  <c r="I57" i="184"/>
  <c r="I23" i="184"/>
  <c r="J23" i="184"/>
  <c r="J9" i="184"/>
  <c r="I60" i="189"/>
  <c r="J68" i="184"/>
  <c r="I23" i="189"/>
  <c r="V20" i="189"/>
  <c r="L20" i="190" s="1" a="1"/>
  <c r="L20" i="190" s="1"/>
  <c r="I71" i="189"/>
  <c r="I95" i="184"/>
  <c r="I43" i="189"/>
  <c r="I18" i="189"/>
  <c r="V96" i="189"/>
  <c r="J91" i="184"/>
  <c r="V80" i="189"/>
  <c r="J80" i="182" s="1"/>
  <c r="J17" i="184"/>
  <c r="J50" i="184"/>
  <c r="J54" i="184"/>
  <c r="V99" i="189"/>
  <c r="L99" i="190" s="1" a="1"/>
  <c r="L99" i="190" s="1"/>
  <c r="BL99" i="190" s="1"/>
  <c r="AI99" i="189" s="1"/>
  <c r="I31" i="189"/>
  <c r="V75" i="189"/>
  <c r="Y75" i="190" s="1" a="1"/>
  <c r="Y75" i="190" s="1"/>
  <c r="AY75" i="190" s="1"/>
  <c r="I99" i="189"/>
  <c r="J37" i="184"/>
  <c r="I18" i="184"/>
  <c r="V3" i="189"/>
  <c r="L3" i="190" s="1" a="1"/>
  <c r="L3" i="190" s="1"/>
  <c r="AL3" i="190" s="1"/>
  <c r="V74" i="189"/>
  <c r="L74" i="190" s="1" a="1"/>
  <c r="L74" i="190" s="1"/>
  <c r="I78" i="189"/>
  <c r="V84" i="189"/>
  <c r="J84" i="182" s="1"/>
  <c r="I82" i="189"/>
  <c r="I11" i="184"/>
  <c r="V92" i="189"/>
  <c r="Y92" i="190" s="1" a="1"/>
  <c r="Y92" i="190" s="1"/>
  <c r="AY92" i="190" s="1"/>
  <c r="I84" i="184"/>
  <c r="I35" i="189"/>
  <c r="J90" i="184"/>
  <c r="I29" i="189"/>
  <c r="M11" i="188"/>
  <c r="V48" i="189"/>
  <c r="V77" i="189"/>
  <c r="L77" i="190" s="1" a="1"/>
  <c r="L77" i="190" s="1"/>
  <c r="J92" i="184"/>
  <c r="I45" i="189"/>
  <c r="I28" i="184"/>
  <c r="I64" i="189"/>
  <c r="V15" i="189"/>
  <c r="I73" i="184"/>
  <c r="I62" i="189"/>
  <c r="I34" i="184"/>
  <c r="I5" i="189"/>
  <c r="V97" i="189"/>
  <c r="J97" i="182" s="1"/>
  <c r="I98" i="189"/>
  <c r="I52" i="189"/>
  <c r="I56" i="184"/>
  <c r="V26" i="189"/>
  <c r="Y26" i="190" s="1" a="1"/>
  <c r="Y26" i="190" s="1"/>
  <c r="AY26" i="190" s="1"/>
  <c r="I85" i="189"/>
  <c r="J27" i="184"/>
  <c r="I100" i="184"/>
  <c r="J60" i="184"/>
  <c r="J72" i="184"/>
  <c r="V56" i="189"/>
  <c r="J56" i="182" s="1"/>
  <c r="I71" i="184"/>
  <c r="V85" i="189"/>
  <c r="Y85" i="190" s="1" a="1"/>
  <c r="Y85" i="190" s="1"/>
  <c r="AY85" i="190" s="1"/>
  <c r="V60" i="189"/>
  <c r="L60" i="190" s="1" a="1"/>
  <c r="L60" i="190" s="1"/>
  <c r="AL60" i="190" s="1"/>
  <c r="I79" i="184"/>
  <c r="I64" i="184"/>
  <c r="J42" i="184"/>
  <c r="J34" i="184"/>
  <c r="I22" i="189"/>
  <c r="I93" i="189"/>
  <c r="V95" i="189"/>
  <c r="L95" i="190" s="1" a="1"/>
  <c r="L95" i="190" s="1"/>
  <c r="V44" i="189"/>
  <c r="L44" i="190" s="1" a="1"/>
  <c r="L44" i="190" s="1"/>
  <c r="I48" i="184"/>
  <c r="I66" i="189"/>
  <c r="J57" i="184"/>
  <c r="V47" i="189"/>
  <c r="L47" i="190" s="1" a="1"/>
  <c r="L47" i="190" s="1"/>
  <c r="V53" i="189"/>
  <c r="J53" i="182" s="1"/>
  <c r="I86" i="184"/>
  <c r="J18" i="184"/>
  <c r="I24" i="184"/>
  <c r="I101" i="184"/>
  <c r="J4" i="184"/>
  <c r="V70" i="189"/>
  <c r="J70" i="182" s="1"/>
  <c r="I74" i="184"/>
  <c r="I20" i="184"/>
  <c r="V65" i="189"/>
  <c r="L65" i="190" s="1" a="1"/>
  <c r="L65" i="190" s="1"/>
  <c r="AL65" i="190" s="1"/>
  <c r="I61" i="184"/>
  <c r="J97" i="184"/>
  <c r="I98" i="184"/>
  <c r="J13" i="184"/>
  <c r="J74" i="184"/>
  <c r="V39" i="189"/>
  <c r="L39" i="190" s="1" a="1"/>
  <c r="L39" i="190" s="1"/>
  <c r="AL39" i="190" s="1"/>
  <c r="J61" i="184"/>
  <c r="V57" i="189"/>
  <c r="Y57" i="190" s="1" a="1"/>
  <c r="Y57" i="190" s="1"/>
  <c r="AY57" i="190" s="1"/>
  <c r="I44" i="184"/>
  <c r="V31" i="189"/>
  <c r="L31" i="190" s="1" a="1"/>
  <c r="L31" i="190" s="1"/>
  <c r="AL31" i="190" s="1"/>
  <c r="J82" i="184"/>
  <c r="I21" i="189"/>
  <c r="J48" i="184"/>
  <c r="J2" i="184"/>
  <c r="S11" i="194" s="1"/>
  <c r="J63" i="184"/>
  <c r="I88" i="189"/>
  <c r="I88" i="184"/>
  <c r="I46" i="184"/>
  <c r="J19" i="184"/>
  <c r="I75" i="189"/>
  <c r="J71" i="184"/>
  <c r="I93" i="184"/>
  <c r="J41" i="184"/>
  <c r="V18" i="189"/>
  <c r="J100" i="184"/>
  <c r="I5" i="184"/>
  <c r="I44" i="189"/>
  <c r="V93" i="189"/>
  <c r="J93" i="182" s="1"/>
  <c r="M10" i="194"/>
  <c r="I83" i="184"/>
  <c r="V55" i="189"/>
  <c r="L55" i="190" s="1" a="1"/>
  <c r="L55" i="190" s="1"/>
  <c r="AL55" i="190" s="1"/>
  <c r="BL55" i="190" s="1"/>
  <c r="AI55" i="189" s="1"/>
  <c r="V23" i="189"/>
  <c r="Y23" i="190" s="1" a="1"/>
  <c r="Y23" i="190" s="1"/>
  <c r="AY23" i="190" s="1"/>
  <c r="V25" i="189"/>
  <c r="Y25" i="190" s="1" a="1"/>
  <c r="Y25" i="190" s="1"/>
  <c r="AY25" i="190" s="1"/>
  <c r="I101" i="189"/>
  <c r="I15" i="184"/>
  <c r="J33" i="184"/>
  <c r="V34" i="189"/>
  <c r="Y34" i="190" s="1" a="1"/>
  <c r="Y34" i="190" s="1"/>
  <c r="AY34" i="190" s="1"/>
  <c r="J49" i="184"/>
  <c r="I76" i="184"/>
  <c r="J25" i="184"/>
  <c r="I30" i="184"/>
  <c r="V35" i="189"/>
  <c r="J64" i="184"/>
  <c r="J36" i="184"/>
  <c r="J16" i="184"/>
  <c r="V98" i="189"/>
  <c r="J98" i="182" s="1"/>
  <c r="I102" i="184"/>
  <c r="J10" i="184"/>
  <c r="V36" i="189"/>
  <c r="L36" i="190" s="1" a="1"/>
  <c r="L36" i="190" s="1"/>
  <c r="J88" i="184"/>
  <c r="V30" i="189"/>
  <c r="L30" i="190" s="1" a="1"/>
  <c r="L30" i="190" s="1"/>
  <c r="AL30" i="190" s="1"/>
  <c r="I87" i="184"/>
  <c r="V87" i="189"/>
  <c r="V58" i="189"/>
  <c r="J58" i="182" s="1"/>
  <c r="V37" i="189"/>
  <c r="L37" i="190" s="1" a="1"/>
  <c r="L37" i="190" s="1"/>
  <c r="AL37" i="190" s="1"/>
  <c r="I94" i="189"/>
  <c r="I80" i="189"/>
  <c r="I2" i="182"/>
  <c r="F10" i="194" s="1" a="1"/>
  <c r="F10" i="194" s="1"/>
  <c r="I2" i="184"/>
  <c r="S10" i="194" s="1"/>
  <c r="I67" i="184"/>
  <c r="I61" i="189"/>
  <c r="I51" i="189"/>
  <c r="I59" i="189"/>
  <c r="V86" i="189"/>
  <c r="J75" i="184"/>
  <c r="J56" i="184"/>
  <c r="I74" i="189"/>
  <c r="V2" i="189"/>
  <c r="J2" i="182" s="1"/>
  <c r="V94" i="189"/>
  <c r="L94" i="190" s="1" a="1"/>
  <c r="L94" i="190" s="1"/>
  <c r="AL94" i="190" s="1"/>
  <c r="I65" i="184"/>
  <c r="I50" i="184"/>
  <c r="V42" i="189"/>
  <c r="L42" i="190" s="1" a="1"/>
  <c r="L42" i="190" s="1"/>
  <c r="AL42" i="190" s="1"/>
  <c r="BL42" i="190" s="1"/>
  <c r="AI42" i="189" s="1"/>
  <c r="J67" i="184"/>
  <c r="I25" i="184"/>
  <c r="J86" i="184"/>
  <c r="J47" i="184"/>
  <c r="V81" i="189"/>
  <c r="L81" i="190" s="1" a="1"/>
  <c r="L81" i="190" s="1"/>
  <c r="I50" i="189"/>
  <c r="J31" i="184"/>
  <c r="V29" i="189"/>
  <c r="L29" i="190" s="1" a="1"/>
  <c r="L29" i="190" s="1"/>
  <c r="AL29" i="190" s="1"/>
  <c r="M10" i="188"/>
  <c r="V27" i="189"/>
  <c r="L27" i="190" s="1" a="1"/>
  <c r="L27" i="190" s="1"/>
  <c r="I19" i="189"/>
  <c r="I60" i="184"/>
  <c r="I8" i="189"/>
  <c r="I81" i="184"/>
  <c r="I31" i="184"/>
  <c r="I46" i="189"/>
  <c r="I33" i="189"/>
  <c r="J81" i="184"/>
  <c r="BD10" i="194"/>
  <c r="I72" i="184"/>
  <c r="I84" i="189"/>
  <c r="I27" i="189"/>
  <c r="I26" i="189"/>
  <c r="I21" i="184"/>
  <c r="I6" i="189"/>
  <c r="J14" i="184"/>
  <c r="I14" i="184"/>
  <c r="I92" i="189"/>
  <c r="I25" i="189"/>
  <c r="I39" i="184"/>
  <c r="I62" i="184"/>
  <c r="I54" i="184"/>
  <c r="I47" i="184"/>
  <c r="V8" i="189"/>
  <c r="Y8" i="190" s="1" a="1"/>
  <c r="Y8" i="190" s="1"/>
  <c r="AY8" i="190" s="1"/>
  <c r="V46" i="189"/>
  <c r="Y46" i="190" s="1" a="1"/>
  <c r="Y46" i="190" s="1"/>
  <c r="AY46" i="190" s="1"/>
  <c r="I85" i="184"/>
  <c r="I10" i="184"/>
  <c r="I11" i="189"/>
  <c r="V33" i="189"/>
  <c r="Y33" i="190" s="1" a="1"/>
  <c r="Y33" i="190" s="1"/>
  <c r="AY33" i="190" s="1"/>
  <c r="J39" i="184"/>
  <c r="J46" i="184"/>
  <c r="J45" i="184"/>
  <c r="I40" i="189"/>
  <c r="V21" i="189"/>
  <c r="I9" i="184"/>
  <c r="V51" i="189"/>
  <c r="Y51" i="190" s="1" a="1"/>
  <c r="Y51" i="190" s="1"/>
  <c r="AY51" i="190" s="1"/>
  <c r="I29" i="184"/>
  <c r="J26" i="184"/>
  <c r="I45" i="184"/>
  <c r="V9" i="189"/>
  <c r="L11" i="188"/>
  <c r="I19" i="184"/>
  <c r="I34" i="189"/>
  <c r="I54" i="189"/>
  <c r="I72" i="189"/>
  <c r="V40" i="189"/>
  <c r="J40" i="182" s="1"/>
  <c r="V7" i="189"/>
  <c r="V68" i="189"/>
  <c r="L68" i="190" s="1" a="1"/>
  <c r="L68" i="190" s="1"/>
  <c r="I42" i="189"/>
  <c r="V5" i="189"/>
  <c r="Y5" i="190" s="1" a="1"/>
  <c r="Y5" i="190" s="1"/>
  <c r="AY5" i="190" s="1"/>
  <c r="I32" i="184"/>
  <c r="V101" i="189"/>
  <c r="I56" i="189"/>
  <c r="I95" i="189"/>
  <c r="I37" i="184"/>
  <c r="L10" i="194"/>
  <c r="I47" i="189"/>
  <c r="J80" i="184"/>
  <c r="J78" i="184"/>
  <c r="I65" i="189"/>
  <c r="J95" i="184"/>
  <c r="I90" i="184"/>
  <c r="V16" i="189"/>
  <c r="L16" i="190" s="1" a="1"/>
  <c r="L16" i="190" s="1"/>
  <c r="AL16" i="190" s="1"/>
  <c r="I59" i="184"/>
  <c r="I91" i="184"/>
  <c r="J98" i="184"/>
  <c r="J11" i="184"/>
  <c r="I70" i="189"/>
  <c r="J101" i="184"/>
  <c r="I6" i="184"/>
  <c r="I58" i="189"/>
  <c r="V49" i="189"/>
  <c r="L49" i="190" s="1" a="1"/>
  <c r="L49" i="190" s="1"/>
  <c r="V61" i="189"/>
  <c r="J21" i="184"/>
  <c r="I53" i="184"/>
  <c r="I96" i="184"/>
  <c r="I3" i="189"/>
  <c r="V62" i="189"/>
  <c r="L62" i="190" s="1" a="1"/>
  <c r="L62" i="190" s="1"/>
  <c r="AL62" i="190" s="1"/>
  <c r="I86" i="189"/>
  <c r="V72" i="189"/>
  <c r="J72" i="182" s="1"/>
  <c r="J43" i="184"/>
  <c r="J35" i="184"/>
  <c r="V45" i="189"/>
  <c r="J45" i="182" s="1"/>
  <c r="I73" i="189"/>
  <c r="I42" i="184"/>
  <c r="J52" i="184"/>
  <c r="I39" i="189"/>
  <c r="V66" i="189"/>
  <c r="J70" i="184"/>
  <c r="J77" i="184"/>
  <c r="J59" i="184"/>
  <c r="I14" i="189"/>
  <c r="J102" i="184"/>
  <c r="I43" i="184"/>
  <c r="J5" i="184"/>
  <c r="J83" i="184"/>
  <c r="I13" i="189"/>
  <c r="I48" i="189"/>
  <c r="V67" i="189"/>
  <c r="J67" i="182" s="1"/>
  <c r="I13" i="184"/>
  <c r="J94" i="184"/>
  <c r="V88" i="189"/>
  <c r="Y88" i="190" s="1" a="1"/>
  <c r="Y88" i="190" s="1"/>
  <c r="AY88" i="190" s="1"/>
  <c r="I17" i="189"/>
  <c r="I55" i="184"/>
  <c r="H10" i="194"/>
  <c r="I55" i="189"/>
  <c r="J8" i="184"/>
  <c r="I20" i="189"/>
  <c r="I16" i="189"/>
  <c r="I8" i="184"/>
  <c r="V83" i="189"/>
  <c r="L83" i="190" s="1" a="1"/>
  <c r="L83" i="190" s="1"/>
  <c r="I2" i="189"/>
  <c r="Q11" i="194" s="1"/>
  <c r="H11" i="188" s="1"/>
  <c r="J79" i="184"/>
  <c r="V11" i="189"/>
  <c r="I52" i="184"/>
  <c r="J6" i="184"/>
  <c r="V89" i="189"/>
  <c r="Y89" i="190" s="1" a="1"/>
  <c r="Y89" i="190" s="1"/>
  <c r="AY89" i="190" s="1"/>
  <c r="J62" i="184"/>
  <c r="J7" i="184"/>
  <c r="I27" i="184"/>
  <c r="V63" i="189"/>
  <c r="Y63" i="190" s="1" a="1"/>
  <c r="Y63" i="190" s="1"/>
  <c r="AY63" i="190" s="1"/>
  <c r="J76" i="184"/>
  <c r="J55" i="184"/>
  <c r="V32" i="189"/>
  <c r="I97" i="184"/>
  <c r="I100" i="189"/>
  <c r="V13" i="189"/>
  <c r="L13" i="190" s="1" a="1"/>
  <c r="L13" i="190" s="1"/>
  <c r="AL13" i="190" s="1"/>
  <c r="J30" i="184"/>
  <c r="V64" i="189"/>
  <c r="L64" i="190" s="1" a="1"/>
  <c r="L64" i="190" s="1"/>
  <c r="I99" i="184"/>
  <c r="V52" i="189"/>
  <c r="Y52" i="190" s="1" a="1"/>
  <c r="Y52" i="190" s="1"/>
  <c r="AY52" i="190" s="1"/>
  <c r="I83" i="189"/>
  <c r="J53" i="184"/>
  <c r="J58" i="184"/>
  <c r="V43" i="189"/>
  <c r="L43" i="190" s="1" a="1"/>
  <c r="L43" i="190" s="1"/>
  <c r="AL43" i="190" s="1"/>
  <c r="BL43" i="190" s="1"/>
  <c r="AI43" i="189" s="1"/>
  <c r="I17" i="184"/>
  <c r="J32" i="184"/>
  <c r="V50" i="189"/>
  <c r="Y50" i="190" s="1" a="1"/>
  <c r="Y50" i="190" s="1"/>
  <c r="AY50" i="190" s="1"/>
  <c r="I40" i="184"/>
  <c r="V4" i="189"/>
  <c r="V12" i="189"/>
  <c r="Y12" i="190" s="1" a="1"/>
  <c r="Y12" i="190" s="1"/>
  <c r="AY12" i="190" s="1"/>
  <c r="I16" i="184"/>
  <c r="J65" i="184"/>
  <c r="J28" i="184"/>
  <c r="V22" i="189"/>
  <c r="L22" i="190" s="1" a="1"/>
  <c r="L22" i="190" s="1"/>
  <c r="AL22" i="190" s="1"/>
  <c r="I77" i="184"/>
  <c r="I90" i="189"/>
  <c r="I87" i="189"/>
  <c r="AF10" i="194"/>
  <c r="AB10" i="194" s="1"/>
  <c r="J10" i="188" s="1"/>
  <c r="I79" i="189"/>
  <c r="L10" i="188"/>
  <c r="J44" i="184"/>
  <c r="I10" i="189"/>
  <c r="J15" i="184"/>
  <c r="J38" i="184"/>
  <c r="I28" i="189"/>
  <c r="V14" i="189"/>
  <c r="Y14" i="190" s="1" a="1"/>
  <c r="Y14" i="190" s="1"/>
  <c r="AY14" i="190" s="1"/>
  <c r="I22" i="184"/>
  <c r="I38" i="184"/>
  <c r="J22" i="184"/>
  <c r="I92" i="184"/>
  <c r="V78" i="189"/>
  <c r="J78" i="182" s="1"/>
  <c r="I24" i="189"/>
  <c r="I38" i="189"/>
  <c r="J66" i="184"/>
  <c r="J87" i="184"/>
  <c r="V71" i="189"/>
  <c r="I68" i="184"/>
  <c r="I57" i="189"/>
  <c r="I63" i="184"/>
  <c r="V24" i="189"/>
  <c r="J73" i="184"/>
  <c r="I7" i="184"/>
  <c r="I58" i="184"/>
  <c r="V19" i="189"/>
  <c r="L19" i="190" s="1" a="1"/>
  <c r="L19" i="190" s="1"/>
  <c r="AL19" i="190" s="1"/>
  <c r="I94" i="184"/>
  <c r="V6" i="189"/>
  <c r="Y6" i="190" s="1" a="1"/>
  <c r="Y6" i="190" s="1"/>
  <c r="AY6" i="190" s="1"/>
  <c r="I68" i="189"/>
  <c r="V91" i="189"/>
  <c r="Y91" i="190" s="1" a="1"/>
  <c r="Y91" i="190" s="1"/>
  <c r="AY91" i="190" s="1"/>
  <c r="V38" i="189"/>
  <c r="J38" i="182" s="1"/>
  <c r="I37" i="189"/>
  <c r="I36" i="189"/>
  <c r="V90" i="189"/>
  <c r="Y90" i="190" s="1" a="1"/>
  <c r="Y90" i="190" s="1"/>
  <c r="AY90" i="190" s="1"/>
  <c r="I35" i="184"/>
  <c r="I69" i="189"/>
  <c r="J96" i="184"/>
  <c r="J40" i="184"/>
  <c r="I70" i="184"/>
  <c r="I36" i="184"/>
  <c r="I78" i="184"/>
  <c r="I4" i="184"/>
  <c r="V100" i="189"/>
  <c r="I76" i="189"/>
  <c r="J85" i="184"/>
  <c r="V73" i="189"/>
  <c r="Y73" i="190" s="1" a="1"/>
  <c r="Y73" i="190" s="1"/>
  <c r="AY73" i="190" s="1"/>
  <c r="I81" i="189"/>
  <c r="I41" i="184"/>
  <c r="J84" i="184"/>
  <c r="I9" i="189"/>
  <c r="I49" i="189"/>
  <c r="I12" i="184"/>
  <c r="J12" i="184"/>
  <c r="V82" i="189"/>
  <c r="L82" i="190" s="1" a="1"/>
  <c r="L82" i="190" s="1"/>
  <c r="BL82" i="190" s="1"/>
  <c r="AI82" i="189" s="1"/>
  <c r="BE10" i="194"/>
  <c r="I7" i="189"/>
  <c r="I51" i="184"/>
  <c r="J51" i="184"/>
  <c r="I82" i="184"/>
  <c r="I41" i="189"/>
  <c r="I49" i="184"/>
  <c r="V28" i="189"/>
  <c r="L28" i="190" s="1" a="1"/>
  <c r="L28" i="190" s="1"/>
  <c r="AL28" i="190" s="1"/>
  <c r="I67" i="189"/>
  <c r="Y10" i="190" a="1"/>
  <c r="Y10" i="190" s="1"/>
  <c r="AY10" i="190" s="1"/>
  <c r="L10" i="190" a="1"/>
  <c r="L10" i="190" s="1"/>
  <c r="AL10" i="190" s="1"/>
  <c r="BH17" i="190"/>
  <c r="AE17" i="189" s="1"/>
  <c r="BH19" i="190"/>
  <c r="AE19" i="189" s="1"/>
  <c r="BH6" i="190"/>
  <c r="AE6" i="189" s="1"/>
  <c r="BH22" i="190"/>
  <c r="AE22" i="189" s="1"/>
  <c r="BH12" i="190"/>
  <c r="AE12" i="189" s="1"/>
  <c r="BH7" i="190"/>
  <c r="AE7" i="189" s="1"/>
  <c r="BH4" i="190"/>
  <c r="AE4" i="189" s="1"/>
  <c r="BH18" i="190"/>
  <c r="AE18" i="189" s="1"/>
  <c r="BH11" i="190"/>
  <c r="AE11" i="189" s="1"/>
  <c r="BH25" i="190"/>
  <c r="AE25" i="189" s="1"/>
  <c r="BH24" i="190"/>
  <c r="AE24" i="189" s="1"/>
  <c r="BH5" i="190"/>
  <c r="AE5" i="189" s="1"/>
  <c r="BH8" i="190"/>
  <c r="AE8" i="189" s="1"/>
  <c r="BH15" i="190"/>
  <c r="AE15" i="189" s="1"/>
  <c r="BH3" i="190"/>
  <c r="AE3" i="189" s="1"/>
  <c r="BH14" i="190"/>
  <c r="AE14" i="189" s="1"/>
  <c r="BH21" i="190"/>
  <c r="AE21" i="189" s="1"/>
  <c r="BH20" i="190"/>
  <c r="AE20" i="189" s="1"/>
  <c r="BH23" i="190"/>
  <c r="AE23" i="189" s="1"/>
  <c r="BH16" i="190"/>
  <c r="AE16" i="189" s="1"/>
  <c r="BH10" i="190"/>
  <c r="AE10" i="189" s="1"/>
  <c r="BH13" i="190"/>
  <c r="AE13" i="189" s="1"/>
  <c r="BH2" i="190"/>
  <c r="AE2" i="189" s="1"/>
  <c r="BH9" i="190"/>
  <c r="AE9" i="189" s="1"/>
  <c r="G3" i="188"/>
  <c r="B3" i="194"/>
  <c r="B3" i="193"/>
  <c r="J35" i="182" l="1"/>
  <c r="J32" i="182"/>
  <c r="L59" i="190" a="1"/>
  <c r="L59" i="190" s="1"/>
  <c r="AL59" i="190" s="1"/>
  <c r="J59" i="182"/>
  <c r="J4" i="182"/>
  <c r="J88" i="182"/>
  <c r="Y3" i="190" a="1"/>
  <c r="Y3" i="190" s="1"/>
  <c r="AY3" i="190" s="1"/>
  <c r="BL3" i="190" s="1"/>
  <c r="AI3" i="189" s="1"/>
  <c r="L102" i="190" a="1"/>
  <c r="L102" i="190" s="1"/>
  <c r="BL102" i="190" s="1"/>
  <c r="AI102" i="189" s="1"/>
  <c r="J47" i="182"/>
  <c r="Y53" i="190" a="1"/>
  <c r="Y53" i="190" s="1"/>
  <c r="AY53" i="190" s="1"/>
  <c r="Y47" i="190" a="1"/>
  <c r="Y47" i="190" s="1"/>
  <c r="AY47" i="190" s="1"/>
  <c r="Y74" i="190" a="1"/>
  <c r="Y74" i="190" s="1"/>
  <c r="AY74" i="190" s="1"/>
  <c r="J74" i="182"/>
  <c r="Y17" i="190" a="1"/>
  <c r="Y17" i="190" s="1"/>
  <c r="AY17" i="190" s="1"/>
  <c r="BL17" i="190" s="1"/>
  <c r="AI17" i="189" s="1"/>
  <c r="J65" i="182"/>
  <c r="J55" i="182"/>
  <c r="J10" i="182"/>
  <c r="J60" i="182"/>
  <c r="J18" i="182"/>
  <c r="L53" i="190" a="1"/>
  <c r="L53" i="190" s="1"/>
  <c r="AL53" i="190" s="1"/>
  <c r="Y102" i="190" a="1"/>
  <c r="Y102" i="190" s="1"/>
  <c r="AY102" i="190" s="1"/>
  <c r="L80" i="190" a="1"/>
  <c r="L80" i="190" s="1"/>
  <c r="BL80" i="190" s="1"/>
  <c r="AI80" i="189" s="1"/>
  <c r="J11" i="182"/>
  <c r="L18" i="190" a="1"/>
  <c r="L18" i="190" s="1"/>
  <c r="AL18" i="190" s="1"/>
  <c r="Y18" i="190" a="1"/>
  <c r="Y18" i="190" s="1"/>
  <c r="AY18" i="190" s="1"/>
  <c r="L35" i="190" a="1"/>
  <c r="L35" i="190" s="1"/>
  <c r="L88" i="190" a="1"/>
  <c r="L88" i="190" s="1"/>
  <c r="BL88" i="190" s="1"/>
  <c r="AI88" i="189" s="1"/>
  <c r="L97" i="190" a="1"/>
  <c r="L97" i="190" s="1"/>
  <c r="AL97" i="190" s="1"/>
  <c r="Y30" i="190" a="1"/>
  <c r="Y30" i="190" s="1"/>
  <c r="AY30" i="190" s="1"/>
  <c r="BL30" i="190" s="1"/>
  <c r="AI30" i="189" s="1"/>
  <c r="Y60" i="190" a="1"/>
  <c r="Y60" i="190" s="1"/>
  <c r="AY60" i="190" s="1"/>
  <c r="J34" i="182"/>
  <c r="L11" i="190" a="1"/>
  <c r="L11" i="190" s="1"/>
  <c r="AL11" i="190" s="1"/>
  <c r="Y65" i="190" a="1"/>
  <c r="Y65" i="190" s="1"/>
  <c r="AY65" i="190" s="1"/>
  <c r="Y97" i="190" a="1"/>
  <c r="Y97" i="190" s="1"/>
  <c r="AY97" i="190" s="1"/>
  <c r="BL65" i="190"/>
  <c r="AI65" i="189" s="1"/>
  <c r="Y80" i="190" a="1"/>
  <c r="Y80" i="190" s="1"/>
  <c r="AY80" i="190" s="1"/>
  <c r="Y13" i="190" a="1"/>
  <c r="Y13" i="190" s="1"/>
  <c r="AY13" i="190" s="1"/>
  <c r="BL13" i="190" s="1"/>
  <c r="AI13" i="189" s="1"/>
  <c r="L5" i="190" a="1"/>
  <c r="L5" i="190" s="1"/>
  <c r="AL5" i="190" s="1"/>
  <c r="Y79" i="190" a="1"/>
  <c r="Y79" i="190" s="1"/>
  <c r="AY79" i="190" s="1"/>
  <c r="L79" i="190" a="1"/>
  <c r="L79" i="190" s="1"/>
  <c r="BL79" i="190" s="1"/>
  <c r="AI79" i="189" s="1"/>
  <c r="Y36" i="190" a="1"/>
  <c r="Y36" i="190" s="1"/>
  <c r="AY36" i="190" s="1"/>
  <c r="J36" i="182"/>
  <c r="L34" i="190" a="1"/>
  <c r="L34" i="190" s="1"/>
  <c r="AL34" i="190" s="1"/>
  <c r="BL34" i="190" s="1"/>
  <c r="AI34" i="189" s="1"/>
  <c r="Y2" i="190" a="1"/>
  <c r="Y2" i="190" s="1"/>
  <c r="AY2" i="190" s="1"/>
  <c r="J57" i="182"/>
  <c r="AL99" i="190"/>
  <c r="Y54" i="190" a="1"/>
  <c r="Y54" i="190" s="1"/>
  <c r="AY54" i="190" s="1"/>
  <c r="J54" i="182"/>
  <c r="J99" i="182"/>
  <c r="L57" i="190" a="1"/>
  <c r="L57" i="190" s="1"/>
  <c r="BL57" i="190" s="1"/>
  <c r="AI57" i="189" s="1"/>
  <c r="Y99" i="190" a="1"/>
  <c r="Y99" i="190" s="1"/>
  <c r="AY99" i="190" s="1"/>
  <c r="L40" i="190" a="1"/>
  <c r="L40" i="190" s="1"/>
  <c r="AL40" i="190" s="1"/>
  <c r="BL40" i="190" s="1"/>
  <c r="AI40" i="189" s="1"/>
  <c r="Y44" i="190" a="1"/>
  <c r="Y44" i="190" s="1"/>
  <c r="AY44" i="190" s="1"/>
  <c r="Y40" i="190" a="1"/>
  <c r="Y40" i="190" s="1"/>
  <c r="AY40" i="190" s="1"/>
  <c r="Y22" i="190" a="1"/>
  <c r="Y22" i="190" s="1"/>
  <c r="AY22" i="190" s="1"/>
  <c r="BL22" i="190" s="1"/>
  <c r="AI22" i="189" s="1"/>
  <c r="J22" i="182"/>
  <c r="L56" i="190" a="1"/>
  <c r="L56" i="190" s="1"/>
  <c r="BL56" i="190" s="1"/>
  <c r="AI56" i="189" s="1"/>
  <c r="J41" i="182"/>
  <c r="L41" i="190" a="1"/>
  <c r="L41" i="190" s="1"/>
  <c r="AL41" i="190" s="1"/>
  <c r="BL41" i="190" s="1"/>
  <c r="AI41" i="189" s="1"/>
  <c r="J95" i="182"/>
  <c r="Y95" i="190" a="1"/>
  <c r="Y95" i="190" s="1"/>
  <c r="AY95" i="190" s="1"/>
  <c r="Y11" i="190" a="1"/>
  <c r="Y11" i="190" s="1"/>
  <c r="AY11" i="190" s="1"/>
  <c r="J14" i="182"/>
  <c r="J44" i="182"/>
  <c r="J51" i="182"/>
  <c r="L2" i="190" a="1"/>
  <c r="L2" i="190" s="1"/>
  <c r="AL2" i="190" s="1"/>
  <c r="Y27" i="190" a="1"/>
  <c r="Y27" i="190" s="1"/>
  <c r="AY27" i="190" s="1"/>
  <c r="Y98" i="190" a="1"/>
  <c r="Y98" i="190" s="1"/>
  <c r="AY98" i="190" s="1"/>
  <c r="Y55" i="190" a="1"/>
  <c r="Y55" i="190" s="1"/>
  <c r="AY55" i="190" s="1"/>
  <c r="J3" i="182"/>
  <c r="L51" i="190" a="1"/>
  <c r="L51" i="190" s="1"/>
  <c r="AL51" i="190" s="1"/>
  <c r="L26" i="190" a="1"/>
  <c r="L26" i="190" s="1"/>
  <c r="AL26" i="190" s="1"/>
  <c r="BL26" i="190" s="1"/>
  <c r="AI26" i="189" s="1"/>
  <c r="L58" i="190" a="1"/>
  <c r="L58" i="190" s="1"/>
  <c r="AL58" i="190" s="1"/>
  <c r="Y49" i="190" a="1"/>
  <c r="Y49" i="190" s="1"/>
  <c r="AY49" i="190" s="1"/>
  <c r="L93" i="190" a="1"/>
  <c r="L93" i="190" s="1"/>
  <c r="BL93" i="190" s="1"/>
  <c r="AI93" i="189" s="1"/>
  <c r="L14" i="190" a="1"/>
  <c r="L14" i="190" s="1"/>
  <c r="AL14" i="190" s="1"/>
  <c r="BL14" i="190" s="1"/>
  <c r="AI14" i="189" s="1"/>
  <c r="J64" i="182"/>
  <c r="Y93" i="190" a="1"/>
  <c r="Y93" i="190" s="1"/>
  <c r="AY93" i="190" s="1"/>
  <c r="Y64" i="190" a="1"/>
  <c r="Y64" i="190" s="1"/>
  <c r="AY64" i="190" s="1"/>
  <c r="J81" i="182"/>
  <c r="J49" i="182"/>
  <c r="Y81" i="190" a="1"/>
  <c r="Y81" i="190" s="1"/>
  <c r="AY81" i="190" s="1"/>
  <c r="Y38" i="190" a="1"/>
  <c r="Y38" i="190" s="1"/>
  <c r="AY38" i="190" s="1"/>
  <c r="L38" i="190" a="1"/>
  <c r="L38" i="190" s="1"/>
  <c r="AL38" i="190" s="1"/>
  <c r="BL38" i="190" s="1"/>
  <c r="AI38" i="189" s="1"/>
  <c r="Y35" i="190" a="1"/>
  <c r="Y35" i="190" s="1"/>
  <c r="AY35" i="190" s="1"/>
  <c r="J83" i="182"/>
  <c r="L98" i="190" a="1"/>
  <c r="L98" i="190" s="1"/>
  <c r="AL98" i="190" s="1"/>
  <c r="Y58" i="190" a="1"/>
  <c r="Y58" i="190" s="1"/>
  <c r="AY58" i="190" s="1"/>
  <c r="Y94" i="190" a="1"/>
  <c r="Y94" i="190" s="1"/>
  <c r="AY94" i="190" s="1"/>
  <c r="J27" i="182"/>
  <c r="J75" i="182"/>
  <c r="J13" i="182"/>
  <c r="L92" i="190" a="1"/>
  <c r="L92" i="190" s="1"/>
  <c r="BL92" i="190" s="1"/>
  <c r="AI92" i="189" s="1"/>
  <c r="J92" i="182"/>
  <c r="J24" i="182"/>
  <c r="L75" i="190" a="1"/>
  <c r="L75" i="190" s="1"/>
  <c r="AL75" i="190" s="1"/>
  <c r="Y68" i="190" a="1"/>
  <c r="Y68" i="190" s="1"/>
  <c r="AY68" i="190" s="1"/>
  <c r="J68" i="182"/>
  <c r="Y29" i="190" a="1"/>
  <c r="Y29" i="190" s="1"/>
  <c r="AY29" i="190" s="1"/>
  <c r="BL29" i="190" s="1"/>
  <c r="AI29" i="189" s="1"/>
  <c r="J85" i="182"/>
  <c r="J52" i="182"/>
  <c r="L21" i="190" a="1"/>
  <c r="L21" i="190" s="1"/>
  <c r="AL21" i="190" s="1"/>
  <c r="J73" i="182"/>
  <c r="Y24" i="190" a="1"/>
  <c r="Y24" i="190" s="1"/>
  <c r="AY24" i="190" s="1"/>
  <c r="L6" i="190" a="1"/>
  <c r="L6" i="190" s="1"/>
  <c r="AL6" i="190" s="1"/>
  <c r="J42" i="182"/>
  <c r="Y21" i="190" a="1"/>
  <c r="Y21" i="190" s="1"/>
  <c r="AY21" i="190" s="1"/>
  <c r="AL82" i="190"/>
  <c r="L73" i="190" a="1"/>
  <c r="L73" i="190" s="1"/>
  <c r="BL73" i="190" s="1"/>
  <c r="AI73" i="189" s="1"/>
  <c r="Y42" i="190" a="1"/>
  <c r="Y42" i="190" s="1"/>
  <c r="AY42" i="190" s="1"/>
  <c r="J6" i="182"/>
  <c r="L24" i="190" a="1"/>
  <c r="L24" i="190" s="1"/>
  <c r="AL24" i="190" s="1"/>
  <c r="Y16" i="190" a="1"/>
  <c r="Y16" i="190" s="1"/>
  <c r="AY16" i="190" s="1"/>
  <c r="BL16" i="190" s="1"/>
  <c r="AI16" i="189" s="1"/>
  <c r="L45" i="190" a="1"/>
  <c r="L45" i="190" s="1"/>
  <c r="BL45" i="190" s="1"/>
  <c r="AI45" i="189" s="1"/>
  <c r="L63" i="190" a="1"/>
  <c r="L63" i="190" s="1"/>
  <c r="AL63" i="190" s="1"/>
  <c r="J82" i="182"/>
  <c r="J17" i="182"/>
  <c r="Y83" i="190" a="1"/>
  <c r="Y83" i="190" s="1"/>
  <c r="AY83" i="190" s="1"/>
  <c r="L46" i="190" a="1"/>
  <c r="L46" i="190" s="1"/>
  <c r="AL46" i="190" s="1"/>
  <c r="BL46" i="190" s="1"/>
  <c r="AI46" i="189" s="1"/>
  <c r="Y28" i="190" a="1"/>
  <c r="Y28" i="190" s="1"/>
  <c r="AY28" i="190" s="1"/>
  <c r="BL28" i="190" s="1"/>
  <c r="AI28" i="189" s="1"/>
  <c r="J5" i="182"/>
  <c r="J63" i="182"/>
  <c r="J21" i="182"/>
  <c r="Y78" i="190" a="1"/>
  <c r="Y78" i="190" s="1"/>
  <c r="AY78" i="190" s="1"/>
  <c r="Y45" i="190" a="1"/>
  <c r="Y45" i="190" s="1"/>
  <c r="AY45" i="190" s="1"/>
  <c r="J19" i="182"/>
  <c r="L52" i="190" a="1"/>
  <c r="L52" i="190" s="1"/>
  <c r="BL52" i="190" s="1"/>
  <c r="AI52" i="189" s="1"/>
  <c r="L23" i="190" a="1"/>
  <c r="L23" i="190" s="1"/>
  <c r="AL23" i="190" s="1"/>
  <c r="BL23" i="190" s="1"/>
  <c r="AI23" i="189" s="1"/>
  <c r="Y19" i="190" a="1"/>
  <c r="Y19" i="190" s="1"/>
  <c r="AY19" i="190" s="1"/>
  <c r="BL19" i="190" s="1"/>
  <c r="AI19" i="189" s="1"/>
  <c r="J62" i="182"/>
  <c r="Y77" i="190" a="1"/>
  <c r="Y77" i="190" s="1"/>
  <c r="AY77" i="190" s="1"/>
  <c r="L12" i="190" a="1"/>
  <c r="L12" i="190" s="1"/>
  <c r="AL12" i="190" s="1"/>
  <c r="Y56" i="190" a="1"/>
  <c r="Y56" i="190" s="1"/>
  <c r="AY56" i="190" s="1"/>
  <c r="J30" i="182"/>
  <c r="Y9" i="190" a="1"/>
  <c r="Y9" i="190" s="1"/>
  <c r="AY9" i="190" s="1"/>
  <c r="J94" i="182"/>
  <c r="Y72" i="190" a="1"/>
  <c r="Y72" i="190" s="1"/>
  <c r="AY72" i="190" s="1"/>
  <c r="Y31" i="190" a="1"/>
  <c r="Y31" i="190" s="1"/>
  <c r="AY31" i="190" s="1"/>
  <c r="BL31" i="190" s="1"/>
  <c r="AI31" i="189" s="1"/>
  <c r="L78" i="190" a="1"/>
  <c r="L78" i="190" s="1"/>
  <c r="AL78" i="190" s="1"/>
  <c r="J20" i="182"/>
  <c r="U11" i="194" a="1"/>
  <c r="U11" i="194" s="1"/>
  <c r="D11" i="194" a="1"/>
  <c r="D11" i="194" s="1"/>
  <c r="J15" i="182"/>
  <c r="J28" i="182"/>
  <c r="BL94" i="190"/>
  <c r="AI94" i="189" s="1"/>
  <c r="J25" i="182"/>
  <c r="AM11" i="194" a="1"/>
  <c r="AM11" i="194" s="1"/>
  <c r="AU11" i="194" a="1"/>
  <c r="AU11" i="194" s="1"/>
  <c r="Y37" i="190" a="1"/>
  <c r="Y37" i="190" s="1"/>
  <c r="AY37" i="190" s="1"/>
  <c r="Y20" i="190" a="1"/>
  <c r="Y20" i="190" s="1"/>
  <c r="AY20" i="190" s="1"/>
  <c r="J37" i="182"/>
  <c r="J11" i="194" a="1"/>
  <c r="J11" i="194" s="1"/>
  <c r="J77" i="182"/>
  <c r="Y84" i="190" a="1"/>
  <c r="Y84" i="190" s="1"/>
  <c r="AY84" i="190" s="1"/>
  <c r="L25" i="190" a="1"/>
  <c r="L25" i="190" s="1"/>
  <c r="AL25" i="190" s="1"/>
  <c r="BL25" i="190" s="1"/>
  <c r="AI25" i="189" s="1"/>
  <c r="L84" i="190" a="1"/>
  <c r="L84" i="190" s="1"/>
  <c r="AL84" i="190" s="1"/>
  <c r="Y7" i="190" a="1"/>
  <c r="Y7" i="190" s="1"/>
  <c r="AY7" i="190" s="1"/>
  <c r="Y70" i="190" a="1"/>
  <c r="Y70" i="190" s="1"/>
  <c r="AY70" i="190" s="1"/>
  <c r="J16" i="182"/>
  <c r="J7" i="182"/>
  <c r="L67" i="190" a="1"/>
  <c r="L67" i="190" s="1"/>
  <c r="BL67" i="190" s="1"/>
  <c r="AI67" i="189" s="1"/>
  <c r="AT11" i="194" a="1"/>
  <c r="AT11" i="194" s="1"/>
  <c r="L85" i="190" a="1"/>
  <c r="L85" i="190" s="1"/>
  <c r="AL85" i="190" s="1"/>
  <c r="E11" i="194" a="1"/>
  <c r="E11" i="194" s="1"/>
  <c r="L7" i="190" a="1"/>
  <c r="L7" i="190" s="1"/>
  <c r="AL7" i="190" s="1"/>
  <c r="L8" i="190" a="1"/>
  <c r="L8" i="190" s="1"/>
  <c r="AL8" i="190" s="1"/>
  <c r="BL8" i="190" s="1"/>
  <c r="AI8" i="189" s="1"/>
  <c r="BL39" i="190"/>
  <c r="AI39" i="189" s="1"/>
  <c r="L32" i="190" a="1"/>
  <c r="L32" i="190" s="1"/>
  <c r="AL32" i="190" s="1"/>
  <c r="L70" i="190" a="1"/>
  <c r="L70" i="190" s="1"/>
  <c r="AL70" i="190" s="1"/>
  <c r="J9" i="182"/>
  <c r="V11" i="194" a="1"/>
  <c r="V11" i="194" s="1"/>
  <c r="Y32" i="190" a="1"/>
  <c r="Y32" i="190" s="1"/>
  <c r="AY32" i="190" s="1"/>
  <c r="J8" i="182"/>
  <c r="AD11" i="194" a="1"/>
  <c r="AD11" i="194" s="1"/>
  <c r="Y67" i="190" a="1"/>
  <c r="Y67" i="190" s="1"/>
  <c r="AY67" i="190" s="1"/>
  <c r="L9" i="190" a="1"/>
  <c r="L9" i="190" s="1"/>
  <c r="AL9" i="190" s="1"/>
  <c r="J89" i="182"/>
  <c r="L33" i="190" a="1"/>
  <c r="L33" i="190" s="1"/>
  <c r="AL33" i="190" s="1"/>
  <c r="BL33" i="190" s="1"/>
  <c r="AI33" i="189" s="1"/>
  <c r="J46" i="182"/>
  <c r="J31" i="182"/>
  <c r="L72" i="190" a="1"/>
  <c r="L72" i="190" s="1"/>
  <c r="AL72" i="190" s="1"/>
  <c r="J50" i="182"/>
  <c r="L50" i="190" a="1"/>
  <c r="L50" i="190" s="1"/>
  <c r="AC11" i="194" a="1"/>
  <c r="AC11" i="194" s="1"/>
  <c r="AN11" i="194" a="1"/>
  <c r="AN11" i="194" s="1"/>
  <c r="J29" i="182"/>
  <c r="J33" i="182"/>
  <c r="Y82" i="190" a="1"/>
  <c r="Y82" i="190" s="1"/>
  <c r="AY82" i="190" s="1"/>
  <c r="L89" i="190" a="1"/>
  <c r="L89" i="190" s="1"/>
  <c r="AL89" i="190" s="1"/>
  <c r="BL60" i="190"/>
  <c r="AI60" i="189" s="1"/>
  <c r="I10" i="194"/>
  <c r="K10" i="188" s="1"/>
  <c r="R11" i="194"/>
  <c r="J23" i="182"/>
  <c r="J91" i="182"/>
  <c r="BL62" i="190"/>
  <c r="AI62" i="189" s="1"/>
  <c r="Y43" i="190" a="1"/>
  <c r="Y43" i="190" s="1"/>
  <c r="AY43" i="190" s="1"/>
  <c r="J90" i="182"/>
  <c r="J43" i="182"/>
  <c r="K11" i="194" a="1"/>
  <c r="K11" i="194" s="1"/>
  <c r="L66" i="190" a="1"/>
  <c r="L66" i="190" s="1"/>
  <c r="Y66" i="190" a="1"/>
  <c r="Y66" i="190" s="1"/>
  <c r="AY66" i="190" s="1"/>
  <c r="L101" i="190" a="1"/>
  <c r="L101" i="190" s="1"/>
  <c r="J101" i="182"/>
  <c r="Y101" i="190" a="1"/>
  <c r="Y101" i="190" s="1"/>
  <c r="AY101" i="190" s="1"/>
  <c r="Y15" i="190" a="1"/>
  <c r="Y15" i="190" s="1"/>
  <c r="AY15" i="190" s="1"/>
  <c r="L15" i="190" a="1"/>
  <c r="L15" i="190" s="1"/>
  <c r="Y76" i="190" a="1"/>
  <c r="Y76" i="190" s="1"/>
  <c r="AY76" i="190" s="1"/>
  <c r="J76" i="182"/>
  <c r="L76" i="190" a="1"/>
  <c r="L76" i="190" s="1"/>
  <c r="Y62" i="190" a="1"/>
  <c r="Y62" i="190" s="1"/>
  <c r="AY62" i="190" s="1"/>
  <c r="J66" i="182"/>
  <c r="L48" i="190" a="1"/>
  <c r="L48" i="190" s="1"/>
  <c r="AL48" i="190" s="1"/>
  <c r="BL48" i="190" s="1"/>
  <c r="AI48" i="189" s="1"/>
  <c r="Y48" i="190" a="1"/>
  <c r="Y48" i="190" s="1"/>
  <c r="AY48" i="190" s="1"/>
  <c r="J48" i="182"/>
  <c r="BA10" i="194"/>
  <c r="Q10" i="188" s="1"/>
  <c r="Y87" i="190" a="1"/>
  <c r="Y87" i="190" s="1"/>
  <c r="AY87" i="190" s="1"/>
  <c r="J87" i="182"/>
  <c r="L87" i="190" a="1"/>
  <c r="L87" i="190" s="1"/>
  <c r="J12" i="182"/>
  <c r="L90" i="190" a="1"/>
  <c r="L90" i="190" s="1"/>
  <c r="BL90" i="190" s="1"/>
  <c r="AI90" i="189" s="1"/>
  <c r="L91" i="190" a="1"/>
  <c r="L91" i="190" s="1"/>
  <c r="J69" i="182"/>
  <c r="Y69" i="190" a="1"/>
  <c r="Y69" i="190" s="1"/>
  <c r="AY69" i="190" s="1"/>
  <c r="J71" i="182"/>
  <c r="Y71" i="190" a="1"/>
  <c r="Y71" i="190" s="1"/>
  <c r="AY71" i="190" s="1"/>
  <c r="L71" i="190" a="1"/>
  <c r="L71" i="190" s="1"/>
  <c r="AL83" i="190"/>
  <c r="BL83" i="190"/>
  <c r="AI83" i="189" s="1"/>
  <c r="L86" i="190" a="1"/>
  <c r="L86" i="190" s="1"/>
  <c r="Y86" i="190" a="1"/>
  <c r="Y86" i="190" s="1"/>
  <c r="AY86" i="190" s="1"/>
  <c r="J86" i="182"/>
  <c r="J100" i="182"/>
  <c r="Y100" i="190" a="1"/>
  <c r="Y100" i="190" s="1"/>
  <c r="AY100" i="190" s="1"/>
  <c r="L100" i="190" a="1"/>
  <c r="L100" i="190" s="1"/>
  <c r="L4" i="190" a="1"/>
  <c r="L4" i="190" s="1"/>
  <c r="Y4" i="190" a="1"/>
  <c r="Y4" i="190" s="1"/>
  <c r="AY4" i="190" s="1"/>
  <c r="Y61" i="190" a="1"/>
  <c r="Y61" i="190" s="1"/>
  <c r="AY61" i="190" s="1"/>
  <c r="J61" i="182"/>
  <c r="L61" i="190" a="1"/>
  <c r="L61" i="190" s="1"/>
  <c r="Y39" i="190" a="1"/>
  <c r="Y39" i="190" s="1"/>
  <c r="AY39" i="190" s="1"/>
  <c r="J39" i="182"/>
  <c r="J26" i="182"/>
  <c r="Y96" i="190" a="1"/>
  <c r="Y96" i="190" s="1"/>
  <c r="AY96" i="190" s="1"/>
  <c r="J96" i="182"/>
  <c r="L96" i="190" a="1"/>
  <c r="L96" i="190" s="1"/>
  <c r="AL69" i="190"/>
  <c r="BL69" i="190"/>
  <c r="AI69" i="189" s="1"/>
  <c r="AL27" i="190"/>
  <c r="BL10" i="190"/>
  <c r="AI10" i="189" s="1"/>
  <c r="BL74" i="190"/>
  <c r="AI74" i="189" s="1"/>
  <c r="AL74" i="190"/>
  <c r="AL44" i="190"/>
  <c r="BL44" i="190"/>
  <c r="AI44" i="189" s="1"/>
  <c r="AL64" i="190"/>
  <c r="BL64" i="190"/>
  <c r="AI64" i="189" s="1"/>
  <c r="AL81" i="190"/>
  <c r="BL81" i="190"/>
  <c r="AI81" i="189" s="1"/>
  <c r="AL54" i="190"/>
  <c r="BL54" i="190"/>
  <c r="AI54" i="189" s="1"/>
  <c r="BL77" i="190"/>
  <c r="AI77" i="189" s="1"/>
  <c r="AL77" i="190"/>
  <c r="AL20" i="190"/>
  <c r="AL36" i="190"/>
  <c r="BL95" i="190"/>
  <c r="AI95" i="189" s="1"/>
  <c r="AL95" i="190"/>
  <c r="BL37" i="190"/>
  <c r="AI37" i="189" s="1"/>
  <c r="AL49" i="190"/>
  <c r="BL49" i="190"/>
  <c r="AI49" i="189" s="1"/>
  <c r="AL47" i="190"/>
  <c r="BL47" i="190"/>
  <c r="AI47" i="189" s="1"/>
  <c r="BL68" i="190"/>
  <c r="AI68" i="189" s="1"/>
  <c r="AL68" i="190"/>
  <c r="BB7" i="194" a="1"/>
  <c r="BB7" i="194" s="1"/>
  <c r="BC7" i="194" a="1"/>
  <c r="BC7" i="194" s="1"/>
  <c r="A3" i="194"/>
  <c r="BD103" i="190"/>
  <c r="A3" i="193"/>
  <c r="B1" i="182"/>
  <c r="N1" i="189"/>
  <c r="D1" i="190"/>
  <c r="AD1" i="190"/>
  <c r="B1" i="184"/>
  <c r="AA1" i="189"/>
  <c r="AQ1" i="190"/>
  <c r="A1" i="189"/>
  <c r="Q1" i="190"/>
  <c r="BD1" i="190"/>
  <c r="BL59" i="190" l="1"/>
  <c r="AI59" i="189" s="1"/>
  <c r="AL102" i="190"/>
  <c r="BL36" i="190"/>
  <c r="AI36" i="189" s="1"/>
  <c r="BL32" i="190"/>
  <c r="AI32" i="189" s="1"/>
  <c r="BL53" i="190"/>
  <c r="AI53" i="189" s="1"/>
  <c r="BL5" i="190"/>
  <c r="AI5" i="189" s="1"/>
  <c r="BL12" i="190"/>
  <c r="AI12" i="189" s="1"/>
  <c r="AL88" i="190"/>
  <c r="BL18" i="190"/>
  <c r="AI18" i="189" s="1"/>
  <c r="AL80" i="190"/>
  <c r="BL84" i="190"/>
  <c r="AI84" i="189" s="1"/>
  <c r="BL2" i="190"/>
  <c r="AI2" i="189" s="1"/>
  <c r="BL97" i="190"/>
  <c r="AI97" i="189" s="1"/>
  <c r="AL57" i="190"/>
  <c r="AL93" i="190"/>
  <c r="AL45" i="190"/>
  <c r="AL35" i="190"/>
  <c r="BL35" i="190" s="1"/>
  <c r="AI35" i="189" s="1"/>
  <c r="AL79" i="190"/>
  <c r="AL56" i="190"/>
  <c r="BL98" i="190"/>
  <c r="AI98" i="189" s="1"/>
  <c r="BL27" i="190"/>
  <c r="AI27" i="189" s="1"/>
  <c r="BL58" i="190"/>
  <c r="AI58" i="189" s="1"/>
  <c r="BL89" i="190"/>
  <c r="AI89" i="189" s="1"/>
  <c r="BL6" i="190"/>
  <c r="AI6" i="189" s="1"/>
  <c r="BL11" i="190"/>
  <c r="AI11" i="189" s="1"/>
  <c r="BL20" i="190"/>
  <c r="AI20" i="189" s="1"/>
  <c r="BL85" i="190"/>
  <c r="AI85" i="189" s="1"/>
  <c r="BL51" i="190"/>
  <c r="AI51" i="189" s="1"/>
  <c r="AL67" i="190"/>
  <c r="BL78" i="190"/>
  <c r="AI78" i="189" s="1"/>
  <c r="BL63" i="190"/>
  <c r="AI63" i="189" s="1"/>
  <c r="BL72" i="190"/>
  <c r="AI72" i="189" s="1"/>
  <c r="AL92" i="190"/>
  <c r="AL73" i="190"/>
  <c r="AL52" i="190"/>
  <c r="BL75" i="190"/>
  <c r="AI75" i="189" s="1"/>
  <c r="BL21" i="190"/>
  <c r="AI21" i="189" s="1"/>
  <c r="BL24" i="190"/>
  <c r="AI24" i="189" s="1"/>
  <c r="BL9" i="190"/>
  <c r="AI9" i="189" s="1"/>
  <c r="BL7" i="190"/>
  <c r="AI7" i="189" s="1"/>
  <c r="BL70" i="190"/>
  <c r="AI70" i="189" s="1"/>
  <c r="AL90" i="190"/>
  <c r="AR11" i="194"/>
  <c r="BL50" i="190"/>
  <c r="AI50" i="189" s="1"/>
  <c r="AL50" i="190"/>
  <c r="F11" i="194" a="1"/>
  <c r="F11" i="194" s="1"/>
  <c r="AL61" i="190"/>
  <c r="BL61" i="190"/>
  <c r="AI61" i="189" s="1"/>
  <c r="AL87" i="190"/>
  <c r="BL87" i="190"/>
  <c r="AI87" i="189" s="1"/>
  <c r="BL76" i="190"/>
  <c r="AI76" i="189" s="1"/>
  <c r="AL76" i="190"/>
  <c r="AL101" i="190"/>
  <c r="BL101" i="190"/>
  <c r="AI101" i="189" s="1"/>
  <c r="AL71" i="190"/>
  <c r="BL71" i="190"/>
  <c r="AI71" i="189" s="1"/>
  <c r="AL4" i="190"/>
  <c r="BL4" i="190" s="1"/>
  <c r="AI4" i="189" s="1"/>
  <c r="AL66" i="190"/>
  <c r="BL66" i="190"/>
  <c r="AI66" i="189" s="1"/>
  <c r="BL100" i="190"/>
  <c r="AI100" i="189" s="1"/>
  <c r="AL100" i="190"/>
  <c r="AL15" i="190"/>
  <c r="BL15" i="190" s="1"/>
  <c r="AI15" i="189" s="1"/>
  <c r="BL96" i="190"/>
  <c r="AI96" i="189" s="1"/>
  <c r="AL96" i="190"/>
  <c r="AL86" i="190"/>
  <c r="BL86" i="190"/>
  <c r="AI86" i="189" s="1"/>
  <c r="BL91" i="190"/>
  <c r="AI91" i="189" s="1"/>
  <c r="AL91" i="190"/>
  <c r="AI11" i="194" a="1"/>
  <c r="G90" i="189" a="1"/>
  <c r="G46" i="189" a="1"/>
  <c r="H66" i="184" a="1"/>
  <c r="H61" i="184" a="1"/>
  <c r="AH11" i="194" a="1"/>
  <c r="H74" i="184" a="1"/>
  <c r="T12" i="189" a="1"/>
  <c r="H89" i="184" a="1"/>
  <c r="T38" i="189" a="1"/>
  <c r="H83" i="184" a="1"/>
  <c r="T27" i="189" a="1"/>
  <c r="H9" i="184" a="1"/>
  <c r="H5" i="184" a="1"/>
  <c r="T43" i="189" a="1"/>
  <c r="G35" i="189" a="1"/>
  <c r="J9" i="193"/>
  <c r="H65" i="184" a="1"/>
  <c r="H100" i="184" a="1"/>
  <c r="X11" i="194" a="1"/>
  <c r="T61" i="189" a="1"/>
  <c r="G34" i="189" a="1"/>
  <c r="G56" i="189" a="1"/>
  <c r="T94" i="189" a="1"/>
  <c r="G83" i="189" a="1"/>
  <c r="T52" i="189" a="1"/>
  <c r="H51" i="184" a="1"/>
  <c r="H69" i="184" a="1"/>
  <c r="H80" i="184" a="1"/>
  <c r="H21" i="184" a="1"/>
  <c r="G82" i="189" a="1"/>
  <c r="G43" i="189" a="1"/>
  <c r="G9" i="193"/>
  <c r="AY11" i="194" a="1"/>
  <c r="H67" i="184" a="1"/>
  <c r="H94" i="184" a="1"/>
  <c r="T5" i="189" a="1"/>
  <c r="T85" i="189" a="1"/>
  <c r="G6" i="189" a="1"/>
  <c r="G21" i="189" a="1"/>
  <c r="T97" i="189" a="1"/>
  <c r="T47" i="189" a="1"/>
  <c r="T44" i="189" a="1"/>
  <c r="T32" i="189" a="1"/>
  <c r="G57" i="189" a="1"/>
  <c r="G87" i="189" a="1"/>
  <c r="T28" i="189" a="1"/>
  <c r="H28" i="184" a="1"/>
  <c r="T66" i="189" a="1"/>
  <c r="H75" i="184" a="1"/>
  <c r="T6" i="189" a="1"/>
  <c r="G48" i="189" a="1"/>
  <c r="I9" i="193"/>
  <c r="H23" i="184" a="1"/>
  <c r="H34" i="184" a="1"/>
  <c r="H6" i="184" a="1"/>
  <c r="G24" i="189" a="1"/>
  <c r="T98" i="189" a="1"/>
  <c r="AF11" i="194" a="1"/>
  <c r="T58" i="189" a="1"/>
  <c r="G52" i="189" a="1"/>
  <c r="H36" i="184" a="1"/>
  <c r="T20" i="189" a="1"/>
  <c r="H87" i="184" a="1"/>
  <c r="H84" i="184" a="1"/>
  <c r="H59" i="184" a="1"/>
  <c r="H27" i="184" a="1"/>
  <c r="H46" i="184" a="1"/>
  <c r="G60" i="189" a="1"/>
  <c r="T90" i="189" a="1"/>
  <c r="H13" i="184" a="1"/>
  <c r="H11" i="194" a="1"/>
  <c r="H55" i="184" a="1"/>
  <c r="T51" i="189" a="1"/>
  <c r="G95" i="189" a="1"/>
  <c r="H101" i="184" a="1"/>
  <c r="T37" i="189" a="1"/>
  <c r="O11" i="194" a="1"/>
  <c r="T41" i="189" a="1"/>
  <c r="G99" i="189" a="1"/>
  <c r="G76" i="189" a="1"/>
  <c r="G23" i="189" a="1"/>
  <c r="G36" i="189" a="1"/>
  <c r="T18" i="189" a="1"/>
  <c r="H95" i="184" a="1"/>
  <c r="G7" i="189" a="1"/>
  <c r="T40" i="189" a="1"/>
  <c r="H31" i="184" a="1"/>
  <c r="H19" i="184" a="1"/>
  <c r="T96" i="189" a="1"/>
  <c r="H44" i="184" a="1"/>
  <c r="AZ11" i="194" a="1"/>
  <c r="T73" i="189" a="1"/>
  <c r="H16" i="184" a="1"/>
  <c r="H50" i="184" a="1"/>
  <c r="H45" i="184" a="1"/>
  <c r="C9" i="193"/>
  <c r="G15" i="189" a="1"/>
  <c r="G93" i="189" a="1"/>
  <c r="G32" i="189" a="1"/>
  <c r="M9" i="193"/>
  <c r="H76" i="184" a="1"/>
  <c r="AE11" i="194" a="1"/>
  <c r="G64" i="189" a="1"/>
  <c r="G69" i="189" a="1"/>
  <c r="H11" i="184" a="1"/>
  <c r="G97" i="189" a="1"/>
  <c r="H96" i="184" a="1"/>
  <c r="T78" i="189" a="1"/>
  <c r="T35" i="189" a="1"/>
  <c r="H17" i="184" a="1"/>
  <c r="G8" i="189" a="1"/>
  <c r="T54" i="189" a="1"/>
  <c r="G27" i="189" a="1"/>
  <c r="H58" i="184" a="1"/>
  <c r="T46" i="189" a="1"/>
  <c r="AA11" i="194" a="1"/>
  <c r="T15" i="189" a="1"/>
  <c r="T99" i="189" a="1"/>
  <c r="T74" i="189" a="1"/>
  <c r="H88" i="184" a="1"/>
  <c r="H77" i="184" a="1"/>
  <c r="T49" i="189" a="1"/>
  <c r="G3" i="189" a="1"/>
  <c r="T13" i="189" a="1"/>
  <c r="G54" i="189" a="1"/>
  <c r="L9" i="193"/>
  <c r="T25" i="189" a="1"/>
  <c r="G12" i="189" a="1"/>
  <c r="G55" i="189" a="1"/>
  <c r="L11" i="194" a="1"/>
  <c r="G89" i="189" a="1"/>
  <c r="G98" i="189" a="1"/>
  <c r="G37" i="189" a="1"/>
  <c r="G101" i="189" a="1"/>
  <c r="G22" i="189" a="1"/>
  <c r="T16" i="189" a="1"/>
  <c r="G47" i="189" a="1"/>
  <c r="G11" i="189" a="1"/>
  <c r="T92" i="189" a="1"/>
  <c r="G63" i="189" a="1"/>
  <c r="T59" i="189" a="1"/>
  <c r="T67" i="189" a="1"/>
  <c r="H49" i="184" a="1"/>
  <c r="H32" i="184" a="1"/>
  <c r="T71" i="189" a="1"/>
  <c r="T102" i="189" a="1"/>
  <c r="T88" i="189" a="1"/>
  <c r="G78" i="189" a="1"/>
  <c r="T36" i="189" a="1"/>
  <c r="H42" i="184" a="1"/>
  <c r="W11" i="194" a="1"/>
  <c r="T26" i="189" a="1"/>
  <c r="T60" i="189" a="1"/>
  <c r="G18" i="189" a="1"/>
  <c r="T79" i="189" a="1"/>
  <c r="T8" i="189" a="1"/>
  <c r="H78" i="184" a="1"/>
  <c r="AV11" i="194" a="1"/>
  <c r="T76" i="189" a="1"/>
  <c r="G33" i="189" a="1"/>
  <c r="H30" i="184" a="1"/>
  <c r="G44" i="189" a="1"/>
  <c r="T29" i="189" a="1"/>
  <c r="G4" i="189" a="1"/>
  <c r="G75" i="189" a="1"/>
  <c r="T57" i="189" a="1"/>
  <c r="G10" i="189" a="1"/>
  <c r="G92" i="189" a="1"/>
  <c r="H98" i="184" a="1"/>
  <c r="T77" i="189" a="1"/>
  <c r="T87" i="189" a="1"/>
  <c r="H4" i="184" a="1"/>
  <c r="H70" i="184" a="1"/>
  <c r="H85" i="184" a="1"/>
  <c r="G66" i="189" a="1"/>
  <c r="P11" i="194" a="1"/>
  <c r="T70" i="189" a="1"/>
  <c r="H2" i="184" a="1"/>
  <c r="G73" i="189" a="1"/>
  <c r="H102" i="184" a="1"/>
  <c r="T7" i="189" a="1"/>
  <c r="H57" i="184" a="1"/>
  <c r="T63" i="189" a="1"/>
  <c r="T31" i="189" a="1"/>
  <c r="H26" i="184" a="1"/>
  <c r="O10" i="194" a="1"/>
  <c r="T30" i="189" a="1"/>
  <c r="T84" i="189" a="1"/>
  <c r="T14" i="189" a="1"/>
  <c r="G30" i="189" a="1"/>
  <c r="T93" i="189" a="1"/>
  <c r="H8" i="184" a="1"/>
  <c r="H99" i="184" a="1"/>
  <c r="G5" i="189" a="1"/>
  <c r="G102" i="189" a="1"/>
  <c r="G14" i="189" a="1"/>
  <c r="H90" i="184" a="1"/>
  <c r="G70" i="189" a="1"/>
  <c r="H82" i="184" a="1"/>
  <c r="AZ10" i="194" a="1"/>
  <c r="G28" i="189" a="1"/>
  <c r="H81" i="184" a="1"/>
  <c r="T95" i="189" a="1"/>
  <c r="D9" i="193"/>
  <c r="H56" i="184" a="1"/>
  <c r="H25" i="184" a="1"/>
  <c r="G19" i="189" a="1"/>
  <c r="T91" i="189" a="1"/>
  <c r="H63" i="184" a="1"/>
  <c r="G91" i="189" a="1"/>
  <c r="T11" i="189" a="1"/>
  <c r="H40" i="184" a="1"/>
  <c r="T69" i="189" a="1"/>
  <c r="G84" i="189" a="1"/>
  <c r="H9" i="193"/>
  <c r="T101" i="189" a="1"/>
  <c r="H24" i="184" a="1"/>
  <c r="E9" i="193"/>
  <c r="G17" i="189" a="1"/>
  <c r="T48" i="189" a="1"/>
  <c r="T72" i="189" a="1"/>
  <c r="AH10" i="194" a="1"/>
  <c r="G9" i="189" a="1"/>
  <c r="G53" i="189" a="1"/>
  <c r="H68" i="184" a="1"/>
  <c r="T86" i="189" a="1"/>
  <c r="T68" i="189" a="1"/>
  <c r="H52" i="184" a="1"/>
  <c r="G68" i="189" a="1"/>
  <c r="G79" i="189" a="1"/>
  <c r="G71" i="189" a="1"/>
  <c r="G26" i="189" a="1"/>
  <c r="H41" i="184" a="1"/>
  <c r="G62" i="189" a="1"/>
  <c r="H15" i="184" a="1"/>
  <c r="G61" i="189" a="1"/>
  <c r="G41" i="189" a="1"/>
  <c r="T23" i="189" a="1"/>
  <c r="H29" i="184" a="1"/>
  <c r="T53" i="189" a="1"/>
  <c r="T22" i="189" a="1"/>
  <c r="T50" i="189" a="1"/>
  <c r="G100" i="189" a="1"/>
  <c r="G96" i="189" a="1"/>
  <c r="G49" i="189" a="1"/>
  <c r="H86" i="184" a="1"/>
  <c r="H73" i="184" a="1"/>
  <c r="T89" i="189" a="1"/>
  <c r="H62" i="184" a="1"/>
  <c r="H18" i="184" a="1"/>
  <c r="T2" i="189" a="1"/>
  <c r="T17" i="189" a="1"/>
  <c r="G81" i="189" a="1"/>
  <c r="H79" i="184" a="1"/>
  <c r="G88" i="189" a="1"/>
  <c r="AI10" i="194" a="1"/>
  <c r="H60" i="184" a="1"/>
  <c r="T62" i="189" a="1"/>
  <c r="G20" i="189" a="1"/>
  <c r="T83" i="189" a="1"/>
  <c r="F9" i="193"/>
  <c r="G40" i="189" a="1"/>
  <c r="BH10" i="194" a="1"/>
  <c r="T4" i="189" a="1"/>
  <c r="G58" i="189" a="1"/>
  <c r="T3" i="189" a="1"/>
  <c r="H92" i="184" a="1"/>
  <c r="H54" i="184" a="1"/>
  <c r="T75" i="189" a="1"/>
  <c r="H48" i="184" a="1"/>
  <c r="G39" i="189" a="1"/>
  <c r="T24" i="189" a="1"/>
  <c r="BG10" i="194" a="1"/>
  <c r="T100" i="189" a="1"/>
  <c r="H64" i="184" a="1"/>
  <c r="G42" i="189" a="1"/>
  <c r="G59" i="189" a="1"/>
  <c r="G38" i="189" a="1"/>
  <c r="H71" i="184" a="1"/>
  <c r="G16" i="189" a="1"/>
  <c r="Z11" i="194" a="1"/>
  <c r="AY10" i="194" a="1"/>
  <c r="G45" i="189" a="1"/>
  <c r="T10" i="189" a="1"/>
  <c r="G94" i="189" a="1"/>
  <c r="T64" i="189" a="1"/>
  <c r="H39" i="184" a="1"/>
  <c r="H72" i="184" a="1"/>
  <c r="T56" i="189" a="1"/>
  <c r="T42" i="189" a="1"/>
  <c r="AO11" i="194" a="1"/>
  <c r="P10" i="194" a="1"/>
  <c r="H20" i="184" a="1"/>
  <c r="G77" i="189" a="1"/>
  <c r="G65" i="189" a="1"/>
  <c r="H97" i="184" a="1"/>
  <c r="H22" i="184" a="1"/>
  <c r="H43" i="184" a="1"/>
  <c r="T81" i="189" a="1"/>
  <c r="T80" i="189" a="1"/>
  <c r="G85" i="189" a="1"/>
  <c r="H47" i="184" a="1"/>
  <c r="H33" i="184" a="1"/>
  <c r="G86" i="189" a="1"/>
  <c r="C9" i="194"/>
  <c r="H93" i="184" a="1"/>
  <c r="T9" i="189" a="1"/>
  <c r="T65" i="189" a="1"/>
  <c r="H35" i="184" a="1"/>
  <c r="M11" i="194" a="1"/>
  <c r="Z10" i="194" a="1"/>
  <c r="H7" i="184" a="1"/>
  <c r="K9" i="193"/>
  <c r="T19" i="189" a="1"/>
  <c r="AP11" i="194" a="1"/>
  <c r="AA10" i="194" a="1"/>
  <c r="G51" i="189" a="1"/>
  <c r="H3" i="184" a="1"/>
  <c r="G74" i="189" a="1"/>
  <c r="T21" i="189" a="1"/>
  <c r="H53" i="184" a="1"/>
  <c r="H91" i="184" a="1"/>
  <c r="T34" i="189" a="1"/>
  <c r="H14" i="184" a="1"/>
  <c r="H12" i="184" a="1"/>
  <c r="T33" i="189" a="1"/>
  <c r="G29" i="189" a="1"/>
  <c r="G50" i="189" a="1"/>
  <c r="G67" i="189" a="1"/>
  <c r="H38" i="184" a="1"/>
  <c r="H10" i="184" a="1"/>
  <c r="T45" i="189" a="1"/>
  <c r="T82" i="189" a="1"/>
  <c r="G25" i="189" a="1"/>
  <c r="T55" i="189" a="1"/>
  <c r="G72" i="189" a="1"/>
  <c r="G31" i="189" a="1"/>
  <c r="G80" i="189" a="1"/>
  <c r="H37" i="184" a="1"/>
  <c r="T39" i="189" a="1"/>
  <c r="G48" i="184" a="1"/>
  <c r="AP8" i="194" a="1"/>
  <c r="G66" i="184" a="1"/>
  <c r="G95" i="184" a="1"/>
  <c r="G81" i="184" a="1"/>
  <c r="J7" i="193"/>
  <c r="F85" i="184" a="1"/>
  <c r="G41" i="184" a="1"/>
  <c r="F81" i="184" a="1"/>
  <c r="F79" i="184" a="1"/>
  <c r="F101" i="184" a="1"/>
  <c r="F92" i="184" a="1"/>
  <c r="F59" i="184" a="1"/>
  <c r="BE7" i="194" a="1"/>
  <c r="F100" i="184" a="1"/>
  <c r="I7" i="193"/>
  <c r="L7" i="194" a="1"/>
  <c r="F30" i="184" a="1"/>
  <c r="D7" i="193"/>
  <c r="BD8" i="194" a="1"/>
  <c r="G27" i="184" a="1"/>
  <c r="G101" i="184" a="1"/>
  <c r="G3" i="184" a="1"/>
  <c r="G93" i="184" a="1"/>
  <c r="G28" i="184" a="1"/>
  <c r="F88" i="184" a="1"/>
  <c r="F4" i="184" a="1"/>
  <c r="F64" i="184" a="1"/>
  <c r="I8" i="193"/>
  <c r="G98" i="184" a="1"/>
  <c r="F66" i="184" a="1"/>
  <c r="AV7" i="194" a="1"/>
  <c r="C7" i="194"/>
  <c r="F87" i="184" a="1"/>
  <c r="G74" i="184" a="1"/>
  <c r="G30" i="184" a="1"/>
  <c r="F36" i="184" a="1"/>
  <c r="G15" i="184" a="1"/>
  <c r="G51" i="184" a="1"/>
  <c r="G4" i="184" a="1"/>
  <c r="AE8" i="194" a="1"/>
  <c r="G80" i="184" a="1"/>
  <c r="G5" i="184" a="1"/>
  <c r="AE7" i="194" a="1"/>
  <c r="G35" i="184" a="1"/>
  <c r="F44" i="184" a="1"/>
  <c r="F93" i="184" a="1"/>
  <c r="G58" i="184" a="1"/>
  <c r="G94" i="184" a="1"/>
  <c r="F47" i="184" a="1"/>
  <c r="F9" i="184" a="1"/>
  <c r="F51" i="184" a="1"/>
  <c r="F29" i="184" a="1"/>
  <c r="F20" i="184" a="1"/>
  <c r="G17" i="184" a="1"/>
  <c r="AV8" i="194" a="1"/>
  <c r="F28" i="184" a="1"/>
  <c r="F40" i="184" a="1"/>
  <c r="G34" i="184" a="1"/>
  <c r="G99" i="184" a="1"/>
  <c r="G19" i="184" a="1"/>
  <c r="F32" i="184" a="1"/>
  <c r="G57" i="184" a="1"/>
  <c r="G40" i="184" a="1"/>
  <c r="G76" i="184" a="1"/>
  <c r="G21" i="184" a="1"/>
  <c r="G23" i="184" a="1"/>
  <c r="G61" i="184" a="1"/>
  <c r="G67" i="184" a="1"/>
  <c r="G63" i="184" a="1"/>
  <c r="G47" i="184" a="1"/>
  <c r="G77" i="184" a="1"/>
  <c r="F90" i="184" a="1"/>
  <c r="G6" i="184" a="1"/>
  <c r="F71" i="184" a="1"/>
  <c r="F14" i="184" a="1"/>
  <c r="H7" i="193"/>
  <c r="G54" i="184" a="1"/>
  <c r="H8" i="194" a="1"/>
  <c r="F43" i="184" a="1"/>
  <c r="G7" i="184" a="1"/>
  <c r="F7" i="193"/>
  <c r="G69" i="184" a="1"/>
  <c r="AP7" i="194" a="1"/>
  <c r="G11" i="184" a="1"/>
  <c r="G50" i="184" a="1"/>
  <c r="M7" i="193"/>
  <c r="L7" i="193"/>
  <c r="G78" i="184" a="1"/>
  <c r="G49" i="184" a="1"/>
  <c r="F26" i="184" a="1"/>
  <c r="BE8" i="194" a="1"/>
  <c r="G46" i="184" a="1"/>
  <c r="G75" i="184" a="1"/>
  <c r="G43" i="184" a="1"/>
  <c r="F50" i="184" a="1"/>
  <c r="M8" i="193"/>
  <c r="F98" i="184" a="1"/>
  <c r="F75" i="184" a="1"/>
  <c r="G42" i="184" a="1"/>
  <c r="F24" i="184" a="1"/>
  <c r="G59" i="184" a="1"/>
  <c r="G25" i="184" a="1"/>
  <c r="G92" i="184" a="1"/>
  <c r="F63" i="184" a="1"/>
  <c r="G64" i="184" a="1"/>
  <c r="F7" i="184" a="1"/>
  <c r="F56" i="184" a="1"/>
  <c r="F80" i="184" a="1"/>
  <c r="F45" i="184" a="1"/>
  <c r="G39" i="184" a="1"/>
  <c r="F102" i="184" a="1"/>
  <c r="AO7" i="194" a="1"/>
  <c r="F11" i="184" a="1"/>
  <c r="G9" i="184" a="1"/>
  <c r="G65" i="184" a="1"/>
  <c r="G97" i="184" a="1"/>
  <c r="F17" i="184" a="1"/>
  <c r="F6" i="184" a="1"/>
  <c r="G89" i="184" a="1"/>
  <c r="F62" i="184" a="1"/>
  <c r="F77" i="184" a="1"/>
  <c r="F58" i="184" a="1"/>
  <c r="F41" i="184" a="1"/>
  <c r="F86" i="184" a="1"/>
  <c r="F96" i="184" a="1"/>
  <c r="G90" i="184" a="1"/>
  <c r="K7" i="193"/>
  <c r="M7" i="194" a="1"/>
  <c r="K8" i="193"/>
  <c r="F89" i="184" a="1"/>
  <c r="G85" i="184" a="1"/>
  <c r="G8" i="184" a="1"/>
  <c r="AF7" i="194" a="1"/>
  <c r="F48" i="184" a="1"/>
  <c r="G84" i="184" a="1"/>
  <c r="F53" i="184" a="1"/>
  <c r="G83" i="184" a="1"/>
  <c r="F39" i="184" a="1"/>
  <c r="H7" i="194" a="1"/>
  <c r="L8" i="194" a="1"/>
  <c r="G31" i="184" a="1"/>
  <c r="F52" i="184" a="1"/>
  <c r="F5" i="184" a="1"/>
  <c r="G88" i="184" a="1"/>
  <c r="G53" i="184" a="1"/>
  <c r="X7" i="194" a="1"/>
  <c r="G82" i="184" a="1"/>
  <c r="F82" i="184" a="1"/>
  <c r="L8" i="193"/>
  <c r="F3" i="184" a="1"/>
  <c r="G8" i="193"/>
  <c r="G2" i="184" a="1"/>
  <c r="F18" i="184" a="1"/>
  <c r="AO8" i="194" a="1"/>
  <c r="G71" i="184" a="1"/>
  <c r="F13" i="184" a="1"/>
  <c r="W7" i="194" a="1"/>
  <c r="AF8" i="194" a="1"/>
  <c r="F84" i="184" a="1"/>
  <c r="F25" i="184" a="1"/>
  <c r="G60" i="184" a="1"/>
  <c r="G56" i="184" a="1"/>
  <c r="F42" i="184" a="1"/>
  <c r="G22" i="184" a="1"/>
  <c r="F16" i="184" a="1"/>
  <c r="F95" i="184" a="1"/>
  <c r="G12" i="184" a="1"/>
  <c r="G37" i="184" a="1"/>
  <c r="F12" i="184" a="1"/>
  <c r="G52" i="184" a="1"/>
  <c r="X8" i="194" a="1"/>
  <c r="F34" i="184" a="1"/>
  <c r="F69" i="184" a="1"/>
  <c r="G91" i="184" a="1"/>
  <c r="F83" i="184" a="1"/>
  <c r="F60" i="184" a="1"/>
  <c r="G70" i="184" a="1"/>
  <c r="F68" i="184" a="1"/>
  <c r="G20" i="184" a="1"/>
  <c r="W8" i="194" a="1"/>
  <c r="E7" i="193"/>
  <c r="G68" i="184" a="1"/>
  <c r="G13" i="184" a="1"/>
  <c r="F70" i="184" a="1"/>
  <c r="G102" i="184" a="1"/>
  <c r="G44" i="184" a="1"/>
  <c r="F94" i="184" a="1"/>
  <c r="G73" i="184" a="1"/>
  <c r="G32" i="184" a="1"/>
  <c r="G62" i="184" a="1"/>
  <c r="F49" i="184" a="1"/>
  <c r="G33" i="184" a="1"/>
  <c r="G14" i="184" a="1"/>
  <c r="G79" i="184" a="1"/>
  <c r="G10" i="184" a="1"/>
  <c r="G16" i="184" a="1"/>
  <c r="F38" i="184" a="1"/>
  <c r="F73" i="184" a="1"/>
  <c r="F37" i="184" a="1"/>
  <c r="F2" i="184" a="1"/>
  <c r="F21" i="184" a="1"/>
  <c r="G55" i="184" a="1"/>
  <c r="M8" i="194" a="1"/>
  <c r="G26" i="184" a="1"/>
  <c r="F74" i="184" a="1"/>
  <c r="G38" i="184" a="1"/>
  <c r="G29" i="184" a="1"/>
  <c r="F78" i="184" a="1"/>
  <c r="F61" i="184" a="1"/>
  <c r="F97" i="184" a="1"/>
  <c r="F10" i="184" a="1"/>
  <c r="F19" i="184" a="1"/>
  <c r="F33" i="184" a="1"/>
  <c r="F22" i="184" a="1"/>
  <c r="H8" i="193"/>
  <c r="J8" i="193"/>
  <c r="F67" i="184" a="1"/>
  <c r="G96" i="184" a="1"/>
  <c r="BD7" i="194" a="1"/>
  <c r="F65" i="184" a="1"/>
  <c r="F23" i="184" a="1"/>
  <c r="G100" i="184" a="1"/>
  <c r="F35" i="184" a="1"/>
  <c r="G86" i="184" a="1"/>
  <c r="F76" i="184" a="1"/>
  <c r="G87" i="184" a="1"/>
  <c r="C8" i="194"/>
  <c r="F91" i="184" a="1"/>
  <c r="F15" i="184" a="1"/>
  <c r="G36" i="184" a="1"/>
  <c r="G7" i="193"/>
  <c r="F8" i="184" a="1"/>
  <c r="F27" i="184" a="1"/>
  <c r="G45" i="184" a="1"/>
  <c r="F55" i="184" a="1"/>
  <c r="D8" i="193"/>
  <c r="G18" i="184" a="1"/>
  <c r="G24" i="184" a="1"/>
  <c r="F57" i="184" a="1"/>
  <c r="F99" i="184" a="1"/>
  <c r="F54" i="184" a="1"/>
  <c r="F72" i="184" a="1"/>
  <c r="G72" i="184" a="1"/>
  <c r="F46" i="184" a="1"/>
  <c r="E8" i="193"/>
  <c r="F31" i="184" a="1"/>
  <c r="F8" i="193"/>
  <c r="F33" i="184" l="1"/>
  <c r="H72" i="184"/>
  <c r="F26" i="184"/>
  <c r="T80" i="189"/>
  <c r="J80" i="190" s="1" a="1"/>
  <c r="J80" i="190" s="1"/>
  <c r="BJ80" i="190" s="1"/>
  <c r="AG80" i="189" s="1"/>
  <c r="X11" i="194"/>
  <c r="F9" i="184"/>
  <c r="G94" i="189"/>
  <c r="G101" i="189"/>
  <c r="G99" i="184"/>
  <c r="F63" i="184"/>
  <c r="G11" i="184"/>
  <c r="F56" i="184"/>
  <c r="H5" i="184"/>
  <c r="F89" i="184"/>
  <c r="F94" i="184"/>
  <c r="F36" i="184"/>
  <c r="H73" i="184"/>
  <c r="F2" i="182"/>
  <c r="F7" i="194" s="1" a="1"/>
  <c r="F7" i="194" s="1"/>
  <c r="O11" i="194"/>
  <c r="G67" i="189"/>
  <c r="G48" i="189"/>
  <c r="G95" i="184"/>
  <c r="H49" i="184"/>
  <c r="F8" i="184"/>
  <c r="T38" i="189"/>
  <c r="H38" i="182" s="1"/>
  <c r="G44" i="184"/>
  <c r="T82" i="189"/>
  <c r="J82" i="190" s="1" a="1"/>
  <c r="J82" i="190" s="1"/>
  <c r="BJ82" i="190" s="1"/>
  <c r="AG82" i="189" s="1"/>
  <c r="H63" i="184"/>
  <c r="H56" i="184"/>
  <c r="G38" i="189"/>
  <c r="H6" i="184"/>
  <c r="H34" i="184"/>
  <c r="AO7" i="194"/>
  <c r="AL7" i="194" s="1"/>
  <c r="F83" i="184"/>
  <c r="G58" i="184"/>
  <c r="G24" i="184"/>
  <c r="G43" i="189"/>
  <c r="H10" i="184"/>
  <c r="G56" i="189"/>
  <c r="H22" i="184"/>
  <c r="G75" i="184"/>
  <c r="G78" i="189"/>
  <c r="G81" i="189"/>
  <c r="H92" i="184"/>
  <c r="F68" i="184"/>
  <c r="T41" i="189"/>
  <c r="F46" i="184"/>
  <c r="F98" i="184"/>
  <c r="AV7" i="194"/>
  <c r="H69" i="184"/>
  <c r="H87" i="184"/>
  <c r="M7" i="194"/>
  <c r="F38" i="184"/>
  <c r="T28" i="189"/>
  <c r="W28" i="190" s="1" a="1"/>
  <c r="W28" i="190" s="1"/>
  <c r="AW28" i="190" s="1"/>
  <c r="AO11" i="194"/>
  <c r="AL11" i="194" s="1"/>
  <c r="G44" i="189"/>
  <c r="F71" i="184"/>
  <c r="G92" i="184"/>
  <c r="G16" i="189"/>
  <c r="F18" i="184"/>
  <c r="M11" i="194"/>
  <c r="F74" i="184"/>
  <c r="H35" i="184"/>
  <c r="F25" i="184"/>
  <c r="G78" i="184"/>
  <c r="BD8" i="194"/>
  <c r="T39" i="189"/>
  <c r="H4" i="184"/>
  <c r="F67" i="184"/>
  <c r="H95" i="184"/>
  <c r="H11" i="194"/>
  <c r="G8" i="189"/>
  <c r="G17" i="184"/>
  <c r="H12" i="184"/>
  <c r="G66" i="184"/>
  <c r="H99" i="184"/>
  <c r="L8" i="194"/>
  <c r="H75" i="184"/>
  <c r="T18" i="189"/>
  <c r="BG10" i="194"/>
  <c r="F19" i="184"/>
  <c r="G75" i="189"/>
  <c r="G98" i="189"/>
  <c r="G13" i="184"/>
  <c r="H52" i="184"/>
  <c r="T11" i="189"/>
  <c r="J11" i="190" s="1" a="1"/>
  <c r="J11" i="190" s="1"/>
  <c r="AJ11" i="190" s="1"/>
  <c r="G12" i="184"/>
  <c r="T58" i="189"/>
  <c r="G19" i="184"/>
  <c r="T63" i="189"/>
  <c r="W63" i="190" s="1" a="1"/>
  <c r="W63" i="190" s="1"/>
  <c r="AW63" i="190" s="1"/>
  <c r="G70" i="189"/>
  <c r="F2" i="184"/>
  <c r="S7" i="194" s="1"/>
  <c r="F5" i="184"/>
  <c r="AE7" i="194"/>
  <c r="T15" i="189"/>
  <c r="J15" i="190" s="1" a="1"/>
  <c r="J15" i="190" s="1"/>
  <c r="AJ15" i="190" s="1"/>
  <c r="AI11" i="194"/>
  <c r="G84" i="184"/>
  <c r="G102" i="184"/>
  <c r="T51" i="189"/>
  <c r="H101" i="184"/>
  <c r="G72" i="189"/>
  <c r="F16" i="184"/>
  <c r="F73" i="184"/>
  <c r="H100" i="184"/>
  <c r="H28" i="184"/>
  <c r="H14" i="184"/>
  <c r="G74" i="184"/>
  <c r="AV8" i="194"/>
  <c r="G11" i="189"/>
  <c r="H45" i="184"/>
  <c r="G42" i="184"/>
  <c r="F72" i="184"/>
  <c r="G49" i="189"/>
  <c r="G52" i="189"/>
  <c r="T50" i="189"/>
  <c r="G3" i="189"/>
  <c r="G97" i="189"/>
  <c r="T78" i="189"/>
  <c r="H78" i="182" s="1"/>
  <c r="AF11" i="194"/>
  <c r="H37" i="184"/>
  <c r="G35" i="184"/>
  <c r="H48" i="184"/>
  <c r="L9" i="188"/>
  <c r="G54" i="184"/>
  <c r="G80" i="184"/>
  <c r="H8" i="184"/>
  <c r="F60" i="184"/>
  <c r="F29" i="184"/>
  <c r="H8" i="194"/>
  <c r="F31" i="184"/>
  <c r="L7" i="188"/>
  <c r="W8" i="194"/>
  <c r="T25" i="189"/>
  <c r="W25" i="190" s="1" a="1"/>
  <c r="W25" i="190" s="1"/>
  <c r="AW25" i="190" s="1"/>
  <c r="T77" i="189"/>
  <c r="H77" i="182" s="1"/>
  <c r="F61" i="184"/>
  <c r="G91" i="184"/>
  <c r="G31" i="184"/>
  <c r="G54" i="189"/>
  <c r="G83" i="184"/>
  <c r="T85" i="189"/>
  <c r="H85" i="182" s="1"/>
  <c r="T55" i="189"/>
  <c r="J55" i="190" s="1" a="1"/>
  <c r="J55" i="190" s="1"/>
  <c r="BJ55" i="190" s="1"/>
  <c r="AG55" i="189" s="1"/>
  <c r="H50" i="184"/>
  <c r="G77" i="184"/>
  <c r="G27" i="184"/>
  <c r="G63" i="189"/>
  <c r="H29" i="184"/>
  <c r="F79" i="184"/>
  <c r="H24" i="184"/>
  <c r="T9" i="189"/>
  <c r="J9" i="190" s="1" a="1"/>
  <c r="J9" i="190" s="1"/>
  <c r="AJ9" i="190" s="1"/>
  <c r="G47" i="189"/>
  <c r="F81" i="184"/>
  <c r="H78" i="184"/>
  <c r="F17" i="184"/>
  <c r="F15" i="184"/>
  <c r="G25" i="184"/>
  <c r="H7" i="184"/>
  <c r="G29" i="184"/>
  <c r="G65" i="189"/>
  <c r="G33" i="189"/>
  <c r="H32" i="184"/>
  <c r="F62" i="184"/>
  <c r="H60" i="184"/>
  <c r="G14" i="184"/>
  <c r="H90" i="184"/>
  <c r="G45" i="184"/>
  <c r="F20" i="184"/>
  <c r="T8" i="189"/>
  <c r="W8" i="190" s="1" a="1"/>
  <c r="W8" i="190" s="1"/>
  <c r="AW8" i="190" s="1"/>
  <c r="H83" i="184"/>
  <c r="G86" i="184"/>
  <c r="G66" i="189"/>
  <c r="H11" i="184"/>
  <c r="H36" i="184"/>
  <c r="G98" i="184"/>
  <c r="H40" i="184"/>
  <c r="G46" i="184"/>
  <c r="T65" i="189"/>
  <c r="H65" i="182" s="1"/>
  <c r="T20" i="189"/>
  <c r="J20" i="190" s="1" a="1"/>
  <c r="J20" i="190" s="1"/>
  <c r="AJ20" i="190" s="1"/>
  <c r="F84" i="184"/>
  <c r="T68" i="189"/>
  <c r="W68" i="190" s="1" a="1"/>
  <c r="W68" i="190" s="1"/>
  <c r="AW68" i="190" s="1"/>
  <c r="G9" i="184"/>
  <c r="F82" i="184"/>
  <c r="G79" i="184"/>
  <c r="H97" i="184"/>
  <c r="F102" i="184"/>
  <c r="F99" i="184"/>
  <c r="F76" i="184"/>
  <c r="F28" i="184"/>
  <c r="F86" i="184"/>
  <c r="T17" i="189"/>
  <c r="W17" i="190" s="1" a="1"/>
  <c r="W17" i="190" s="1"/>
  <c r="AW17" i="190" s="1"/>
  <c r="H93" i="184"/>
  <c r="G45" i="189"/>
  <c r="T21" i="189"/>
  <c r="W21" i="190" s="1" a="1"/>
  <c r="W21" i="190" s="1"/>
  <c r="AW21" i="190" s="1"/>
  <c r="G52" i="184"/>
  <c r="H59" i="184"/>
  <c r="F77" i="184"/>
  <c r="H74" i="184"/>
  <c r="H61" i="184"/>
  <c r="AV11" i="194"/>
  <c r="H66" i="184"/>
  <c r="T66" i="189"/>
  <c r="H66" i="182" s="1"/>
  <c r="F78" i="184"/>
  <c r="T91" i="189"/>
  <c r="H91" i="182" s="1"/>
  <c r="G32" i="184"/>
  <c r="G23" i="189"/>
  <c r="G34" i="184"/>
  <c r="G37" i="189"/>
  <c r="G51" i="189"/>
  <c r="H89" i="184"/>
  <c r="G7" i="184"/>
  <c r="BH10" i="194"/>
  <c r="T34" i="189"/>
  <c r="G61" i="184"/>
  <c r="G85" i="184"/>
  <c r="F40" i="184"/>
  <c r="T23" i="189"/>
  <c r="W23" i="190" s="1" a="1"/>
  <c r="W23" i="190" s="1"/>
  <c r="AW23" i="190" s="1"/>
  <c r="G14" i="189"/>
  <c r="G91" i="189"/>
  <c r="G39" i="184"/>
  <c r="W11" i="194"/>
  <c r="G59" i="184"/>
  <c r="T37" i="189"/>
  <c r="T76" i="189"/>
  <c r="G89" i="189"/>
  <c r="AE8" i="194"/>
  <c r="AI10" i="194"/>
  <c r="H71" i="184"/>
  <c r="O10" i="194"/>
  <c r="T73" i="189"/>
  <c r="H73" i="182" s="1"/>
  <c r="G28" i="184"/>
  <c r="F30" i="184"/>
  <c r="H31" i="184"/>
  <c r="G71" i="184"/>
  <c r="G100" i="184"/>
  <c r="H53" i="184"/>
  <c r="G101" i="184"/>
  <c r="G48" i="184"/>
  <c r="G76" i="184"/>
  <c r="G93" i="189"/>
  <c r="BD7" i="194"/>
  <c r="G9" i="189"/>
  <c r="T2" i="189"/>
  <c r="T6" i="189"/>
  <c r="T60" i="189"/>
  <c r="X8" i="194"/>
  <c r="G67" i="184"/>
  <c r="G36" i="189"/>
  <c r="AA11" i="194"/>
  <c r="G97" i="184"/>
  <c r="F58" i="184"/>
  <c r="G53" i="189"/>
  <c r="AF7" i="194"/>
  <c r="G21" i="184"/>
  <c r="G4" i="184"/>
  <c r="T62" i="189"/>
  <c r="H21" i="184"/>
  <c r="G58" i="189"/>
  <c r="H85" i="184"/>
  <c r="G8" i="184"/>
  <c r="F93" i="184"/>
  <c r="G17" i="189"/>
  <c r="F97" i="184"/>
  <c r="G72" i="184"/>
  <c r="G55" i="184"/>
  <c r="G2" i="182"/>
  <c r="F8" i="194" s="1" a="1"/>
  <c r="F8" i="194" s="1"/>
  <c r="G15" i="184"/>
  <c r="F35" i="184"/>
  <c r="T52" i="189"/>
  <c r="H52" i="182" s="1"/>
  <c r="T5" i="189"/>
  <c r="J5" i="190" s="1" a="1"/>
  <c r="J5" i="190" s="1"/>
  <c r="AJ5" i="190" s="1"/>
  <c r="G26" i="189"/>
  <c r="F53" i="184"/>
  <c r="G95" i="189"/>
  <c r="T87" i="189"/>
  <c r="W87" i="190" s="1" a="1"/>
  <c r="W87" i="190" s="1"/>
  <c r="AW87" i="190" s="1"/>
  <c r="T88" i="189"/>
  <c r="T12" i="189"/>
  <c r="H46" i="184"/>
  <c r="F10" i="184"/>
  <c r="G37" i="184"/>
  <c r="G36" i="184"/>
  <c r="F90" i="184"/>
  <c r="F70" i="184"/>
  <c r="F47" i="184"/>
  <c r="G76" i="189"/>
  <c r="G81" i="184"/>
  <c r="H2" i="184"/>
  <c r="S9" i="194" s="1"/>
  <c r="H41" i="184"/>
  <c r="H39" i="184"/>
  <c r="H54" i="184"/>
  <c r="F75" i="184"/>
  <c r="G12" i="189"/>
  <c r="H81" i="184"/>
  <c r="T89" i="189"/>
  <c r="J89" i="190" s="1" a="1"/>
  <c r="J89" i="190" s="1"/>
  <c r="G93" i="184"/>
  <c r="G69" i="184"/>
  <c r="F66" i="184"/>
  <c r="H16" i="184"/>
  <c r="T4" i="189"/>
  <c r="W4" i="190" s="1" a="1"/>
  <c r="W4" i="190" s="1"/>
  <c r="AW4" i="190" s="1"/>
  <c r="G42" i="189"/>
  <c r="F95" i="184"/>
  <c r="H68" i="184"/>
  <c r="T42" i="189"/>
  <c r="J42" i="190" s="1" a="1"/>
  <c r="J42" i="190" s="1"/>
  <c r="AJ42" i="190" s="1"/>
  <c r="H44" i="184"/>
  <c r="G20" i="189"/>
  <c r="F44" i="184"/>
  <c r="T86" i="189"/>
  <c r="H86" i="182" s="1"/>
  <c r="G64" i="184"/>
  <c r="H13" i="184"/>
  <c r="T90" i="189"/>
  <c r="W90" i="190" s="1" a="1"/>
  <c r="W90" i="190" s="1"/>
  <c r="AW90" i="190" s="1"/>
  <c r="G73" i="184"/>
  <c r="G26" i="184"/>
  <c r="AY10" i="194"/>
  <c r="G87" i="184"/>
  <c r="T10" i="189"/>
  <c r="W10" i="190" s="1" a="1"/>
  <c r="W10" i="190" s="1"/>
  <c r="AW10" i="190" s="1"/>
  <c r="G41" i="189"/>
  <c r="G2" i="184"/>
  <c r="S8" i="194" s="1"/>
  <c r="T84" i="189"/>
  <c r="H84" i="182" s="1"/>
  <c r="P10" i="194"/>
  <c r="H82" i="184"/>
  <c r="G32" i="189"/>
  <c r="H88" i="184"/>
  <c r="G92" i="189"/>
  <c r="G3" i="184"/>
  <c r="G16" i="184"/>
  <c r="H30" i="184"/>
  <c r="G6" i="184"/>
  <c r="G40" i="189"/>
  <c r="H80" i="184"/>
  <c r="T75" i="189"/>
  <c r="W75" i="190" s="1" a="1"/>
  <c r="W75" i="190" s="1"/>
  <c r="AW75" i="190" s="1"/>
  <c r="G7" i="189"/>
  <c r="T48" i="189"/>
  <c r="AZ10" i="194"/>
  <c r="F64" i="184"/>
  <c r="G74" i="189"/>
  <c r="F11" i="184"/>
  <c r="T22" i="189"/>
  <c r="G63" i="184"/>
  <c r="G61" i="189"/>
  <c r="T93" i="189"/>
  <c r="W93" i="190" s="1" a="1"/>
  <c r="W93" i="190" s="1"/>
  <c r="AW93" i="190" s="1"/>
  <c r="F34" i="184"/>
  <c r="G39" i="189"/>
  <c r="T74" i="189"/>
  <c r="J74" i="190" s="1" a="1"/>
  <c r="J74" i="190" s="1"/>
  <c r="BJ74" i="190" s="1"/>
  <c r="AG74" i="189" s="1"/>
  <c r="F6" i="184"/>
  <c r="M8" i="194"/>
  <c r="T64" i="189"/>
  <c r="J64" i="190" s="1" a="1"/>
  <c r="J64" i="190" s="1"/>
  <c r="AJ64" i="190" s="1"/>
  <c r="G28" i="189"/>
  <c r="G19" i="189"/>
  <c r="G24" i="189"/>
  <c r="H18" i="184"/>
  <c r="H86" i="184"/>
  <c r="G62" i="184"/>
  <c r="G23" i="184"/>
  <c r="T54" i="189"/>
  <c r="W54" i="190" s="1" a="1"/>
  <c r="W54" i="190" s="1"/>
  <c r="AW54" i="190" s="1"/>
  <c r="T95" i="189"/>
  <c r="H95" i="182" s="1"/>
  <c r="H38" i="184"/>
  <c r="H19" i="184"/>
  <c r="G56" i="184"/>
  <c r="F54" i="184"/>
  <c r="T102" i="189"/>
  <c r="J102" i="190" s="1" a="1"/>
  <c r="J102" i="190" s="1"/>
  <c r="G99" i="189"/>
  <c r="H96" i="184"/>
  <c r="G29" i="189"/>
  <c r="G60" i="189"/>
  <c r="T92" i="189"/>
  <c r="J92" i="190" s="1" a="1"/>
  <c r="J92" i="190" s="1"/>
  <c r="BJ92" i="190" s="1"/>
  <c r="AG92" i="189" s="1"/>
  <c r="G4" i="189"/>
  <c r="BE7" i="194"/>
  <c r="H26" i="184"/>
  <c r="T101" i="189"/>
  <c r="T32" i="189"/>
  <c r="J32" i="190" s="1" a="1"/>
  <c r="J32" i="190" s="1"/>
  <c r="AJ32" i="190" s="1"/>
  <c r="G47" i="184"/>
  <c r="F100" i="184"/>
  <c r="T94" i="189"/>
  <c r="J94" i="190" s="1" a="1"/>
  <c r="J94" i="190" s="1"/>
  <c r="BJ94" i="190" s="1"/>
  <c r="AG94" i="189" s="1"/>
  <c r="F24" i="184"/>
  <c r="G68" i="184"/>
  <c r="G40" i="184"/>
  <c r="G21" i="189"/>
  <c r="G55" i="189"/>
  <c r="F88" i="184"/>
  <c r="T33" i="189"/>
  <c r="W33" i="190" s="1" a="1"/>
  <c r="W33" i="190" s="1"/>
  <c r="AW33" i="190" s="1"/>
  <c r="G35" i="189"/>
  <c r="G87" i="189"/>
  <c r="G57" i="189"/>
  <c r="T29" i="189"/>
  <c r="J29" i="190" s="1" a="1"/>
  <c r="J29" i="190" s="1"/>
  <c r="AJ29" i="190" s="1"/>
  <c r="T100" i="189"/>
  <c r="W100" i="190" s="1" a="1"/>
  <c r="W100" i="190" s="1"/>
  <c r="AW100" i="190" s="1"/>
  <c r="F27" i="184"/>
  <c r="F80" i="184"/>
  <c r="G15" i="189"/>
  <c r="F42" i="184"/>
  <c r="G102" i="189"/>
  <c r="F69" i="184"/>
  <c r="F48" i="184"/>
  <c r="AP8" i="194"/>
  <c r="T59" i="189"/>
  <c r="W59" i="190" s="1" a="1"/>
  <c r="W59" i="190" s="1"/>
  <c r="AW59" i="190" s="1"/>
  <c r="AP7" i="194"/>
  <c r="T47" i="189"/>
  <c r="H47" i="182" s="1"/>
  <c r="G86" i="189"/>
  <c r="T81" i="189"/>
  <c r="J81" i="190" s="1" a="1"/>
  <c r="J81" i="190" s="1"/>
  <c r="AJ81" i="190" s="1"/>
  <c r="H84" i="184"/>
  <c r="F4" i="184"/>
  <c r="H77" i="184"/>
  <c r="AA10" i="194"/>
  <c r="T26" i="189"/>
  <c r="W26" i="190" s="1" a="1"/>
  <c r="W26" i="190" s="1"/>
  <c r="AW26" i="190" s="1"/>
  <c r="H65" i="184"/>
  <c r="T69" i="189"/>
  <c r="T96" i="189"/>
  <c r="J96" i="190" s="1" a="1"/>
  <c r="J96" i="190" s="1"/>
  <c r="G41" i="184"/>
  <c r="F23" i="184"/>
  <c r="T61" i="189"/>
  <c r="J61" i="190" s="1" a="1"/>
  <c r="J61" i="190" s="1"/>
  <c r="AJ61" i="190" s="1"/>
  <c r="G96" i="184"/>
  <c r="T98" i="189"/>
  <c r="W98" i="190" s="1" a="1"/>
  <c r="W98" i="190" s="1"/>
  <c r="AW98" i="190" s="1"/>
  <c r="F55" i="184"/>
  <c r="G50" i="189"/>
  <c r="T46" i="189"/>
  <c r="H46" i="182" s="1"/>
  <c r="G31" i="189"/>
  <c r="T24" i="189"/>
  <c r="W24" i="190" s="1" a="1"/>
  <c r="W24" i="190" s="1"/>
  <c r="AW24" i="190" s="1"/>
  <c r="G62" i="189"/>
  <c r="H3" i="184"/>
  <c r="G57" i="184"/>
  <c r="F101" i="184"/>
  <c r="L7" i="194"/>
  <c r="F21" i="184"/>
  <c r="G49" i="184"/>
  <c r="T83" i="189"/>
  <c r="H83" i="182" s="1"/>
  <c r="H58" i="184"/>
  <c r="H94" i="184"/>
  <c r="T70" i="189"/>
  <c r="F7" i="184"/>
  <c r="G68" i="189"/>
  <c r="F52" i="184"/>
  <c r="H23" i="184"/>
  <c r="F41" i="184"/>
  <c r="H25" i="184"/>
  <c r="H76" i="184"/>
  <c r="G59" i="189"/>
  <c r="BE8" i="194"/>
  <c r="T71" i="189"/>
  <c r="H71" i="182" s="1"/>
  <c r="T49" i="189"/>
  <c r="J49" i="190" s="1" a="1"/>
  <c r="J49" i="190" s="1"/>
  <c r="AJ49" i="190" s="1"/>
  <c r="F32" i="184"/>
  <c r="G100" i="189"/>
  <c r="G89" i="184"/>
  <c r="H20" i="184"/>
  <c r="T67" i="189"/>
  <c r="J67" i="190" s="1" a="1"/>
  <c r="J67" i="190" s="1"/>
  <c r="AJ67" i="190" s="1"/>
  <c r="W7" i="194"/>
  <c r="G88" i="189"/>
  <c r="G30" i="184"/>
  <c r="T14" i="189"/>
  <c r="J14" i="190" s="1" a="1"/>
  <c r="J14" i="190" s="1"/>
  <c r="AJ14" i="190" s="1"/>
  <c r="G90" i="189"/>
  <c r="G84" i="189"/>
  <c r="G70" i="184"/>
  <c r="F51" i="184"/>
  <c r="H51" i="184"/>
  <c r="G71" i="189"/>
  <c r="G64" i="189"/>
  <c r="T30" i="189"/>
  <c r="J30" i="190" s="1" a="1"/>
  <c r="J30" i="190" s="1"/>
  <c r="AJ30" i="190" s="1"/>
  <c r="G77" i="189"/>
  <c r="F85" i="184"/>
  <c r="F59" i="184"/>
  <c r="H64" i="184"/>
  <c r="G27" i="189"/>
  <c r="G30" i="189"/>
  <c r="Z10" i="194"/>
  <c r="G10" i="189"/>
  <c r="F65" i="184"/>
  <c r="F12" i="184"/>
  <c r="H9" i="184"/>
  <c r="H57" i="184"/>
  <c r="G83" i="189"/>
  <c r="AZ11" i="194"/>
  <c r="T19" i="189"/>
  <c r="F13" i="184"/>
  <c r="T44" i="189"/>
  <c r="G79" i="189"/>
  <c r="G10" i="184"/>
  <c r="T43" i="189"/>
  <c r="G73" i="189"/>
  <c r="H67" i="184"/>
  <c r="F14" i="184"/>
  <c r="F49" i="184"/>
  <c r="H55" i="184"/>
  <c r="G85" i="189"/>
  <c r="F57" i="184"/>
  <c r="G69" i="189"/>
  <c r="G6" i="189"/>
  <c r="T36" i="189"/>
  <c r="H36" i="182" s="1"/>
  <c r="F96" i="184"/>
  <c r="H98" i="184"/>
  <c r="T45" i="189"/>
  <c r="H47" i="184"/>
  <c r="T56" i="189"/>
  <c r="G43" i="184"/>
  <c r="T53" i="189"/>
  <c r="H33" i="184"/>
  <c r="F91" i="184"/>
  <c r="T3" i="189"/>
  <c r="T72" i="189"/>
  <c r="T16" i="189"/>
  <c r="G22" i="184"/>
  <c r="G96" i="189"/>
  <c r="H79" i="184"/>
  <c r="G22" i="189"/>
  <c r="H17" i="184"/>
  <c r="G60" i="184"/>
  <c r="T35" i="189"/>
  <c r="W35" i="190" s="1" a="1"/>
  <c r="W35" i="190" s="1"/>
  <c r="AW35" i="190" s="1"/>
  <c r="T13" i="189"/>
  <c r="W13" i="190" s="1" a="1"/>
  <c r="W13" i="190" s="1"/>
  <c r="AW13" i="190" s="1"/>
  <c r="H42" i="184"/>
  <c r="L11" i="194"/>
  <c r="H43" i="184"/>
  <c r="F37" i="184"/>
  <c r="G38" i="184"/>
  <c r="G82" i="189"/>
  <c r="G65" i="184"/>
  <c r="AO8" i="194"/>
  <c r="AL8" i="194" s="1"/>
  <c r="T27" i="189"/>
  <c r="J27" i="190" s="1" a="1"/>
  <c r="J27" i="190" s="1"/>
  <c r="AJ27" i="190" s="1"/>
  <c r="G53" i="184"/>
  <c r="G18" i="189"/>
  <c r="G50" i="184"/>
  <c r="F50" i="184"/>
  <c r="G5" i="184"/>
  <c r="AF8" i="194"/>
  <c r="H27" i="184"/>
  <c r="T97" i="189"/>
  <c r="J97" i="190" s="1" a="1"/>
  <c r="J97" i="190" s="1"/>
  <c r="AJ97" i="190" s="1"/>
  <c r="G46" i="189"/>
  <c r="T40" i="189"/>
  <c r="H40" i="182" s="1"/>
  <c r="F92" i="184"/>
  <c r="AH10" i="194"/>
  <c r="M9" i="188"/>
  <c r="L8" i="188"/>
  <c r="F87" i="184"/>
  <c r="G94" i="184"/>
  <c r="G82" i="184"/>
  <c r="G51" i="184"/>
  <c r="T31" i="189"/>
  <c r="G25" i="189"/>
  <c r="H102" i="184"/>
  <c r="F39" i="184"/>
  <c r="G33" i="184"/>
  <c r="F22" i="184"/>
  <c r="F3" i="184"/>
  <c r="F43" i="184"/>
  <c r="G5" i="189"/>
  <c r="H70" i="184"/>
  <c r="H7" i="194"/>
  <c r="G80" i="189"/>
  <c r="X7" i="194"/>
  <c r="G88" i="184"/>
  <c r="T57" i="189"/>
  <c r="W57" i="190" s="1" a="1"/>
  <c r="W57" i="190" s="1"/>
  <c r="AW57" i="190" s="1"/>
  <c r="G90" i="184"/>
  <c r="G18" i="184"/>
  <c r="H62" i="184"/>
  <c r="T99" i="189"/>
  <c r="J99" i="190" s="1" a="1"/>
  <c r="J99" i="190" s="1"/>
  <c r="BJ99" i="190" s="1"/>
  <c r="AG99" i="189" s="1"/>
  <c r="H15" i="184"/>
  <c r="G20" i="184"/>
  <c r="T7" i="189"/>
  <c r="W7" i="190" s="1" a="1"/>
  <c r="W7" i="190" s="1"/>
  <c r="AW7" i="190" s="1"/>
  <c r="F45" i="184"/>
  <c r="G34" i="189"/>
  <c r="H91" i="184"/>
  <c r="T79" i="189"/>
  <c r="H79" i="182" s="1"/>
  <c r="AJ80" i="190"/>
  <c r="AY11" i="194"/>
  <c r="Z11" i="194"/>
  <c r="P11" i="194"/>
  <c r="N11" i="194" s="1"/>
  <c r="AH11" i="194"/>
  <c r="AE11" i="194"/>
  <c r="AP11" i="194"/>
  <c r="BB11" i="194" a="1"/>
  <c r="BB11" i="194" s="1"/>
  <c r="BC11" i="194" a="1"/>
  <c r="BC11" i="194" s="1"/>
  <c r="AQ6" i="194"/>
  <c r="AQ7" i="194"/>
  <c r="AQ8" i="194"/>
  <c r="AQ10" i="194"/>
  <c r="AK10" i="194" s="1"/>
  <c r="AQ11" i="194"/>
  <c r="BH11" i="194" a="1"/>
  <c r="AI8" i="194" a="1"/>
  <c r="P63" i="189" a="1"/>
  <c r="P47" i="189" a="1"/>
  <c r="C5" i="184" a="1"/>
  <c r="C5" i="194"/>
  <c r="E66" i="184" a="1"/>
  <c r="E77" i="184" a="1"/>
  <c r="C19" i="189" a="1"/>
  <c r="O59" i="189" a="1"/>
  <c r="B76" i="189" a="1"/>
  <c r="A41" i="189" a="1"/>
  <c r="B83" i="189" a="1"/>
  <c r="C88" i="184" a="1"/>
  <c r="C51" i="189" a="1"/>
  <c r="P62" i="189" a="1"/>
  <c r="D90" i="184" a="1"/>
  <c r="B58" i="184" a="1"/>
  <c r="B55" i="184" a="1"/>
  <c r="C85" i="184" a="1"/>
  <c r="E30" i="184" a="1"/>
  <c r="B83" i="184" a="1"/>
  <c r="A82" i="189" a="1"/>
  <c r="C21" i="184" a="1"/>
  <c r="B90" i="184" a="1"/>
  <c r="P23" i="189" a="1"/>
  <c r="D36" i="184" a="1"/>
  <c r="O96" i="189" a="1"/>
  <c r="C66" i="184" a="1"/>
  <c r="C62" i="184" a="1"/>
  <c r="M4" i="193"/>
  <c r="B2" i="189" a="1"/>
  <c r="D91" i="184" a="1"/>
  <c r="C59" i="189" a="1"/>
  <c r="E74" i="184" a="1"/>
  <c r="A8" i="189" a="1"/>
  <c r="N22" i="189" a="1"/>
  <c r="A32" i="189" a="1"/>
  <c r="C42" i="184" a="1"/>
  <c r="N58" i="189" a="1"/>
  <c r="N43" i="189" a="1"/>
  <c r="O83" i="189" a="1"/>
  <c r="B9" i="189" a="1"/>
  <c r="E38" i="184" a="1"/>
  <c r="C77" i="184" a="1"/>
  <c r="A86" i="189" a="1"/>
  <c r="C37" i="189" a="1"/>
  <c r="C69" i="189" a="1"/>
  <c r="C77" i="189" a="1"/>
  <c r="O82" i="189" a="1"/>
  <c r="C82" i="189" a="1"/>
  <c r="B25" i="189" a="1"/>
  <c r="E50" i="184" a="1"/>
  <c r="B43" i="189" a="1"/>
  <c r="C24" i="189" a="1"/>
  <c r="E17" i="184" a="1"/>
  <c r="D21" i="184" a="1"/>
  <c r="P98" i="189" a="1"/>
  <c r="E68" i="184" a="1"/>
  <c r="D28" i="184" a="1"/>
  <c r="E95" i="184" a="1"/>
  <c r="B62" i="184" a="1"/>
  <c r="P33" i="189" a="1"/>
  <c r="P21" i="189" a="1"/>
  <c r="C58" i="184" a="1"/>
  <c r="D38" i="184" a="1"/>
  <c r="C78" i="189" a="1"/>
  <c r="N40" i="189" a="1"/>
  <c r="J6" i="193"/>
  <c r="D98" i="184" a="1"/>
  <c r="D57" i="184" a="1"/>
  <c r="C17" i="189" a="1"/>
  <c r="L4" i="193"/>
  <c r="P48" i="189" a="1"/>
  <c r="P68" i="189" a="1"/>
  <c r="D51" i="184" a="1"/>
  <c r="C83" i="184" a="1"/>
  <c r="D95" i="184" a="1"/>
  <c r="O4" i="189" a="1"/>
  <c r="P101" i="189" a="1"/>
  <c r="K5" i="193"/>
  <c r="C26" i="189" a="1"/>
  <c r="B96" i="189" a="1"/>
  <c r="E102" i="184" a="1"/>
  <c r="P22" i="189" a="1"/>
  <c r="P84" i="189" a="1"/>
  <c r="P67" i="189" a="1"/>
  <c r="C51" i="184" a="1"/>
  <c r="O80" i="189" a="1"/>
  <c r="C27" i="184" a="1"/>
  <c r="B7" i="189" a="1"/>
  <c r="B50" i="189" a="1"/>
  <c r="P53" i="189" a="1"/>
  <c r="B60" i="184" a="1"/>
  <c r="B13" i="189" a="1"/>
  <c r="C84" i="184" a="1"/>
  <c r="C38" i="189" a="1"/>
  <c r="B56" i="189" a="1"/>
  <c r="O28" i="189" a="1"/>
  <c r="B92" i="189" a="1"/>
  <c r="O90" i="189" a="1"/>
  <c r="C10" i="189" a="1"/>
  <c r="D93" i="184" a="1"/>
  <c r="I3" i="193"/>
  <c r="B89" i="189" a="1"/>
  <c r="C11" i="189" a="1"/>
  <c r="P86" i="189" a="1"/>
  <c r="B14" i="184" a="1"/>
  <c r="E90" i="184" a="1"/>
  <c r="B80" i="189" a="1"/>
  <c r="D75" i="184" a="1"/>
  <c r="C86" i="184" a="1"/>
  <c r="O94" i="189" a="1"/>
  <c r="E14" i="184" a="1"/>
  <c r="P16" i="189" a="1"/>
  <c r="C7" i="189" a="1"/>
  <c r="B10" i="184" a="1"/>
  <c r="N3" i="189" a="1"/>
  <c r="O52" i="189" a="1"/>
  <c r="E2" i="184" a="1"/>
  <c r="C65" i="189" a="1"/>
  <c r="A7" i="189" a="1"/>
  <c r="AA7" i="194" a="1"/>
  <c r="A28" i="189" a="1"/>
  <c r="A99" i="189" a="1"/>
  <c r="K6" i="193"/>
  <c r="C101" i="184" a="1"/>
  <c r="P61" i="189" a="1"/>
  <c r="B18" i="189" a="1"/>
  <c r="P24" i="189" a="1"/>
  <c r="C67" i="184" a="1"/>
  <c r="B102" i="184" a="1"/>
  <c r="O75" i="189" a="1"/>
  <c r="A55" i="189" a="1"/>
  <c r="C66" i="189" a="1"/>
  <c r="P99" i="189" a="1"/>
  <c r="E75" i="184" a="1"/>
  <c r="O68" i="189" a="1"/>
  <c r="C61" i="189" a="1"/>
  <c r="O14" i="189" a="1"/>
  <c r="A52" i="189" a="1"/>
  <c r="N64" i="189" a="1"/>
  <c r="C97" i="189" a="1"/>
  <c r="O97" i="189" a="1"/>
  <c r="A68" i="189" a="1"/>
  <c r="B61" i="189" a="1"/>
  <c r="B63" i="184" a="1"/>
  <c r="C96" i="189" a="1"/>
  <c r="N101" i="189" a="1"/>
  <c r="E67" i="184" a="1"/>
  <c r="D77" i="184" a="1"/>
  <c r="N94" i="189" a="1"/>
  <c r="C86" i="189" a="1"/>
  <c r="B66" i="189" a="1"/>
  <c r="O33" i="189" a="1"/>
  <c r="O34" i="189" a="1"/>
  <c r="O9" i="189" a="1"/>
  <c r="B36" i="184" a="1"/>
  <c r="B44" i="184" a="1"/>
  <c r="C27" i="189" a="1"/>
  <c r="G6" i="193"/>
  <c r="C46" i="189" a="1"/>
  <c r="C35" i="189" a="1"/>
  <c r="A69" i="189" a="1"/>
  <c r="N73" i="189" a="1"/>
  <c r="B94" i="184" a="1"/>
  <c r="A83" i="189" a="1"/>
  <c r="B74" i="184" a="1"/>
  <c r="C71" i="184" a="1"/>
  <c r="B33" i="189" a="1"/>
  <c r="E99" i="184" a="1"/>
  <c r="B49" i="184" a="1"/>
  <c r="C59" i="184" a="1"/>
  <c r="C56" i="184" a="1"/>
  <c r="D102" i="184" a="1"/>
  <c r="A50" i="189" a="1"/>
  <c r="N49" i="189" a="1"/>
  <c r="D52" i="184" a="1"/>
  <c r="P100" i="189" a="1"/>
  <c r="C14" i="189" a="1"/>
  <c r="N27" i="189" a="1"/>
  <c r="F6" i="193"/>
  <c r="E24" i="184" a="1"/>
  <c r="B7" i="184" a="1"/>
  <c r="C22" i="189" a="1"/>
  <c r="B52" i="189" a="1"/>
  <c r="P51" i="189" a="1"/>
  <c r="C36" i="184" a="1"/>
  <c r="C4" i="184" a="1"/>
  <c r="D44" i="184" a="1"/>
  <c r="F4" i="193"/>
  <c r="C87" i="189" a="1"/>
  <c r="C44" i="189" a="1"/>
  <c r="D62" i="184" a="1"/>
  <c r="C54" i="189" a="1"/>
  <c r="B15" i="189" a="1"/>
  <c r="B90" i="189" a="1"/>
  <c r="D80" i="184" a="1"/>
  <c r="B98" i="184" a="1"/>
  <c r="N88" i="189" a="1"/>
  <c r="N90" i="189" a="1"/>
  <c r="C89" i="189" a="1"/>
  <c r="P60" i="189" a="1"/>
  <c r="C34" i="184" a="1"/>
  <c r="O76" i="189" a="1"/>
  <c r="N19" i="189" a="1"/>
  <c r="M3" i="193"/>
  <c r="B24" i="189" a="1"/>
  <c r="A54" i="189" a="1"/>
  <c r="O40" i="189" a="1"/>
  <c r="B94" i="189" a="1"/>
  <c r="C60" i="184" a="1"/>
  <c r="C14" i="184" a="1"/>
  <c r="A93" i="189" a="1"/>
  <c r="B79" i="189" a="1"/>
  <c r="A4" i="189" a="1"/>
  <c r="D12" i="184" a="1"/>
  <c r="C9" i="189" a="1"/>
  <c r="C50" i="189" a="1"/>
  <c r="G5" i="193"/>
  <c r="C15" i="184" a="1"/>
  <c r="E98" i="184" a="1"/>
  <c r="C91" i="189" a="1"/>
  <c r="E60" i="184" a="1"/>
  <c r="B3" i="189" a="1"/>
  <c r="O101" i="189" a="1"/>
  <c r="A87" i="189" a="1"/>
  <c r="E31" i="184" a="1"/>
  <c r="B41" i="184" a="1"/>
  <c r="A48" i="189" a="1"/>
  <c r="BH7" i="194" a="1"/>
  <c r="E87" i="184" a="1"/>
  <c r="C37" i="184" a="1"/>
  <c r="D84" i="184" a="1"/>
  <c r="C98" i="189" a="1"/>
  <c r="O71" i="189" a="1"/>
  <c r="B2" i="184" a="1"/>
  <c r="A71" i="189" a="1"/>
  <c r="N4" i="189" a="1"/>
  <c r="D86" i="184" a="1"/>
  <c r="N39" i="189" a="1"/>
  <c r="N55" i="189" a="1"/>
  <c r="O54" i="189" a="1"/>
  <c r="B72" i="189" a="1"/>
  <c r="B81" i="184" a="1"/>
  <c r="E29" i="184" a="1"/>
  <c r="P26" i="189" a="1"/>
  <c r="N92" i="189" a="1"/>
  <c r="B5" i="189" a="1"/>
  <c r="N68" i="189" a="1"/>
  <c r="D50" i="184" a="1"/>
  <c r="C9" i="184" a="1"/>
  <c r="O7" i="194" a="1"/>
  <c r="A20" i="189" a="1"/>
  <c r="C33" i="184" a="1"/>
  <c r="B51" i="189" a="1"/>
  <c r="N54" i="189" a="1"/>
  <c r="A88" i="189" a="1"/>
  <c r="E86" i="184" a="1"/>
  <c r="E7" i="184" a="1"/>
  <c r="N52" i="189" a="1"/>
  <c r="O91" i="189" a="1"/>
  <c r="E55" i="184" a="1"/>
  <c r="O11" i="189" a="1"/>
  <c r="P71" i="189" a="1"/>
  <c r="B13" i="184" a="1"/>
  <c r="N66" i="189" a="1"/>
  <c r="E76" i="184" a="1"/>
  <c r="B71" i="189" a="1"/>
  <c r="B9" i="184" a="1"/>
  <c r="B14" i="189" a="1"/>
  <c r="N26" i="189" a="1"/>
  <c r="O6" i="189" a="1"/>
  <c r="A70" i="189" a="1"/>
  <c r="C61" i="184" a="1"/>
  <c r="B87" i="184" a="1"/>
  <c r="B88" i="184" a="1"/>
  <c r="P55" i="189" a="1"/>
  <c r="E42" i="184" a="1"/>
  <c r="C72" i="184" a="1"/>
  <c r="B70" i="189" a="1"/>
  <c r="C91" i="184" a="1"/>
  <c r="C3" i="184" a="1"/>
  <c r="C23" i="184" a="1"/>
  <c r="L5" i="193"/>
  <c r="C96" i="184" a="1"/>
  <c r="P87" i="189" a="1"/>
  <c r="N97" i="189" a="1"/>
  <c r="P29" i="189" a="1"/>
  <c r="P97" i="189" a="1"/>
  <c r="B5" i="184" a="1"/>
  <c r="C28" i="189" a="1"/>
  <c r="A3" i="189" a="1"/>
  <c r="C100" i="189" a="1"/>
  <c r="P10" i="189" a="1"/>
  <c r="C79" i="189" a="1"/>
  <c r="N36" i="189" a="1"/>
  <c r="O7" i="189" a="1"/>
  <c r="C63" i="184" a="1"/>
  <c r="E70" i="184" a="1"/>
  <c r="B24" i="184" a="1"/>
  <c r="B32" i="189" a="1"/>
  <c r="N21" i="189" a="1"/>
  <c r="A85" i="189" a="1"/>
  <c r="E26" i="184" a="1"/>
  <c r="A17" i="189" a="1"/>
  <c r="N42" i="189" a="1"/>
  <c r="E88" i="184" a="1"/>
  <c r="E23" i="184" a="1"/>
  <c r="C73" i="184" a="1"/>
  <c r="E69" i="184" a="1"/>
  <c r="P9" i="189" a="1"/>
  <c r="A63" i="189" a="1"/>
  <c r="C83" i="189" a="1"/>
  <c r="E61" i="184" a="1"/>
  <c r="C52" i="189" a="1"/>
  <c r="N33" i="189" a="1"/>
  <c r="AV6" i="194" a="1"/>
  <c r="C92" i="189" a="1"/>
  <c r="C24" i="184" a="1"/>
  <c r="B4" i="189" a="1"/>
  <c r="E32" i="184" a="1"/>
  <c r="D70" i="184" a="1"/>
  <c r="C65" i="184" a="1"/>
  <c r="O63" i="189" a="1"/>
  <c r="BE6" i="194" a="1"/>
  <c r="N23" i="189" a="1"/>
  <c r="A56" i="189" a="1"/>
  <c r="O2" i="189" a="1"/>
  <c r="B86" i="184" a="1"/>
  <c r="A84" i="189" a="1"/>
  <c r="A101" i="189" a="1"/>
  <c r="N76" i="189" a="1"/>
  <c r="B69" i="189" a="1"/>
  <c r="C98" i="184" a="1"/>
  <c r="A22" i="189" a="1"/>
  <c r="N89" i="189" a="1"/>
  <c r="B8" i="189" a="1"/>
  <c r="A14" i="189" a="1"/>
  <c r="E73" i="184" a="1"/>
  <c r="D97" i="184" a="1"/>
  <c r="F5" i="193"/>
  <c r="C23" i="189" a="1"/>
  <c r="C81" i="184" a="1"/>
  <c r="B45" i="184" a="1"/>
  <c r="N45" i="189" a="1"/>
  <c r="B92" i="184" a="1"/>
  <c r="C75" i="189" a="1"/>
  <c r="C60" i="189" a="1"/>
  <c r="A98" i="189" a="1"/>
  <c r="E83" i="184" a="1"/>
  <c r="AZ7" i="194" a="1"/>
  <c r="C4" i="193"/>
  <c r="E79" i="184" a="1"/>
  <c r="C13" i="184" a="1"/>
  <c r="N8" i="189" a="1"/>
  <c r="C15" i="189" a="1"/>
  <c r="C56" i="189" a="1"/>
  <c r="C78" i="184" a="1"/>
  <c r="B75" i="189" a="1"/>
  <c r="D39" i="184" a="1"/>
  <c r="B88" i="189" a="1"/>
  <c r="X6" i="194" a="1"/>
  <c r="O98" i="189" a="1"/>
  <c r="AI7" i="194" a="1"/>
  <c r="P11" i="189" a="1"/>
  <c r="E80" i="184" a="1"/>
  <c r="E18" i="184" a="1"/>
  <c r="O18" i="189" a="1"/>
  <c r="P88" i="189" a="1"/>
  <c r="B20" i="189" a="1"/>
  <c r="J3" i="193"/>
  <c r="N25" i="189" a="1"/>
  <c r="E35" i="184" a="1"/>
  <c r="D96" i="184" a="1"/>
  <c r="B32" i="184" a="1"/>
  <c r="C44" i="184" a="1"/>
  <c r="E78" i="184" a="1"/>
  <c r="E33" i="184" a="1"/>
  <c r="O92" i="189" a="1"/>
  <c r="O41" i="189" a="1"/>
  <c r="B84" i="184" a="1"/>
  <c r="A36" i="189" a="1"/>
  <c r="B95" i="189" a="1"/>
  <c r="C57" i="184" a="1"/>
  <c r="E48" i="184" a="1"/>
  <c r="B85" i="184" a="1"/>
  <c r="O49" i="189" a="1"/>
  <c r="N46" i="189" a="1"/>
  <c r="E62" i="184" a="1"/>
  <c r="C10" i="184" a="1"/>
  <c r="B6" i="184" a="1"/>
  <c r="I4" i="193"/>
  <c r="D69" i="184" a="1"/>
  <c r="M5" i="193"/>
  <c r="B66" i="184" a="1"/>
  <c r="C48" i="189" a="1"/>
  <c r="O24" i="189" a="1"/>
  <c r="C25" i="184" a="1"/>
  <c r="C50" i="184" a="1"/>
  <c r="B42" i="189" a="1"/>
  <c r="N102" i="189" a="1"/>
  <c r="C93" i="189" a="1"/>
  <c r="A19" i="189" a="1"/>
  <c r="N2" i="189" a="1"/>
  <c r="B38" i="189" a="1"/>
  <c r="O42" i="189" a="1"/>
  <c r="C84" i="189" a="1"/>
  <c r="P83" i="189" a="1"/>
  <c r="B23" i="184" a="1"/>
  <c r="D19" i="184" a="1"/>
  <c r="A9" i="189" a="1"/>
  <c r="N60" i="189" a="1"/>
  <c r="A43" i="189" a="1"/>
  <c r="P8" i="189" a="1"/>
  <c r="P36" i="189" a="1"/>
  <c r="A2" i="189" a="1"/>
  <c r="E72" i="184" a="1"/>
  <c r="E13" i="184" a="1"/>
  <c r="A33" i="189" a="1"/>
  <c r="D101" i="184" a="1"/>
  <c r="AE6" i="194" a="1"/>
  <c r="E93" i="184" a="1"/>
  <c r="B67" i="189" a="1"/>
  <c r="P64" i="189" a="1"/>
  <c r="O55" i="189" a="1"/>
  <c r="N10" i="189" a="1"/>
  <c r="C55" i="184" a="1"/>
  <c r="A95" i="189" a="1"/>
  <c r="D99" i="184" a="1"/>
  <c r="A60" i="189" a="1"/>
  <c r="O66" i="189" a="1"/>
  <c r="E63" i="184" a="1"/>
  <c r="B31" i="184" a="1"/>
  <c r="P5" i="189" a="1"/>
  <c r="B45" i="189" a="1"/>
  <c r="P94" i="189" a="1"/>
  <c r="N98" i="189" a="1"/>
  <c r="P28" i="189" a="1"/>
  <c r="C11" i="184" a="1"/>
  <c r="N57" i="189" a="1"/>
  <c r="C74" i="184" a="1"/>
  <c r="N61" i="189" a="1"/>
  <c r="O30" i="189" a="1"/>
  <c r="O37" i="189" a="1"/>
  <c r="B81" i="189" a="1"/>
  <c r="P65" i="189" a="1"/>
  <c r="D92" i="184" a="1"/>
  <c r="N48" i="189" a="1"/>
  <c r="O77" i="189" a="1"/>
  <c r="E12" i="184" a="1"/>
  <c r="B76" i="184" a="1"/>
  <c r="O39" i="189" a="1"/>
  <c r="P7" i="189" a="1"/>
  <c r="P13" i="189" a="1"/>
  <c r="P7" i="194" a="1"/>
  <c r="A75" i="189" a="1"/>
  <c r="D54" i="184" a="1"/>
  <c r="N67" i="189" a="1"/>
  <c r="O89" i="189" a="1"/>
  <c r="O38" i="189" a="1"/>
  <c r="N20" i="189" a="1"/>
  <c r="N95" i="189" a="1"/>
  <c r="C36" i="189" a="1"/>
  <c r="B26" i="189" a="1"/>
  <c r="C16" i="184" a="1"/>
  <c r="D45" i="184" a="1"/>
  <c r="P59" i="189" a="1"/>
  <c r="E15" i="184" a="1"/>
  <c r="D78" i="184" a="1"/>
  <c r="O27" i="189" a="1"/>
  <c r="B33" i="184" a="1"/>
  <c r="H6" i="194" a="1"/>
  <c r="C88" i="189" a="1"/>
  <c r="O78" i="189" a="1"/>
  <c r="C6" i="189" a="1"/>
  <c r="C70" i="184" a="1"/>
  <c r="P42" i="189" a="1"/>
  <c r="N24" i="189" a="1"/>
  <c r="D15" i="184" a="1"/>
  <c r="B75" i="184" a="1"/>
  <c r="C70" i="189" a="1"/>
  <c r="B20" i="184" a="1"/>
  <c r="E3" i="193"/>
  <c r="C49" i="184" a="1"/>
  <c r="B36" i="189" a="1"/>
  <c r="P2" i="189" a="1"/>
  <c r="B26" i="184" a="1"/>
  <c r="D61" i="184" a="1"/>
  <c r="N81" i="189" a="1"/>
  <c r="B6" i="189" a="1"/>
  <c r="O70" i="189" a="1"/>
  <c r="D49" i="184" a="1"/>
  <c r="E97" i="184" a="1"/>
  <c r="D35" i="184" a="1"/>
  <c r="A21" i="189" a="1"/>
  <c r="N91" i="189" a="1"/>
  <c r="D34" i="184" a="1"/>
  <c r="P69" i="189" a="1"/>
  <c r="B27" i="184" a="1"/>
  <c r="C97" i="184" a="1"/>
  <c r="B16" i="184" a="1"/>
  <c r="A57" i="189" a="1"/>
  <c r="B34" i="189" a="1"/>
  <c r="E46" i="184" a="1"/>
  <c r="N74" i="189" a="1"/>
  <c r="E4" i="193"/>
  <c r="A11" i="189" a="1"/>
  <c r="O35" i="189" a="1"/>
  <c r="B56" i="184" a="1"/>
  <c r="B100" i="184" a="1"/>
  <c r="B69" i="184" a="1"/>
  <c r="B65" i="184" a="1"/>
  <c r="A46" i="189" a="1"/>
  <c r="B68" i="189" a="1"/>
  <c r="A81" i="189" a="1"/>
  <c r="C39" i="189" a="1"/>
  <c r="D56" i="184" a="1"/>
  <c r="D82" i="184" a="1"/>
  <c r="B73" i="184" a="1"/>
  <c r="D5" i="184" a="1"/>
  <c r="P77" i="189" a="1"/>
  <c r="O50" i="189" a="1"/>
  <c r="B12" i="189" a="1"/>
  <c r="AO6" i="194" a="1"/>
  <c r="A65" i="189" a="1"/>
  <c r="N63" i="189" a="1"/>
  <c r="E51" i="184" a="1"/>
  <c r="E5" i="193"/>
  <c r="B50" i="184" a="1"/>
  <c r="B27" i="189" a="1"/>
  <c r="C57" i="189" a="1"/>
  <c r="O43" i="189" a="1"/>
  <c r="C64" i="184" a="1"/>
  <c r="E59" i="184" a="1"/>
  <c r="N32" i="189" a="1"/>
  <c r="B60" i="189" a="1"/>
  <c r="O16" i="189" a="1"/>
  <c r="A73" i="189" a="1"/>
  <c r="P66" i="189" a="1"/>
  <c r="C69" i="184" a="1"/>
  <c r="O57" i="189" a="1"/>
  <c r="C74" i="189" a="1"/>
  <c r="E52" i="184" a="1"/>
  <c r="C55" i="189" a="1"/>
  <c r="N93" i="189" a="1"/>
  <c r="H4" i="193"/>
  <c r="A13" i="189" a="1"/>
  <c r="O15" i="189" a="1"/>
  <c r="A25" i="189" a="1"/>
  <c r="P45" i="189" a="1"/>
  <c r="C81" i="189" a="1"/>
  <c r="E57" i="184" a="1"/>
  <c r="P50" i="189" a="1"/>
  <c r="N15" i="189" a="1"/>
  <c r="E22" i="184" a="1"/>
  <c r="C80" i="189" a="1"/>
  <c r="A90" i="189" a="1"/>
  <c r="C8" i="189" a="1"/>
  <c r="A94" i="189" a="1"/>
  <c r="P25" i="189" a="1"/>
  <c r="N71" i="189" a="1"/>
  <c r="A53" i="189" a="1"/>
  <c r="C7" i="184" a="1"/>
  <c r="B43" i="184" a="1"/>
  <c r="E20" i="184" a="1"/>
  <c r="D4" i="193"/>
  <c r="O20" i="189" a="1"/>
  <c r="B63" i="189" a="1"/>
  <c r="D8" i="184" a="1"/>
  <c r="P46" i="189" a="1"/>
  <c r="AA8" i="194" a="1"/>
  <c r="E19" i="184" a="1"/>
  <c r="D25" i="184" a="1"/>
  <c r="C34" i="189" a="1"/>
  <c r="E96" i="184" a="1"/>
  <c r="D68" i="184" a="1"/>
  <c r="AF6" i="194" a="1"/>
  <c r="C6" i="184" a="1"/>
  <c r="C20" i="189" a="1"/>
  <c r="O45" i="189" a="1"/>
  <c r="E54" i="184" a="1"/>
  <c r="B31" i="189" a="1"/>
  <c r="E85" i="184" a="1"/>
  <c r="O64" i="189" a="1"/>
  <c r="C41" i="189" a="1"/>
  <c r="E21" i="184" a="1"/>
  <c r="C94" i="189" a="1"/>
  <c r="B59" i="189" a="1"/>
  <c r="P4" i="189" a="1"/>
  <c r="C72" i="189" a="1"/>
  <c r="E58" i="184" a="1"/>
  <c r="C85" i="189" a="1"/>
  <c r="N79" i="189" a="1"/>
  <c r="P54" i="189" a="1"/>
  <c r="C13" i="189" a="1"/>
  <c r="C26" i="184" a="1"/>
  <c r="C101" i="189" a="1"/>
  <c r="A6" i="189" a="1"/>
  <c r="A31" i="189" a="1"/>
  <c r="B30" i="189" a="1"/>
  <c r="B46" i="189" a="1"/>
  <c r="P72" i="189" a="1"/>
  <c r="B17" i="189" a="1"/>
  <c r="N41" i="189" a="1"/>
  <c r="N12" i="189" a="1"/>
  <c r="P74" i="189" a="1"/>
  <c r="D67" i="184" a="1"/>
  <c r="F3" i="193"/>
  <c r="P31" i="189" a="1"/>
  <c r="D18" i="184" a="1"/>
  <c r="D85" i="184" a="1"/>
  <c r="D17" i="184" a="1"/>
  <c r="O29" i="189" a="1"/>
  <c r="C29" i="189" a="1"/>
  <c r="C68" i="184" a="1"/>
  <c r="D66" i="184" a="1"/>
  <c r="C99" i="189" a="1"/>
  <c r="N13" i="189" a="1"/>
  <c r="B25" i="184" a="1"/>
  <c r="C2" i="184" a="1"/>
  <c r="B70" i="184" a="1"/>
  <c r="B65" i="189" a="1"/>
  <c r="A89" i="189" a="1"/>
  <c r="D88" i="184" a="1"/>
  <c r="E89" i="184" a="1"/>
  <c r="E16" i="184" a="1"/>
  <c r="B80" i="184" a="1"/>
  <c r="D11" i="184" a="1"/>
  <c r="B68" i="184" a="1"/>
  <c r="C22" i="184" a="1"/>
  <c r="A72" i="189" a="1"/>
  <c r="P95" i="189" a="1"/>
  <c r="N31" i="189" a="1"/>
  <c r="E3" i="184" a="1"/>
  <c r="B48" i="184" a="1"/>
  <c r="BH8" i="194" a="1"/>
  <c r="N80" i="189" a="1"/>
  <c r="B51" i="184" a="1"/>
  <c r="A10" i="189" a="1"/>
  <c r="A40" i="189" a="1"/>
  <c r="E5" i="184" a="1"/>
  <c r="D5" i="193"/>
  <c r="B100" i="189" a="1"/>
  <c r="B72" i="184" a="1"/>
  <c r="B54" i="184" a="1"/>
  <c r="AZ8" i="194" a="1"/>
  <c r="N56" i="189" a="1"/>
  <c r="D29" i="184" a="1"/>
  <c r="B71" i="184" a="1"/>
  <c r="C43" i="189" a="1"/>
  <c r="E44" i="184" a="1"/>
  <c r="N44" i="189" a="1"/>
  <c r="E100" i="184" a="1"/>
  <c r="E82" i="184" a="1"/>
  <c r="N5" i="189" a="1"/>
  <c r="A77" i="189" a="1"/>
  <c r="B61" i="184" a="1"/>
  <c r="C63" i="189" a="1"/>
  <c r="B54" i="189" a="1"/>
  <c r="P18" i="189" a="1"/>
  <c r="C19" i="184" a="1"/>
  <c r="E53" i="184" a="1"/>
  <c r="C80" i="184" a="1"/>
  <c r="E39" i="184" a="1"/>
  <c r="E9" i="184" a="1"/>
  <c r="B48" i="189" a="1"/>
  <c r="B11" i="184" a="1"/>
  <c r="N100" i="189" a="1"/>
  <c r="A100" i="189" a="1"/>
  <c r="N69" i="189" a="1"/>
  <c r="P19" i="189" a="1"/>
  <c r="A61" i="189" a="1"/>
  <c r="B99" i="184" a="1"/>
  <c r="N6" i="189" a="1"/>
  <c r="P56" i="189" a="1"/>
  <c r="O5" i="189" a="1"/>
  <c r="C82" i="184" a="1"/>
  <c r="A26" i="189" a="1"/>
  <c r="B23" i="189" a="1"/>
  <c r="C48" i="184" a="1"/>
  <c r="A15" i="189" a="1"/>
  <c r="C58" i="189" a="1"/>
  <c r="D59" i="184" a="1"/>
  <c r="A38" i="189" a="1"/>
  <c r="P17" i="189" a="1"/>
  <c r="O56" i="189" a="1"/>
  <c r="P73" i="189" a="1"/>
  <c r="E28" i="184" a="1"/>
  <c r="A80" i="189" a="1"/>
  <c r="P92" i="189" a="1"/>
  <c r="N35" i="189" a="1"/>
  <c r="B44" i="189" a="1"/>
  <c r="E8" i="184" a="1"/>
  <c r="C42" i="189" a="1"/>
  <c r="A62" i="189" a="1"/>
  <c r="C41" i="184" a="1"/>
  <c r="B22" i="184" a="1"/>
  <c r="D37" i="184" a="1"/>
  <c r="C73" i="189" a="1"/>
  <c r="C12" i="184" a="1"/>
  <c r="C20" i="184" a="1"/>
  <c r="J4" i="193"/>
  <c r="H5" i="193"/>
  <c r="A30" i="189" a="1"/>
  <c r="I5" i="193"/>
  <c r="P40" i="189" a="1"/>
  <c r="C30" i="184" a="1"/>
  <c r="N83" i="189" a="1"/>
  <c r="E47" i="184" a="1"/>
  <c r="A5" i="189" a="1"/>
  <c r="B98" i="189" a="1"/>
  <c r="P35" i="189" a="1"/>
  <c r="P57" i="189" a="1"/>
  <c r="N14" i="189" a="1"/>
  <c r="N18" i="189" a="1"/>
  <c r="P90" i="189" a="1"/>
  <c r="D58" i="184" a="1"/>
  <c r="B38" i="184" a="1"/>
  <c r="E36" i="184" a="1"/>
  <c r="C76" i="189" a="1"/>
  <c r="D24" i="184" a="1"/>
  <c r="D81" i="184" a="1"/>
  <c r="A23" i="189" a="1"/>
  <c r="O61" i="189" a="1"/>
  <c r="B47" i="189" a="1"/>
  <c r="P41" i="189" a="1"/>
  <c r="D89" i="184" a="1"/>
  <c r="A79" i="189" a="1"/>
  <c r="B101" i="189" a="1"/>
  <c r="D87" i="184" a="1"/>
  <c r="D46" i="184" a="1"/>
  <c r="C38" i="184" a="1"/>
  <c r="C102" i="184" a="1"/>
  <c r="B78" i="184" a="1"/>
  <c r="C90" i="189" a="1"/>
  <c r="C47" i="184" a="1"/>
  <c r="C76" i="184" a="1"/>
  <c r="G4" i="193"/>
  <c r="C4" i="189" a="1"/>
  <c r="P89" i="189" a="1"/>
  <c r="D20" i="184" a="1"/>
  <c r="C64" i="189" a="1"/>
  <c r="N78" i="189" a="1"/>
  <c r="E25" i="184" a="1"/>
  <c r="E11" i="184" a="1"/>
  <c r="B46" i="184" a="1"/>
  <c r="B79" i="184" a="1"/>
  <c r="D16" i="184" a="1"/>
  <c r="B40" i="184" a="1"/>
  <c r="C8" i="184" a="1"/>
  <c r="N16" i="189" a="1"/>
  <c r="C53" i="184" a="1"/>
  <c r="W6" i="194" a="1"/>
  <c r="B84" i="189" a="1"/>
  <c r="B78" i="189" a="1"/>
  <c r="N70" i="189" a="1"/>
  <c r="O67" i="189" a="1"/>
  <c r="L6" i="193"/>
  <c r="N29" i="189" a="1"/>
  <c r="B55" i="189" a="1"/>
  <c r="C31" i="189" a="1"/>
  <c r="A39" i="189" a="1"/>
  <c r="C92" i="184" a="1"/>
  <c r="C39" i="184" a="1"/>
  <c r="O87" i="189" a="1"/>
  <c r="A51" i="189" a="1"/>
  <c r="B37" i="189" a="1"/>
  <c r="M6" i="193"/>
  <c r="P38" i="189" a="1"/>
  <c r="I6" i="193"/>
  <c r="P8" i="194" a="1"/>
  <c r="AH8" i="194" a="1"/>
  <c r="N96" i="189" a="1"/>
  <c r="N47" i="189" a="1"/>
  <c r="D6" i="184" a="1"/>
  <c r="C3" i="189" a="1"/>
  <c r="C21" i="189" a="1"/>
  <c r="D4" i="184" a="1"/>
  <c r="O26" i="189" a="1"/>
  <c r="O21" i="189" a="1"/>
  <c r="E37" i="184" a="1"/>
  <c r="P82" i="189" a="1"/>
  <c r="B85" i="189" a="1"/>
  <c r="A16" i="189" a="1"/>
  <c r="B93" i="184" a="1"/>
  <c r="B19" i="189" a="1"/>
  <c r="O58" i="189" a="1"/>
  <c r="D48" i="184" a="1"/>
  <c r="D72" i="184" a="1"/>
  <c r="P6" i="189" a="1"/>
  <c r="O85" i="189" a="1"/>
  <c r="B97" i="184" a="1"/>
  <c r="D47" i="184" a="1"/>
  <c r="P85" i="189" a="1"/>
  <c r="N99" i="189" a="1"/>
  <c r="D60" i="184" a="1"/>
  <c r="N85" i="189" a="1"/>
  <c r="P39" i="189" a="1"/>
  <c r="P79" i="189" a="1"/>
  <c r="D6" i="193"/>
  <c r="D94" i="184" a="1"/>
  <c r="C30" i="189" a="1"/>
  <c r="P44" i="189" a="1"/>
  <c r="O13" i="189" a="1"/>
  <c r="O19" i="189" a="1"/>
  <c r="C17" i="184" a="1"/>
  <c r="E4" i="184" a="1"/>
  <c r="A97" i="189" a="1"/>
  <c r="L6" i="194" a="1"/>
  <c r="D100" i="184" a="1"/>
  <c r="C47" i="189" a="1"/>
  <c r="A42" i="189" a="1"/>
  <c r="C5" i="193"/>
  <c r="B16" i="189" a="1"/>
  <c r="G3" i="193"/>
  <c r="N72" i="189" a="1"/>
  <c r="P102" i="189" a="1"/>
  <c r="C79" i="184" a="1"/>
  <c r="D3" i="193"/>
  <c r="O46" i="189" a="1"/>
  <c r="E27" i="184" a="1"/>
  <c r="A78" i="189" a="1"/>
  <c r="P58" i="189" a="1"/>
  <c r="B49" i="189" a="1"/>
  <c r="O62" i="189" a="1"/>
  <c r="P75" i="189" a="1"/>
  <c r="B10" i="189" a="1"/>
  <c r="B21" i="189" a="1"/>
  <c r="O3" i="189" a="1"/>
  <c r="C49" i="189" a="1"/>
  <c r="N75" i="189" a="1"/>
  <c r="D65" i="184" a="1"/>
  <c r="B8" i="184" a="1"/>
  <c r="B101" i="184" a="1"/>
  <c r="O74" i="189" a="1"/>
  <c r="D2" i="184" a="1"/>
  <c r="C100" i="184" a="1"/>
  <c r="P43" i="189" a="1"/>
  <c r="C6" i="194"/>
  <c r="B18" i="184" a="1"/>
  <c r="C68" i="189" a="1"/>
  <c r="B30" i="184" a="1"/>
  <c r="B28" i="189" a="1"/>
  <c r="B67" i="184" a="1"/>
  <c r="E6" i="184" a="1"/>
  <c r="D23" i="184" a="1"/>
  <c r="D7" i="184" a="1"/>
  <c r="B39" i="184" a="1"/>
  <c r="O36" i="189" a="1"/>
  <c r="A18" i="189" a="1"/>
  <c r="N34" i="189" a="1"/>
  <c r="E34" i="184" a="1"/>
  <c r="A49" i="189" a="1"/>
  <c r="P15" i="189" a="1"/>
  <c r="A74" i="189" a="1"/>
  <c r="O100" i="189" a="1"/>
  <c r="C102" i="189" a="1"/>
  <c r="D31" i="184" a="1"/>
  <c r="D79" i="184" a="1"/>
  <c r="B37" i="184" a="1"/>
  <c r="D71" i="184" a="1"/>
  <c r="B99" i="189" a="1"/>
  <c r="O79" i="189" a="1"/>
  <c r="O84" i="189" a="1"/>
  <c r="P96" i="189" a="1"/>
  <c r="O17" i="189" a="1"/>
  <c r="A102" i="189" a="1"/>
  <c r="N30" i="189" a="1"/>
  <c r="C45" i="184" a="1"/>
  <c r="C4" i="194"/>
  <c r="N51" i="189" a="1"/>
  <c r="P20" i="189" a="1"/>
  <c r="O99" i="189" a="1"/>
  <c r="C46" i="184" a="1"/>
  <c r="A47" i="189" a="1"/>
  <c r="N84" i="189" a="1"/>
  <c r="O8" i="194" a="1"/>
  <c r="AY8" i="194" a="1"/>
  <c r="H3" i="193"/>
  <c r="A34" i="189" a="1"/>
  <c r="O8" i="189" a="1"/>
  <c r="D13" i="184" a="1"/>
  <c r="D3" i="184" a="1"/>
  <c r="B21" i="184" a="1"/>
  <c r="B29" i="189" a="1"/>
  <c r="B57" i="184" a="1"/>
  <c r="C2" i="189" a="1"/>
  <c r="B35" i="184" a="1"/>
  <c r="C40" i="184" a="1"/>
  <c r="E91" i="184" a="1"/>
  <c r="B102" i="189" a="1"/>
  <c r="P34" i="189" a="1"/>
  <c r="A44" i="189" a="1"/>
  <c r="B42" i="184" a="1"/>
  <c r="E49" i="184" a="1"/>
  <c r="D73" i="184" a="1"/>
  <c r="O72" i="189" a="1"/>
  <c r="P27" i="189" a="1"/>
  <c r="B64" i="184" a="1"/>
  <c r="O102" i="189" a="1"/>
  <c r="D63" i="184" a="1"/>
  <c r="B64" i="189" a="1"/>
  <c r="B82" i="189" a="1"/>
  <c r="D30" i="184" a="1"/>
  <c r="N37" i="189" a="1"/>
  <c r="P32" i="189" a="1"/>
  <c r="C89" i="184" a="1"/>
  <c r="B41" i="189" a="1"/>
  <c r="B40" i="189" a="1"/>
  <c r="B86" i="189" a="1"/>
  <c r="B11" i="189" a="1"/>
  <c r="B34" i="184" a="1"/>
  <c r="C90" i="184" a="1"/>
  <c r="C5" i="189" a="1"/>
  <c r="A58" i="189" a="1"/>
  <c r="C62" i="189" a="1"/>
  <c r="A76" i="189" a="1"/>
  <c r="N65" i="189" a="1"/>
  <c r="B35" i="189" a="1"/>
  <c r="AP6" i="194" a="1"/>
  <c r="A66" i="189" a="1"/>
  <c r="B22" i="189" a="1"/>
  <c r="D55" i="184" a="1"/>
  <c r="C18" i="184" a="1"/>
  <c r="D40" i="184" a="1"/>
  <c r="O88" i="189" a="1"/>
  <c r="A45" i="189" a="1"/>
  <c r="O31" i="189" a="1"/>
  <c r="O22" i="189" a="1"/>
  <c r="D9" i="184" a="1"/>
  <c r="E56" i="184" a="1"/>
  <c r="P52" i="189" a="1"/>
  <c r="B3" i="184" a="1"/>
  <c r="B57" i="189" a="1"/>
  <c r="B77" i="189" a="1"/>
  <c r="J5" i="193"/>
  <c r="E10" i="184" a="1"/>
  <c r="O32" i="189" a="1"/>
  <c r="P93" i="189" a="1"/>
  <c r="O93" i="189" a="1"/>
  <c r="C12" i="189" a="1"/>
  <c r="D43" i="184" a="1"/>
  <c r="D14" i="184" a="1"/>
  <c r="A64" i="189" a="1"/>
  <c r="C95" i="189" a="1"/>
  <c r="D53" i="184" a="1"/>
  <c r="AH7" i="194" a="1"/>
  <c r="B89" i="184" a="1"/>
  <c r="Z7" i="194" a="1"/>
  <c r="Z8" i="194" a="1"/>
  <c r="B95" i="184" a="1"/>
  <c r="O12" i="189" a="1"/>
  <c r="O44" i="189" a="1"/>
  <c r="C29" i="184" a="1"/>
  <c r="O48" i="189" a="1"/>
  <c r="D10" i="184" a="1"/>
  <c r="C93" i="184" a="1"/>
  <c r="P80" i="189" a="1"/>
  <c r="C18" i="189" a="1"/>
  <c r="BD6" i="194" a="1"/>
  <c r="N11" i="189" a="1"/>
  <c r="B87" i="189" a="1"/>
  <c r="O25" i="189" a="1"/>
  <c r="D83" i="184" a="1"/>
  <c r="E65" i="184" a="1"/>
  <c r="C3" i="194"/>
  <c r="B28" i="184" a="1"/>
  <c r="N38" i="189" a="1"/>
  <c r="B29" i="184" a="1"/>
  <c r="N82" i="189" a="1"/>
  <c r="C52" i="184" a="1"/>
  <c r="O73" i="189" a="1"/>
  <c r="P76" i="189" a="1"/>
  <c r="K4" i="193"/>
  <c r="P3" i="189" a="1"/>
  <c r="C28" i="184" a="1"/>
  <c r="P70" i="189" a="1"/>
  <c r="B96" i="184" a="1"/>
  <c r="B77" i="184" a="1"/>
  <c r="B17" i="184" a="1"/>
  <c r="B59" i="184" a="1"/>
  <c r="O53" i="189" a="1"/>
  <c r="N9" i="189" a="1"/>
  <c r="N77" i="189" a="1"/>
  <c r="B62" i="189" a="1"/>
  <c r="B12" i="184" a="1"/>
  <c r="N17" i="189" a="1"/>
  <c r="E101" i="184" a="1"/>
  <c r="B47" i="184" a="1"/>
  <c r="A96" i="189" a="1"/>
  <c r="O60" i="189" a="1"/>
  <c r="D26" i="184" a="1"/>
  <c r="B52" i="184" a="1"/>
  <c r="A59" i="189" a="1"/>
  <c r="C43" i="184" a="1"/>
  <c r="B93" i="189" a="1"/>
  <c r="A91" i="189" a="1"/>
  <c r="B73" i="189" a="1"/>
  <c r="C95" i="184" a="1"/>
  <c r="B91" i="184" a="1"/>
  <c r="C87" i="184" a="1"/>
  <c r="C25" i="189" a="1"/>
  <c r="C54" i="184" a="1"/>
  <c r="O47" i="189" a="1"/>
  <c r="D32" i="184" a="1"/>
  <c r="A37" i="189" a="1"/>
  <c r="B15" i="184" a="1"/>
  <c r="E71" i="184" a="1"/>
  <c r="B58" i="189" a="1"/>
  <c r="A27" i="189" a="1"/>
  <c r="C16" i="189" a="1"/>
  <c r="D76" i="184" a="1"/>
  <c r="O69" i="189" a="1"/>
  <c r="B19" i="184" a="1"/>
  <c r="H6" i="193"/>
  <c r="O10" i="189" a="1"/>
  <c r="AY7" i="194" a="1"/>
  <c r="B82" i="184" a="1"/>
  <c r="C99" i="184" a="1"/>
  <c r="B91" i="189" a="1"/>
  <c r="N59" i="189" a="1"/>
  <c r="N86" i="189" a="1"/>
  <c r="O51" i="189" a="1"/>
  <c r="C71" i="189" a="1"/>
  <c r="B97" i="189" a="1"/>
  <c r="C3" i="193"/>
  <c r="E92" i="184" a="1"/>
  <c r="P78" i="189" a="1"/>
  <c r="A24" i="189" a="1"/>
  <c r="C33" i="189" a="1"/>
  <c r="O95" i="189" a="1"/>
  <c r="O23" i="189" a="1"/>
  <c r="D42" i="184" a="1"/>
  <c r="D22" i="184" a="1"/>
  <c r="N7" i="189" a="1"/>
  <c r="D27" i="184" a="1"/>
  <c r="C53" i="189" a="1"/>
  <c r="P81" i="189" a="1"/>
  <c r="A12" i="189" a="1"/>
  <c r="E45" i="184" a="1"/>
  <c r="E94" i="184" a="1"/>
  <c r="N50" i="189" a="1"/>
  <c r="C31" i="184" a="1"/>
  <c r="B4" i="184" a="1"/>
  <c r="A35" i="189" a="1"/>
  <c r="O86" i="189" a="1"/>
  <c r="C40" i="189" a="1"/>
  <c r="B53" i="184" a="1"/>
  <c r="E81" i="184" a="1"/>
  <c r="P12" i="189" a="1"/>
  <c r="E41" i="184" a="1"/>
  <c r="P14" i="189" a="1"/>
  <c r="E84" i="184" a="1"/>
  <c r="D41" i="184" a="1"/>
  <c r="BG8" i="194" a="1"/>
  <c r="D74" i="184" a="1"/>
  <c r="E64" i="184" a="1"/>
  <c r="C67" i="189" a="1"/>
  <c r="B53" i="189" a="1"/>
  <c r="P30" i="189" a="1"/>
  <c r="M6" i="194" a="1"/>
  <c r="D64" i="184" a="1"/>
  <c r="P91" i="189" a="1"/>
  <c r="L3" i="193"/>
  <c r="C45" i="189" a="1"/>
  <c r="D33" i="184" a="1"/>
  <c r="C75" i="184" a="1"/>
  <c r="N62" i="189" a="1"/>
  <c r="B39" i="189" a="1"/>
  <c r="C32" i="184" a="1"/>
  <c r="C35" i="184" a="1"/>
  <c r="N53" i="189" a="1"/>
  <c r="C32" i="189" a="1"/>
  <c r="A29" i="189" a="1"/>
  <c r="A67" i="189" a="1"/>
  <c r="P37" i="189" a="1"/>
  <c r="C94" i="184" a="1"/>
  <c r="E6" i="193"/>
  <c r="E43" i="184" a="1"/>
  <c r="N28" i="189" a="1"/>
  <c r="P49" i="189" a="1"/>
  <c r="N87" i="189" a="1"/>
  <c r="BG7" i="194" a="1"/>
  <c r="E40" i="184" a="1"/>
  <c r="B74" i="189" a="1"/>
  <c r="A92" i="189" a="1"/>
  <c r="O65" i="189" a="1"/>
  <c r="K3" i="193"/>
  <c r="O81" i="189" a="1"/>
  <c r="AB11" i="194" l="1"/>
  <c r="J11" i="188" s="1"/>
  <c r="O66" i="189"/>
  <c r="C66" i="182" s="1"/>
  <c r="B101" i="184"/>
  <c r="O8" i="189"/>
  <c r="O94" i="189"/>
  <c r="O55" i="189"/>
  <c r="E55" i="190" s="1" a="1"/>
  <c r="E55" i="190" s="1"/>
  <c r="BE55" i="190" s="1"/>
  <c r="AB55" i="189" s="1"/>
  <c r="B44" i="189"/>
  <c r="A54" i="189"/>
  <c r="P86" i="189"/>
  <c r="B70" i="184"/>
  <c r="C95" i="184"/>
  <c r="P102" i="189"/>
  <c r="F102" i="190" s="1" a="1"/>
  <c r="F102" i="190" s="1"/>
  <c r="AF102" i="190" s="1"/>
  <c r="O60" i="189"/>
  <c r="E60" i="190" s="1" a="1"/>
  <c r="E60" i="190" s="1"/>
  <c r="AE60" i="190" s="1"/>
  <c r="N2" i="189"/>
  <c r="B2" i="182" s="1"/>
  <c r="C27" i="189"/>
  <c r="N61" i="189"/>
  <c r="P2" i="189"/>
  <c r="D2" i="182" s="1"/>
  <c r="D77" i="184"/>
  <c r="N59" i="189"/>
  <c r="B53" i="184"/>
  <c r="D16" i="184"/>
  <c r="C94" i="189"/>
  <c r="B71" i="189"/>
  <c r="A46" i="189"/>
  <c r="B31" i="189"/>
  <c r="B92" i="184"/>
  <c r="P35" i="189"/>
  <c r="D6" i="184"/>
  <c r="C92" i="189"/>
  <c r="O98" i="189"/>
  <c r="R98" i="190" s="1" a="1"/>
  <c r="R98" i="190" s="1"/>
  <c r="AR98" i="190" s="1"/>
  <c r="P46" i="189"/>
  <c r="D46" i="182" s="1"/>
  <c r="A50" i="189"/>
  <c r="P90" i="189"/>
  <c r="D90" i="182" s="1"/>
  <c r="N74" i="189"/>
  <c r="B74" i="182" s="1"/>
  <c r="B30" i="184"/>
  <c r="N35" i="189"/>
  <c r="B35" i="182" s="1"/>
  <c r="B34" i="184"/>
  <c r="E60" i="184"/>
  <c r="E74" i="184"/>
  <c r="B69" i="189"/>
  <c r="B66" i="184"/>
  <c r="C62" i="184"/>
  <c r="C95" i="189"/>
  <c r="C98" i="189"/>
  <c r="B80" i="184"/>
  <c r="B86" i="184"/>
  <c r="O74" i="189"/>
  <c r="D45" i="184"/>
  <c r="C24" i="184"/>
  <c r="N32" i="189"/>
  <c r="B71" i="184"/>
  <c r="D12" i="184"/>
  <c r="C83" i="189"/>
  <c r="E5" i="184"/>
  <c r="C24" i="189"/>
  <c r="D37" i="184"/>
  <c r="A11" i="189"/>
  <c r="O46" i="189"/>
  <c r="C68" i="184"/>
  <c r="F17" i="193" a="1"/>
  <c r="F17" i="193" s="1"/>
  <c r="F16" i="193" a="1"/>
  <c r="F16" i="193" s="1"/>
  <c r="F15" i="193" a="1"/>
  <c r="F15" i="193" s="1"/>
  <c r="A3" i="189"/>
  <c r="A51" i="189"/>
  <c r="B70" i="189"/>
  <c r="D39" i="184"/>
  <c r="O87" i="189"/>
  <c r="R87" i="190" s="1" a="1"/>
  <c r="R87" i="190" s="1"/>
  <c r="AR87" i="190" s="1"/>
  <c r="C32" i="184"/>
  <c r="O3" i="189"/>
  <c r="E3" i="190" s="1" a="1"/>
  <c r="E3" i="190" s="1"/>
  <c r="AE3" i="190" s="1"/>
  <c r="C52" i="184"/>
  <c r="N26" i="189"/>
  <c r="Q26" i="190" s="1" a="1"/>
  <c r="Q26" i="190" s="1"/>
  <c r="AQ26" i="190" s="1"/>
  <c r="C61" i="189"/>
  <c r="C30" i="184"/>
  <c r="B32" i="184"/>
  <c r="B92" i="189"/>
  <c r="P77" i="189"/>
  <c r="C34" i="189"/>
  <c r="C22" i="189"/>
  <c r="A93" i="189"/>
  <c r="D71" i="184"/>
  <c r="P7" i="189"/>
  <c r="F7" i="190" s="1" a="1"/>
  <c r="F7" i="190" s="1"/>
  <c r="AF7" i="190" s="1"/>
  <c r="B25" i="184"/>
  <c r="A2" i="189"/>
  <c r="Q3" i="194" s="1"/>
  <c r="H3" i="188" s="1"/>
  <c r="A62" i="189"/>
  <c r="C97" i="184"/>
  <c r="D27" i="184"/>
  <c r="C89" i="189"/>
  <c r="C40" i="189"/>
  <c r="N80" i="189"/>
  <c r="C23" i="184"/>
  <c r="C74" i="184"/>
  <c r="D59" i="184"/>
  <c r="B93" i="189"/>
  <c r="B64" i="184"/>
  <c r="B33" i="184"/>
  <c r="B58" i="184"/>
  <c r="O64" i="189"/>
  <c r="E64" i="190" s="1" a="1"/>
  <c r="E64" i="190" s="1"/>
  <c r="O90" i="189"/>
  <c r="C90" i="182" s="1"/>
  <c r="C101" i="184"/>
  <c r="A60" i="189"/>
  <c r="N67" i="189"/>
  <c r="N40" i="189"/>
  <c r="N27" i="189"/>
  <c r="B91" i="184"/>
  <c r="O61" i="189"/>
  <c r="C61" i="182" s="1"/>
  <c r="N39" i="189"/>
  <c r="N13" i="189"/>
  <c r="Q13" i="190" s="1" a="1"/>
  <c r="Q13" i="190" s="1"/>
  <c r="AQ13" i="190" s="1"/>
  <c r="B23" i="184"/>
  <c r="O34" i="189"/>
  <c r="R34" i="190" s="1" a="1"/>
  <c r="R34" i="190" s="1"/>
  <c r="AR34" i="190" s="1"/>
  <c r="C35" i="189"/>
  <c r="N16" i="189"/>
  <c r="C22" i="184"/>
  <c r="B15" i="189"/>
  <c r="D22" i="184"/>
  <c r="N31" i="189"/>
  <c r="C54" i="184"/>
  <c r="D47" i="184"/>
  <c r="C83" i="184"/>
  <c r="C92" i="184"/>
  <c r="P57" i="189"/>
  <c r="S57" i="190" s="1" a="1"/>
  <c r="S57" i="190" s="1"/>
  <c r="AS57" i="190" s="1"/>
  <c r="O11" i="189"/>
  <c r="E11" i="190" s="1" a="1"/>
  <c r="E11" i="190" s="1"/>
  <c r="AE11" i="190" s="1"/>
  <c r="P48" i="189"/>
  <c r="S48" i="190" s="1" a="1"/>
  <c r="S48" i="190" s="1"/>
  <c r="AS48" i="190" s="1"/>
  <c r="BE6" i="194"/>
  <c r="E18" i="184"/>
  <c r="E83" i="184"/>
  <c r="E45" i="184"/>
  <c r="E90" i="184"/>
  <c r="E93" i="184"/>
  <c r="E23" i="184"/>
  <c r="E26" i="184"/>
  <c r="E46" i="184"/>
  <c r="E73" i="184"/>
  <c r="L6" i="188"/>
  <c r="O83" i="189"/>
  <c r="E83" i="190" s="1" a="1"/>
  <c r="E83" i="190" s="1"/>
  <c r="BE83" i="190" s="1"/>
  <c r="AB83" i="189" s="1"/>
  <c r="C58" i="189"/>
  <c r="B96" i="189"/>
  <c r="B66" i="189"/>
  <c r="B68" i="184"/>
  <c r="A18" i="189"/>
  <c r="D50" i="184"/>
  <c r="C17" i="194" a="1"/>
  <c r="C17" i="194" s="1"/>
  <c r="C16" i="194" a="1"/>
  <c r="C16" i="194" s="1"/>
  <c r="C15" i="194" a="1"/>
  <c r="C15" i="194" s="1"/>
  <c r="O41" i="189"/>
  <c r="E41" i="190" s="1" a="1"/>
  <c r="E41" i="190" s="1"/>
  <c r="AE41" i="190" s="1"/>
  <c r="C11" i="184"/>
  <c r="B27" i="189"/>
  <c r="P51" i="189"/>
  <c r="S51" i="190" s="1" a="1"/>
  <c r="S51" i="190" s="1"/>
  <c r="AS51" i="190" s="1"/>
  <c r="D4" i="184"/>
  <c r="E86" i="184"/>
  <c r="D70" i="184"/>
  <c r="B72" i="189"/>
  <c r="D89" i="184"/>
  <c r="A17" i="189"/>
  <c r="C84" i="184"/>
  <c r="C63" i="184"/>
  <c r="A43" i="189"/>
  <c r="O7" i="189"/>
  <c r="N6" i="189"/>
  <c r="Q6" i="190" s="1" a="1"/>
  <c r="Q6" i="190" s="1"/>
  <c r="AQ6" i="190" s="1"/>
  <c r="O39" i="189"/>
  <c r="D67" i="184"/>
  <c r="B59" i="184"/>
  <c r="D91" i="184"/>
  <c r="P70" i="189"/>
  <c r="D70" i="182" s="1"/>
  <c r="B37" i="189"/>
  <c r="D26" i="184"/>
  <c r="B42" i="184"/>
  <c r="O2" i="189"/>
  <c r="R2" i="190" s="1" a="1"/>
  <c r="R2" i="190" s="1"/>
  <c r="AR2" i="190" s="1"/>
  <c r="B79" i="184"/>
  <c r="A37" i="189"/>
  <c r="A55" i="189"/>
  <c r="O21" i="189"/>
  <c r="R21" i="190" s="1" a="1"/>
  <c r="R21" i="190" s="1"/>
  <c r="AR21" i="190" s="1"/>
  <c r="B2" i="184"/>
  <c r="S3" i="194" s="1"/>
  <c r="B51" i="189"/>
  <c r="N53" i="189"/>
  <c r="P33" i="189"/>
  <c r="F33" i="190" s="1" a="1"/>
  <c r="F33" i="190" s="1"/>
  <c r="AF33" i="190" s="1"/>
  <c r="D40" i="184"/>
  <c r="D88" i="184"/>
  <c r="D52" i="184"/>
  <c r="B60" i="184"/>
  <c r="A87" i="189"/>
  <c r="C27" i="184"/>
  <c r="D49" i="184"/>
  <c r="C8" i="189"/>
  <c r="O70" i="189"/>
  <c r="N97" i="189"/>
  <c r="B97" i="182" s="1"/>
  <c r="B76" i="184"/>
  <c r="N37" i="189"/>
  <c r="D37" i="190" s="1" a="1"/>
  <c r="D37" i="190" s="1"/>
  <c r="AD37" i="190" s="1"/>
  <c r="P80" i="189"/>
  <c r="F80" i="190" s="1" a="1"/>
  <c r="F80" i="190" s="1"/>
  <c r="C90" i="184"/>
  <c r="D48" i="184"/>
  <c r="N64" i="189"/>
  <c r="C69" i="184"/>
  <c r="P41" i="189"/>
  <c r="S41" i="190" s="1" a="1"/>
  <c r="S41" i="190" s="1"/>
  <c r="AS41" i="190" s="1"/>
  <c r="B83" i="189"/>
  <c r="N44" i="189"/>
  <c r="Q44" i="190" s="1" a="1"/>
  <c r="Q44" i="190" s="1"/>
  <c r="AQ44" i="190" s="1"/>
  <c r="B18" i="189"/>
  <c r="D84" i="184"/>
  <c r="O88" i="189"/>
  <c r="D58" i="184"/>
  <c r="A27" i="189"/>
  <c r="B69" i="184"/>
  <c r="P98" i="189"/>
  <c r="F98" i="190" s="1" a="1"/>
  <c r="F98" i="190" s="1"/>
  <c r="AF98" i="190" s="1"/>
  <c r="P8" i="189"/>
  <c r="S8" i="190" s="1" a="1"/>
  <c r="S8" i="190" s="1"/>
  <c r="AS8" i="190" s="1"/>
  <c r="B32" i="189"/>
  <c r="B74" i="184"/>
  <c r="N102" i="189"/>
  <c r="D102" i="190" s="1" a="1"/>
  <c r="D102" i="190" s="1"/>
  <c r="B57" i="189"/>
  <c r="B42" i="189"/>
  <c r="B98" i="184"/>
  <c r="A67" i="189"/>
  <c r="P79" i="189"/>
  <c r="D79" i="182" s="1"/>
  <c r="E62" i="184"/>
  <c r="E12" i="184"/>
  <c r="E9" i="184"/>
  <c r="E30" i="184"/>
  <c r="E65" i="184"/>
  <c r="E43" i="184"/>
  <c r="E77" i="184"/>
  <c r="C73" i="189"/>
  <c r="B67" i="184"/>
  <c r="AO6" i="194"/>
  <c r="AL6" i="194" s="1"/>
  <c r="A98" i="189"/>
  <c r="D97" i="184"/>
  <c r="B50" i="189"/>
  <c r="C37" i="189"/>
  <c r="C91" i="189"/>
  <c r="O51" i="189"/>
  <c r="A22" i="189"/>
  <c r="B36" i="184"/>
  <c r="N7" i="189"/>
  <c r="D7" i="190" s="1" a="1"/>
  <c r="D7" i="190" s="1"/>
  <c r="AD7" i="190" s="1"/>
  <c r="B99" i="184"/>
  <c r="D33" i="184"/>
  <c r="C72" i="189"/>
  <c r="B10" i="184"/>
  <c r="A44" i="189"/>
  <c r="D80" i="184"/>
  <c r="B4" i="184"/>
  <c r="N84" i="189"/>
  <c r="P26" i="189"/>
  <c r="F26" i="190" s="1" a="1"/>
  <c r="F26" i="190" s="1"/>
  <c r="AF26" i="190" s="1"/>
  <c r="C5" i="184"/>
  <c r="D46" i="184"/>
  <c r="B65" i="189"/>
  <c r="B21" i="189"/>
  <c r="B16" i="184"/>
  <c r="O30" i="189"/>
  <c r="R30" i="190" s="1" a="1"/>
  <c r="R30" i="190" s="1"/>
  <c r="AR30" i="190" s="1"/>
  <c r="B7" i="189"/>
  <c r="B49" i="184"/>
  <c r="N68" i="189"/>
  <c r="P97" i="189"/>
  <c r="B47" i="184"/>
  <c r="P29" i="189"/>
  <c r="S29" i="190" s="1" a="1"/>
  <c r="S29" i="190" s="1"/>
  <c r="AS29" i="190" s="1"/>
  <c r="N22" i="189"/>
  <c r="Q22" i="190" s="1" a="1"/>
  <c r="Q22" i="190" s="1"/>
  <c r="AQ22" i="190" s="1"/>
  <c r="N86" i="189"/>
  <c r="Q86" i="190" s="1" a="1"/>
  <c r="Q86" i="190" s="1"/>
  <c r="AQ86" i="190" s="1"/>
  <c r="A6" i="189"/>
  <c r="P55" i="189"/>
  <c r="P32" i="189"/>
  <c r="F32" i="190" s="1" a="1"/>
  <c r="F32" i="190" s="1"/>
  <c r="AF32" i="190" s="1"/>
  <c r="O78" i="189"/>
  <c r="C78" i="182" s="1"/>
  <c r="C80" i="189"/>
  <c r="O58" i="189"/>
  <c r="B60" i="189"/>
  <c r="B46" i="184"/>
  <c r="O37" i="189"/>
  <c r="E37" i="190" s="1" a="1"/>
  <c r="E37" i="190" s="1"/>
  <c r="AE37" i="190" s="1"/>
  <c r="O81" i="189"/>
  <c r="C81" i="182" s="1"/>
  <c r="B55" i="189"/>
  <c r="B8" i="184"/>
  <c r="B97" i="189"/>
  <c r="P40" i="189"/>
  <c r="O67" i="189"/>
  <c r="B51" i="184"/>
  <c r="N21" i="189"/>
  <c r="C82" i="189"/>
  <c r="N71" i="189"/>
  <c r="B71" i="182" s="1"/>
  <c r="P67" i="189"/>
  <c r="D67" i="182" s="1"/>
  <c r="B11" i="189"/>
  <c r="N88" i="189"/>
  <c r="D88" i="190" s="1" a="1"/>
  <c r="D88" i="190" s="1"/>
  <c r="AD88" i="190" s="1"/>
  <c r="B38" i="184"/>
  <c r="B17" i="184"/>
  <c r="B20" i="184"/>
  <c r="B78" i="189"/>
  <c r="B95" i="189"/>
  <c r="A74" i="189"/>
  <c r="C19" i="184"/>
  <c r="C76" i="184"/>
  <c r="A73" i="189"/>
  <c r="O79" i="189"/>
  <c r="E79" i="190" s="1" a="1"/>
  <c r="E79" i="190" s="1"/>
  <c r="BE79" i="190" s="1"/>
  <c r="AB79" i="189" s="1"/>
  <c r="A92" i="189"/>
  <c r="B98" i="189"/>
  <c r="O35" i="189"/>
  <c r="E35" i="190" s="1" a="1"/>
  <c r="E35" i="190" s="1"/>
  <c r="AE35" i="190" s="1"/>
  <c r="B50" i="184"/>
  <c r="D79" i="184"/>
  <c r="C16" i="193" a="1"/>
  <c r="C16" i="193" s="1"/>
  <c r="C15" i="193" a="1"/>
  <c r="C15" i="193" s="1"/>
  <c r="M3" i="188"/>
  <c r="C17" i="193" a="1"/>
  <c r="C17" i="193" s="1"/>
  <c r="D102" i="184"/>
  <c r="C60" i="189"/>
  <c r="B77" i="189"/>
  <c r="M5" i="188"/>
  <c r="C47" i="189"/>
  <c r="D20" i="184"/>
  <c r="P44" i="189"/>
  <c r="S44" i="190" s="1" a="1"/>
  <c r="S44" i="190" s="1"/>
  <c r="AS44" i="190" s="1"/>
  <c r="D2" i="184"/>
  <c r="S5" i="194" s="1"/>
  <c r="B6" i="184"/>
  <c r="C96" i="189"/>
  <c r="C102" i="189"/>
  <c r="E53" i="184"/>
  <c r="E16" i="184"/>
  <c r="E21" i="184"/>
  <c r="E15" i="184"/>
  <c r="BD6" i="194"/>
  <c r="E82" i="184"/>
  <c r="E57" i="184"/>
  <c r="E11" i="184"/>
  <c r="E59" i="184"/>
  <c r="E72" i="184"/>
  <c r="A81" i="189"/>
  <c r="C18" i="184"/>
  <c r="D32" i="184"/>
  <c r="B43" i="189"/>
  <c r="N70" i="189"/>
  <c r="C71" i="189"/>
  <c r="C64" i="189"/>
  <c r="P17" i="189"/>
  <c r="S17" i="190" s="1" a="1"/>
  <c r="S17" i="190" s="1"/>
  <c r="AS17" i="190" s="1"/>
  <c r="O53" i="189"/>
  <c r="C53" i="182" s="1"/>
  <c r="C46" i="184"/>
  <c r="C30" i="189"/>
  <c r="N76" i="189"/>
  <c r="D36" i="184"/>
  <c r="E2" i="182"/>
  <c r="F6" i="194" s="1" a="1"/>
  <c r="F6" i="194" s="1"/>
  <c r="B11" i="184"/>
  <c r="N38" i="189"/>
  <c r="D38" i="190" s="1" a="1"/>
  <c r="D38" i="190" s="1"/>
  <c r="AD38" i="190" s="1"/>
  <c r="O27" i="189"/>
  <c r="E27" i="190" s="1" a="1"/>
  <c r="E27" i="190" s="1"/>
  <c r="AE27" i="190" s="1"/>
  <c r="B57" i="184"/>
  <c r="B35" i="184"/>
  <c r="C20" i="189"/>
  <c r="C90" i="189"/>
  <c r="A66" i="189"/>
  <c r="D5" i="184"/>
  <c r="B49" i="189"/>
  <c r="P64" i="189"/>
  <c r="S64" i="190" s="1" a="1"/>
  <c r="S64" i="190" s="1"/>
  <c r="AS64" i="190" s="1"/>
  <c r="C25" i="189"/>
  <c r="C62" i="189"/>
  <c r="C71" i="184"/>
  <c r="A12" i="189"/>
  <c r="A59" i="189"/>
  <c r="B12" i="184"/>
  <c r="D18" i="184"/>
  <c r="B44" i="184"/>
  <c r="C82" i="184"/>
  <c r="O5" i="189"/>
  <c r="E5" i="190" s="1" a="1"/>
  <c r="E5" i="190" s="1"/>
  <c r="AE5" i="190" s="1"/>
  <c r="C72" i="184"/>
  <c r="N28" i="189"/>
  <c r="O22" i="189"/>
  <c r="C85" i="189"/>
  <c r="D73" i="184"/>
  <c r="O92" i="189"/>
  <c r="E92" i="190" s="1" a="1"/>
  <c r="E92" i="190" s="1"/>
  <c r="C39" i="189"/>
  <c r="P82" i="189"/>
  <c r="P15" i="189"/>
  <c r="F15" i="190" s="1" a="1"/>
  <c r="F15" i="190" s="1"/>
  <c r="AF15" i="190" s="1"/>
  <c r="O48" i="189"/>
  <c r="C48" i="182" s="1"/>
  <c r="O12" i="189"/>
  <c r="C12" i="182" s="1"/>
  <c r="D99" i="184"/>
  <c r="O43" i="189"/>
  <c r="C43" i="182" s="1"/>
  <c r="C81" i="184"/>
  <c r="A58" i="189"/>
  <c r="P58" i="189"/>
  <c r="D58" i="182" s="1"/>
  <c r="C69" i="189"/>
  <c r="N78" i="189"/>
  <c r="C68" i="189"/>
  <c r="B40" i="189"/>
  <c r="D35" i="184"/>
  <c r="B41" i="189"/>
  <c r="A90" i="189"/>
  <c r="B46" i="189"/>
  <c r="C54" i="189"/>
  <c r="A29" i="189"/>
  <c r="N98" i="189"/>
  <c r="C70" i="184"/>
  <c r="P6" i="189"/>
  <c r="C10" i="189"/>
  <c r="O50" i="189"/>
  <c r="A77" i="189"/>
  <c r="C36" i="189"/>
  <c r="D3" i="184"/>
  <c r="A34" i="189"/>
  <c r="N45" i="189"/>
  <c r="B45" i="182" s="1"/>
  <c r="D82" i="184"/>
  <c r="A63" i="189"/>
  <c r="D19" i="184"/>
  <c r="C20" i="184"/>
  <c r="P49" i="189"/>
  <c r="B73" i="189"/>
  <c r="N72" i="189"/>
  <c r="P73" i="189"/>
  <c r="S73" i="190" s="1" a="1"/>
  <c r="S73" i="190" s="1"/>
  <c r="AS73" i="190" s="1"/>
  <c r="A19" i="189"/>
  <c r="A32" i="189"/>
  <c r="B3" i="184"/>
  <c r="B36" i="189"/>
  <c r="E67" i="184"/>
  <c r="E56" i="184"/>
  <c r="E63" i="184"/>
  <c r="E48" i="184"/>
  <c r="E39" i="184"/>
  <c r="E76" i="184"/>
  <c r="E78" i="184"/>
  <c r="E54" i="184"/>
  <c r="AF6" i="194"/>
  <c r="E29" i="184"/>
  <c r="N47" i="189"/>
  <c r="Q47" i="190" s="1" a="1"/>
  <c r="Q47" i="190" s="1"/>
  <c r="AQ47" i="190" s="1"/>
  <c r="AV6" i="194"/>
  <c r="C55" i="184"/>
  <c r="C38" i="189"/>
  <c r="N18" i="189"/>
  <c r="A89" i="189"/>
  <c r="P53" i="189"/>
  <c r="C5" i="189"/>
  <c r="P92" i="189"/>
  <c r="S92" i="190" s="1" a="1"/>
  <c r="S92" i="190" s="1"/>
  <c r="AS92" i="190" s="1"/>
  <c r="A97" i="189"/>
  <c r="N89" i="189"/>
  <c r="O13" i="189"/>
  <c r="E13" i="190" s="1" a="1"/>
  <c r="E13" i="190" s="1"/>
  <c r="AE13" i="190" s="1"/>
  <c r="P72" i="189"/>
  <c r="D72" i="182" s="1"/>
  <c r="C66" i="184"/>
  <c r="B22" i="189"/>
  <c r="B82" i="184"/>
  <c r="A84" i="189"/>
  <c r="P4" i="189"/>
  <c r="D44" i="184"/>
  <c r="N11" i="189"/>
  <c r="C16" i="184"/>
  <c r="N20" i="189"/>
  <c r="O65" i="189"/>
  <c r="E65" i="190" s="1" a="1"/>
  <c r="E65" i="190" s="1"/>
  <c r="D29" i="184"/>
  <c r="O28" i="189"/>
  <c r="R28" i="190" s="1" a="1"/>
  <c r="R28" i="190" s="1"/>
  <c r="AR28" i="190" s="1"/>
  <c r="B45" i="184"/>
  <c r="C14" i="189"/>
  <c r="D101" i="184"/>
  <c r="B100" i="184"/>
  <c r="A40" i="189"/>
  <c r="N14" i="189"/>
  <c r="C29" i="189"/>
  <c r="D17" i="184"/>
  <c r="C28" i="189"/>
  <c r="A26" i="189"/>
  <c r="B39" i="184"/>
  <c r="C98" i="184"/>
  <c r="N3" i="189"/>
  <c r="Q3" i="190" s="1" a="1"/>
  <c r="Q3" i="190" s="1"/>
  <c r="AQ3" i="190" s="1"/>
  <c r="C79" i="184"/>
  <c r="A70" i="189"/>
  <c r="C88" i="189"/>
  <c r="O68" i="189"/>
  <c r="E68" i="190" s="1" a="1"/>
  <c r="E68" i="190" s="1"/>
  <c r="BE68" i="190" s="1"/>
  <c r="AB68" i="189" s="1"/>
  <c r="N23" i="189"/>
  <c r="D96" i="184"/>
  <c r="N25" i="189"/>
  <c r="Q25" i="190" s="1" a="1"/>
  <c r="Q25" i="190" s="1"/>
  <c r="AQ25" i="190" s="1"/>
  <c r="P78" i="189"/>
  <c r="D25" i="184"/>
  <c r="B7" i="184"/>
  <c r="C52" i="189"/>
  <c r="B62" i="184"/>
  <c r="C41" i="184"/>
  <c r="A33" i="189"/>
  <c r="P5" i="189"/>
  <c r="F5" i="190" s="1" a="1"/>
  <c r="F5" i="190" s="1"/>
  <c r="AF5" i="190" s="1"/>
  <c r="C42" i="189"/>
  <c r="B27" i="184"/>
  <c r="N91" i="189"/>
  <c r="B91" i="182" s="1"/>
  <c r="N90" i="189"/>
  <c r="B90" i="182" s="1"/>
  <c r="B5" i="189"/>
  <c r="N77" i="189"/>
  <c r="C3" i="184"/>
  <c r="C12" i="189"/>
  <c r="B64" i="189"/>
  <c r="D10" i="184"/>
  <c r="D95" i="184"/>
  <c r="A36" i="189"/>
  <c r="D90" i="184"/>
  <c r="B13" i="184"/>
  <c r="N8" i="189"/>
  <c r="D8" i="190" s="1" a="1"/>
  <c r="D8" i="190" s="1"/>
  <c r="B20" i="189"/>
  <c r="C21" i="189"/>
  <c r="D54" i="184"/>
  <c r="C78" i="189"/>
  <c r="B56" i="189"/>
  <c r="D41" i="184"/>
  <c r="C23" i="189"/>
  <c r="B80" i="189"/>
  <c r="D8" i="184"/>
  <c r="C99" i="189"/>
  <c r="P83" i="189"/>
  <c r="B38" i="189"/>
  <c r="C46" i="189"/>
  <c r="D14" i="184"/>
  <c r="C76" i="189"/>
  <c r="P22" i="189"/>
  <c r="F22" i="190" s="1" a="1"/>
  <c r="F22" i="190" s="1"/>
  <c r="AF22" i="190" s="1"/>
  <c r="B40" i="184"/>
  <c r="D60" i="184"/>
  <c r="B16" i="189"/>
  <c r="O97" i="189"/>
  <c r="C15" i="189"/>
  <c r="C7" i="189"/>
  <c r="P68" i="189"/>
  <c r="S68" i="190" s="1" a="1"/>
  <c r="S68" i="190" s="1"/>
  <c r="AS68" i="190" s="1"/>
  <c r="E55" i="184"/>
  <c r="E79" i="184"/>
  <c r="E44" i="184"/>
  <c r="E80" i="184"/>
  <c r="E20" i="184"/>
  <c r="E69" i="184"/>
  <c r="E88" i="184"/>
  <c r="E64" i="184"/>
  <c r="B34" i="189"/>
  <c r="B3" i="189"/>
  <c r="B8" i="189"/>
  <c r="N43" i="189"/>
  <c r="B43" i="182" s="1"/>
  <c r="O100" i="189"/>
  <c r="C100" i="182" s="1"/>
  <c r="C17" i="184"/>
  <c r="C86" i="189"/>
  <c r="P89" i="189"/>
  <c r="S89" i="190" s="1" a="1"/>
  <c r="S89" i="190" s="1"/>
  <c r="AS89" i="190" s="1"/>
  <c r="N69" i="189"/>
  <c r="Q69" i="190" s="1" a="1"/>
  <c r="Q69" i="190" s="1"/>
  <c r="AQ69" i="190" s="1"/>
  <c r="P95" i="189"/>
  <c r="F95" i="190" s="1" a="1"/>
  <c r="F95" i="190" s="1"/>
  <c r="A82" i="189"/>
  <c r="B14" i="189"/>
  <c r="O17" i="189"/>
  <c r="R17" i="190" s="1" a="1"/>
  <c r="R17" i="190" s="1"/>
  <c r="AR17" i="190" s="1"/>
  <c r="P99" i="189"/>
  <c r="S99" i="190" s="1" a="1"/>
  <c r="S99" i="190" s="1"/>
  <c r="AS99" i="190" s="1"/>
  <c r="B52" i="189"/>
  <c r="N52" i="189"/>
  <c r="B78" i="184"/>
  <c r="E32" i="184"/>
  <c r="N29" i="189"/>
  <c r="C58" i="184"/>
  <c r="D64" i="184"/>
  <c r="C60" i="184"/>
  <c r="O40" i="189"/>
  <c r="C40" i="182" s="1"/>
  <c r="C43" i="184"/>
  <c r="N60" i="189"/>
  <c r="D60" i="190" s="1" a="1"/>
  <c r="D60" i="190" s="1"/>
  <c r="AD60" i="190" s="1"/>
  <c r="N36" i="189"/>
  <c r="C100" i="189"/>
  <c r="B63" i="189"/>
  <c r="C55" i="189"/>
  <c r="C48" i="184"/>
  <c r="B2" i="189"/>
  <c r="Q4" i="194" s="1"/>
  <c r="H4" i="188" s="1"/>
  <c r="C28" i="184"/>
  <c r="C13" i="189"/>
  <c r="C102" i="184"/>
  <c r="C39" i="184"/>
  <c r="C87" i="189"/>
  <c r="N62" i="189"/>
  <c r="C51" i="189"/>
  <c r="O75" i="189"/>
  <c r="C75" i="182" s="1"/>
  <c r="O10" i="189"/>
  <c r="E10" i="190" s="1" a="1"/>
  <c r="E10" i="190" s="1"/>
  <c r="AE10" i="190" s="1"/>
  <c r="D68" i="184"/>
  <c r="C33" i="184"/>
  <c r="P94" i="189"/>
  <c r="F94" i="190" s="1" a="1"/>
  <c r="F94" i="190" s="1"/>
  <c r="A7" i="189"/>
  <c r="P45" i="189"/>
  <c r="S45" i="190" s="1" a="1"/>
  <c r="S45" i="190" s="1"/>
  <c r="AS45" i="190" s="1"/>
  <c r="P100" i="189"/>
  <c r="D100" i="182" s="1"/>
  <c r="N49" i="189"/>
  <c r="Q49" i="190" s="1" a="1"/>
  <c r="Q49" i="190" s="1"/>
  <c r="AQ49" i="190" s="1"/>
  <c r="C59" i="184"/>
  <c r="B14" i="184"/>
  <c r="O80" i="189"/>
  <c r="E80" i="190" s="1" a="1"/>
  <c r="E80" i="190" s="1"/>
  <c r="P60" i="189"/>
  <c r="A64" i="189"/>
  <c r="B17" i="189"/>
  <c r="N12" i="189"/>
  <c r="B100" i="189"/>
  <c r="D30" i="184"/>
  <c r="D15" i="184"/>
  <c r="B21" i="184"/>
  <c r="N30" i="189"/>
  <c r="B31" i="182" s="1"/>
  <c r="A52" i="189"/>
  <c r="P66" i="189"/>
  <c r="F66" i="190" s="1" a="1"/>
  <c r="F66" i="190" s="1"/>
  <c r="N48" i="189"/>
  <c r="A41" i="189"/>
  <c r="N4" i="189"/>
  <c r="D4" i="190" s="1" a="1"/>
  <c r="D4" i="190" s="1"/>
  <c r="AD4" i="190" s="1"/>
  <c r="O38" i="189"/>
  <c r="C37" i="184"/>
  <c r="C81" i="189"/>
  <c r="L4" i="188"/>
  <c r="B58" i="189"/>
  <c r="D28" i="184"/>
  <c r="D21" i="184"/>
  <c r="D81" i="184"/>
  <c r="B24" i="184"/>
  <c r="A83" i="189"/>
  <c r="A69" i="189"/>
  <c r="C53" i="184"/>
  <c r="B62" i="189"/>
  <c r="N81" i="189"/>
  <c r="D81" i="190" s="1" a="1"/>
  <c r="D81" i="190" s="1"/>
  <c r="O86" i="189"/>
  <c r="R86" i="190" s="1" a="1"/>
  <c r="R86" i="190" s="1"/>
  <c r="AR86" i="190" s="1"/>
  <c r="P39" i="189"/>
  <c r="D39" i="182" s="1"/>
  <c r="N46" i="189"/>
  <c r="D46" i="190" s="1" a="1"/>
  <c r="D46" i="190" s="1"/>
  <c r="N57" i="189"/>
  <c r="Q57" i="190" s="1" a="1"/>
  <c r="Q57" i="190" s="1"/>
  <c r="AQ57" i="190" s="1"/>
  <c r="O23" i="189"/>
  <c r="E23" i="190" s="1" a="1"/>
  <c r="E23" i="190" s="1"/>
  <c r="AE23" i="190" s="1"/>
  <c r="C85" i="184"/>
  <c r="D83" i="184"/>
  <c r="P96" i="189"/>
  <c r="D96" i="182" s="1"/>
  <c r="C31" i="189"/>
  <c r="C38" i="184"/>
  <c r="P88" i="189"/>
  <c r="F88" i="190" s="1" a="1"/>
  <c r="F88" i="190" s="1"/>
  <c r="A99" i="189"/>
  <c r="B19" i="184"/>
  <c r="B99" i="189"/>
  <c r="B35" i="189"/>
  <c r="C75" i="184"/>
  <c r="P38" i="189"/>
  <c r="S38" i="190" s="1" a="1"/>
  <c r="S38" i="190" s="1"/>
  <c r="AS38" i="190" s="1"/>
  <c r="N51" i="189"/>
  <c r="M17" i="193" a="1"/>
  <c r="M17" i="193" s="1"/>
  <c r="M15" i="193" a="1"/>
  <c r="M15" i="193" s="1"/>
  <c r="M16" i="193" a="1"/>
  <c r="M16" i="193" s="1"/>
  <c r="A86" i="189"/>
  <c r="B9" i="189"/>
  <c r="D55" i="184"/>
  <c r="C100" i="184"/>
  <c r="C25" i="184"/>
  <c r="C8" i="184"/>
  <c r="A61" i="189"/>
  <c r="A101" i="189"/>
  <c r="O85" i="189"/>
  <c r="C4" i="189"/>
  <c r="O77" i="189"/>
  <c r="P34" i="189"/>
  <c r="D34" i="182" s="1"/>
  <c r="C33" i="189"/>
  <c r="P93" i="189"/>
  <c r="F93" i="190" s="1" a="1"/>
  <c r="F93" i="190" s="1"/>
  <c r="BF93" i="190" s="1"/>
  <c r="AC93" i="189" s="1"/>
  <c r="C67" i="184"/>
  <c r="O63" i="189"/>
  <c r="E63" i="190" s="1" a="1"/>
  <c r="E63" i="190" s="1"/>
  <c r="P47" i="189"/>
  <c r="D47" i="182" s="1"/>
  <c r="D87" i="184"/>
  <c r="C67" i="189"/>
  <c r="B10" i="189"/>
  <c r="E81" i="184"/>
  <c r="E94" i="184"/>
  <c r="E99" i="184"/>
  <c r="E2" i="184"/>
  <c r="S6" i="194" s="1"/>
  <c r="E101" i="184"/>
  <c r="E4" i="184"/>
  <c r="E98" i="184"/>
  <c r="E52" i="184"/>
  <c r="C101" i="189"/>
  <c r="B88" i="184"/>
  <c r="B61" i="189"/>
  <c r="N82" i="189"/>
  <c r="B82" i="182" s="1"/>
  <c r="A102" i="189"/>
  <c r="B19" i="189"/>
  <c r="B91" i="189"/>
  <c r="A24" i="189"/>
  <c r="O59" i="189"/>
  <c r="C59" i="182" s="1"/>
  <c r="O44" i="189"/>
  <c r="E44" i="190" s="1" a="1"/>
  <c r="E44" i="190" s="1"/>
  <c r="AE44" i="190" s="1"/>
  <c r="B81" i="184"/>
  <c r="D65" i="184"/>
  <c r="D76" i="184"/>
  <c r="C35" i="184"/>
  <c r="E10" i="184"/>
  <c r="E3" i="184"/>
  <c r="O82" i="189"/>
  <c r="P25" i="189"/>
  <c r="S25" i="190" s="1" a="1"/>
  <c r="S25" i="190" s="1"/>
  <c r="AS25" i="190" s="1"/>
  <c r="B86" i="189"/>
  <c r="A15" i="189"/>
  <c r="P87" i="189"/>
  <c r="D87" i="182" s="1"/>
  <c r="B77" i="184"/>
  <c r="C70" i="189"/>
  <c r="P101" i="189"/>
  <c r="D101" i="182" s="1"/>
  <c r="B90" i="184"/>
  <c r="P27" i="189"/>
  <c r="S27" i="190" s="1" a="1"/>
  <c r="S27" i="190" s="1"/>
  <c r="AS27" i="190" s="1"/>
  <c r="D9" i="184"/>
  <c r="P18" i="189"/>
  <c r="F18" i="190" s="1" a="1"/>
  <c r="F18" i="190" s="1"/>
  <c r="AF18" i="190" s="1"/>
  <c r="C40" i="184"/>
  <c r="C99" i="184"/>
  <c r="P16" i="189"/>
  <c r="A88" i="189"/>
  <c r="B74" i="189"/>
  <c r="A5" i="189"/>
  <c r="A79" i="189"/>
  <c r="A25" i="189"/>
  <c r="O15" i="189"/>
  <c r="R15" i="190" s="1" a="1"/>
  <c r="R15" i="190" s="1"/>
  <c r="AR15" i="190" s="1"/>
  <c r="B25" i="189"/>
  <c r="C65" i="189"/>
  <c r="P81" i="189"/>
  <c r="S81" i="190" s="1" a="1"/>
  <c r="S81" i="190" s="1"/>
  <c r="AS81" i="190" s="1"/>
  <c r="C53" i="189"/>
  <c r="D100" i="184"/>
  <c r="P74" i="189"/>
  <c r="S74" i="190" s="1" a="1"/>
  <c r="S74" i="190" s="1"/>
  <c r="AS74" i="190" s="1"/>
  <c r="P84" i="189"/>
  <c r="D84" i="182" s="1"/>
  <c r="C89" i="184"/>
  <c r="C10" i="184"/>
  <c r="B63" i="184"/>
  <c r="N92" i="189"/>
  <c r="Q92" i="190" s="1" a="1"/>
  <c r="Q92" i="190" s="1"/>
  <c r="AQ92" i="190" s="1"/>
  <c r="B97" i="184"/>
  <c r="D74" i="184"/>
  <c r="C41" i="189"/>
  <c r="B85" i="189"/>
  <c r="C18" i="189"/>
  <c r="O84" i="189"/>
  <c r="E84" i="190" s="1" a="1"/>
  <c r="E84" i="190" s="1"/>
  <c r="AE84" i="190" s="1"/>
  <c r="O71" i="189"/>
  <c r="R71" i="190" s="1" a="1"/>
  <c r="R71" i="190" s="1"/>
  <c r="AR71" i="190" s="1"/>
  <c r="A45" i="189"/>
  <c r="C64" i="184"/>
  <c r="C49" i="189"/>
  <c r="B68" i="189"/>
  <c r="B15" i="184"/>
  <c r="O47" i="189"/>
  <c r="R47" i="190" s="1" a="1"/>
  <c r="R47" i="190" s="1"/>
  <c r="AR47" i="190" s="1"/>
  <c r="B89" i="184"/>
  <c r="A53" i="189"/>
  <c r="N93" i="189"/>
  <c r="B93" i="182" s="1"/>
  <c r="A38" i="189"/>
  <c r="B6" i="189"/>
  <c r="O9" i="189"/>
  <c r="D94" i="184"/>
  <c r="B75" i="189"/>
  <c r="P23" i="189"/>
  <c r="A35" i="189"/>
  <c r="B48" i="189"/>
  <c r="B28" i="184"/>
  <c r="D78" i="184"/>
  <c r="B87" i="189"/>
  <c r="C2" i="189"/>
  <c r="Q5" i="194" s="1"/>
  <c r="H5" i="188" s="1"/>
  <c r="P50" i="189"/>
  <c r="S50" i="190" s="1" a="1"/>
  <c r="S50" i="190" s="1"/>
  <c r="AS50" i="190" s="1"/>
  <c r="P61" i="189"/>
  <c r="F61" i="190" s="1" a="1"/>
  <c r="F61" i="190" s="1"/>
  <c r="O16" i="189"/>
  <c r="R16" i="190" s="1" a="1"/>
  <c r="R16" i="190" s="1"/>
  <c r="AR16" i="190" s="1"/>
  <c r="B73" i="184"/>
  <c r="N83" i="189"/>
  <c r="Q83" i="190" s="1" a="1"/>
  <c r="Q83" i="190" s="1"/>
  <c r="AQ83" i="190" s="1"/>
  <c r="B67" i="189"/>
  <c r="A76" i="189"/>
  <c r="B28" i="189"/>
  <c r="C87" i="184"/>
  <c r="D31" i="184"/>
  <c r="B52" i="184"/>
  <c r="A96" i="189"/>
  <c r="P31" i="189"/>
  <c r="F31" i="190" s="1" a="1"/>
  <c r="F31" i="190" s="1"/>
  <c r="C50" i="184"/>
  <c r="A8" i="189"/>
  <c r="P56" i="189"/>
  <c r="E42" i="184"/>
  <c r="E41" i="184"/>
  <c r="M6" i="194"/>
  <c r="E58" i="184"/>
  <c r="E49" i="184"/>
  <c r="E33" i="184"/>
  <c r="E91" i="184"/>
  <c r="E37" i="184"/>
  <c r="E6" i="184"/>
  <c r="E66" i="184"/>
  <c r="B95" i="184"/>
  <c r="A95" i="189"/>
  <c r="C57" i="189"/>
  <c r="D75" i="184"/>
  <c r="O62" i="189"/>
  <c r="E62" i="190" s="1" a="1"/>
  <c r="E62" i="190" s="1"/>
  <c r="A78" i="189"/>
  <c r="C7" i="184"/>
  <c r="N34" i="189"/>
  <c r="Q34" i="190" s="1" a="1"/>
  <c r="Q34" i="190" s="1"/>
  <c r="AQ34" i="190" s="1"/>
  <c r="B18" i="184"/>
  <c r="D24" i="184"/>
  <c r="E97" i="184"/>
  <c r="B26" i="184"/>
  <c r="O52" i="189"/>
  <c r="R52" i="190" s="1" a="1"/>
  <c r="R52" i="190" s="1"/>
  <c r="AR52" i="190" s="1"/>
  <c r="B30" i="189"/>
  <c r="C26" i="189"/>
  <c r="B84" i="189"/>
  <c r="D23" i="184"/>
  <c r="C6" i="189"/>
  <c r="D72" i="184"/>
  <c r="A56" i="189"/>
  <c r="A16" i="189"/>
  <c r="N5" i="189"/>
  <c r="Q5" i="190" s="1" a="1"/>
  <c r="Q5" i="190" s="1"/>
  <c r="AQ5" i="190" s="1"/>
  <c r="C93" i="184"/>
  <c r="P65" i="189"/>
  <c r="H15" i="193" a="1"/>
  <c r="H15" i="193" s="1"/>
  <c r="H17" i="193" a="1"/>
  <c r="H17" i="193" s="1"/>
  <c r="H16" i="193" a="1"/>
  <c r="H16" i="193" s="1"/>
  <c r="N55" i="189"/>
  <c r="D56" i="184"/>
  <c r="P9" i="189"/>
  <c r="S9" i="190" s="1" a="1"/>
  <c r="S9" i="190" s="1"/>
  <c r="AS9" i="190" s="1"/>
  <c r="C12" i="184"/>
  <c r="A91" i="189"/>
  <c r="G17" i="193" a="1"/>
  <c r="G17" i="193" s="1"/>
  <c r="G16" i="193" a="1"/>
  <c r="G16" i="193" s="1"/>
  <c r="G15" i="193" a="1"/>
  <c r="G15" i="193" s="1"/>
  <c r="A42" i="189"/>
  <c r="C93" i="189"/>
  <c r="C48" i="189"/>
  <c r="P37" i="189"/>
  <c r="C49" i="184"/>
  <c r="N101" i="189"/>
  <c r="D101" i="190" s="1" a="1"/>
  <c r="D101" i="190" s="1"/>
  <c r="D42" i="184"/>
  <c r="O73" i="189"/>
  <c r="C73" i="182" s="1"/>
  <c r="C57" i="184"/>
  <c r="C80" i="184"/>
  <c r="N66" i="189"/>
  <c r="Q66" i="190" s="1" a="1"/>
  <c r="Q66" i="190" s="1"/>
  <c r="AQ66" i="190" s="1"/>
  <c r="C63" i="189"/>
  <c r="O45" i="189"/>
  <c r="B29" i="189"/>
  <c r="K17" i="193" a="1"/>
  <c r="K17" i="193" s="1"/>
  <c r="K15" i="193" a="1"/>
  <c r="K15" i="193" s="1"/>
  <c r="K16" i="193" a="1"/>
  <c r="K16" i="193" s="1"/>
  <c r="N96" i="189"/>
  <c r="D96" i="190" s="1" a="1"/>
  <c r="D96" i="190" s="1"/>
  <c r="N33" i="189"/>
  <c r="D33" i="190" s="1" a="1"/>
  <c r="D33" i="190" s="1"/>
  <c r="AD33" i="190" s="1"/>
  <c r="N10" i="189"/>
  <c r="D10" i="190" s="1" a="1"/>
  <c r="D10" i="190" s="1"/>
  <c r="C14" i="184"/>
  <c r="N63" i="189"/>
  <c r="Q63" i="190" s="1" a="1"/>
  <c r="Q63" i="190" s="1"/>
  <c r="AQ63" i="190" s="1"/>
  <c r="A65" i="189"/>
  <c r="A13" i="189"/>
  <c r="A23" i="189"/>
  <c r="A80" i="189"/>
  <c r="O56" i="189"/>
  <c r="R56" i="190" s="1" a="1"/>
  <c r="R56" i="190" s="1"/>
  <c r="AR56" i="190" s="1"/>
  <c r="B89" i="189"/>
  <c r="A31" i="189"/>
  <c r="B39" i="189"/>
  <c r="D69" i="184"/>
  <c r="O96" i="189"/>
  <c r="C96" i="182" s="1"/>
  <c r="D11" i="184"/>
  <c r="O102" i="189"/>
  <c r="E102" i="190" s="1" a="1"/>
  <c r="E102" i="190" s="1"/>
  <c r="BE102" i="190" s="1"/>
  <c r="AB102" i="189" s="1"/>
  <c r="C56" i="189"/>
  <c r="B59" i="189"/>
  <c r="C4" i="184"/>
  <c r="B61" i="184"/>
  <c r="B26" i="189"/>
  <c r="O26" i="189"/>
  <c r="B53" i="189"/>
  <c r="N56" i="189"/>
  <c r="B56" i="182" s="1"/>
  <c r="A4" i="189"/>
  <c r="C86" i="184"/>
  <c r="C17" i="189"/>
  <c r="B65" i="184"/>
  <c r="B56" i="184"/>
  <c r="B47" i="189"/>
  <c r="D16" i="193" a="1"/>
  <c r="D16" i="193" s="1"/>
  <c r="D17" i="193" a="1"/>
  <c r="D17" i="193" s="1"/>
  <c r="L3" i="188"/>
  <c r="D15" i="193" a="1"/>
  <c r="D15" i="193" s="1"/>
  <c r="B12" i="189"/>
  <c r="D85" i="184"/>
  <c r="B5" i="184"/>
  <c r="I17" i="193" a="1"/>
  <c r="I17" i="193" s="1"/>
  <c r="I15" i="193" a="1"/>
  <c r="I15" i="193" s="1"/>
  <c r="I16" i="193" a="1"/>
  <c r="I16" i="193" s="1"/>
  <c r="A72" i="189"/>
  <c r="C15" i="184"/>
  <c r="O99" i="189"/>
  <c r="E99" i="190" s="1" a="1"/>
  <c r="E99" i="190" s="1"/>
  <c r="AE99" i="190" s="1"/>
  <c r="P76" i="189"/>
  <c r="F76" i="190" s="1" a="1"/>
  <c r="F76" i="190" s="1"/>
  <c r="P85" i="189"/>
  <c r="F85" i="190" s="1" a="1"/>
  <c r="F85" i="190" s="1"/>
  <c r="AF85" i="190" s="1"/>
  <c r="O6" i="189"/>
  <c r="E6" i="190" s="1" a="1"/>
  <c r="E6" i="190" s="1"/>
  <c r="AE6" i="190" s="1"/>
  <c r="H6" i="194"/>
  <c r="E75" i="184"/>
  <c r="E85" i="184"/>
  <c r="E35" i="184"/>
  <c r="E100" i="184"/>
  <c r="E89" i="184"/>
  <c r="E19" i="184"/>
  <c r="E24" i="184"/>
  <c r="E61" i="184"/>
  <c r="E95" i="184"/>
  <c r="AE6" i="194"/>
  <c r="E13" i="184"/>
  <c r="E27" i="184"/>
  <c r="E8" i="184"/>
  <c r="P69" i="189"/>
  <c r="D69" i="182" s="1"/>
  <c r="A21" i="189"/>
  <c r="C51" i="184"/>
  <c r="E15" i="193" a="1"/>
  <c r="E15" i="193" s="1"/>
  <c r="E16" i="193" a="1"/>
  <c r="E16" i="193" s="1"/>
  <c r="E17" i="193" a="1"/>
  <c r="E17" i="193" s="1"/>
  <c r="N9" i="189"/>
  <c r="C91" i="184"/>
  <c r="C45" i="184"/>
  <c r="D63" i="184"/>
  <c r="N100" i="189"/>
  <c r="Q100" i="190" s="1" a="1"/>
  <c r="Q100" i="190" s="1"/>
  <c r="AQ100" i="190" s="1"/>
  <c r="C44" i="189"/>
  <c r="B84" i="184"/>
  <c r="P62" i="189"/>
  <c r="D62" i="182" s="1"/>
  <c r="P59" i="189"/>
  <c r="S59" i="190" s="1" a="1"/>
  <c r="S59" i="190" s="1"/>
  <c r="AS59" i="190" s="1"/>
  <c r="C13" i="184"/>
  <c r="C6" i="184"/>
  <c r="C29" i="184"/>
  <c r="A75" i="189"/>
  <c r="D38" i="184"/>
  <c r="B79" i="189"/>
  <c r="B54" i="184"/>
  <c r="A48" i="189"/>
  <c r="B41" i="184"/>
  <c r="B22" i="184"/>
  <c r="D66" i="184"/>
  <c r="C84" i="189"/>
  <c r="E28" i="184"/>
  <c r="X6" i="194"/>
  <c r="E36" i="184"/>
  <c r="E102" i="184"/>
  <c r="E22" i="184"/>
  <c r="N99" i="189"/>
  <c r="B99" i="182" s="1"/>
  <c r="N79" i="189"/>
  <c r="D79" i="190" s="1" a="1"/>
  <c r="D79" i="190" s="1"/>
  <c r="AD79" i="190" s="1"/>
  <c r="C97" i="189"/>
  <c r="D93" i="184"/>
  <c r="A39" i="189"/>
  <c r="C44" i="184"/>
  <c r="O91" i="189"/>
  <c r="E91" i="190" s="1" a="1"/>
  <c r="E91" i="190" s="1"/>
  <c r="BE91" i="190" s="1"/>
  <c r="AB91" i="189" s="1"/>
  <c r="N95" i="189"/>
  <c r="D95" i="190" s="1" a="1"/>
  <c r="D95" i="190" s="1"/>
  <c r="D13" i="184"/>
  <c r="P11" i="189"/>
  <c r="F11" i="190" s="1" a="1"/>
  <c r="F11" i="190" s="1"/>
  <c r="AF11" i="190" s="1"/>
  <c r="P13" i="189"/>
  <c r="S13" i="190" s="1" a="1"/>
  <c r="S13" i="190" s="1"/>
  <c r="AS13" i="190" s="1"/>
  <c r="O54" i="189"/>
  <c r="E54" i="190" s="1" a="1"/>
  <c r="E54" i="190" s="1"/>
  <c r="BE54" i="190" s="1"/>
  <c r="AB54" i="189" s="1"/>
  <c r="C73" i="184"/>
  <c r="N42" i="189"/>
  <c r="Q42" i="190" s="1" a="1"/>
  <c r="Q42" i="190" s="1"/>
  <c r="AQ42" i="190" s="1"/>
  <c r="C2" i="184"/>
  <c r="S4" i="194" s="1"/>
  <c r="A57" i="189"/>
  <c r="A14" i="189"/>
  <c r="O29" i="189"/>
  <c r="C30" i="182" s="1"/>
  <c r="N58" i="189"/>
  <c r="B58" i="182" s="1"/>
  <c r="O19" i="189"/>
  <c r="R19" i="190" s="1" a="1"/>
  <c r="R19" i="190" s="1"/>
  <c r="AR19" i="190" s="1"/>
  <c r="N94" i="189"/>
  <c r="B94" i="182" s="1"/>
  <c r="C74" i="189"/>
  <c r="A100" i="189"/>
  <c r="P42" i="189"/>
  <c r="F42" i="190" s="1" a="1"/>
  <c r="F42" i="190" s="1"/>
  <c r="AF42" i="190" s="1"/>
  <c r="B83" i="184"/>
  <c r="B9" i="184"/>
  <c r="A10" i="189"/>
  <c r="C9" i="189"/>
  <c r="D86" i="184"/>
  <c r="J17" i="193" a="1"/>
  <c r="J17" i="193" s="1"/>
  <c r="J16" i="193" a="1"/>
  <c r="J16" i="193" s="1"/>
  <c r="J15" i="193" a="1"/>
  <c r="J15" i="193" s="1"/>
  <c r="C3" i="189"/>
  <c r="B4" i="189"/>
  <c r="P12" i="189"/>
  <c r="P21" i="189"/>
  <c r="F21" i="190" s="1" a="1"/>
  <c r="F21" i="190" s="1"/>
  <c r="AF21" i="190" s="1"/>
  <c r="B45" i="189"/>
  <c r="B94" i="189"/>
  <c r="B13" i="189"/>
  <c r="A9" i="189"/>
  <c r="C79" i="189"/>
  <c r="D34" i="184"/>
  <c r="P14" i="189"/>
  <c r="S14" i="190" s="1" a="1"/>
  <c r="S14" i="190" s="1"/>
  <c r="AS14" i="190" s="1"/>
  <c r="B90" i="189"/>
  <c r="B23" i="189"/>
  <c r="P3" i="189"/>
  <c r="P54" i="189"/>
  <c r="F54" i="190" s="1" a="1"/>
  <c r="F54" i="190" s="1"/>
  <c r="AF54" i="190" s="1"/>
  <c r="B85" i="184"/>
  <c r="O20" i="189"/>
  <c r="D51" i="184"/>
  <c r="P30" i="189"/>
  <c r="D30" i="182" s="1"/>
  <c r="P71" i="189"/>
  <c r="D71" i="182" s="1"/>
  <c r="B102" i="184"/>
  <c r="M4" i="188"/>
  <c r="C43" i="189"/>
  <c r="A20" i="189"/>
  <c r="C31" i="184"/>
  <c r="C9" i="184"/>
  <c r="A49" i="189"/>
  <c r="D57" i="184"/>
  <c r="D98" i="184"/>
  <c r="P36" i="189"/>
  <c r="O101" i="189"/>
  <c r="O76" i="189"/>
  <c r="C76" i="182" s="1"/>
  <c r="O42" i="189"/>
  <c r="R42" i="190" s="1" a="1"/>
  <c r="R42" i="190" s="1"/>
  <c r="AR42" i="190" s="1"/>
  <c r="C94" i="184"/>
  <c r="O33" i="189"/>
  <c r="E33" i="190" s="1" a="1"/>
  <c r="E33" i="190" s="1"/>
  <c r="N41" i="189"/>
  <c r="Q41" i="190" s="1" a="1"/>
  <c r="Q41" i="190" s="1"/>
  <c r="AQ41" i="190" s="1"/>
  <c r="C45" i="189"/>
  <c r="B82" i="189"/>
  <c r="N24" i="189"/>
  <c r="D24" i="190" s="1" a="1"/>
  <c r="D24" i="190" s="1"/>
  <c r="AD24" i="190" s="1"/>
  <c r="C78" i="184"/>
  <c r="O93" i="189"/>
  <c r="R93" i="190" s="1" a="1"/>
  <c r="R93" i="190" s="1"/>
  <c r="AR93" i="190" s="1"/>
  <c r="O14" i="189"/>
  <c r="R14" i="190" s="1" a="1"/>
  <c r="R14" i="190" s="1"/>
  <c r="AR14" i="190" s="1"/>
  <c r="C36" i="184"/>
  <c r="B76" i="189"/>
  <c r="E7" i="184"/>
  <c r="E96" i="184"/>
  <c r="E87" i="184"/>
  <c r="E92" i="184"/>
  <c r="E14" i="184"/>
  <c r="E71" i="184"/>
  <c r="E68" i="184"/>
  <c r="E17" i="184"/>
  <c r="E31" i="184"/>
  <c r="E70" i="184"/>
  <c r="B94" i="184"/>
  <c r="C11" i="189"/>
  <c r="B31" i="184"/>
  <c r="C59" i="189"/>
  <c r="D61" i="184"/>
  <c r="D43" i="184"/>
  <c r="N85" i="189"/>
  <c r="B85" i="182" s="1"/>
  <c r="O49" i="189"/>
  <c r="C61" i="184"/>
  <c r="N15" i="189"/>
  <c r="B55" i="184"/>
  <c r="O25" i="189"/>
  <c r="R25" i="190" s="1" a="1"/>
  <c r="R25" i="190" s="1"/>
  <c r="AR25" i="190" s="1"/>
  <c r="C66" i="189"/>
  <c r="L17" i="193" a="1"/>
  <c r="L17" i="193" s="1"/>
  <c r="L16" i="193" a="1"/>
  <c r="L16" i="193" s="1"/>
  <c r="L15" i="193" a="1"/>
  <c r="L15" i="193" s="1"/>
  <c r="A71" i="189"/>
  <c r="O89" i="189"/>
  <c r="E89" i="190" s="1" a="1"/>
  <c r="E89" i="190" s="1"/>
  <c r="A28" i="189"/>
  <c r="O69" i="189"/>
  <c r="C69" i="182" s="1"/>
  <c r="O32" i="189"/>
  <c r="C32" i="182" s="1"/>
  <c r="N65" i="189"/>
  <c r="Q65" i="190" s="1" a="1"/>
  <c r="Q65" i="190" s="1"/>
  <c r="AQ65" i="190" s="1"/>
  <c r="N87" i="189"/>
  <c r="A47" i="189"/>
  <c r="A85" i="189"/>
  <c r="N19" i="189"/>
  <c r="Q19" i="190" s="1" a="1"/>
  <c r="Q19" i="190" s="1"/>
  <c r="AQ19" i="190" s="1"/>
  <c r="C77" i="184"/>
  <c r="P10" i="189"/>
  <c r="S10" i="190" s="1" a="1"/>
  <c r="S10" i="190" s="1"/>
  <c r="AS10" i="190" s="1"/>
  <c r="O36" i="189"/>
  <c r="E36" i="190" s="1" a="1"/>
  <c r="E36" i="190" s="1"/>
  <c r="AE36" i="190" s="1"/>
  <c r="C75" i="189"/>
  <c r="O24" i="189"/>
  <c r="R24" i="190" s="1" a="1"/>
  <c r="R24" i="190" s="1"/>
  <c r="AR24" i="190" s="1"/>
  <c r="P52" i="189"/>
  <c r="D52" i="182" s="1"/>
  <c r="P19" i="189"/>
  <c r="F19" i="190" s="1" a="1"/>
  <c r="F19" i="190" s="1"/>
  <c r="AF19" i="190" s="1"/>
  <c r="C50" i="189"/>
  <c r="D62" i="184"/>
  <c r="O57" i="189"/>
  <c r="E57" i="190" s="1" a="1"/>
  <c r="E57" i="190" s="1"/>
  <c r="AE57" i="190" s="1"/>
  <c r="L5" i="188"/>
  <c r="B102" i="189"/>
  <c r="C88" i="184"/>
  <c r="C32" i="189"/>
  <c r="P24" i="189"/>
  <c r="F24" i="190" s="1" a="1"/>
  <c r="F24" i="190" s="1"/>
  <c r="AF24" i="190" s="1"/>
  <c r="O18" i="189"/>
  <c r="E18" i="190" s="1" a="1"/>
  <c r="E18" i="190" s="1"/>
  <c r="AE18" i="190" s="1"/>
  <c r="P63" i="189"/>
  <c r="D63" i="182" s="1"/>
  <c r="B101" i="189"/>
  <c r="B48" i="184"/>
  <c r="P75" i="189"/>
  <c r="B43" i="184"/>
  <c r="D53" i="184"/>
  <c r="B24" i="189"/>
  <c r="B33" i="189"/>
  <c r="B72" i="184"/>
  <c r="C34" i="184"/>
  <c r="N17" i="189"/>
  <c r="B88" i="189"/>
  <c r="D7" i="184"/>
  <c r="C26" i="184"/>
  <c r="B87" i="184"/>
  <c r="A68" i="189"/>
  <c r="B29" i="184"/>
  <c r="P91" i="189"/>
  <c r="S91" i="190" s="1" a="1"/>
  <c r="S91" i="190" s="1"/>
  <c r="AS91" i="190" s="1"/>
  <c r="B93" i="184"/>
  <c r="P20" i="189"/>
  <c r="O31" i="189"/>
  <c r="E31" i="190" s="1" a="1"/>
  <c r="E31" i="190" s="1"/>
  <c r="AE31" i="190" s="1"/>
  <c r="C19" i="189"/>
  <c r="C65" i="184"/>
  <c r="B81" i="189"/>
  <c r="N75" i="189"/>
  <c r="Q75" i="190" s="1" a="1"/>
  <c r="Q75" i="190" s="1"/>
  <c r="AQ75" i="190" s="1"/>
  <c r="C16" i="189"/>
  <c r="A30" i="189"/>
  <c r="B37" i="184"/>
  <c r="N50" i="189"/>
  <c r="D50" i="190" s="1" a="1"/>
  <c r="D50" i="190" s="1"/>
  <c r="C56" i="184"/>
  <c r="C77" i="189"/>
  <c r="A94" i="189"/>
  <c r="N73" i="189"/>
  <c r="D73" i="190" s="1" a="1"/>
  <c r="D73" i="190" s="1"/>
  <c r="AD73" i="190" s="1"/>
  <c r="P43" i="189"/>
  <c r="S43" i="190" s="1" a="1"/>
  <c r="S43" i="190" s="1"/>
  <c r="AS43" i="190" s="1"/>
  <c r="C42" i="184"/>
  <c r="C96" i="184"/>
  <c r="B96" i="184"/>
  <c r="B75" i="184"/>
  <c r="O4" i="189"/>
  <c r="C4" i="182" s="1"/>
  <c r="C21" i="184"/>
  <c r="O72" i="189"/>
  <c r="R72" i="190" s="1" a="1"/>
  <c r="R72" i="190" s="1"/>
  <c r="AR72" i="190" s="1"/>
  <c r="O95" i="189"/>
  <c r="R95" i="190" s="1" a="1"/>
  <c r="R95" i="190" s="1"/>
  <c r="AR95" i="190" s="1"/>
  <c r="B54" i="189"/>
  <c r="P28" i="189"/>
  <c r="C47" i="184"/>
  <c r="D92" i="184"/>
  <c r="N54" i="189"/>
  <c r="B54" i="182" s="1"/>
  <c r="E40" i="184"/>
  <c r="E47" i="184"/>
  <c r="AP6" i="194"/>
  <c r="AK6" i="194" s="1"/>
  <c r="E51" i="184"/>
  <c r="E25" i="184"/>
  <c r="E34" i="184"/>
  <c r="E50" i="184"/>
  <c r="E84" i="184"/>
  <c r="W6" i="194"/>
  <c r="E38" i="184"/>
  <c r="L6" i="194"/>
  <c r="D26" i="190" a="1"/>
  <c r="D26" i="190" s="1"/>
  <c r="AD26" i="190" s="1"/>
  <c r="I11" i="194"/>
  <c r="K11" i="188" s="1"/>
  <c r="BA8" i="194"/>
  <c r="Q8" i="188" s="1"/>
  <c r="W80" i="190" a="1"/>
  <c r="W80" i="190" s="1"/>
  <c r="AW80" i="190" s="1"/>
  <c r="H80" i="182"/>
  <c r="W11" i="190" a="1"/>
  <c r="W11" i="190" s="1"/>
  <c r="AW11" i="190" s="1"/>
  <c r="BJ11" i="190" s="1"/>
  <c r="AG11" i="189" s="1"/>
  <c r="J28" i="190" a="1"/>
  <c r="J28" i="190" s="1"/>
  <c r="AJ28" i="190" s="1"/>
  <c r="D13" i="190" a="1"/>
  <c r="D13" i="190" s="1"/>
  <c r="AD13" i="190" s="1"/>
  <c r="C55" i="182"/>
  <c r="H55" i="182"/>
  <c r="H16" i="182"/>
  <c r="W15" i="190" a="1"/>
  <c r="W15" i="190" s="1"/>
  <c r="AW15" i="190" s="1"/>
  <c r="BJ15" i="190" s="1"/>
  <c r="AG15" i="189" s="1"/>
  <c r="W85" i="190" a="1"/>
  <c r="W85" i="190" s="1"/>
  <c r="AW85" i="190" s="1"/>
  <c r="W9" i="190" a="1"/>
  <c r="W9" i="190" s="1"/>
  <c r="AW9" i="190" s="1"/>
  <c r="BJ9" i="190" s="1"/>
  <c r="AG9" i="189" s="1"/>
  <c r="J17" i="190" a="1"/>
  <c r="J17" i="190" s="1"/>
  <c r="AJ17" i="190" s="1"/>
  <c r="H21" i="182"/>
  <c r="H20" i="182"/>
  <c r="T11" i="194"/>
  <c r="AE55" i="190"/>
  <c r="H28" i="182"/>
  <c r="J23" i="190" a="1"/>
  <c r="J23" i="190" s="1"/>
  <c r="AJ23" i="190" s="1"/>
  <c r="AJ55" i="190"/>
  <c r="H87" i="182"/>
  <c r="J63" i="190" a="1"/>
  <c r="J63" i="190" s="1"/>
  <c r="AJ63" i="190" s="1"/>
  <c r="J87" i="190" a="1"/>
  <c r="J87" i="190" s="1"/>
  <c r="AJ87" i="190" s="1"/>
  <c r="H42" i="182"/>
  <c r="B7" i="182"/>
  <c r="I8" i="194"/>
  <c r="K8" i="188" s="1"/>
  <c r="B37" i="182"/>
  <c r="F46" i="190" a="1"/>
  <c r="F46" i="190" s="1"/>
  <c r="AF46" i="190" s="1"/>
  <c r="E30" i="190" a="1"/>
  <c r="E30" i="190" s="1"/>
  <c r="AE30" i="190" s="1"/>
  <c r="S46" i="190" a="1"/>
  <c r="S46" i="190" s="1"/>
  <c r="AS46" i="190" s="1"/>
  <c r="R4" i="194"/>
  <c r="S52" i="190" a="1"/>
  <c r="S52" i="190" s="1"/>
  <c r="AS52" i="190" s="1"/>
  <c r="B14" i="182"/>
  <c r="W89" i="190" a="1"/>
  <c r="W89" i="190" s="1"/>
  <c r="AW89" i="190" s="1"/>
  <c r="H74" i="182"/>
  <c r="D32" i="182"/>
  <c r="Q37" i="190" a="1"/>
  <c r="Q37" i="190" s="1"/>
  <c r="AQ37" i="190" s="1"/>
  <c r="J21" i="190" a="1"/>
  <c r="J21" i="190" s="1"/>
  <c r="AJ21" i="190" s="1"/>
  <c r="BJ21" i="190" s="1"/>
  <c r="AG21" i="189" s="1"/>
  <c r="H18" i="182"/>
  <c r="B26" i="182"/>
  <c r="D7" i="182"/>
  <c r="J85" i="190" a="1"/>
  <c r="J85" i="190" s="1"/>
  <c r="AJ85" i="190" s="1"/>
  <c r="J93" i="190" a="1"/>
  <c r="J93" i="190" s="1"/>
  <c r="BJ93" i="190" s="1"/>
  <c r="AG93" i="189" s="1"/>
  <c r="W52" i="190" a="1"/>
  <c r="W52" i="190" s="1"/>
  <c r="AW52" i="190" s="1"/>
  <c r="Y11" i="194"/>
  <c r="W91" i="190" a="1"/>
  <c r="W91" i="190" s="1"/>
  <c r="AW91" i="190" s="1"/>
  <c r="J91" i="190" a="1"/>
  <c r="J91" i="190" s="1"/>
  <c r="AJ91" i="190" s="1"/>
  <c r="J4" i="190" a="1"/>
  <c r="J4" i="190" s="1"/>
  <c r="AJ4" i="190" s="1"/>
  <c r="BJ4" i="190" s="1"/>
  <c r="AG4" i="189" s="1"/>
  <c r="W55" i="190" a="1"/>
  <c r="W55" i="190" s="1"/>
  <c r="AW55" i="190" s="1"/>
  <c r="Q97" i="190" a="1"/>
  <c r="Q97" i="190" s="1"/>
  <c r="AQ97" i="190" s="1"/>
  <c r="Q91" i="190" a="1"/>
  <c r="Q91" i="190" s="1"/>
  <c r="AQ91" i="190" s="1"/>
  <c r="H68" i="182"/>
  <c r="H102" i="182"/>
  <c r="J68" i="190" a="1"/>
  <c r="J68" i="190" s="1"/>
  <c r="AJ68" i="190" s="1"/>
  <c r="J75" i="190" a="1"/>
  <c r="J75" i="190" s="1"/>
  <c r="BJ75" i="190" s="1"/>
  <c r="AG75" i="189" s="1"/>
  <c r="Q38" i="190" a="1"/>
  <c r="Q38" i="190" s="1"/>
  <c r="AQ38" i="190" s="1"/>
  <c r="BD38" i="190" s="1"/>
  <c r="AA38" i="189" s="1"/>
  <c r="W81" i="190" a="1"/>
  <c r="W81" i="190" s="1"/>
  <c r="AW81" i="190" s="1"/>
  <c r="S7" i="190" a="1"/>
  <c r="S7" i="190" s="1"/>
  <c r="AS7" i="190" s="1"/>
  <c r="BF7" i="190" s="1"/>
  <c r="AC7" i="189" s="1"/>
  <c r="BA7" i="194"/>
  <c r="Q7" i="188" s="1"/>
  <c r="H10" i="182"/>
  <c r="H9" i="182"/>
  <c r="J52" i="190" a="1"/>
  <c r="J52" i="190" s="1"/>
  <c r="BJ52" i="190" s="1"/>
  <c r="AG52" i="189" s="1"/>
  <c r="W73" i="190" a="1"/>
  <c r="W73" i="190" s="1"/>
  <c r="AW73" i="190" s="1"/>
  <c r="J73" i="190" a="1"/>
  <c r="J73" i="190" s="1"/>
  <c r="BJ73" i="190" s="1"/>
  <c r="AG73" i="189" s="1"/>
  <c r="R5" i="194"/>
  <c r="H98" i="182"/>
  <c r="J25" i="190" a="1"/>
  <c r="J25" i="190" s="1"/>
  <c r="AJ25" i="190" s="1"/>
  <c r="R55" i="190" a="1"/>
  <c r="R55" i="190" s="1"/>
  <c r="AR55" i="190" s="1"/>
  <c r="W61" i="190" a="1"/>
  <c r="W61" i="190" s="1"/>
  <c r="AW61" i="190" s="1"/>
  <c r="W92" i="190" a="1"/>
  <c r="W92" i="190" s="1"/>
  <c r="AW92" i="190" s="1"/>
  <c r="H59" i="182"/>
  <c r="H22" i="182"/>
  <c r="BJ61" i="190"/>
  <c r="AG61" i="189" s="1"/>
  <c r="W102" i="190" a="1"/>
  <c r="W102" i="190" s="1"/>
  <c r="AW102" i="190" s="1"/>
  <c r="F50" i="190" a="1"/>
  <c r="F50" i="190" s="1"/>
  <c r="BF50" i="190" s="1"/>
  <c r="AC50" i="189" s="1"/>
  <c r="H4" i="182"/>
  <c r="BJ49" i="190"/>
  <c r="AG49" i="189" s="1"/>
  <c r="AG11" i="194"/>
  <c r="W74" i="190" a="1"/>
  <c r="W74" i="190" s="1"/>
  <c r="AW74" i="190" s="1"/>
  <c r="S32" i="190" a="1"/>
  <c r="S32" i="190" s="1"/>
  <c r="AS32" i="190" s="1"/>
  <c r="BF32" i="190" s="1"/>
  <c r="AC32" i="189" s="1"/>
  <c r="AJ74" i="190"/>
  <c r="W86" i="190" a="1"/>
  <c r="W86" i="190" s="1"/>
  <c r="AW86" i="190" s="1"/>
  <c r="W29" i="190" a="1"/>
  <c r="W29" i="190" s="1"/>
  <c r="AW29" i="190" s="1"/>
  <c r="BJ29" i="190" s="1"/>
  <c r="AG29" i="189" s="1"/>
  <c r="W65" i="190" a="1"/>
  <c r="W65" i="190" s="1"/>
  <c r="AW65" i="190" s="1"/>
  <c r="H49" i="182"/>
  <c r="H63" i="182"/>
  <c r="D51" i="182"/>
  <c r="F51" i="190" a="1"/>
  <c r="F51" i="190" s="1"/>
  <c r="BF51" i="190" s="1"/>
  <c r="AC51" i="189" s="1"/>
  <c r="AX11" i="194"/>
  <c r="D97" i="190" a="1"/>
  <c r="D97" i="190" s="1"/>
  <c r="AD97" i="190" s="1"/>
  <c r="H64" i="182"/>
  <c r="W83" i="190" a="1"/>
  <c r="W83" i="190" s="1"/>
  <c r="AW83" i="190" s="1"/>
  <c r="AK7" i="194"/>
  <c r="F73" i="190" a="1"/>
  <c r="F73" i="190" s="1"/>
  <c r="AF73" i="190" s="1"/>
  <c r="W79" i="190" a="1"/>
  <c r="W79" i="190" s="1"/>
  <c r="AW79" i="190" s="1"/>
  <c r="H29" i="182"/>
  <c r="R66" i="190" a="1"/>
  <c r="R66" i="190" s="1"/>
  <c r="AR66" i="190" s="1"/>
  <c r="AE79" i="190"/>
  <c r="AX10" i="194"/>
  <c r="AJ92" i="190"/>
  <c r="J100" i="190" a="1"/>
  <c r="J100" i="190" s="1"/>
  <c r="AJ100" i="190" s="1"/>
  <c r="D50" i="182"/>
  <c r="W30" i="190" a="1"/>
  <c r="W30" i="190" s="1"/>
  <c r="AW30" i="190" s="1"/>
  <c r="BJ30" i="190" s="1"/>
  <c r="AG30" i="189" s="1"/>
  <c r="D8" i="182"/>
  <c r="W40" i="190" a="1"/>
  <c r="W40" i="190" s="1"/>
  <c r="AW40" i="190" s="1"/>
  <c r="F8" i="190" a="1"/>
  <c r="F8" i="190" s="1"/>
  <c r="AF8" i="190" s="1"/>
  <c r="H12" i="182"/>
  <c r="J13" i="190" a="1"/>
  <c r="J13" i="190" s="1"/>
  <c r="AJ13" i="190" s="1"/>
  <c r="J90" i="190" a="1"/>
  <c r="J90" i="190" s="1"/>
  <c r="BJ90" i="190" s="1"/>
  <c r="AG90" i="189" s="1"/>
  <c r="I7" i="194"/>
  <c r="K7" i="188" s="1"/>
  <c r="W64" i="190" a="1"/>
  <c r="W64" i="190" s="1"/>
  <c r="AW64" i="190" s="1"/>
  <c r="S15" i="190" a="1"/>
  <c r="S15" i="190" s="1"/>
  <c r="AS15" i="190" s="1"/>
  <c r="BF15" i="190" s="1"/>
  <c r="AC15" i="189" s="1"/>
  <c r="H23" i="182"/>
  <c r="C71" i="182"/>
  <c r="W5" i="190" a="1"/>
  <c r="W5" i="190" s="1"/>
  <c r="AW5" i="190" s="1"/>
  <c r="BJ5" i="190" s="1"/>
  <c r="AG5" i="189" s="1"/>
  <c r="J47" i="190" a="1"/>
  <c r="J47" i="190" s="1"/>
  <c r="BJ47" i="190" s="1"/>
  <c r="AG47" i="189" s="1"/>
  <c r="J10" i="190" a="1"/>
  <c r="J10" i="190" s="1"/>
  <c r="AJ10" i="190" s="1"/>
  <c r="S2" i="190" a="1"/>
  <c r="S2" i="190" s="1"/>
  <c r="AS2" i="190" s="1"/>
  <c r="H5" i="182"/>
  <c r="J8" i="190" a="1"/>
  <c r="J8" i="190" s="1"/>
  <c r="AJ8" i="190" s="1"/>
  <c r="W42" i="190" a="1"/>
  <c r="W42" i="190" s="1"/>
  <c r="AW42" i="190" s="1"/>
  <c r="BJ42" i="190" s="1"/>
  <c r="AG42" i="189" s="1"/>
  <c r="J83" i="190" a="1"/>
  <c r="J83" i="190" s="1"/>
  <c r="BJ83" i="190" s="1"/>
  <c r="AG83" i="189" s="1"/>
  <c r="W14" i="190" a="1"/>
  <c r="W14" i="190" s="1"/>
  <c r="AW14" i="190" s="1"/>
  <c r="BJ14" i="190" s="1"/>
  <c r="AG14" i="189" s="1"/>
  <c r="BJ64" i="190"/>
  <c r="AG64" i="189" s="1"/>
  <c r="W47" i="190" a="1"/>
  <c r="W47" i="190" s="1"/>
  <c r="AW47" i="190" s="1"/>
  <c r="J86" i="190" a="1"/>
  <c r="J86" i="190" s="1"/>
  <c r="AJ86" i="190" s="1"/>
  <c r="H17" i="182"/>
  <c r="J40" i="190" a="1"/>
  <c r="J40" i="190" s="1"/>
  <c r="AJ40" i="190" s="1"/>
  <c r="H15" i="182"/>
  <c r="AK8" i="194"/>
  <c r="J59" i="190" a="1"/>
  <c r="J59" i="190" s="1"/>
  <c r="BJ59" i="190" s="1"/>
  <c r="AG59" i="189" s="1"/>
  <c r="H33" i="182"/>
  <c r="J65" i="190" a="1"/>
  <c r="J65" i="190" s="1"/>
  <c r="AJ65" i="190" s="1"/>
  <c r="H97" i="182"/>
  <c r="H93" i="182"/>
  <c r="H61" i="182"/>
  <c r="H13" i="182"/>
  <c r="J71" i="190" a="1"/>
  <c r="J71" i="190" s="1"/>
  <c r="AJ71" i="190" s="1"/>
  <c r="W46" i="190" a="1"/>
  <c r="W46" i="190" s="1"/>
  <c r="AW46" i="190" s="1"/>
  <c r="E66" i="190" a="1"/>
  <c r="E66" i="190" s="1"/>
  <c r="BE66" i="190" s="1"/>
  <c r="AB66" i="189" s="1"/>
  <c r="W49" i="190" a="1"/>
  <c r="W49" i="190" s="1"/>
  <c r="AW49" i="190" s="1"/>
  <c r="AF93" i="190"/>
  <c r="S67" i="190" a="1"/>
  <c r="S67" i="190" s="1"/>
  <c r="AS67" i="190" s="1"/>
  <c r="AJ94" i="190"/>
  <c r="E100" i="190" a="1"/>
  <c r="E100" i="190" s="1"/>
  <c r="BE100" i="190" s="1"/>
  <c r="AB100" i="189" s="1"/>
  <c r="C87" i="182"/>
  <c r="J54" i="190" a="1"/>
  <c r="J54" i="190" s="1"/>
  <c r="AJ54" i="190" s="1"/>
  <c r="J9" i="194" a="1"/>
  <c r="J9" i="194" s="1"/>
  <c r="BF10" i="194"/>
  <c r="F67" i="190" a="1"/>
  <c r="F67" i="190" s="1"/>
  <c r="AF67" i="190" s="1"/>
  <c r="S70" i="190" a="1"/>
  <c r="S70" i="190" s="1"/>
  <c r="AS70" i="190" s="1"/>
  <c r="J26" i="190" a="1"/>
  <c r="J26" i="190" s="1"/>
  <c r="AJ26" i="190" s="1"/>
  <c r="BJ26" i="190" s="1"/>
  <c r="AG26" i="189" s="1"/>
  <c r="AJ82" i="190"/>
  <c r="H89" i="182"/>
  <c r="H11" i="182"/>
  <c r="F2" i="190" a="1"/>
  <c r="F2" i="190" s="1"/>
  <c r="AF2" i="190" s="1"/>
  <c r="W95" i="190" a="1"/>
  <c r="W95" i="190" s="1"/>
  <c r="AW95" i="190" s="1"/>
  <c r="H92" i="182"/>
  <c r="J33" i="190" a="1"/>
  <c r="J33" i="190" s="1"/>
  <c r="U9" i="194" a="1"/>
  <c r="U9" i="194" s="1"/>
  <c r="H8" i="182"/>
  <c r="H14" i="182"/>
  <c r="H100" i="182"/>
  <c r="W36" i="190" a="1"/>
  <c r="W36" i="190" s="1"/>
  <c r="AW36" i="190" s="1"/>
  <c r="J36" i="190" a="1"/>
  <c r="J36" i="190" s="1"/>
  <c r="J7" i="190" a="1"/>
  <c r="J7" i="190" s="1"/>
  <c r="AJ7" i="190" s="1"/>
  <c r="H32" i="182"/>
  <c r="W71" i="190" a="1"/>
  <c r="W71" i="190" s="1"/>
  <c r="AW71" i="190" s="1"/>
  <c r="F84" i="190" a="1"/>
  <c r="F84" i="190" s="1"/>
  <c r="AF84" i="190" s="1"/>
  <c r="H90" i="182"/>
  <c r="H35" i="182"/>
  <c r="H27" i="182"/>
  <c r="Y10" i="194"/>
  <c r="H75" i="182"/>
  <c r="R100" i="190" a="1"/>
  <c r="R100" i="190" s="1"/>
  <c r="AR100" i="190" s="1"/>
  <c r="H25" i="182"/>
  <c r="H26" i="182"/>
  <c r="W20" i="190" a="1"/>
  <c r="W20" i="190" s="1"/>
  <c r="AW20" i="190" s="1"/>
  <c r="BJ20" i="190" s="1"/>
  <c r="AG20" i="189" s="1"/>
  <c r="J95" i="190" a="1"/>
  <c r="J95" i="190" s="1"/>
  <c r="AJ95" i="190" s="1"/>
  <c r="W27" i="190" a="1"/>
  <c r="W27" i="190" s="1"/>
  <c r="AW27" i="190" s="1"/>
  <c r="BJ27" i="190" s="1"/>
  <c r="AG27" i="189" s="1"/>
  <c r="BJ96" i="190"/>
  <c r="AG96" i="189" s="1"/>
  <c r="AJ96" i="190"/>
  <c r="J35" i="190" a="1"/>
  <c r="J35" i="190" s="1"/>
  <c r="AJ35" i="190" s="1"/>
  <c r="BJ35" i="190" s="1"/>
  <c r="AG35" i="189" s="1"/>
  <c r="F70" i="190" a="1"/>
  <c r="F70" i="190" s="1"/>
  <c r="BF70" i="190" s="1"/>
  <c r="AC70" i="189" s="1"/>
  <c r="R61" i="190" a="1"/>
  <c r="R61" i="190" s="1"/>
  <c r="AR61" i="190" s="1"/>
  <c r="J79" i="190" a="1"/>
  <c r="J79" i="190" s="1"/>
  <c r="BJ79" i="190" s="1"/>
  <c r="AG79" i="189" s="1"/>
  <c r="D5" i="182"/>
  <c r="J46" i="190" a="1"/>
  <c r="J46" i="190" s="1"/>
  <c r="BJ46" i="190" s="1"/>
  <c r="AG46" i="189" s="1"/>
  <c r="J98" i="190" a="1"/>
  <c r="J98" i="190" s="1"/>
  <c r="AJ98" i="190" s="1"/>
  <c r="D91" i="190" a="1"/>
  <c r="D91" i="190" s="1"/>
  <c r="AD91" i="190" s="1"/>
  <c r="W32" i="190" a="1"/>
  <c r="W32" i="190" s="1"/>
  <c r="AW32" i="190" s="1"/>
  <c r="BJ32" i="190" s="1"/>
  <c r="AG32" i="189" s="1"/>
  <c r="Q71" i="190" a="1"/>
  <c r="Q71" i="190" s="1"/>
  <c r="AQ71" i="190" s="1"/>
  <c r="N10" i="194"/>
  <c r="BD60" i="190"/>
  <c r="AA60" i="189" s="1"/>
  <c r="W97" i="190" a="1"/>
  <c r="W97" i="190" s="1"/>
  <c r="AW97" i="190" s="1"/>
  <c r="BJ97" i="190"/>
  <c r="AG97" i="189" s="1"/>
  <c r="E61" i="190" a="1"/>
  <c r="E61" i="190" s="1"/>
  <c r="AE61" i="190" s="1"/>
  <c r="H30" i="182"/>
  <c r="D71" i="190" a="1"/>
  <c r="D71" i="190" s="1"/>
  <c r="AD71" i="190" s="1"/>
  <c r="C2" i="182"/>
  <c r="H57" i="182"/>
  <c r="S84" i="190" a="1"/>
  <c r="S84" i="190" s="1"/>
  <c r="AS84" i="190" s="1"/>
  <c r="AN9" i="194" a="1"/>
  <c r="AN9" i="194" s="1"/>
  <c r="AR9" i="194" s="1"/>
  <c r="AB8" i="194"/>
  <c r="J8" i="188" s="1"/>
  <c r="BH8" i="194"/>
  <c r="BG7" i="194"/>
  <c r="AY7" i="194"/>
  <c r="O7" i="194"/>
  <c r="BH7" i="194"/>
  <c r="AH8" i="194"/>
  <c r="BG8" i="194"/>
  <c r="AY8" i="194"/>
  <c r="O8" i="194"/>
  <c r="P8" i="194"/>
  <c r="AZ8" i="194"/>
  <c r="AA8" i="194"/>
  <c r="P7" i="194"/>
  <c r="AZ7" i="194"/>
  <c r="AH7" i="194"/>
  <c r="AI8" i="194"/>
  <c r="Z7" i="194"/>
  <c r="Z8" i="194"/>
  <c r="AA7" i="194"/>
  <c r="AI7" i="194"/>
  <c r="BF98" i="190"/>
  <c r="AC98" i="189" s="1"/>
  <c r="AD9" i="194" a="1"/>
  <c r="AD9" i="194" s="1"/>
  <c r="J24" i="190" a="1"/>
  <c r="J24" i="190" s="1"/>
  <c r="AJ24" i="190" s="1"/>
  <c r="H24" i="182"/>
  <c r="F99" i="190" a="1"/>
  <c r="F99" i="190" s="1"/>
  <c r="D99" i="182"/>
  <c r="Q18" i="190" a="1"/>
  <c r="Q18" i="190" s="1"/>
  <c r="AQ18" i="190" s="1"/>
  <c r="D18" i="190" a="1"/>
  <c r="D18" i="190" s="1"/>
  <c r="S4" i="190" a="1"/>
  <c r="S4" i="190" s="1"/>
  <c r="AS4" i="190" s="1"/>
  <c r="F4" i="190" a="1"/>
  <c r="F4" i="190" s="1"/>
  <c r="Q74" i="190" a="1"/>
  <c r="Q74" i="190" s="1"/>
  <c r="AQ74" i="190" s="1"/>
  <c r="D74" i="190" a="1"/>
  <c r="D74" i="190" s="1"/>
  <c r="B68" i="182"/>
  <c r="D68" i="190" a="1"/>
  <c r="D68" i="190" s="1"/>
  <c r="Q68" i="190" a="1"/>
  <c r="Q68" i="190" s="1"/>
  <c r="AQ68" i="190" s="1"/>
  <c r="S19" i="190" a="1"/>
  <c r="S19" i="190" s="1"/>
  <c r="AS19" i="190" s="1"/>
  <c r="B44" i="182"/>
  <c r="D44" i="190" a="1"/>
  <c r="D44" i="190" s="1"/>
  <c r="F35" i="190" a="1"/>
  <c r="F35" i="190" s="1"/>
  <c r="AF35" i="190" s="1"/>
  <c r="S35" i="190" a="1"/>
  <c r="S35" i="190" s="1"/>
  <c r="AS35" i="190" s="1"/>
  <c r="D35" i="182"/>
  <c r="S61" i="190" a="1"/>
  <c r="S61" i="190" s="1"/>
  <c r="AS61" i="190" s="1"/>
  <c r="B80" i="182"/>
  <c r="Q80" i="190" a="1"/>
  <c r="Q80" i="190" s="1"/>
  <c r="AQ80" i="190" s="1"/>
  <c r="D80" i="190" a="1"/>
  <c r="D80" i="190" s="1"/>
  <c r="AJ89" i="190"/>
  <c r="BJ89" i="190"/>
  <c r="AG89" i="189" s="1"/>
  <c r="J12" i="190" a="1"/>
  <c r="J12" i="190" s="1"/>
  <c r="AJ12" i="190" s="1"/>
  <c r="W12" i="190" a="1"/>
  <c r="W12" i="190" s="1"/>
  <c r="AW12" i="190" s="1"/>
  <c r="Q43" i="190" a="1"/>
  <c r="Q43" i="190" s="1"/>
  <c r="AQ43" i="190" s="1"/>
  <c r="D43" i="190" a="1"/>
  <c r="D43" i="190" s="1"/>
  <c r="R6" i="190" a="1"/>
  <c r="R6" i="190" s="1"/>
  <c r="AR6" i="190" s="1"/>
  <c r="B62" i="182"/>
  <c r="D62" i="190" a="1"/>
  <c r="D62" i="190" s="1"/>
  <c r="Q62" i="190" a="1"/>
  <c r="Q62" i="190" s="1"/>
  <c r="AQ62" i="190" s="1"/>
  <c r="H81" i="182"/>
  <c r="C52" i="182"/>
  <c r="S58" i="190" a="1"/>
  <c r="S58" i="190" s="1"/>
  <c r="AS58" i="190" s="1"/>
  <c r="F58" i="190" a="1"/>
  <c r="F58" i="190" s="1"/>
  <c r="S96" i="190" a="1"/>
  <c r="S96" i="190" s="1"/>
  <c r="AS96" i="190" s="1"/>
  <c r="F96" i="190" a="1"/>
  <c r="F96" i="190" s="1"/>
  <c r="F13" i="190" a="1"/>
  <c r="F13" i="190" s="1"/>
  <c r="AF13" i="190" s="1"/>
  <c r="Q99" i="190" a="1"/>
  <c r="Q99" i="190" s="1"/>
  <c r="AQ99" i="190" s="1"/>
  <c r="D21" i="190" a="1"/>
  <c r="D21" i="190" s="1"/>
  <c r="Q21" i="190" a="1"/>
  <c r="Q21" i="190" s="1"/>
  <c r="AQ21" i="190" s="1"/>
  <c r="B21" i="182"/>
  <c r="D42" i="190" a="1"/>
  <c r="D42" i="190" s="1"/>
  <c r="W60" i="190" a="1"/>
  <c r="W60" i="190" s="1"/>
  <c r="AW60" i="190" s="1"/>
  <c r="H60" i="182"/>
  <c r="J60" i="190" a="1"/>
  <c r="J60" i="190" s="1"/>
  <c r="AC9" i="194" a="1"/>
  <c r="AC9" i="194" s="1"/>
  <c r="T7" i="194"/>
  <c r="Q33" i="190" a="1"/>
  <c r="Q33" i="190" s="1"/>
  <c r="AQ33" i="190" s="1"/>
  <c r="BD33" i="190" s="1"/>
  <c r="AA33" i="189" s="1"/>
  <c r="B33" i="182"/>
  <c r="H88" i="182"/>
  <c r="W88" i="190" a="1"/>
  <c r="W88" i="190" s="1"/>
  <c r="AW88" i="190" s="1"/>
  <c r="J88" i="190" a="1"/>
  <c r="J88" i="190" s="1"/>
  <c r="J6" i="190" a="1"/>
  <c r="J6" i="190" s="1"/>
  <c r="AJ6" i="190" s="1"/>
  <c r="W6" i="190" a="1"/>
  <c r="W6" i="190" s="1"/>
  <c r="AW6" i="190" s="1"/>
  <c r="H6" i="182"/>
  <c r="J34" i="190" a="1"/>
  <c r="J34" i="190" s="1"/>
  <c r="AJ34" i="190" s="1"/>
  <c r="W34" i="190" a="1"/>
  <c r="W34" i="190" s="1"/>
  <c r="AW34" i="190" s="1"/>
  <c r="H34" i="182"/>
  <c r="W51" i="190" a="1"/>
  <c r="W51" i="190" s="1"/>
  <c r="AW51" i="190" s="1"/>
  <c r="J51" i="190" a="1"/>
  <c r="J51" i="190" s="1"/>
  <c r="H51" i="182"/>
  <c r="D48" i="190" a="1"/>
  <c r="D48" i="190" s="1"/>
  <c r="B48" i="182"/>
  <c r="Q48" i="190" a="1"/>
  <c r="Q48" i="190" s="1"/>
  <c r="AQ48" i="190" s="1"/>
  <c r="F97" i="190" a="1"/>
  <c r="F97" i="190" s="1"/>
  <c r="D97" i="182"/>
  <c r="S97" i="190" a="1"/>
  <c r="S97" i="190" s="1"/>
  <c r="AS97" i="190" s="1"/>
  <c r="W22" i="190" a="1"/>
  <c r="W22" i="190" s="1"/>
  <c r="AW22" i="190" s="1"/>
  <c r="J22" i="190" a="1"/>
  <c r="J22" i="190" s="1"/>
  <c r="AJ22" i="190" s="1"/>
  <c r="W2" i="190" a="1"/>
  <c r="W2" i="190" s="1"/>
  <c r="AW2" i="190" s="1"/>
  <c r="R9" i="194"/>
  <c r="J2" i="190" a="1"/>
  <c r="J2" i="190" s="1"/>
  <c r="D64" i="190" a="1"/>
  <c r="D64" i="190" s="1"/>
  <c r="Q64" i="190" a="1"/>
  <c r="Q64" i="190" s="1"/>
  <c r="AQ64" i="190" s="1"/>
  <c r="B64" i="182"/>
  <c r="AG10" i="194"/>
  <c r="R84" i="190" a="1"/>
  <c r="R84" i="190" s="1"/>
  <c r="AR84" i="190" s="1"/>
  <c r="C84" i="182"/>
  <c r="W78" i="190" a="1"/>
  <c r="W78" i="190" s="1"/>
  <c r="AW78" i="190" s="1"/>
  <c r="J78" i="190" a="1"/>
  <c r="J78" i="190" s="1"/>
  <c r="AM9" i="194" a="1"/>
  <c r="AM9" i="194" s="1"/>
  <c r="W99" i="190" a="1"/>
  <c r="W99" i="190" s="1"/>
  <c r="AW99" i="190" s="1"/>
  <c r="H99" i="182"/>
  <c r="H67" i="182"/>
  <c r="W67" i="190" a="1"/>
  <c r="W67" i="190" s="1"/>
  <c r="AW67" i="190" s="1"/>
  <c r="R80" i="190" a="1"/>
  <c r="R80" i="190" s="1"/>
  <c r="AR80" i="190" s="1"/>
  <c r="C45" i="182"/>
  <c r="R45" i="190" a="1"/>
  <c r="R45" i="190" s="1"/>
  <c r="AR45" i="190" s="1"/>
  <c r="E45" i="190" a="1"/>
  <c r="E45" i="190" s="1"/>
  <c r="E47" i="190" a="1"/>
  <c r="E47" i="190" s="1"/>
  <c r="D9" i="194" a="1"/>
  <c r="D9" i="194" s="1"/>
  <c r="H2" i="182"/>
  <c r="W101" i="190" a="1"/>
  <c r="W101" i="190" s="1"/>
  <c r="AW101" i="190" s="1"/>
  <c r="J101" i="190" a="1"/>
  <c r="J101" i="190" s="1"/>
  <c r="H101" i="182"/>
  <c r="D66" i="182"/>
  <c r="S66" i="190" a="1"/>
  <c r="S66" i="190" s="1"/>
  <c r="AS66" i="190" s="1"/>
  <c r="B61" i="182"/>
  <c r="Q61" i="190" a="1"/>
  <c r="Q61" i="190" s="1"/>
  <c r="AQ61" i="190" s="1"/>
  <c r="D61" i="190" a="1"/>
  <c r="D61" i="190" s="1"/>
  <c r="D65" i="190" a="1"/>
  <c r="D65" i="190" s="1"/>
  <c r="B27" i="182"/>
  <c r="Q27" i="190" a="1"/>
  <c r="Q27" i="190" s="1"/>
  <c r="AQ27" i="190" s="1"/>
  <c r="D27" i="190" a="1"/>
  <c r="D27" i="190" s="1"/>
  <c r="F90" i="190" a="1"/>
  <c r="F90" i="190" s="1"/>
  <c r="S90" i="190" a="1"/>
  <c r="S90" i="190" s="1"/>
  <c r="AS90" i="190" s="1"/>
  <c r="S76" i="190" a="1"/>
  <c r="S76" i="190" s="1"/>
  <c r="AS76" i="190" s="1"/>
  <c r="BJ81" i="190"/>
  <c r="AG81" i="189" s="1"/>
  <c r="H7" i="182"/>
  <c r="H54" i="182"/>
  <c r="D92" i="190" a="1"/>
  <c r="D92" i="190" s="1"/>
  <c r="R37" i="190" a="1"/>
  <c r="R37" i="190" s="1"/>
  <c r="AR37" i="190" s="1"/>
  <c r="BE37" i="190" s="1"/>
  <c r="AB37" i="189" s="1"/>
  <c r="C37" i="182"/>
  <c r="Q10" i="190" a="1"/>
  <c r="Q10" i="190" s="1"/>
  <c r="AQ10" i="190" s="1"/>
  <c r="BJ102" i="190"/>
  <c r="AG102" i="189" s="1"/>
  <c r="AJ102" i="190"/>
  <c r="D54" i="182"/>
  <c r="S88" i="190" a="1"/>
  <c r="S88" i="190" s="1"/>
  <c r="AS88" i="190" s="1"/>
  <c r="Q20" i="190" a="1"/>
  <c r="Q20" i="190" s="1"/>
  <c r="AQ20" i="190" s="1"/>
  <c r="D20" i="190" a="1"/>
  <c r="D20" i="190" s="1"/>
  <c r="E9" i="194" a="1"/>
  <c r="E9" i="194" s="1"/>
  <c r="B52" i="182"/>
  <c r="D52" i="190" a="1"/>
  <c r="D52" i="190" s="1"/>
  <c r="Q52" i="190" a="1"/>
  <c r="Q52" i="190" s="1"/>
  <c r="AQ52" i="190" s="1"/>
  <c r="W43" i="190" a="1"/>
  <c r="W43" i="190" s="1"/>
  <c r="AW43" i="190" s="1"/>
  <c r="H43" i="182"/>
  <c r="J43" i="190" a="1"/>
  <c r="J43" i="190" s="1"/>
  <c r="W94" i="190" a="1"/>
  <c r="W94" i="190" s="1"/>
  <c r="AW94" i="190" s="1"/>
  <c r="H94" i="182"/>
  <c r="Q88" i="190" a="1"/>
  <c r="Q88" i="190" s="1"/>
  <c r="AQ88" i="190" s="1"/>
  <c r="B88" i="182"/>
  <c r="E77" i="190" a="1"/>
  <c r="E77" i="190" s="1"/>
  <c r="R77" i="190" a="1"/>
  <c r="R77" i="190" s="1"/>
  <c r="AR77" i="190" s="1"/>
  <c r="C77" i="182"/>
  <c r="D3" i="182"/>
  <c r="C65" i="182"/>
  <c r="R65" i="190" a="1"/>
  <c r="R65" i="190" s="1"/>
  <c r="AR65" i="190" s="1"/>
  <c r="AU9" i="194" a="1"/>
  <c r="AU9" i="194" s="1"/>
  <c r="AT9" i="194" a="1"/>
  <c r="AT9" i="194" s="1"/>
  <c r="J57" i="190" a="1"/>
  <c r="J57" i="190" s="1"/>
  <c r="BJ57" i="190" s="1"/>
  <c r="AG57" i="189" s="1"/>
  <c r="J53" i="190" a="1"/>
  <c r="J53" i="190" s="1"/>
  <c r="W53" i="190" a="1"/>
  <c r="W53" i="190" s="1"/>
  <c r="AW53" i="190" s="1"/>
  <c r="H53" i="182"/>
  <c r="C94" i="182"/>
  <c r="E94" i="190" a="1"/>
  <c r="E94" i="190" s="1"/>
  <c r="R94" i="190" a="1"/>
  <c r="R94" i="190" s="1"/>
  <c r="AR94" i="190" s="1"/>
  <c r="B67" i="182"/>
  <c r="Q67" i="190" a="1"/>
  <c r="Q67" i="190" s="1"/>
  <c r="AQ67" i="190" s="1"/>
  <c r="D67" i="190" a="1"/>
  <c r="D67" i="190" s="1"/>
  <c r="W84" i="190" a="1"/>
  <c r="W84" i="190" s="1"/>
  <c r="AW84" i="190" s="1"/>
  <c r="J84" i="190" a="1"/>
  <c r="J84" i="190" s="1"/>
  <c r="R63" i="190" a="1"/>
  <c r="R63" i="190" s="1"/>
  <c r="AR63" i="190" s="1"/>
  <c r="C63" i="182"/>
  <c r="C93" i="182"/>
  <c r="E93" i="190" a="1"/>
  <c r="E93" i="190" s="1"/>
  <c r="D100" i="190" a="1"/>
  <c r="D100" i="190" s="1"/>
  <c r="B100" i="182"/>
  <c r="D9" i="182"/>
  <c r="D80" i="182"/>
  <c r="S37" i="190" a="1"/>
  <c r="S37" i="190" s="1"/>
  <c r="AS37" i="190" s="1"/>
  <c r="F37" i="190" a="1"/>
  <c r="F37" i="190" s="1"/>
  <c r="AF37" i="190" s="1"/>
  <c r="D37" i="182"/>
  <c r="R67" i="190" a="1"/>
  <c r="R67" i="190" s="1"/>
  <c r="AR67" i="190" s="1"/>
  <c r="E67" i="190" a="1"/>
  <c r="E67" i="190" s="1"/>
  <c r="C67" i="182"/>
  <c r="Q14" i="190" a="1"/>
  <c r="Q14" i="190" s="1"/>
  <c r="AQ14" i="190" s="1"/>
  <c r="D14" i="190" a="1"/>
  <c r="D14" i="190" s="1"/>
  <c r="Q76" i="190" a="1"/>
  <c r="Q76" i="190" s="1"/>
  <c r="AQ76" i="190" s="1"/>
  <c r="D76" i="190" a="1"/>
  <c r="D76" i="190" s="1"/>
  <c r="B76" i="182"/>
  <c r="D2" i="190" a="1"/>
  <c r="D2" i="190" s="1"/>
  <c r="R3" i="194"/>
  <c r="Q2" i="190" a="1"/>
  <c r="Q2" i="190" s="1"/>
  <c r="AQ2" i="190" s="1"/>
  <c r="D90" i="190" a="1"/>
  <c r="D90" i="190" s="1"/>
  <c r="S26" i="190" a="1"/>
  <c r="S26" i="190" s="1"/>
  <c r="AS26" i="190" s="1"/>
  <c r="D26" i="182"/>
  <c r="Q50" i="190" a="1"/>
  <c r="Q50" i="190" s="1"/>
  <c r="AQ50" i="190" s="1"/>
  <c r="J50" i="190" a="1"/>
  <c r="J50" i="190" s="1"/>
  <c r="W50" i="190" a="1"/>
  <c r="W50" i="190" s="1"/>
  <c r="AW50" i="190" s="1"/>
  <c r="H50" i="182"/>
  <c r="Q70" i="190" a="1"/>
  <c r="Q70" i="190" s="1"/>
  <c r="AQ70" i="190" s="1"/>
  <c r="D70" i="190" a="1"/>
  <c r="D70" i="190" s="1"/>
  <c r="B70" i="182"/>
  <c r="J41" i="190" a="1"/>
  <c r="J41" i="190" s="1"/>
  <c r="AJ41" i="190" s="1"/>
  <c r="H41" i="182"/>
  <c r="W41" i="190" a="1"/>
  <c r="W41" i="190" s="1"/>
  <c r="AW41" i="190" s="1"/>
  <c r="D36" i="190" a="1"/>
  <c r="D36" i="190" s="1"/>
  <c r="B36" i="182"/>
  <c r="Q36" i="190" a="1"/>
  <c r="Q36" i="190" s="1"/>
  <c r="AQ36" i="190" s="1"/>
  <c r="Q8" i="190" a="1"/>
  <c r="Q8" i="190" s="1"/>
  <c r="AQ8" i="190" s="1"/>
  <c r="S33" i="190" a="1"/>
  <c r="S33" i="190" s="1"/>
  <c r="AS33" i="190" s="1"/>
  <c r="BF33" i="190" s="1"/>
  <c r="AC33" i="189" s="1"/>
  <c r="D33" i="182"/>
  <c r="F30" i="190" a="1"/>
  <c r="F30" i="190" s="1"/>
  <c r="AF30" i="190" s="1"/>
  <c r="B84" i="182"/>
  <c r="Q84" i="190" a="1"/>
  <c r="Q84" i="190" s="1"/>
  <c r="AQ84" i="190" s="1"/>
  <c r="D84" i="190" a="1"/>
  <c r="D84" i="190" s="1"/>
  <c r="R101" i="190" a="1"/>
  <c r="R101" i="190" s="1"/>
  <c r="AR101" i="190" s="1"/>
  <c r="C101" i="182"/>
  <c r="E101" i="190" a="1"/>
  <c r="E101" i="190" s="1"/>
  <c r="J77" i="190" a="1"/>
  <c r="J77" i="190" s="1"/>
  <c r="W77" i="190" a="1"/>
  <c r="W77" i="190" s="1"/>
  <c r="AW77" i="190" s="1"/>
  <c r="B102" i="182"/>
  <c r="F55" i="190" a="1"/>
  <c r="F55" i="190" s="1"/>
  <c r="S55" i="190" a="1"/>
  <c r="S55" i="190" s="1"/>
  <c r="AS55" i="190" s="1"/>
  <c r="D55" i="182"/>
  <c r="F25" i="190" a="1"/>
  <c r="F25" i="190" s="1"/>
  <c r="C16" i="182"/>
  <c r="E16" i="190" a="1"/>
  <c r="E16" i="190" s="1"/>
  <c r="E22" i="190" a="1"/>
  <c r="E22" i="190" s="1"/>
  <c r="AE22" i="190" s="1"/>
  <c r="R22" i="190" a="1"/>
  <c r="R22" i="190" s="1"/>
  <c r="AR22" i="190" s="1"/>
  <c r="R59" i="190" a="1"/>
  <c r="R59" i="190" s="1"/>
  <c r="AR59" i="190" s="1"/>
  <c r="H56" i="182"/>
  <c r="J56" i="190" a="1"/>
  <c r="J56" i="190" s="1"/>
  <c r="W56" i="190" a="1"/>
  <c r="W56" i="190" s="1"/>
  <c r="AW56" i="190" s="1"/>
  <c r="Q60" i="190" a="1"/>
  <c r="Q60" i="190" s="1"/>
  <c r="AQ60" i="190" s="1"/>
  <c r="B60" i="182"/>
  <c r="R68" i="190" a="1"/>
  <c r="R68" i="190" s="1"/>
  <c r="AR68" i="190" s="1"/>
  <c r="C68" i="182"/>
  <c r="F6" i="190" a="1"/>
  <c r="F6" i="190" s="1"/>
  <c r="AF6" i="190" s="1"/>
  <c r="S6" i="190" a="1"/>
  <c r="S6" i="190" s="1"/>
  <c r="AS6" i="190" s="1"/>
  <c r="R97" i="190" a="1"/>
  <c r="R97" i="190" s="1"/>
  <c r="AR97" i="190" s="1"/>
  <c r="C97" i="182"/>
  <c r="E97" i="190" a="1"/>
  <c r="E97" i="190" s="1"/>
  <c r="D23" i="182"/>
  <c r="S23" i="190" a="1"/>
  <c r="S23" i="190" s="1"/>
  <c r="AS23" i="190" s="1"/>
  <c r="F23" i="190" a="1"/>
  <c r="F23" i="190" s="1"/>
  <c r="AF23" i="190" s="1"/>
  <c r="R78" i="190" a="1"/>
  <c r="R78" i="190" s="1"/>
  <c r="AR78" i="190" s="1"/>
  <c r="E78" i="190" a="1"/>
  <c r="E78" i="190" s="1"/>
  <c r="D16" i="190" a="1"/>
  <c r="D16" i="190" s="1"/>
  <c r="B16" i="182"/>
  <c r="Q16" i="190" a="1"/>
  <c r="Q16" i="190" s="1"/>
  <c r="AQ16" i="190" s="1"/>
  <c r="D77" i="182"/>
  <c r="S77" i="190" a="1"/>
  <c r="S77" i="190" s="1"/>
  <c r="AS77" i="190" s="1"/>
  <c r="F77" i="190" a="1"/>
  <c r="F77" i="190" s="1"/>
  <c r="H58" i="182"/>
  <c r="W58" i="190" a="1"/>
  <c r="W58" i="190" s="1"/>
  <c r="AW58" i="190" s="1"/>
  <c r="J58" i="190" a="1"/>
  <c r="J58" i="190" s="1"/>
  <c r="C22" i="182"/>
  <c r="C46" i="182"/>
  <c r="R46" i="190" a="1"/>
  <c r="R46" i="190" s="1"/>
  <c r="AR46" i="190" s="1"/>
  <c r="E46" i="190" a="1"/>
  <c r="E46" i="190" s="1"/>
  <c r="Q23" i="190" a="1"/>
  <c r="Q23" i="190" s="1"/>
  <c r="AQ23" i="190" s="1"/>
  <c r="D23" i="190" a="1"/>
  <c r="D23" i="190" s="1"/>
  <c r="H48" i="182"/>
  <c r="W48" i="190" a="1"/>
  <c r="W48" i="190" s="1"/>
  <c r="AW48" i="190" s="1"/>
  <c r="J48" i="190" a="1"/>
  <c r="J48" i="190" s="1"/>
  <c r="C85" i="182"/>
  <c r="E85" i="190" a="1"/>
  <c r="E85" i="190" s="1"/>
  <c r="R85" i="190" a="1"/>
  <c r="R85" i="190" s="1"/>
  <c r="AR85" i="190" s="1"/>
  <c r="D45" i="190" a="1"/>
  <c r="D45" i="190" s="1"/>
  <c r="F29" i="190" a="1"/>
  <c r="F29" i="190" s="1"/>
  <c r="AF29" i="190" s="1"/>
  <c r="D29" i="182"/>
  <c r="E96" i="190" a="1"/>
  <c r="E96" i="190" s="1"/>
  <c r="R96" i="190" a="1"/>
  <c r="R96" i="190" s="1"/>
  <c r="AR96" i="190" s="1"/>
  <c r="D78" i="190" a="1"/>
  <c r="D78" i="190" s="1"/>
  <c r="Q78" i="190" a="1"/>
  <c r="Q78" i="190" s="1"/>
  <c r="AQ78" i="190" s="1"/>
  <c r="B78" i="182"/>
  <c r="H44" i="182"/>
  <c r="J44" i="190" a="1"/>
  <c r="J44" i="190" s="1"/>
  <c r="AJ44" i="190" s="1"/>
  <c r="BJ44" i="190" s="1"/>
  <c r="AG44" i="189" s="1"/>
  <c r="W44" i="190" a="1"/>
  <c r="W44" i="190" s="1"/>
  <c r="AW44" i="190" s="1"/>
  <c r="E15" i="190" a="1"/>
  <c r="E15" i="190" s="1"/>
  <c r="AE15" i="190" s="1"/>
  <c r="Q53" i="190" a="1"/>
  <c r="Q53" i="190" s="1"/>
  <c r="AQ53" i="190" s="1"/>
  <c r="B53" i="182"/>
  <c r="D53" i="190" a="1"/>
  <c r="D53" i="190" s="1"/>
  <c r="R58" i="190" a="1"/>
  <c r="R58" i="190" s="1"/>
  <c r="AR58" i="190" s="1"/>
  <c r="C58" i="182"/>
  <c r="E58" i="190" a="1"/>
  <c r="E58" i="190" s="1"/>
  <c r="S94" i="190" a="1"/>
  <c r="S94" i="190" s="1"/>
  <c r="AS94" i="190" s="1"/>
  <c r="D94" i="182"/>
  <c r="H45" i="182"/>
  <c r="J45" i="190" a="1"/>
  <c r="J45" i="190" s="1"/>
  <c r="W45" i="190" a="1"/>
  <c r="W45" i="190" s="1"/>
  <c r="AW45" i="190" s="1"/>
  <c r="R88" i="190" a="1"/>
  <c r="R88" i="190" s="1"/>
  <c r="AR88" i="190" s="1"/>
  <c r="E88" i="190" a="1"/>
  <c r="E88" i="190" s="1"/>
  <c r="C88" i="182"/>
  <c r="B83" i="182"/>
  <c r="C98" i="182"/>
  <c r="E98" i="190" a="1"/>
  <c r="E98" i="190" s="1"/>
  <c r="S83" i="190" a="1"/>
  <c r="S83" i="190" s="1"/>
  <c r="AS83" i="190" s="1"/>
  <c r="F83" i="190" a="1"/>
  <c r="F83" i="190" s="1"/>
  <c r="D83" i="182"/>
  <c r="J66" i="190" a="1"/>
  <c r="J66" i="190" s="1"/>
  <c r="W66" i="190" a="1"/>
  <c r="W66" i="190" s="1"/>
  <c r="AW66" i="190" s="1"/>
  <c r="B12" i="182"/>
  <c r="Q12" i="190" a="1"/>
  <c r="Q12" i="190" s="1"/>
  <c r="AQ12" i="190" s="1"/>
  <c r="D12" i="190" a="1"/>
  <c r="D12" i="190" s="1"/>
  <c r="B39" i="182"/>
  <c r="Q39" i="190" a="1"/>
  <c r="Q39" i="190" s="1"/>
  <c r="AQ39" i="190" s="1"/>
  <c r="D39" i="190" a="1"/>
  <c r="D39" i="190" s="1"/>
  <c r="W18" i="190" a="1"/>
  <c r="W18" i="190" s="1"/>
  <c r="AW18" i="190" s="1"/>
  <c r="J18" i="190" a="1"/>
  <c r="J18" i="190" s="1"/>
  <c r="B72" i="182"/>
  <c r="Q72" i="190" a="1"/>
  <c r="Q72" i="190" s="1"/>
  <c r="AQ72" i="190" s="1"/>
  <c r="D72" i="190" a="1"/>
  <c r="D72" i="190" s="1"/>
  <c r="R50" i="190" a="1"/>
  <c r="R50" i="190" s="1"/>
  <c r="AR50" i="190" s="1"/>
  <c r="E50" i="190" a="1"/>
  <c r="E50" i="190" s="1"/>
  <c r="C50" i="182"/>
  <c r="S78" i="190" a="1"/>
  <c r="S78" i="190" s="1"/>
  <c r="AS78" i="190" s="1"/>
  <c r="F78" i="190" a="1"/>
  <c r="F78" i="190" s="1"/>
  <c r="D78" i="182"/>
  <c r="Q89" i="190" a="1"/>
  <c r="Q89" i="190" s="1"/>
  <c r="AQ89" i="190" s="1"/>
  <c r="D89" i="190" a="1"/>
  <c r="D89" i="190" s="1"/>
  <c r="B89" i="182"/>
  <c r="Q31" i="190" a="1"/>
  <c r="Q31" i="190" s="1"/>
  <c r="AQ31" i="190" s="1"/>
  <c r="D31" i="190" a="1"/>
  <c r="D31" i="190" s="1"/>
  <c r="F49" i="190" a="1"/>
  <c r="F49" i="190" s="1"/>
  <c r="S49" i="190" a="1"/>
  <c r="S49" i="190" s="1"/>
  <c r="AS49" i="190" s="1"/>
  <c r="D49" i="182"/>
  <c r="D15" i="190" a="1"/>
  <c r="D15" i="190" s="1"/>
  <c r="B15" i="182"/>
  <c r="Q15" i="190" a="1"/>
  <c r="Q15" i="190" s="1"/>
  <c r="AQ15" i="190" s="1"/>
  <c r="C56" i="182"/>
  <c r="E56" i="190" a="1"/>
  <c r="E56" i="190" s="1"/>
  <c r="B28" i="182"/>
  <c r="Q28" i="190" a="1"/>
  <c r="Q28" i="190" s="1"/>
  <c r="AQ28" i="190" s="1"/>
  <c r="D28" i="190" a="1"/>
  <c r="D28" i="190" s="1"/>
  <c r="B32" i="182"/>
  <c r="Q32" i="190" a="1"/>
  <c r="Q32" i="190" s="1"/>
  <c r="AQ32" i="190" s="1"/>
  <c r="D32" i="190" a="1"/>
  <c r="D32" i="190" s="1"/>
  <c r="W82" i="190" a="1"/>
  <c r="W82" i="190" s="1"/>
  <c r="AW82" i="190" s="1"/>
  <c r="H82" i="182"/>
  <c r="S39" i="190" a="1"/>
  <c r="S39" i="190" s="1"/>
  <c r="AS39" i="190" s="1"/>
  <c r="F39" i="190" a="1"/>
  <c r="F39" i="190" s="1"/>
  <c r="AF39" i="190" s="1"/>
  <c r="D64" i="182"/>
  <c r="F64" i="190" a="1"/>
  <c r="F64" i="190" s="1"/>
  <c r="J62" i="190" a="1"/>
  <c r="J62" i="190" s="1"/>
  <c r="W62" i="190" a="1"/>
  <c r="W62" i="190" s="1"/>
  <c r="AW62" i="190" s="1"/>
  <c r="H62" i="182"/>
  <c r="B55" i="182"/>
  <c r="Q55" i="190" a="1"/>
  <c r="Q55" i="190" s="1"/>
  <c r="AQ55" i="190" s="1"/>
  <c r="D55" i="190" a="1"/>
  <c r="D55" i="190" s="1"/>
  <c r="S21" i="190" a="1"/>
  <c r="S21" i="190" s="1"/>
  <c r="AS21" i="190" s="1"/>
  <c r="D87" i="190" a="1"/>
  <c r="D87" i="190" s="1"/>
  <c r="B87" i="182"/>
  <c r="Q87" i="190" a="1"/>
  <c r="Q87" i="190" s="1"/>
  <c r="AQ87" i="190" s="1"/>
  <c r="C92" i="182"/>
  <c r="R92" i="190" a="1"/>
  <c r="R92" i="190" s="1"/>
  <c r="AR92" i="190" s="1"/>
  <c r="S60" i="190" a="1"/>
  <c r="S60" i="190" s="1"/>
  <c r="AS60" i="190" s="1"/>
  <c r="F60" i="190" a="1"/>
  <c r="F60" i="190" s="1"/>
  <c r="D60" i="182"/>
  <c r="R40" i="190" a="1"/>
  <c r="R40" i="190" s="1"/>
  <c r="AR40" i="190" s="1"/>
  <c r="S79" i="190" a="1"/>
  <c r="S79" i="190" s="1"/>
  <c r="AS79" i="190" s="1"/>
  <c r="F79" i="190" a="1"/>
  <c r="F79" i="190" s="1"/>
  <c r="W70" i="190" a="1"/>
  <c r="W70" i="190" s="1"/>
  <c r="AW70" i="190" s="1"/>
  <c r="H70" i="182"/>
  <c r="J70" i="190" a="1"/>
  <c r="J70" i="190" s="1"/>
  <c r="S28" i="190" a="1"/>
  <c r="S28" i="190" s="1"/>
  <c r="AS28" i="190" s="1"/>
  <c r="S16" i="190" a="1"/>
  <c r="S16" i="190" s="1"/>
  <c r="AS16" i="190" s="1"/>
  <c r="F16" i="190" a="1"/>
  <c r="F16" i="190" s="1"/>
  <c r="E17" i="190" a="1"/>
  <c r="E17" i="190" s="1"/>
  <c r="AE17" i="190" s="1"/>
  <c r="D85" i="182"/>
  <c r="S85" i="190" a="1"/>
  <c r="S85" i="190" s="1"/>
  <c r="AS85" i="190" s="1"/>
  <c r="E51" i="190" a="1"/>
  <c r="E51" i="190" s="1"/>
  <c r="R51" i="190" a="1"/>
  <c r="R51" i="190" s="1"/>
  <c r="AR51" i="190" s="1"/>
  <c r="C51" i="182"/>
  <c r="T8" i="194"/>
  <c r="D74" i="182"/>
  <c r="F74" i="190" a="1"/>
  <c r="F74" i="190" s="1"/>
  <c r="AB7" i="194"/>
  <c r="J7" i="188" s="1"/>
  <c r="S98" i="190" a="1"/>
  <c r="S98" i="190" s="1"/>
  <c r="AS98" i="190" s="1"/>
  <c r="D98" i="182"/>
  <c r="J16" i="190" a="1"/>
  <c r="J16" i="190" s="1"/>
  <c r="AJ16" i="190" s="1"/>
  <c r="W16" i="190" a="1"/>
  <c r="W16" i="190" s="1"/>
  <c r="AW16" i="190" s="1"/>
  <c r="H96" i="182"/>
  <c r="W96" i="190" a="1"/>
  <c r="W96" i="190" s="1"/>
  <c r="AW96" i="190" s="1"/>
  <c r="S12" i="190" a="1"/>
  <c r="S12" i="190" s="1"/>
  <c r="AS12" i="190" s="1"/>
  <c r="F12" i="190" a="1"/>
  <c r="F12" i="190" s="1"/>
  <c r="B98" i="182"/>
  <c r="D98" i="190" a="1"/>
  <c r="D98" i="190" s="1"/>
  <c r="Q98" i="190" a="1"/>
  <c r="Q98" i="190" s="1"/>
  <c r="AQ98" i="190" s="1"/>
  <c r="F40" i="190" a="1"/>
  <c r="F40" i="190" s="1"/>
  <c r="AF40" i="190" s="1"/>
  <c r="S40" i="190" a="1"/>
  <c r="S40" i="190" s="1"/>
  <c r="AS40" i="190" s="1"/>
  <c r="D40" i="182"/>
  <c r="J76" i="190" a="1"/>
  <c r="J76" i="190" s="1"/>
  <c r="H76" i="182"/>
  <c r="W76" i="190" a="1"/>
  <c r="W76" i="190" s="1"/>
  <c r="AW76" i="190" s="1"/>
  <c r="S69" i="190" a="1"/>
  <c r="S69" i="190" s="1"/>
  <c r="AS69" i="190" s="1"/>
  <c r="F69" i="190" a="1"/>
  <c r="F69" i="190" s="1"/>
  <c r="E38" i="190" a="1"/>
  <c r="E38" i="190" s="1"/>
  <c r="C38" i="182"/>
  <c r="R38" i="190" a="1"/>
  <c r="R38" i="190" s="1"/>
  <c r="AR38" i="190" s="1"/>
  <c r="BE84" i="190"/>
  <c r="AB84" i="189" s="1"/>
  <c r="V9" i="194" a="1"/>
  <c r="V9" i="194" s="1"/>
  <c r="R3" i="190" a="1"/>
  <c r="R3" i="190" s="1"/>
  <c r="AR3" i="190" s="1"/>
  <c r="BE3" i="190" s="1"/>
  <c r="AB3" i="189" s="1"/>
  <c r="C3" i="182"/>
  <c r="F92" i="190" a="1"/>
  <c r="F92" i="190" s="1"/>
  <c r="D92" i="182"/>
  <c r="W69" i="190" a="1"/>
  <c r="W69" i="190" s="1"/>
  <c r="AW69" i="190" s="1"/>
  <c r="J69" i="190" a="1"/>
  <c r="J69" i="190" s="1"/>
  <c r="H69" i="182"/>
  <c r="D45" i="182"/>
  <c r="J37" i="190" a="1"/>
  <c r="J37" i="190" s="1"/>
  <c r="W37" i="190" a="1"/>
  <c r="W37" i="190" s="1"/>
  <c r="AW37" i="190" s="1"/>
  <c r="H37" i="182"/>
  <c r="R70" i="190" a="1"/>
  <c r="R70" i="190" s="1"/>
  <c r="AR70" i="190" s="1"/>
  <c r="C70" i="182"/>
  <c r="E70" i="190" a="1"/>
  <c r="E70" i="190" s="1"/>
  <c r="W39" i="190" a="1"/>
  <c r="W39" i="190" s="1"/>
  <c r="AW39" i="190" s="1"/>
  <c r="H39" i="182"/>
  <c r="J39" i="190" a="1"/>
  <c r="J39" i="190" s="1"/>
  <c r="R91" i="190" a="1"/>
  <c r="R91" i="190" s="1"/>
  <c r="AR91" i="190" s="1"/>
  <c r="C49" i="182"/>
  <c r="E49" i="190" a="1"/>
  <c r="E49" i="190" s="1"/>
  <c r="R49" i="190" a="1"/>
  <c r="R49" i="190" s="1"/>
  <c r="AR49" i="190" s="1"/>
  <c r="J72" i="190" a="1"/>
  <c r="J72" i="190" s="1"/>
  <c r="W72" i="190" a="1"/>
  <c r="W72" i="190" s="1"/>
  <c r="AW72" i="190" s="1"/>
  <c r="H72" i="182"/>
  <c r="D59" i="190" a="1"/>
  <c r="D59" i="190" s="1"/>
  <c r="B59" i="182"/>
  <c r="Q59" i="190" a="1"/>
  <c r="Q59" i="190" s="1"/>
  <c r="AQ59" i="190" s="1"/>
  <c r="D11" i="190" a="1"/>
  <c r="D11" i="190" s="1"/>
  <c r="Q11" i="190" a="1"/>
  <c r="Q11" i="190" s="1"/>
  <c r="AQ11" i="190" s="1"/>
  <c r="C74" i="182"/>
  <c r="R74" i="190" a="1"/>
  <c r="R74" i="190" s="1"/>
  <c r="AR74" i="190" s="1"/>
  <c r="E74" i="190" a="1"/>
  <c r="E74" i="190" s="1"/>
  <c r="F53" i="190" a="1"/>
  <c r="F53" i="190" s="1"/>
  <c r="S53" i="190" a="1"/>
  <c r="S53" i="190" s="1"/>
  <c r="AS53" i="190" s="1"/>
  <c r="D53" i="182"/>
  <c r="Q29" i="190" a="1"/>
  <c r="Q29" i="190" s="1"/>
  <c r="AQ29" i="190" s="1"/>
  <c r="D29" i="190" a="1"/>
  <c r="D29" i="190" s="1"/>
  <c r="B29" i="182"/>
  <c r="R9" i="190" a="1"/>
  <c r="R9" i="190" s="1"/>
  <c r="AR9" i="190" s="1"/>
  <c r="E9" i="190" a="1"/>
  <c r="E9" i="190" s="1"/>
  <c r="AE9" i="190" s="1"/>
  <c r="C9" i="182"/>
  <c r="F86" i="190" a="1"/>
  <c r="F86" i="190" s="1"/>
  <c r="S86" i="190" a="1"/>
  <c r="S86" i="190" s="1"/>
  <c r="AS86" i="190" s="1"/>
  <c r="D86" i="182"/>
  <c r="D65" i="182"/>
  <c r="S65" i="190" a="1"/>
  <c r="S65" i="190" s="1"/>
  <c r="AS65" i="190" s="1"/>
  <c r="F65" i="190" a="1"/>
  <c r="F65" i="190" s="1"/>
  <c r="J38" i="190" a="1"/>
  <c r="J38" i="190" s="1"/>
  <c r="AJ38" i="190" s="1"/>
  <c r="W38" i="190" a="1"/>
  <c r="W38" i="190" s="1"/>
  <c r="AW38" i="190" s="1"/>
  <c r="B9" i="182"/>
  <c r="Q9" i="190" a="1"/>
  <c r="Q9" i="190" s="1"/>
  <c r="AQ9" i="190" s="1"/>
  <c r="D9" i="190" a="1"/>
  <c r="D9" i="190" s="1"/>
  <c r="J3" i="190" a="1"/>
  <c r="J3" i="190" s="1"/>
  <c r="AJ3" i="190" s="1"/>
  <c r="W3" i="190" a="1"/>
  <c r="W3" i="190" s="1"/>
  <c r="AW3" i="190" s="1"/>
  <c r="H3" i="182"/>
  <c r="Q101" i="190" a="1"/>
  <c r="Q101" i="190" s="1"/>
  <c r="AQ101" i="190" s="1"/>
  <c r="S82" i="190" a="1"/>
  <c r="S82" i="190" s="1"/>
  <c r="AS82" i="190" s="1"/>
  <c r="D82" i="182"/>
  <c r="F82" i="190" a="1"/>
  <c r="F82" i="190" s="1"/>
  <c r="R27" i="190" a="1"/>
  <c r="R27" i="190" s="1"/>
  <c r="AR27" i="190" s="1"/>
  <c r="BE27" i="190" s="1"/>
  <c r="AB27" i="189" s="1"/>
  <c r="C27" i="182"/>
  <c r="F36" i="190" a="1"/>
  <c r="F36" i="190" s="1"/>
  <c r="S36" i="190" a="1"/>
  <c r="S36" i="190" s="1"/>
  <c r="AS36" i="190" s="1"/>
  <c r="D36" i="182"/>
  <c r="E39" i="190" a="1"/>
  <c r="E39" i="190" s="1"/>
  <c r="R39" i="190" a="1"/>
  <c r="R39" i="190" s="1"/>
  <c r="AR39" i="190" s="1"/>
  <c r="C39" i="182"/>
  <c r="E82" i="190" a="1"/>
  <c r="E82" i="190" s="1"/>
  <c r="C82" i="182"/>
  <c r="R82" i="190" a="1"/>
  <c r="R82" i="190" s="1"/>
  <c r="AR82" i="190" s="1"/>
  <c r="K9" i="194" a="1"/>
  <c r="K9" i="194" s="1"/>
  <c r="C17" i="182"/>
  <c r="J31" i="190" a="1"/>
  <c r="J31" i="190" s="1"/>
  <c r="AJ31" i="190" s="1"/>
  <c r="W31" i="190" a="1"/>
  <c r="W31" i="190" s="1"/>
  <c r="AW31" i="190" s="1"/>
  <c r="H31" i="182"/>
  <c r="W19" i="190" a="1"/>
  <c r="W19" i="190" s="1"/>
  <c r="AW19" i="190" s="1"/>
  <c r="J19" i="190" a="1"/>
  <c r="J19" i="190" s="1"/>
  <c r="H19" i="182"/>
  <c r="R8" i="190" a="1"/>
  <c r="R8" i="190" s="1"/>
  <c r="AR8" i="190" s="1"/>
  <c r="E8" i="190" a="1"/>
  <c r="E8" i="190" s="1"/>
  <c r="AE8" i="190" s="1"/>
  <c r="D56" i="182"/>
  <c r="S56" i="190" a="1"/>
  <c r="S56" i="190" s="1"/>
  <c r="AS56" i="190" s="1"/>
  <c r="F56" i="190" a="1"/>
  <c r="F56" i="190" s="1"/>
  <c r="R26" i="190" a="1"/>
  <c r="R26" i="190" s="1"/>
  <c r="AR26" i="190" s="1"/>
  <c r="E26" i="190" a="1"/>
  <c r="E26" i="190" s="1"/>
  <c r="AE26" i="190" s="1"/>
  <c r="C26" i="182"/>
  <c r="Q77" i="190" a="1"/>
  <c r="Q77" i="190" s="1"/>
  <c r="AQ77" i="190" s="1"/>
  <c r="D77" i="190" a="1"/>
  <c r="D77" i="190" s="1"/>
  <c r="B77" i="182"/>
  <c r="Q40" i="190" a="1"/>
  <c r="Q40" i="190" s="1"/>
  <c r="AQ40" i="190" s="1"/>
  <c r="D40" i="190" a="1"/>
  <c r="D40" i="190" s="1"/>
  <c r="B40" i="182"/>
  <c r="Q51" i="190" a="1"/>
  <c r="Q51" i="190" s="1"/>
  <c r="AQ51" i="190" s="1"/>
  <c r="B51" i="182"/>
  <c r="D51" i="190" a="1"/>
  <c r="D51" i="190" s="1"/>
  <c r="AE68" i="190"/>
  <c r="BJ67" i="190"/>
  <c r="AG67" i="189" s="1"/>
  <c r="BF85" i="190"/>
  <c r="AC85" i="189" s="1"/>
  <c r="BJ28" i="190"/>
  <c r="AG28" i="189" s="1"/>
  <c r="AJ99" i="190"/>
  <c r="BJ17" i="190"/>
  <c r="AG17" i="189" s="1"/>
  <c r="AK11" i="194"/>
  <c r="BH11" i="194"/>
  <c r="BG11" i="194" a="1"/>
  <c r="BD11" i="194" a="1"/>
  <c r="L9" i="194" a="1"/>
  <c r="BE11" i="194" a="1"/>
  <c r="AZ9" i="194" a="1"/>
  <c r="W9" i="194" a="1"/>
  <c r="Z9" i="194" a="1"/>
  <c r="P6" i="194" a="1"/>
  <c r="AA6" i="194" a="1"/>
  <c r="O6" i="194" a="1"/>
  <c r="AI6" i="194" a="1"/>
  <c r="AY6" i="194" a="1"/>
  <c r="Z6" i="194" a="1"/>
  <c r="AH6" i="194" a="1"/>
  <c r="AZ6" i="194" a="1"/>
  <c r="BG6" i="194" a="1"/>
  <c r="BH6" i="194" a="1"/>
  <c r="Q24" i="190" l="1" a="1"/>
  <c r="Q24" i="190" s="1"/>
  <c r="AQ24" i="190" s="1"/>
  <c r="C42" i="182"/>
  <c r="B50" i="182"/>
  <c r="D76" i="182"/>
  <c r="S31" i="190" a="1"/>
  <c r="S31" i="190" s="1"/>
  <c r="AS31" i="190" s="1"/>
  <c r="F68" i="190" a="1"/>
  <c r="F68" i="190" s="1"/>
  <c r="AF68" i="190" s="1"/>
  <c r="B10" i="182"/>
  <c r="E29" i="190" a="1"/>
  <c r="E29" i="190" s="1"/>
  <c r="AE29" i="190" s="1"/>
  <c r="E2" i="190" a="1"/>
  <c r="E2" i="190" s="1"/>
  <c r="AE2" i="190" s="1"/>
  <c r="BE2" i="190" s="1"/>
  <c r="AB2" i="189" s="1"/>
  <c r="S93" i="190" a="1"/>
  <c r="S93" i="190" s="1"/>
  <c r="AS93" i="190" s="1"/>
  <c r="B13" i="182"/>
  <c r="D83" i="190" a="1"/>
  <c r="D83" i="190" s="1"/>
  <c r="S80" i="190" a="1"/>
  <c r="S80" i="190" s="1"/>
  <c r="AS80" i="190" s="1"/>
  <c r="E72" i="190" a="1"/>
  <c r="E72" i="190" s="1"/>
  <c r="AE72" i="190" s="1"/>
  <c r="R69" i="190" a="1"/>
  <c r="R69" i="190" s="1"/>
  <c r="AR69" i="190" s="1"/>
  <c r="D54" i="190" a="1"/>
  <c r="D54" i="190" s="1"/>
  <c r="B65" i="182"/>
  <c r="R81" i="190" a="1"/>
  <c r="R81" i="190" s="1"/>
  <c r="AR81" i="190" s="1"/>
  <c r="C21" i="182"/>
  <c r="S54" i="190" a="1"/>
  <c r="S54" i="190" s="1"/>
  <c r="AS54" i="190" s="1"/>
  <c r="S30" i="190" a="1"/>
  <c r="S30" i="190" s="1"/>
  <c r="AS30" i="190" s="1"/>
  <c r="D61" i="182"/>
  <c r="BD88" i="190"/>
  <c r="AA88" i="189" s="1"/>
  <c r="E75" i="190" a="1"/>
  <c r="E75" i="190" s="1"/>
  <c r="BE75" i="190" s="1"/>
  <c r="AB75" i="189" s="1"/>
  <c r="Q4" i="190" a="1"/>
  <c r="Q4" i="190" s="1"/>
  <c r="AQ4" i="190" s="1"/>
  <c r="C86" i="182"/>
  <c r="D99" i="190" a="1"/>
  <c r="D99" i="190" s="1"/>
  <c r="D12" i="182"/>
  <c r="F52" i="190" a="1"/>
  <c r="F52" i="190" s="1"/>
  <c r="AF52" i="190" s="1"/>
  <c r="R32" i="190" a="1"/>
  <c r="R32" i="190" s="1"/>
  <c r="AR32" i="190" s="1"/>
  <c r="C89" i="182"/>
  <c r="E43" i="190" a="1"/>
  <c r="E43" i="190" s="1"/>
  <c r="D93" i="182"/>
  <c r="D6" i="182"/>
  <c r="D91" i="182"/>
  <c r="R73" i="190" a="1"/>
  <c r="R73" i="190" s="1"/>
  <c r="AR73" i="190" s="1"/>
  <c r="D88" i="182"/>
  <c r="E73" i="190" a="1"/>
  <c r="E73" i="190" s="1"/>
  <c r="E4" i="190" a="1"/>
  <c r="E4" i="190" s="1"/>
  <c r="AE4" i="190" s="1"/>
  <c r="R4" i="190" a="1"/>
  <c r="R4" i="190" s="1"/>
  <c r="AR4" i="190" s="1"/>
  <c r="R20" i="190" a="1"/>
  <c r="R20" i="190" s="1"/>
  <c r="AR20" i="190" s="1"/>
  <c r="E20" i="190" a="1"/>
  <c r="E20" i="190" s="1"/>
  <c r="AE20" i="190" s="1"/>
  <c r="C80" i="182"/>
  <c r="C79" i="182"/>
  <c r="E42" i="190" a="1"/>
  <c r="E42" i="190" s="1"/>
  <c r="AE42" i="190" s="1"/>
  <c r="C44" i="182"/>
  <c r="C10" i="182"/>
  <c r="D4" i="182"/>
  <c r="AB6" i="194"/>
  <c r="J6" i="188" s="1"/>
  <c r="E71" i="190" a="1"/>
  <c r="E71" i="190" s="1"/>
  <c r="BE71" i="190" s="1"/>
  <c r="AB71" i="189" s="1"/>
  <c r="R29" i="190" a="1"/>
  <c r="R29" i="190" s="1"/>
  <c r="AR29" i="190" s="1"/>
  <c r="C99" i="182"/>
  <c r="F91" i="190" a="1"/>
  <c r="F91" i="190" s="1"/>
  <c r="BE44" i="190"/>
  <c r="AB44" i="189" s="1"/>
  <c r="R75" i="190" a="1"/>
  <c r="R75" i="190" s="1"/>
  <c r="AR75" i="190" s="1"/>
  <c r="BA6" i="194"/>
  <c r="Q6" i="188" s="1"/>
  <c r="D31" i="182"/>
  <c r="F101" i="190" a="1"/>
  <c r="F101" i="190" s="1"/>
  <c r="AF101" i="190" s="1"/>
  <c r="D28" i="182"/>
  <c r="C47" i="182"/>
  <c r="R43" i="190" a="1"/>
  <c r="R43" i="190" s="1"/>
  <c r="AR43" i="190" s="1"/>
  <c r="BF54" i="190"/>
  <c r="AC54" i="189" s="1"/>
  <c r="E81" i="190" a="1"/>
  <c r="E81" i="190" s="1"/>
  <c r="AE81" i="190" s="1"/>
  <c r="D73" i="182"/>
  <c r="BF46" i="190"/>
  <c r="AC46" i="189" s="1"/>
  <c r="E59" i="190" a="1"/>
  <c r="E59" i="190" s="1"/>
  <c r="E21" i="190" a="1"/>
  <c r="E21" i="190" s="1"/>
  <c r="AE21" i="190" s="1"/>
  <c r="S3" i="190" a="1"/>
  <c r="S3" i="190" s="1"/>
  <c r="AS3" i="190" s="1"/>
  <c r="E53" i="190" a="1"/>
  <c r="E53" i="190" s="1"/>
  <c r="E86" i="190" a="1"/>
  <c r="E86" i="190" s="1"/>
  <c r="E87" i="190" a="1"/>
  <c r="E87" i="190" s="1"/>
  <c r="AE87" i="190" s="1"/>
  <c r="AE83" i="190"/>
  <c r="D16" i="182"/>
  <c r="R79" i="190" a="1"/>
  <c r="R79" i="190" s="1"/>
  <c r="AR79" i="190" s="1"/>
  <c r="E14" i="190" a="1"/>
  <c r="E14" i="190" s="1"/>
  <c r="AE14" i="190" s="1"/>
  <c r="BE14" i="190" s="1"/>
  <c r="AB14" i="189" s="1"/>
  <c r="D68" i="182"/>
  <c r="R99" i="190" a="1"/>
  <c r="R99" i="190" s="1"/>
  <c r="AR99" i="190" s="1"/>
  <c r="E52" i="190" a="1"/>
  <c r="E52" i="190" s="1"/>
  <c r="R10" i="190" a="1"/>
  <c r="R10" i="190" s="1"/>
  <c r="AR10" i="190" s="1"/>
  <c r="BE10" i="190" s="1"/>
  <c r="AB10" i="189" s="1"/>
  <c r="S101" i="190" a="1"/>
  <c r="S101" i="190" s="1"/>
  <c r="AS101" i="190" s="1"/>
  <c r="E32" i="190" a="1"/>
  <c r="E32" i="190" s="1"/>
  <c r="BE99" i="190"/>
  <c r="AB99" i="189" s="1"/>
  <c r="F9" i="190" a="1"/>
  <c r="F9" i="190" s="1"/>
  <c r="AF9" i="190" s="1"/>
  <c r="BF9" i="190" s="1"/>
  <c r="AC9" i="189" s="1"/>
  <c r="S5" i="190" a="1"/>
  <c r="S5" i="190" s="1"/>
  <c r="AS5" i="190" s="1"/>
  <c r="BF5" i="190" s="1"/>
  <c r="AC5" i="189" s="1"/>
  <c r="C5" i="182"/>
  <c r="F3" i="190" a="1"/>
  <c r="F3" i="190" s="1"/>
  <c r="D17" i="182"/>
  <c r="D25" i="190" a="1"/>
  <c r="D25" i="190" s="1"/>
  <c r="AD25" i="190" s="1"/>
  <c r="E69" i="190" a="1"/>
  <c r="E69" i="190" s="1"/>
  <c r="BE69" i="190" s="1"/>
  <c r="AB69" i="189" s="1"/>
  <c r="R31" i="190" a="1"/>
  <c r="R31" i="190" s="1"/>
  <c r="AR31" i="190" s="1"/>
  <c r="BE31" i="190" s="1"/>
  <c r="AB31" i="189" s="1"/>
  <c r="B11" i="182"/>
  <c r="C72" i="182"/>
  <c r="R44" i="190" a="1"/>
  <c r="R44" i="190" s="1"/>
  <c r="AR44" i="190" s="1"/>
  <c r="D13" i="182"/>
  <c r="Q73" i="190" a="1"/>
  <c r="Q73" i="190" s="1"/>
  <c r="AQ73" i="190" s="1"/>
  <c r="Q58" i="190" a="1"/>
  <c r="Q58" i="190" s="1"/>
  <c r="AQ58" i="190" s="1"/>
  <c r="B38" i="182"/>
  <c r="B42" i="182"/>
  <c r="BD79" i="190"/>
  <c r="AA79" i="189" s="1"/>
  <c r="D66" i="190" a="1"/>
  <c r="D66" i="190" s="1"/>
  <c r="B25" i="182"/>
  <c r="Q79" i="190" a="1"/>
  <c r="Q79" i="190" s="1"/>
  <c r="AQ79" i="190" s="1"/>
  <c r="D75" i="190" a="1"/>
  <c r="D75" i="190" s="1"/>
  <c r="BD75" i="190" s="1"/>
  <c r="AA75" i="189" s="1"/>
  <c r="B79" i="182"/>
  <c r="D93" i="190" a="1"/>
  <c r="D93" i="190" s="1"/>
  <c r="BD93" i="190" s="1"/>
  <c r="AA93" i="189" s="1"/>
  <c r="D21" i="182"/>
  <c r="B24" i="182"/>
  <c r="R54" i="190" a="1"/>
  <c r="R54" i="190" s="1"/>
  <c r="AR54" i="190" s="1"/>
  <c r="S11" i="190" a="1"/>
  <c r="S11" i="190" s="1"/>
  <c r="AS11" i="190" s="1"/>
  <c r="BF11" i="190" s="1"/>
  <c r="AC11" i="189" s="1"/>
  <c r="C54" i="182"/>
  <c r="B92" i="182"/>
  <c r="C15" i="182"/>
  <c r="D43" i="182"/>
  <c r="D56" i="190" a="1"/>
  <c r="D56" i="190" s="1"/>
  <c r="B81" i="182"/>
  <c r="Q96" i="190" a="1"/>
  <c r="Q96" i="190" s="1"/>
  <c r="AQ96" i="190" s="1"/>
  <c r="Q56" i="190" a="1"/>
  <c r="Q56" i="190" s="1"/>
  <c r="AQ56" i="190" s="1"/>
  <c r="Q81" i="190" a="1"/>
  <c r="Q81" i="190" s="1"/>
  <c r="AQ81" i="190" s="1"/>
  <c r="D19" i="190" a="1"/>
  <c r="D19" i="190" s="1"/>
  <c r="AD19" i="190" s="1"/>
  <c r="I6" i="194"/>
  <c r="K6" i="188" s="1"/>
  <c r="Q90" i="190" a="1"/>
  <c r="Q90" i="190" s="1"/>
  <c r="AQ90" i="190" s="1"/>
  <c r="F28" i="190" a="1"/>
  <c r="F28" i="190" s="1"/>
  <c r="AF28" i="190" s="1"/>
  <c r="R76" i="190" a="1"/>
  <c r="R76" i="190" s="1"/>
  <c r="AR76" i="190" s="1"/>
  <c r="B73" i="182"/>
  <c r="E76" i="190" a="1"/>
  <c r="E76" i="190" s="1"/>
  <c r="BE76" i="190" s="1"/>
  <c r="AB76" i="189" s="1"/>
  <c r="B20" i="182"/>
  <c r="R62" i="190" a="1"/>
  <c r="R62" i="190" s="1"/>
  <c r="AR62" i="190" s="1"/>
  <c r="S71" i="190" a="1"/>
  <c r="S71" i="190" s="1"/>
  <c r="AS71" i="190" s="1"/>
  <c r="C62" i="182"/>
  <c r="F71" i="190" a="1"/>
  <c r="F71" i="190" s="1"/>
  <c r="F20" i="190" a="1"/>
  <c r="F20" i="190" s="1"/>
  <c r="AF20" i="190" s="1"/>
  <c r="S20" i="190" a="1"/>
  <c r="S20" i="190" s="1"/>
  <c r="AS20" i="190" s="1"/>
  <c r="B101" i="182"/>
  <c r="B96" i="182"/>
  <c r="T6" i="194"/>
  <c r="S42" i="190" a="1"/>
  <c r="S42" i="190" s="1"/>
  <c r="AS42" i="190" s="1"/>
  <c r="BF42" i="190" s="1"/>
  <c r="AC42" i="189" s="1"/>
  <c r="D42" i="182"/>
  <c r="C7" i="182"/>
  <c r="D11" i="182"/>
  <c r="F47" i="190" a="1"/>
  <c r="F47" i="190" s="1"/>
  <c r="BF47" i="190" s="1"/>
  <c r="AC47" i="189" s="1"/>
  <c r="Q102" i="190" a="1"/>
  <c r="Q102" i="190" s="1"/>
  <c r="AQ102" i="190" s="1"/>
  <c r="D49" i="190" a="1"/>
  <c r="D49" i="190" s="1"/>
  <c r="BD49" i="190" s="1"/>
  <c r="AA49" i="189" s="1"/>
  <c r="B5" i="182"/>
  <c r="E40" i="190" a="1"/>
  <c r="E40" i="190" s="1"/>
  <c r="AE40" i="190" s="1"/>
  <c r="BE40" i="190" s="1"/>
  <c r="AB40" i="189" s="1"/>
  <c r="R5" i="190" a="1"/>
  <c r="R5" i="190" s="1"/>
  <c r="AR5" i="190" s="1"/>
  <c r="BE5" i="190" s="1"/>
  <c r="AB5" i="189" s="1"/>
  <c r="B30" i="182"/>
  <c r="E24" i="190" a="1"/>
  <c r="E24" i="190" s="1"/>
  <c r="AE24" i="190" s="1"/>
  <c r="Q93" i="190" a="1"/>
  <c r="Q93" i="190" s="1"/>
  <c r="AQ93" i="190" s="1"/>
  <c r="D81" i="182"/>
  <c r="D30" i="190" a="1"/>
  <c r="D30" i="190" s="1"/>
  <c r="C24" i="182"/>
  <c r="D38" i="182"/>
  <c r="Q30" i="190" a="1"/>
  <c r="Q30" i="190" s="1"/>
  <c r="AQ30" i="190" s="1"/>
  <c r="S63" i="190" a="1"/>
  <c r="S63" i="190" s="1"/>
  <c r="AS63" i="190" s="1"/>
  <c r="Q16" i="194" a="1"/>
  <c r="Q16" i="194" s="1"/>
  <c r="Q15" i="194" a="1"/>
  <c r="Q15" i="194" s="1"/>
  <c r="F63" i="190" a="1"/>
  <c r="F63" i="190" s="1"/>
  <c r="BF63" i="190" s="1"/>
  <c r="AC63" i="189" s="1"/>
  <c r="S62" i="190" a="1"/>
  <c r="S62" i="190" s="1"/>
  <c r="AS62" i="190" s="1"/>
  <c r="D20" i="182"/>
  <c r="C23" i="182"/>
  <c r="B47" i="182"/>
  <c r="E90" i="190" a="1"/>
  <c r="E90" i="190" s="1"/>
  <c r="AE90" i="190" s="1"/>
  <c r="F38" i="190" a="1"/>
  <c r="F38" i="190" s="1"/>
  <c r="AF38" i="190" s="1"/>
  <c r="R90" i="190" a="1"/>
  <c r="R90" i="190" s="1"/>
  <c r="AR90" i="190" s="1"/>
  <c r="F48" i="190" a="1"/>
  <c r="F48" i="190" s="1"/>
  <c r="AF48" i="190" s="1"/>
  <c r="C20" i="182"/>
  <c r="C19" i="182"/>
  <c r="B49" i="182"/>
  <c r="F89" i="190" a="1"/>
  <c r="F89" i="190" s="1"/>
  <c r="BF89" i="190" s="1"/>
  <c r="AC89" i="189" s="1"/>
  <c r="F87" i="190" a="1"/>
  <c r="F87" i="190" s="1"/>
  <c r="AF87" i="190" s="1"/>
  <c r="S47" i="190" a="1"/>
  <c r="S47" i="190" s="1"/>
  <c r="AS47" i="190" s="1"/>
  <c r="D18" i="182"/>
  <c r="Q7" i="190" a="1"/>
  <c r="Q7" i="190" s="1"/>
  <c r="AQ7" i="190" s="1"/>
  <c r="BD7" i="190" s="1"/>
  <c r="AA7" i="189" s="1"/>
  <c r="B8" i="182"/>
  <c r="R23" i="190" a="1"/>
  <c r="R23" i="190" s="1"/>
  <c r="AR23" i="190" s="1"/>
  <c r="BE23" i="190" s="1"/>
  <c r="AB23" i="189" s="1"/>
  <c r="R83" i="190" a="1"/>
  <c r="R83" i="190" s="1"/>
  <c r="AR83" i="190" s="1"/>
  <c r="Q45" i="190" a="1"/>
  <c r="Q45" i="190" s="1"/>
  <c r="AQ45" i="190" s="1"/>
  <c r="D48" i="182"/>
  <c r="B6" i="182"/>
  <c r="D3" i="190" a="1"/>
  <c r="D3" i="190" s="1"/>
  <c r="AD3" i="190" s="1"/>
  <c r="BD3" i="190" s="1"/>
  <c r="AA3" i="189" s="1"/>
  <c r="D85" i="190" a="1"/>
  <c r="D85" i="190" s="1"/>
  <c r="BD85" i="190" s="1"/>
  <c r="AA85" i="189" s="1"/>
  <c r="D82" i="190" a="1"/>
  <c r="D82" i="190" s="1"/>
  <c r="AD82" i="190" s="1"/>
  <c r="B3" i="182"/>
  <c r="Q85" i="190" a="1"/>
  <c r="Q85" i="190" s="1"/>
  <c r="AQ85" i="190" s="1"/>
  <c r="Q82" i="190" a="1"/>
  <c r="Q82" i="190" s="1"/>
  <c r="AQ82" i="190" s="1"/>
  <c r="C18" i="182"/>
  <c r="B75" i="182"/>
  <c r="E7" i="190" a="1"/>
  <c r="E7" i="190" s="1"/>
  <c r="AE7" i="190" s="1"/>
  <c r="D6" i="190" a="1"/>
  <c r="D6" i="190" s="1"/>
  <c r="AD6" i="190" s="1"/>
  <c r="BD6" i="190" s="1"/>
  <c r="AA6" i="189" s="1"/>
  <c r="B66" i="182"/>
  <c r="D41" i="190" a="1"/>
  <c r="D41" i="190" s="1"/>
  <c r="F81" i="190" a="1"/>
  <c r="F81" i="190" s="1"/>
  <c r="BF81" i="190" s="1"/>
  <c r="AC81" i="189" s="1"/>
  <c r="C31" i="182"/>
  <c r="D19" i="182"/>
  <c r="R89" i="190" a="1"/>
  <c r="R89" i="190" s="1"/>
  <c r="AR89" i="190" s="1"/>
  <c r="C6" i="182"/>
  <c r="C25" i="182"/>
  <c r="C83" i="182"/>
  <c r="AT3" i="194" a="1"/>
  <c r="AT3" i="194" s="1"/>
  <c r="D4" i="194" a="1"/>
  <c r="D4" i="194" s="1"/>
  <c r="AM5" i="194" a="1"/>
  <c r="AM5" i="194" s="1"/>
  <c r="AQ5" i="194" s="1"/>
  <c r="D3" i="194" a="1"/>
  <c r="D3" i="194" s="1"/>
  <c r="B86" i="182"/>
  <c r="R7" i="190" a="1"/>
  <c r="R7" i="190" s="1"/>
  <c r="AR7" i="190" s="1"/>
  <c r="D86" i="190" a="1"/>
  <c r="D86" i="190" s="1"/>
  <c r="AD86" i="190" s="1"/>
  <c r="B41" i="182"/>
  <c r="R64" i="190" a="1"/>
  <c r="R64" i="190" s="1"/>
  <c r="AR64" i="190" s="1"/>
  <c r="E19" i="190" a="1"/>
  <c r="E19" i="190" s="1"/>
  <c r="AE19" i="190" s="1"/>
  <c r="AE102" i="190"/>
  <c r="C8" i="182"/>
  <c r="C64" i="182"/>
  <c r="R60" i="190" a="1"/>
  <c r="R60" i="190" s="1"/>
  <c r="AR60" i="190" s="1"/>
  <c r="C102" i="182"/>
  <c r="C34" i="182"/>
  <c r="Q95" i="190" a="1"/>
  <c r="Q95" i="190" s="1"/>
  <c r="AQ95" i="190" s="1"/>
  <c r="C60" i="182"/>
  <c r="B95" i="182"/>
  <c r="Q94" i="190" a="1"/>
  <c r="Q94" i="190" s="1"/>
  <c r="AQ94" i="190" s="1"/>
  <c r="D41" i="182"/>
  <c r="F44" i="190" a="1"/>
  <c r="F44" i="190" s="1"/>
  <c r="BF44" i="190" s="1"/>
  <c r="AC44" i="189" s="1"/>
  <c r="F41" i="190" a="1"/>
  <c r="F41" i="190" s="1"/>
  <c r="AF41" i="190" s="1"/>
  <c r="AC5" i="194" a="1"/>
  <c r="AC5" i="194" s="1"/>
  <c r="C11" i="182"/>
  <c r="E34" i="190" a="1"/>
  <c r="E34" i="190" s="1"/>
  <c r="AE34" i="190" s="1"/>
  <c r="BE34" i="190" s="1"/>
  <c r="AB34" i="189" s="1"/>
  <c r="C29" i="182"/>
  <c r="R102" i="190" a="1"/>
  <c r="R102" i="190" s="1"/>
  <c r="AR102" i="190" s="1"/>
  <c r="F72" i="190" a="1"/>
  <c r="F72" i="190" s="1"/>
  <c r="BF72" i="190" s="1"/>
  <c r="AC72" i="189" s="1"/>
  <c r="D44" i="182"/>
  <c r="F100" i="190" a="1"/>
  <c r="F100" i="190" s="1"/>
  <c r="BF100" i="190" s="1"/>
  <c r="AC100" i="189" s="1"/>
  <c r="E28" i="190" a="1"/>
  <c r="E28" i="190" s="1"/>
  <c r="AE28" i="190" s="1"/>
  <c r="R57" i="190" a="1"/>
  <c r="R57" i="190" s="1"/>
  <c r="AR57" i="190" s="1"/>
  <c r="F10" i="190" a="1"/>
  <c r="F10" i="190" s="1"/>
  <c r="AF10" i="190" s="1"/>
  <c r="R18" i="190" a="1"/>
  <c r="R18" i="190" s="1"/>
  <c r="AR18" i="190" s="1"/>
  <c r="BE18" i="190" s="1"/>
  <c r="AB18" i="189" s="1"/>
  <c r="B63" i="182"/>
  <c r="S72" i="190" a="1"/>
  <c r="S72" i="190" s="1"/>
  <c r="AS72" i="190" s="1"/>
  <c r="S95" i="190" a="1"/>
  <c r="S95" i="190" s="1"/>
  <c r="AS95" i="190" s="1"/>
  <c r="S100" i="190" a="1"/>
  <c r="S100" i="190" s="1"/>
  <c r="AS100" i="190" s="1"/>
  <c r="D57" i="190" a="1"/>
  <c r="D57" i="190" s="1"/>
  <c r="AD57" i="190" s="1"/>
  <c r="D63" i="190" a="1"/>
  <c r="D63" i="190" s="1"/>
  <c r="AD63" i="190" s="1"/>
  <c r="R12" i="190" a="1"/>
  <c r="R12" i="190" s="1"/>
  <c r="AR12" i="190" s="1"/>
  <c r="D95" i="182"/>
  <c r="B57" i="182"/>
  <c r="D47" i="190" a="1"/>
  <c r="D47" i="190" s="1"/>
  <c r="AD47" i="190" s="1"/>
  <c r="E12" i="190" a="1"/>
  <c r="E12" i="190" s="1"/>
  <c r="AE12" i="190" s="1"/>
  <c r="R11" i="190" a="1"/>
  <c r="R11" i="190" s="1"/>
  <c r="AR11" i="190" s="1"/>
  <c r="BE11" i="190" s="1"/>
  <c r="AB11" i="189" s="1"/>
  <c r="C28" i="182"/>
  <c r="BE60" i="190"/>
  <c r="AB60" i="189" s="1"/>
  <c r="AM4" i="194" a="1"/>
  <c r="AM4" i="194" s="1"/>
  <c r="AQ4" i="194" s="1"/>
  <c r="F45" i="190" a="1"/>
  <c r="F45" i="190" s="1"/>
  <c r="V4" i="194" a="1"/>
  <c r="V4" i="194" s="1"/>
  <c r="B17" i="182"/>
  <c r="R53" i="190" a="1"/>
  <c r="R53" i="190" s="1"/>
  <c r="AR53" i="190" s="1"/>
  <c r="U4" i="194" a="1"/>
  <c r="U4" i="194" s="1"/>
  <c r="AD5" i="194" a="1"/>
  <c r="AD5" i="194" s="1"/>
  <c r="E3" i="194" a="1"/>
  <c r="E3" i="194" s="1"/>
  <c r="AE91" i="190"/>
  <c r="F27" i="190" a="1"/>
  <c r="F27" i="190" s="1"/>
  <c r="AF27" i="190" s="1"/>
  <c r="BF27" i="190" s="1"/>
  <c r="AC27" i="189" s="1"/>
  <c r="D27" i="182"/>
  <c r="J3" i="194" a="1"/>
  <c r="J3" i="194" s="1"/>
  <c r="Q54" i="190" a="1"/>
  <c r="Q54" i="190" s="1"/>
  <c r="AQ54" i="190" s="1"/>
  <c r="C91" i="182"/>
  <c r="D58" i="190" a="1"/>
  <c r="D58" i="190" s="1"/>
  <c r="AD58" i="190" s="1"/>
  <c r="B23" i="182"/>
  <c r="AD4" i="194" a="1"/>
  <c r="AD4" i="194" s="1"/>
  <c r="F59" i="190" a="1"/>
  <c r="F59" i="190" s="1"/>
  <c r="BF59" i="190" s="1"/>
  <c r="AC59" i="189" s="1"/>
  <c r="D102" i="182"/>
  <c r="K4" i="194" a="1"/>
  <c r="K4" i="194" s="1"/>
  <c r="K3" i="194" a="1"/>
  <c r="K3" i="194" s="1"/>
  <c r="B18" i="182"/>
  <c r="AN5" i="194" a="1"/>
  <c r="AN5" i="194" s="1"/>
  <c r="AR5" i="194" s="1"/>
  <c r="J5" i="194" a="1"/>
  <c r="J5" i="194" s="1"/>
  <c r="C95" i="182"/>
  <c r="AN4" i="194" a="1"/>
  <c r="AN4" i="194" s="1"/>
  <c r="AR4" i="194" s="1"/>
  <c r="U3" i="194" a="1"/>
  <c r="U3" i="194" s="1"/>
  <c r="D25" i="182"/>
  <c r="D69" i="190" a="1"/>
  <c r="D69" i="190" s="1"/>
  <c r="AD69" i="190" s="1"/>
  <c r="AU4" i="194" a="1"/>
  <c r="AU4" i="194" s="1"/>
  <c r="AN3" i="194" a="1"/>
  <c r="AN3" i="194" s="1"/>
  <c r="Q35" i="190" a="1"/>
  <c r="Q35" i="190" s="1"/>
  <c r="AQ35" i="190" s="1"/>
  <c r="K5" i="194" a="1"/>
  <c r="K5" i="194" s="1"/>
  <c r="D14" i="182"/>
  <c r="E5" i="194" a="1"/>
  <c r="E5" i="194" s="1"/>
  <c r="S102" i="190" a="1"/>
  <c r="S102" i="190" s="1"/>
  <c r="AS102" i="190" s="1"/>
  <c r="S24" i="190" a="1"/>
  <c r="S24" i="190" s="1"/>
  <c r="AS24" i="190" s="1"/>
  <c r="BF24" i="190" s="1"/>
  <c r="AC24" i="189" s="1"/>
  <c r="B69" i="182"/>
  <c r="AT5" i="194" a="1"/>
  <c r="AT5" i="194" s="1"/>
  <c r="C33" i="182"/>
  <c r="D57" i="182"/>
  <c r="D5" i="194" a="1"/>
  <c r="D5" i="194" s="1"/>
  <c r="D35" i="190" a="1"/>
  <c r="D35" i="190" s="1"/>
  <c r="AD35" i="190" s="1"/>
  <c r="BD35" i="190" s="1"/>
  <c r="AA35" i="189" s="1"/>
  <c r="V5" i="194" a="1"/>
  <c r="V5" i="194" s="1"/>
  <c r="Q17" i="194" a="1"/>
  <c r="Q17" i="194" s="1"/>
  <c r="D15" i="182"/>
  <c r="D94" i="190" a="1"/>
  <c r="D94" i="190" s="1"/>
  <c r="AD94" i="190" s="1"/>
  <c r="F17" i="190" a="1"/>
  <c r="F17" i="190" s="1"/>
  <c r="AF17" i="190" s="1"/>
  <c r="D89" i="182"/>
  <c r="R35" i="190" a="1"/>
  <c r="R35" i="190" s="1"/>
  <c r="AR35" i="190" s="1"/>
  <c r="BE35" i="190" s="1"/>
  <c r="AB35" i="189" s="1"/>
  <c r="AE54" i="190"/>
  <c r="S18" i="190" a="1"/>
  <c r="S18" i="190" s="1"/>
  <c r="AS18" i="190" s="1"/>
  <c r="BF18" i="190" s="1"/>
  <c r="AC18" i="189" s="1"/>
  <c r="D22" i="182"/>
  <c r="B22" i="182"/>
  <c r="R33" i="190" a="1"/>
  <c r="R33" i="190" s="1"/>
  <c r="AR33" i="190" s="1"/>
  <c r="F57" i="190" a="1"/>
  <c r="F57" i="190" s="1"/>
  <c r="AF57" i="190" s="1"/>
  <c r="AT4" i="194" a="1"/>
  <c r="AT4" i="194" s="1"/>
  <c r="AC3" i="194" a="1"/>
  <c r="AC3" i="194" s="1"/>
  <c r="D24" i="182"/>
  <c r="C41" i="182"/>
  <c r="U5" i="194" a="1"/>
  <c r="U5" i="194" s="1"/>
  <c r="E48" i="190" a="1"/>
  <c r="E48" i="190" s="1"/>
  <c r="AE48" i="190" s="1"/>
  <c r="S22" i="190" a="1"/>
  <c r="S22" i="190" s="1"/>
  <c r="AS22" i="190" s="1"/>
  <c r="BF22" i="190" s="1"/>
  <c r="AC22" i="189" s="1"/>
  <c r="Q46" i="190" a="1"/>
  <c r="Q46" i="190" s="1"/>
  <c r="AQ46" i="190" s="1"/>
  <c r="B34" i="182"/>
  <c r="D22" i="190" a="1"/>
  <c r="D22" i="190" s="1"/>
  <c r="AD22" i="190" s="1"/>
  <c r="BD22" i="190" s="1"/>
  <c r="AA22" i="189" s="1"/>
  <c r="J4" i="194" a="1"/>
  <c r="J4" i="194" s="1"/>
  <c r="C13" i="182"/>
  <c r="R41" i="190" a="1"/>
  <c r="R41" i="190" s="1"/>
  <c r="AR41" i="190" s="1"/>
  <c r="BE41" i="190" s="1"/>
  <c r="AB41" i="189" s="1"/>
  <c r="B46" i="182"/>
  <c r="D34" i="190" a="1"/>
  <c r="D34" i="190" s="1"/>
  <c r="AD34" i="190" s="1"/>
  <c r="BD34" i="190" s="1"/>
  <c r="AA34" i="189" s="1"/>
  <c r="AU3" i="194" a="1"/>
  <c r="AU3" i="194" s="1"/>
  <c r="AD3" i="194" a="1"/>
  <c r="AD3" i="194" s="1"/>
  <c r="BF102" i="190"/>
  <c r="AC102" i="189" s="1"/>
  <c r="C36" i="182"/>
  <c r="D5" i="190" a="1"/>
  <c r="D5" i="190" s="1"/>
  <c r="AD5" i="190" s="1"/>
  <c r="R48" i="190" a="1"/>
  <c r="R48" i="190" s="1"/>
  <c r="AR48" i="190" s="1"/>
  <c r="V3" i="194" a="1"/>
  <c r="V3" i="194" s="1"/>
  <c r="R13" i="190" a="1"/>
  <c r="R13" i="190" s="1"/>
  <c r="AR13" i="190" s="1"/>
  <c r="BE13" i="190" s="1"/>
  <c r="AB13" i="189" s="1"/>
  <c r="R36" i="190" a="1"/>
  <c r="R36" i="190" s="1"/>
  <c r="AR36" i="190" s="1"/>
  <c r="BE36" i="190" s="1"/>
  <c r="AB36" i="189" s="1"/>
  <c r="D17" i="190" a="1"/>
  <c r="D17" i="190" s="1"/>
  <c r="AD17" i="190" s="1"/>
  <c r="AC4" i="194" a="1"/>
  <c r="AC4" i="194" s="1"/>
  <c r="E4" i="194" a="1"/>
  <c r="E4" i="194" s="1"/>
  <c r="AM3" i="194" a="1"/>
  <c r="AM3" i="194" s="1"/>
  <c r="AQ3" i="194" s="1"/>
  <c r="C14" i="182"/>
  <c r="D10" i="182"/>
  <c r="Q17" i="190" a="1"/>
  <c r="Q17" i="190" s="1"/>
  <c r="AQ17" i="190" s="1"/>
  <c r="AU5" i="194" a="1"/>
  <c r="AU5" i="194" s="1"/>
  <c r="C35" i="182"/>
  <c r="BH6" i="194"/>
  <c r="AA6" i="194"/>
  <c r="O6" i="194"/>
  <c r="AY6" i="194"/>
  <c r="Z6" i="194"/>
  <c r="BG6" i="194"/>
  <c r="AI6" i="194"/>
  <c r="AZ6" i="194"/>
  <c r="P6" i="194"/>
  <c r="AH6" i="194"/>
  <c r="C57" i="182"/>
  <c r="F62" i="190" a="1"/>
  <c r="F62" i="190" s="1"/>
  <c r="BF62" i="190" s="1"/>
  <c r="AC62" i="189" s="1"/>
  <c r="D59" i="182"/>
  <c r="B19" i="182"/>
  <c r="BE57" i="190"/>
  <c r="AB57" i="189" s="1"/>
  <c r="E95" i="190" a="1"/>
  <c r="E95" i="190" s="1"/>
  <c r="BE95" i="190" s="1"/>
  <c r="AB95" i="189" s="1"/>
  <c r="E25" i="190" a="1"/>
  <c r="E25" i="190" s="1"/>
  <c r="AE25" i="190" s="1"/>
  <c r="BE25" i="190" s="1"/>
  <c r="AB25" i="189" s="1"/>
  <c r="F34" i="190" a="1"/>
  <c r="F34" i="190" s="1"/>
  <c r="S34" i="190" a="1"/>
  <c r="S34" i="190" s="1"/>
  <c r="AS34" i="190" s="1"/>
  <c r="BD73" i="190"/>
  <c r="AA73" i="189" s="1"/>
  <c r="F14" i="190" a="1"/>
  <c r="F14" i="190" s="1"/>
  <c r="AF14" i="190" s="1"/>
  <c r="D75" i="182"/>
  <c r="S75" i="190" a="1"/>
  <c r="S75" i="190" s="1"/>
  <c r="AS75" i="190" s="1"/>
  <c r="F75" i="190" a="1"/>
  <c r="F75" i="190" s="1"/>
  <c r="F43" i="190" a="1"/>
  <c r="F43" i="190" s="1"/>
  <c r="AF43" i="190" s="1"/>
  <c r="BD4" i="190"/>
  <c r="AA4" i="189" s="1"/>
  <c r="S87" i="190" a="1"/>
  <c r="S87" i="190" s="1"/>
  <c r="AS87" i="190" s="1"/>
  <c r="B4" i="182"/>
  <c r="BD26" i="190"/>
  <c r="AA26" i="189" s="1"/>
  <c r="BJ68" i="190"/>
  <c r="AG68" i="189" s="1"/>
  <c r="BJ8" i="190"/>
  <c r="AG8" i="189" s="1"/>
  <c r="BJ23" i="190"/>
  <c r="AG23" i="189" s="1"/>
  <c r="BD13" i="190"/>
  <c r="AA13" i="189" s="1"/>
  <c r="BF52" i="190"/>
  <c r="AC52" i="189" s="1"/>
  <c r="BJ85" i="190"/>
  <c r="AG85" i="189" s="1"/>
  <c r="BJ100" i="190"/>
  <c r="AG100" i="189" s="1"/>
  <c r="BF37" i="190"/>
  <c r="AC37" i="189" s="1"/>
  <c r="BF39" i="190"/>
  <c r="AC39" i="189" s="1"/>
  <c r="AG8" i="194"/>
  <c r="BJ91" i="190"/>
  <c r="AG91" i="189" s="1"/>
  <c r="AJ52" i="190"/>
  <c r="AJ73" i="190"/>
  <c r="AJ93" i="190"/>
  <c r="N8" i="194"/>
  <c r="BD37" i="190"/>
  <c r="AA37" i="189" s="1"/>
  <c r="BJ63" i="190"/>
  <c r="AG63" i="189" s="1"/>
  <c r="BJ87" i="190"/>
  <c r="AG87" i="189" s="1"/>
  <c r="BJ65" i="190"/>
  <c r="AG65" i="189" s="1"/>
  <c r="AE69" i="190"/>
  <c r="AE100" i="190"/>
  <c r="AF51" i="190"/>
  <c r="BE30" i="190"/>
  <c r="AB30" i="189" s="1"/>
  <c r="AE75" i="190"/>
  <c r="BD94" i="190"/>
  <c r="AA94" i="189" s="1"/>
  <c r="AF70" i="190"/>
  <c r="BJ7" i="190"/>
  <c r="AG7" i="189" s="1"/>
  <c r="AX8" i="194"/>
  <c r="AF50" i="190"/>
  <c r="AJ83" i="190"/>
  <c r="BF101" i="190"/>
  <c r="AC101" i="189" s="1"/>
  <c r="AE66" i="190"/>
  <c r="BJ86" i="190"/>
  <c r="AG86" i="189" s="1"/>
  <c r="AJ75" i="190"/>
  <c r="BD25" i="190"/>
  <c r="AA25" i="189" s="1"/>
  <c r="BJ95" i="190"/>
  <c r="AG95" i="189" s="1"/>
  <c r="BF8" i="190"/>
  <c r="AC8" i="189" s="1"/>
  <c r="BF68" i="190"/>
  <c r="AC68" i="189" s="1"/>
  <c r="AF81" i="190"/>
  <c r="BJ40" i="190"/>
  <c r="AG40" i="189" s="1"/>
  <c r="AJ47" i="190"/>
  <c r="BF67" i="190"/>
  <c r="AC67" i="189" s="1"/>
  <c r="BJ25" i="190"/>
  <c r="AG25" i="189" s="1"/>
  <c r="BF26" i="190"/>
  <c r="AC26" i="189" s="1"/>
  <c r="BD71" i="190"/>
  <c r="AA71" i="189" s="1"/>
  <c r="BJ71" i="190"/>
  <c r="AG71" i="189" s="1"/>
  <c r="BJ98" i="190"/>
  <c r="AG98" i="189" s="1"/>
  <c r="BJ38" i="190"/>
  <c r="AG38" i="189" s="1"/>
  <c r="BF73" i="190"/>
  <c r="AC73" i="189" s="1"/>
  <c r="Y8" i="194"/>
  <c r="Y7" i="194"/>
  <c r="BF7" i="194"/>
  <c r="BF2" i="190"/>
  <c r="AC2" i="189" s="1"/>
  <c r="BD91" i="190"/>
  <c r="AA91" i="189" s="1"/>
  <c r="BD24" i="190"/>
  <c r="AA24" i="189" s="1"/>
  <c r="BE81" i="190"/>
  <c r="AB81" i="189" s="1"/>
  <c r="AJ90" i="190"/>
  <c r="AJ59" i="190"/>
  <c r="AE71" i="190"/>
  <c r="BE72" i="190"/>
  <c r="AB72" i="189" s="1"/>
  <c r="BD97" i="190"/>
  <c r="AA97" i="189" s="1"/>
  <c r="BJ54" i="190"/>
  <c r="AG54" i="189" s="1"/>
  <c r="AJ46" i="190"/>
  <c r="BJ10" i="190"/>
  <c r="AG10" i="189" s="1"/>
  <c r="BJ13" i="190"/>
  <c r="AG13" i="189" s="1"/>
  <c r="BE61" i="190"/>
  <c r="AB61" i="189" s="1"/>
  <c r="AJ57" i="190"/>
  <c r="BF8" i="194"/>
  <c r="AJ79" i="190"/>
  <c r="N7" i="194"/>
  <c r="AX7" i="194"/>
  <c r="BF84" i="190"/>
  <c r="AC84" i="189" s="1"/>
  <c r="AG7" i="194"/>
  <c r="BE87" i="190"/>
  <c r="AB87" i="189" s="1"/>
  <c r="Z9" i="194"/>
  <c r="AJ33" i="190"/>
  <c r="BJ33" i="190" s="1"/>
  <c r="AG33" i="189" s="1"/>
  <c r="AJ36" i="190"/>
  <c r="BJ36" i="190" s="1"/>
  <c r="AG36" i="189" s="1"/>
  <c r="BF40" i="190"/>
  <c r="AC40" i="189" s="1"/>
  <c r="BJ12" i="190"/>
  <c r="AG12" i="189" s="1"/>
  <c r="BE8" i="190"/>
  <c r="AB8" i="189" s="1"/>
  <c r="BF6" i="190"/>
  <c r="AC6" i="189" s="1"/>
  <c r="BE20" i="190"/>
  <c r="AB20" i="189" s="1"/>
  <c r="BF35" i="190"/>
  <c r="AC35" i="189" s="1"/>
  <c r="BE24" i="190"/>
  <c r="AB24" i="189" s="1"/>
  <c r="BJ41" i="190"/>
  <c r="AG41" i="189" s="1"/>
  <c r="BE15" i="190"/>
  <c r="AB15" i="189" s="1"/>
  <c r="BJ3" i="190"/>
  <c r="AG3" i="189" s="1"/>
  <c r="BE29" i="190"/>
  <c r="AB29" i="189" s="1"/>
  <c r="BJ22" i="190"/>
  <c r="AG22" i="189" s="1"/>
  <c r="BE52" i="190"/>
  <c r="AB52" i="189" s="1"/>
  <c r="AE52" i="190"/>
  <c r="BF23" i="190"/>
  <c r="AC23" i="189" s="1"/>
  <c r="BE22" i="190"/>
  <c r="AB22" i="189" s="1"/>
  <c r="BE17" i="190"/>
  <c r="AB17" i="189" s="1"/>
  <c r="F9" i="194" a="1"/>
  <c r="F9" i="194" s="1"/>
  <c r="BF29" i="190"/>
  <c r="AC29" i="189" s="1"/>
  <c r="BF21" i="190"/>
  <c r="AC21" i="189" s="1"/>
  <c r="BE9" i="190"/>
  <c r="AB9" i="189" s="1"/>
  <c r="BE6" i="190"/>
  <c r="AB6" i="189" s="1"/>
  <c r="W9" i="194"/>
  <c r="AZ9" i="194"/>
  <c r="L9" i="194"/>
  <c r="AD28" i="190"/>
  <c r="BD28" i="190" s="1"/>
  <c r="AA28" i="189" s="1"/>
  <c r="BE50" i="190"/>
  <c r="AB50" i="189" s="1"/>
  <c r="AE50" i="190"/>
  <c r="BF71" i="190"/>
  <c r="AC71" i="189" s="1"/>
  <c r="AF71" i="190"/>
  <c r="BF55" i="190"/>
  <c r="AC55" i="189" s="1"/>
  <c r="AF55" i="190"/>
  <c r="BJ53" i="190"/>
  <c r="AG53" i="189" s="1"/>
  <c r="AJ53" i="190"/>
  <c r="AF61" i="190"/>
  <c r="BF61" i="190"/>
  <c r="AC61" i="189" s="1"/>
  <c r="AF95" i="190"/>
  <c r="BF95" i="190"/>
  <c r="AC95" i="189" s="1"/>
  <c r="AJ37" i="190"/>
  <c r="BJ37" i="190"/>
  <c r="AG37" i="189" s="1"/>
  <c r="BF38" i="190"/>
  <c r="AC38" i="189" s="1"/>
  <c r="AE88" i="190"/>
  <c r="BE88" i="190"/>
  <c r="AB88" i="189" s="1"/>
  <c r="BJ58" i="190"/>
  <c r="AG58" i="189" s="1"/>
  <c r="AJ58" i="190"/>
  <c r="AD102" i="190"/>
  <c r="BD102" i="190"/>
  <c r="AA102" i="189" s="1"/>
  <c r="R15" i="194" a="1"/>
  <c r="R15" i="194" s="1"/>
  <c r="R17" i="194" a="1"/>
  <c r="R17" i="194" s="1"/>
  <c r="R16" i="194" a="1"/>
  <c r="R16" i="194" s="1"/>
  <c r="AF76" i="190"/>
  <c r="BF76" i="190"/>
  <c r="AC76" i="189" s="1"/>
  <c r="AF66" i="190"/>
  <c r="BF66" i="190"/>
  <c r="AC66" i="189" s="1"/>
  <c r="AD29" i="190"/>
  <c r="BD29" i="190" s="1"/>
  <c r="AA29" i="189" s="1"/>
  <c r="BF74" i="190"/>
  <c r="AC74" i="189" s="1"/>
  <c r="AF74" i="190"/>
  <c r="AD72" i="190"/>
  <c r="BD72" i="190"/>
  <c r="AA72" i="189" s="1"/>
  <c r="AD53" i="190"/>
  <c r="BD53" i="190"/>
  <c r="AA53" i="189" s="1"/>
  <c r="AD2" i="190"/>
  <c r="BD2" i="190" s="1"/>
  <c r="AA2" i="189" s="1"/>
  <c r="BE93" i="190"/>
  <c r="AB93" i="189" s="1"/>
  <c r="AE93" i="190"/>
  <c r="BE4" i="190"/>
  <c r="AB4" i="189" s="1"/>
  <c r="AQ9" i="194"/>
  <c r="AD68" i="190"/>
  <c r="BD68" i="190"/>
  <c r="AA68" i="189" s="1"/>
  <c r="AD85" i="190"/>
  <c r="AJ76" i="190"/>
  <c r="BJ76" i="190"/>
  <c r="AG76" i="189" s="1"/>
  <c r="BE56" i="190"/>
  <c r="AB56" i="189" s="1"/>
  <c r="AE56" i="190"/>
  <c r="AD45" i="190"/>
  <c r="BD45" i="190" s="1"/>
  <c r="AA45" i="189" s="1"/>
  <c r="AD36" i="190"/>
  <c r="BD36" i="190" s="1"/>
  <c r="AA36" i="189" s="1"/>
  <c r="BJ60" i="190"/>
  <c r="AG60" i="189" s="1"/>
  <c r="AJ60" i="190"/>
  <c r="BF79" i="190"/>
  <c r="AC79" i="189" s="1"/>
  <c r="AF79" i="190"/>
  <c r="AJ39" i="190"/>
  <c r="BJ39" i="190"/>
  <c r="AG39" i="189" s="1"/>
  <c r="AJ62" i="190"/>
  <c r="BJ62" i="190"/>
  <c r="AG62" i="189" s="1"/>
  <c r="AF77" i="190"/>
  <c r="BF77" i="190"/>
  <c r="AC77" i="189" s="1"/>
  <c r="AD76" i="190"/>
  <c r="BD76" i="190"/>
  <c r="AA76" i="189" s="1"/>
  <c r="AJ43" i="190"/>
  <c r="BJ43" i="190"/>
  <c r="AG43" i="189" s="1"/>
  <c r="AJ78" i="190"/>
  <c r="BJ78" i="190"/>
  <c r="AG78" i="189" s="1"/>
  <c r="AD62" i="190"/>
  <c r="BD62" i="190"/>
  <c r="AA62" i="189" s="1"/>
  <c r="AD100" i="190"/>
  <c r="BD100" i="190"/>
  <c r="AA100" i="189" s="1"/>
  <c r="AD51" i="190"/>
  <c r="BD51" i="190"/>
  <c r="AA51" i="189" s="1"/>
  <c r="BJ101" i="190"/>
  <c r="AG101" i="189" s="1"/>
  <c r="AJ101" i="190"/>
  <c r="AD48" i="190"/>
  <c r="BD48" i="190"/>
  <c r="AA48" i="189" s="1"/>
  <c r="AD74" i="190"/>
  <c r="BD74" i="190"/>
  <c r="AA74" i="189" s="1"/>
  <c r="AD40" i="190"/>
  <c r="BD40" i="190" s="1"/>
  <c r="AA40" i="189" s="1"/>
  <c r="AD66" i="190"/>
  <c r="BD66" i="190"/>
  <c r="AA66" i="189" s="1"/>
  <c r="AE70" i="190"/>
  <c r="BE70" i="190"/>
  <c r="AB70" i="189" s="1"/>
  <c r="AJ18" i="190"/>
  <c r="BJ18" i="190" s="1"/>
  <c r="AG18" i="189" s="1"/>
  <c r="BE85" i="190"/>
  <c r="AB85" i="189" s="1"/>
  <c r="AE85" i="190"/>
  <c r="AJ56" i="190"/>
  <c r="BJ56" i="190"/>
  <c r="AG56" i="189" s="1"/>
  <c r="AD14" i="190"/>
  <c r="BD14" i="190" s="1"/>
  <c r="AA14" i="189" s="1"/>
  <c r="AE53" i="190"/>
  <c r="BE53" i="190"/>
  <c r="AB53" i="189" s="1"/>
  <c r="AD42" i="190"/>
  <c r="BD42" i="190" s="1"/>
  <c r="AA42" i="189" s="1"/>
  <c r="BE82" i="190"/>
  <c r="AB82" i="189" s="1"/>
  <c r="AE82" i="190"/>
  <c r="AD77" i="190"/>
  <c r="BD77" i="190"/>
  <c r="AA77" i="189" s="1"/>
  <c r="AF72" i="190"/>
  <c r="AD15" i="190"/>
  <c r="BD15" i="190" s="1"/>
  <c r="AA15" i="189" s="1"/>
  <c r="AJ45" i="190"/>
  <c r="BJ45" i="190"/>
  <c r="AG45" i="189" s="1"/>
  <c r="AE32" i="190"/>
  <c r="BE32" i="190" s="1"/>
  <c r="AB32" i="189" s="1"/>
  <c r="AF90" i="190"/>
  <c r="BF90" i="190"/>
  <c r="AC90" i="189" s="1"/>
  <c r="AD9" i="190"/>
  <c r="BD9" i="190" s="1"/>
  <c r="AA9" i="189" s="1"/>
  <c r="AD98" i="190"/>
  <c r="BD98" i="190"/>
  <c r="AA98" i="189" s="1"/>
  <c r="AD39" i="190"/>
  <c r="BD39" i="190" s="1"/>
  <c r="AA39" i="189" s="1"/>
  <c r="AJ48" i="190"/>
  <c r="BJ48" i="190"/>
  <c r="AG48" i="189" s="1"/>
  <c r="BJ77" i="190"/>
  <c r="AG77" i="189" s="1"/>
  <c r="AJ77" i="190"/>
  <c r="AD70" i="190"/>
  <c r="BD70" i="190"/>
  <c r="AA70" i="189" s="1"/>
  <c r="AD95" i="190"/>
  <c r="BD95" i="190"/>
  <c r="AA95" i="189" s="1"/>
  <c r="AE65" i="190"/>
  <c r="BE65" i="190"/>
  <c r="AB65" i="189" s="1"/>
  <c r="AD52" i="190"/>
  <c r="BD52" i="190"/>
  <c r="AA52" i="189" s="1"/>
  <c r="AD27" i="190"/>
  <c r="BD27" i="190" s="1"/>
  <c r="AA27" i="189" s="1"/>
  <c r="AE86" i="190"/>
  <c r="BE86" i="190"/>
  <c r="AB86" i="189" s="1"/>
  <c r="AF4" i="190"/>
  <c r="BF4" i="190" s="1"/>
  <c r="AC4" i="189" s="1"/>
  <c r="AD30" i="190"/>
  <c r="BD30" i="190" s="1"/>
  <c r="AA30" i="189" s="1"/>
  <c r="AE39" i="190"/>
  <c r="BE39" i="190" s="1"/>
  <c r="AB39" i="189" s="1"/>
  <c r="AF53" i="190"/>
  <c r="BF53" i="190"/>
  <c r="AC53" i="189" s="1"/>
  <c r="BF60" i="190"/>
  <c r="AC60" i="189" s="1"/>
  <c r="AF60" i="190"/>
  <c r="BF48" i="190"/>
  <c r="AC48" i="189" s="1"/>
  <c r="AD16" i="190"/>
  <c r="BD16" i="190" s="1"/>
  <c r="AA16" i="189" s="1"/>
  <c r="AE59" i="190"/>
  <c r="BE59" i="190"/>
  <c r="AB59" i="189" s="1"/>
  <c r="BE101" i="190"/>
  <c r="AB101" i="189" s="1"/>
  <c r="AE101" i="190"/>
  <c r="AE67" i="190"/>
  <c r="BE67" i="190"/>
  <c r="AB67" i="189" s="1"/>
  <c r="AE63" i="190"/>
  <c r="BE63" i="190"/>
  <c r="AB63" i="189" s="1"/>
  <c r="AD43" i="190"/>
  <c r="BD43" i="190" s="1"/>
  <c r="AA43" i="189" s="1"/>
  <c r="AD55" i="190"/>
  <c r="BD55" i="190"/>
  <c r="AA55" i="189" s="1"/>
  <c r="AD101" i="190"/>
  <c r="BD101" i="190"/>
  <c r="AA101" i="189" s="1"/>
  <c r="BE42" i="190"/>
  <c r="AB42" i="189" s="1"/>
  <c r="AF64" i="190"/>
  <c r="BF64" i="190"/>
  <c r="AC64" i="189" s="1"/>
  <c r="BE26" i="190"/>
  <c r="AB26" i="189" s="1"/>
  <c r="AE74" i="190"/>
  <c r="BE74" i="190"/>
  <c r="AB74" i="189" s="1"/>
  <c r="AF12" i="190"/>
  <c r="BF12" i="190" s="1"/>
  <c r="AC12" i="189" s="1"/>
  <c r="AF49" i="190"/>
  <c r="BF49" i="190"/>
  <c r="AC49" i="189" s="1"/>
  <c r="BF20" i="190"/>
  <c r="AC20" i="189" s="1"/>
  <c r="AD10" i="190"/>
  <c r="BD10" i="190" s="1"/>
  <c r="AA10" i="189" s="1"/>
  <c r="AE47" i="190"/>
  <c r="BE47" i="190"/>
  <c r="AB47" i="189" s="1"/>
  <c r="AJ51" i="190"/>
  <c r="BJ51" i="190"/>
  <c r="AG51" i="189" s="1"/>
  <c r="AD21" i="190"/>
  <c r="BD21" i="190" s="1"/>
  <c r="AA21" i="189" s="1"/>
  <c r="AD46" i="190"/>
  <c r="BD46" i="190"/>
  <c r="AA46" i="189" s="1"/>
  <c r="AF3" i="190"/>
  <c r="BF3" i="190" s="1"/>
  <c r="AC3" i="189" s="1"/>
  <c r="AD64" i="190"/>
  <c r="BD64" i="190"/>
  <c r="AA64" i="189" s="1"/>
  <c r="AD99" i="190"/>
  <c r="BD99" i="190"/>
  <c r="AA99" i="189" s="1"/>
  <c r="AF31" i="190"/>
  <c r="BF31" i="190" s="1"/>
  <c r="AC31" i="189" s="1"/>
  <c r="AD31" i="190"/>
  <c r="BD31" i="190" s="1"/>
  <c r="AA31" i="189" s="1"/>
  <c r="BE78" i="190"/>
  <c r="AB78" i="189" s="1"/>
  <c r="AE78" i="190"/>
  <c r="AD84" i="190"/>
  <c r="BD84" i="190"/>
  <c r="AA84" i="189" s="1"/>
  <c r="AJ50" i="190"/>
  <c r="BJ50" i="190"/>
  <c r="AG50" i="189" s="1"/>
  <c r="AD20" i="190"/>
  <c r="BD20" i="190" s="1"/>
  <c r="AA20" i="189" s="1"/>
  <c r="AD81" i="190"/>
  <c r="BD81" i="190"/>
  <c r="AA81" i="189" s="1"/>
  <c r="AJ2" i="190"/>
  <c r="BJ2" i="190" s="1"/>
  <c r="AG2" i="189" s="1"/>
  <c r="AF63" i="190"/>
  <c r="AD54" i="190"/>
  <c r="BD54" i="190"/>
  <c r="AA54" i="189" s="1"/>
  <c r="BF65" i="190"/>
  <c r="AC65" i="189" s="1"/>
  <c r="AF65" i="190"/>
  <c r="BE64" i="190"/>
  <c r="AB64" i="189" s="1"/>
  <c r="AE64" i="190"/>
  <c r="AE33" i="190"/>
  <c r="BE33" i="190" s="1"/>
  <c r="AB33" i="189" s="1"/>
  <c r="AD93" i="190"/>
  <c r="BJ34" i="190"/>
  <c r="AG34" i="189" s="1"/>
  <c r="BF13" i="190"/>
  <c r="AC13" i="189" s="1"/>
  <c r="AD12" i="190"/>
  <c r="BD12" i="190" s="1"/>
  <c r="AA12" i="189" s="1"/>
  <c r="AD41" i="190"/>
  <c r="BD41" i="190" s="1"/>
  <c r="AA41" i="189" s="1"/>
  <c r="AD23" i="190"/>
  <c r="BD23" i="190" s="1"/>
  <c r="AA23" i="189" s="1"/>
  <c r="AD75" i="190"/>
  <c r="AJ84" i="190"/>
  <c r="BJ84" i="190"/>
  <c r="AG84" i="189" s="1"/>
  <c r="AD18" i="190"/>
  <c r="BD18" i="190" s="1"/>
  <c r="AA18" i="189" s="1"/>
  <c r="BF56" i="190"/>
  <c r="AC56" i="189" s="1"/>
  <c r="AF56" i="190"/>
  <c r="AD11" i="190"/>
  <c r="BD11" i="190" s="1"/>
  <c r="AA11" i="189" s="1"/>
  <c r="BE92" i="190"/>
  <c r="AB92" i="189" s="1"/>
  <c r="AE92" i="190"/>
  <c r="BJ66" i="190"/>
  <c r="AG66" i="189" s="1"/>
  <c r="AJ66" i="190"/>
  <c r="AF94" i="190"/>
  <c r="BF94" i="190"/>
  <c r="AC94" i="189" s="1"/>
  <c r="BF30" i="190"/>
  <c r="AC30" i="189" s="1"/>
  <c r="AE73" i="190"/>
  <c r="BE73" i="190"/>
  <c r="AB73" i="189" s="1"/>
  <c r="BE89" i="190"/>
  <c r="AB89" i="189" s="1"/>
  <c r="AE89" i="190"/>
  <c r="AF16" i="190"/>
  <c r="BF16" i="190" s="1"/>
  <c r="AC16" i="189" s="1"/>
  <c r="AD78" i="190"/>
  <c r="BD78" i="190"/>
  <c r="AA78" i="189" s="1"/>
  <c r="AE16" i="190"/>
  <c r="BE16" i="190" s="1"/>
  <c r="AB16" i="189" s="1"/>
  <c r="AD67" i="190"/>
  <c r="BD67" i="190"/>
  <c r="AA67" i="189" s="1"/>
  <c r="AE77" i="190"/>
  <c r="BE77" i="190"/>
  <c r="AB77" i="189" s="1"/>
  <c r="AF88" i="190"/>
  <c r="BF88" i="190"/>
  <c r="AC88" i="189" s="1"/>
  <c r="AD65" i="190"/>
  <c r="BD65" i="190"/>
  <c r="AA65" i="189" s="1"/>
  <c r="AE45" i="190"/>
  <c r="BE45" i="190"/>
  <c r="AB45" i="189" s="1"/>
  <c r="BJ6" i="190"/>
  <c r="AG6" i="189" s="1"/>
  <c r="AF96" i="190"/>
  <c r="BF96" i="190"/>
  <c r="AC96" i="189" s="1"/>
  <c r="BE46" i="190"/>
  <c r="AB46" i="189" s="1"/>
  <c r="AE46" i="190"/>
  <c r="AD50" i="190"/>
  <c r="BD50" i="190"/>
  <c r="AA50" i="189" s="1"/>
  <c r="AF80" i="190"/>
  <c r="BF80" i="190"/>
  <c r="AC80" i="189" s="1"/>
  <c r="AD92" i="190"/>
  <c r="BD92" i="190"/>
  <c r="AA92" i="189" s="1"/>
  <c r="AE62" i="190"/>
  <c r="BE62" i="190"/>
  <c r="AB62" i="189" s="1"/>
  <c r="AD44" i="190"/>
  <c r="BD44" i="190" s="1"/>
  <c r="AA44" i="189" s="1"/>
  <c r="AE51" i="190"/>
  <c r="BE51" i="190"/>
  <c r="AB51" i="189" s="1"/>
  <c r="BD47" i="190"/>
  <c r="AA47" i="189" s="1"/>
  <c r="AF91" i="190"/>
  <c r="BF91" i="190"/>
  <c r="AC91" i="189" s="1"/>
  <c r="AE38" i="190"/>
  <c r="BE38" i="190" s="1"/>
  <c r="AB38" i="189" s="1"/>
  <c r="AD89" i="190"/>
  <c r="BD89" i="190"/>
  <c r="AA89" i="189" s="1"/>
  <c r="BE58" i="190"/>
  <c r="AB58" i="189" s="1"/>
  <c r="AE58" i="190"/>
  <c r="AE96" i="190"/>
  <c r="BE96" i="190"/>
  <c r="AB96" i="189" s="1"/>
  <c r="AD96" i="190"/>
  <c r="BD96" i="190"/>
  <c r="AA96" i="189" s="1"/>
  <c r="AJ88" i="190"/>
  <c r="BJ88" i="190"/>
  <c r="AG88" i="189" s="1"/>
  <c r="BF58" i="190"/>
  <c r="AC58" i="189" s="1"/>
  <c r="AF58" i="190"/>
  <c r="BF99" i="190"/>
  <c r="AC99" i="189" s="1"/>
  <c r="AF99" i="190"/>
  <c r="AF83" i="190"/>
  <c r="BF83" i="190"/>
  <c r="AC83" i="189" s="1"/>
  <c r="AJ19" i="190"/>
  <c r="BJ19" i="190" s="1"/>
  <c r="AG19" i="189" s="1"/>
  <c r="AF69" i="190"/>
  <c r="BF69" i="190"/>
  <c r="AC69" i="189" s="1"/>
  <c r="AD87" i="190"/>
  <c r="BD87" i="190"/>
  <c r="AA87" i="189" s="1"/>
  <c r="AE98" i="190"/>
  <c r="BE98" i="190"/>
  <c r="AB98" i="189" s="1"/>
  <c r="AF25" i="190"/>
  <c r="BF25" i="190" s="1"/>
  <c r="AC25" i="189" s="1"/>
  <c r="AE43" i="190"/>
  <c r="BE43" i="190" s="1"/>
  <c r="AB43" i="189" s="1"/>
  <c r="AJ69" i="190"/>
  <c r="BJ69" i="190"/>
  <c r="AG69" i="189" s="1"/>
  <c r="AJ72" i="190"/>
  <c r="BJ72" i="190"/>
  <c r="AG72" i="189" s="1"/>
  <c r="BJ16" i="190"/>
  <c r="AG16" i="189" s="1"/>
  <c r="AJ70" i="190"/>
  <c r="BJ70" i="190"/>
  <c r="AG70" i="189" s="1"/>
  <c r="AE97" i="190"/>
  <c r="BE97" i="190"/>
  <c r="AB97" i="189" s="1"/>
  <c r="AE94" i="190"/>
  <c r="BE94" i="190"/>
  <c r="AB94" i="189" s="1"/>
  <c r="AD56" i="190"/>
  <c r="BD56" i="190"/>
  <c r="AA56" i="189" s="1"/>
  <c r="AD61" i="190"/>
  <c r="BD61" i="190"/>
  <c r="AA61" i="189" s="1"/>
  <c r="BE80" i="190"/>
  <c r="AB80" i="189" s="1"/>
  <c r="AE80" i="190"/>
  <c r="BF19" i="190"/>
  <c r="AC19" i="189" s="1"/>
  <c r="BE21" i="190"/>
  <c r="AB21" i="189" s="1"/>
  <c r="BF45" i="190"/>
  <c r="AC45" i="189" s="1"/>
  <c r="AF45" i="190"/>
  <c r="BF86" i="190"/>
  <c r="AC86" i="189" s="1"/>
  <c r="AF86" i="190"/>
  <c r="AD32" i="190"/>
  <c r="BD32" i="190" s="1"/>
  <c r="AA32" i="189" s="1"/>
  <c r="AF78" i="190"/>
  <c r="BF78" i="190"/>
  <c r="AC78" i="189" s="1"/>
  <c r="AD8" i="190"/>
  <c r="BD8" i="190" s="1"/>
  <c r="AA8" i="189" s="1"/>
  <c r="AD80" i="190"/>
  <c r="BD80" i="190"/>
  <c r="AA80" i="189" s="1"/>
  <c r="AF36" i="190"/>
  <c r="BF36" i="190" s="1"/>
  <c r="AC36" i="189" s="1"/>
  <c r="AD59" i="190"/>
  <c r="BD59" i="190"/>
  <c r="AA59" i="189" s="1"/>
  <c r="AF82" i="190"/>
  <c r="BF82" i="190"/>
  <c r="AC82" i="189" s="1"/>
  <c r="BJ24" i="190"/>
  <c r="AG24" i="189" s="1"/>
  <c r="BJ31" i="190"/>
  <c r="AG31" i="189" s="1"/>
  <c r="BE49" i="190"/>
  <c r="AB49" i="189" s="1"/>
  <c r="AE49" i="190"/>
  <c r="AF92" i="190"/>
  <c r="BF92" i="190"/>
  <c r="AC92" i="189" s="1"/>
  <c r="AD83" i="190"/>
  <c r="BD83" i="190"/>
  <c r="AA83" i="189" s="1"/>
  <c r="BD82" i="190"/>
  <c r="AA82" i="189" s="1"/>
  <c r="AD90" i="190"/>
  <c r="BD90" i="190"/>
  <c r="AA90" i="189" s="1"/>
  <c r="BF97" i="190"/>
  <c r="AC97" i="189" s="1"/>
  <c r="AF97" i="190"/>
  <c r="BG11" i="194"/>
  <c r="BF11" i="194" s="1"/>
  <c r="BE11" i="194"/>
  <c r="BD11" i="194"/>
  <c r="AJ8" i="194"/>
  <c r="N8" i="188" s="1"/>
  <c r="AJ6" i="194"/>
  <c r="N6" i="188" s="1"/>
  <c r="AJ10" i="194"/>
  <c r="N10" i="188" s="1"/>
  <c r="AJ11" i="194"/>
  <c r="N11" i="188" s="1"/>
  <c r="AJ7" i="194"/>
  <c r="N7" i="188" s="1"/>
  <c r="AF9" i="194" a="1"/>
  <c r="AI9" i="194" a="1"/>
  <c r="O9" i="194" a="1"/>
  <c r="P9" i="194" a="1"/>
  <c r="AE9" i="194" a="1"/>
  <c r="AV9" i="194" a="1"/>
  <c r="AA9" i="194" a="1"/>
  <c r="M9" i="194" a="1"/>
  <c r="H9" i="194" a="1"/>
  <c r="AY9" i="194" a="1"/>
  <c r="X9" i="194" a="1"/>
  <c r="AP9" i="194" a="1"/>
  <c r="AH9" i="194" a="1"/>
  <c r="AO9" i="194" a="1"/>
  <c r="AO4" i="194" a="1"/>
  <c r="H4" i="194" a="1"/>
  <c r="L3" i="194" a="1"/>
  <c r="AP5" i="194" a="1"/>
  <c r="X4" i="194" a="1"/>
  <c r="AZ4" i="194" a="1"/>
  <c r="O4" i="194" a="1"/>
  <c r="W4" i="194" a="1"/>
  <c r="AF4" i="194" a="1"/>
  <c r="AE5" i="194" a="1"/>
  <c r="AH3" i="194" a="1"/>
  <c r="AF5" i="194" a="1"/>
  <c r="AV4" i="194" a="1"/>
  <c r="AA3" i="194" a="1"/>
  <c r="M3" i="194" a="1"/>
  <c r="O3" i="194" a="1"/>
  <c r="AP3" i="194" a="1"/>
  <c r="H5" i="194" a="1"/>
  <c r="L4" i="194" a="1"/>
  <c r="AV5" i="194" a="1"/>
  <c r="AZ5" i="194" a="1"/>
  <c r="L5" i="194" a="1"/>
  <c r="Z3" i="194" a="1"/>
  <c r="AH5" i="194" a="1"/>
  <c r="AA4" i="194" a="1"/>
  <c r="P3" i="194" a="1"/>
  <c r="AY5" i="194" a="1"/>
  <c r="M4" i="194" a="1"/>
  <c r="W5" i="194" a="1"/>
  <c r="AI5" i="194" a="1"/>
  <c r="AA5" i="194" a="1"/>
  <c r="X5" i="194" a="1"/>
  <c r="G4" i="194" a="1"/>
  <c r="AI4" i="194" a="1"/>
  <c r="X3" i="194" a="1"/>
  <c r="AF3" i="194" a="1"/>
  <c r="P5" i="194" a="1"/>
  <c r="AO3" i="194" a="1"/>
  <c r="AE3" i="194" a="1"/>
  <c r="M5" i="194" a="1"/>
  <c r="P4" i="194" a="1"/>
  <c r="AP4" i="194" a="1"/>
  <c r="AY3" i="194" a="1"/>
  <c r="AO5" i="194" a="1"/>
  <c r="AV3" i="194" a="1"/>
  <c r="AZ3" i="194" a="1"/>
  <c r="W3" i="194" a="1"/>
  <c r="O5" i="194" a="1"/>
  <c r="Z5" i="194" a="1"/>
  <c r="AH4" i="194" a="1"/>
  <c r="Z4" i="194" a="1"/>
  <c r="AY4" i="194" a="1"/>
  <c r="AI3" i="194" a="1"/>
  <c r="BD86" i="190" l="1"/>
  <c r="AA86" i="189" s="1"/>
  <c r="BE12" i="190"/>
  <c r="AB12" i="189" s="1"/>
  <c r="BD69" i="190"/>
  <c r="AA69" i="189" s="1"/>
  <c r="AE76" i="190"/>
  <c r="BE7" i="190"/>
  <c r="AB7" i="189" s="1"/>
  <c r="BE90" i="190"/>
  <c r="AB90" i="189" s="1"/>
  <c r="AD49" i="190"/>
  <c r="E16" i="194" a="1"/>
  <c r="E16" i="194" s="1"/>
  <c r="Y6" i="194"/>
  <c r="BE48" i="190"/>
  <c r="AB48" i="189" s="1"/>
  <c r="BF57" i="190"/>
  <c r="AC57" i="189" s="1"/>
  <c r="BF87" i="190"/>
  <c r="AC87" i="189" s="1"/>
  <c r="AF89" i="190"/>
  <c r="BD19" i="190"/>
  <c r="AA19" i="189" s="1"/>
  <c r="E17" i="194" a="1"/>
  <c r="E17" i="194" s="1"/>
  <c r="E15" i="194" a="1"/>
  <c r="E15" i="194" s="1"/>
  <c r="BD57" i="190"/>
  <c r="AA57" i="189" s="1"/>
  <c r="BD58" i="190"/>
  <c r="AA58" i="189" s="1"/>
  <c r="BD63" i="190"/>
  <c r="AA63" i="189" s="1"/>
  <c r="D15" i="194" a="1"/>
  <c r="D15" i="194" s="1"/>
  <c r="BF6" i="194"/>
  <c r="AF47" i="190"/>
  <c r="BD5" i="190"/>
  <c r="AA5" i="189" s="1"/>
  <c r="AF100" i="190"/>
  <c r="BF41" i="190"/>
  <c r="AC41" i="189" s="1"/>
  <c r="N6" i="194"/>
  <c r="BE28" i="190"/>
  <c r="AB28" i="189" s="1"/>
  <c r="BF28" i="190"/>
  <c r="AC28" i="189" s="1"/>
  <c r="AF59" i="190"/>
  <c r="D17" i="194" a="1"/>
  <c r="D17" i="194" s="1"/>
  <c r="AF44" i="190"/>
  <c r="BF10" i="190"/>
  <c r="AC10" i="189" s="1"/>
  <c r="BE19" i="190"/>
  <c r="AB19" i="189" s="1"/>
  <c r="BD17" i="190"/>
  <c r="AA17" i="189" s="1"/>
  <c r="D16" i="194" a="1"/>
  <c r="D16" i="194" s="1"/>
  <c r="AX6" i="194"/>
  <c r="F5" i="194" a="1"/>
  <c r="F5" i="194" s="1"/>
  <c r="AH5" i="194"/>
  <c r="AE95" i="190"/>
  <c r="AG6" i="194"/>
  <c r="F4" i="194" a="1"/>
  <c r="F4" i="194" s="1"/>
  <c r="AZ3" i="194"/>
  <c r="L5" i="194"/>
  <c r="O5" i="194"/>
  <c r="P5" i="194"/>
  <c r="AA5" i="194"/>
  <c r="L4" i="194"/>
  <c r="O4" i="194"/>
  <c r="AP3" i="194"/>
  <c r="AZ4" i="194"/>
  <c r="AZ5" i="194"/>
  <c r="AF3" i="194"/>
  <c r="AI3" i="194"/>
  <c r="AF62" i="190"/>
  <c r="BF17" i="190"/>
  <c r="AC17" i="189" s="1"/>
  <c r="F3" i="194" a="1"/>
  <c r="F3" i="194" s="1"/>
  <c r="BF43" i="190"/>
  <c r="AC43" i="189" s="1"/>
  <c r="Z5" i="194"/>
  <c r="W5" i="194"/>
  <c r="BF14" i="190"/>
  <c r="AC14" i="189" s="1"/>
  <c r="AF34" i="190"/>
  <c r="BF34" i="190"/>
  <c r="AC34" i="189" s="1"/>
  <c r="BF75" i="190"/>
  <c r="AC75" i="189" s="1"/>
  <c r="AF75" i="190"/>
  <c r="O9" i="194"/>
  <c r="AP9" i="194"/>
  <c r="X5" i="194"/>
  <c r="AO5" i="194"/>
  <c r="AL5" i="194" s="1"/>
  <c r="M5" i="194"/>
  <c r="AE5" i="194"/>
  <c r="AO3" i="194"/>
  <c r="AL3" i="194" s="1"/>
  <c r="AP5" i="194"/>
  <c r="H4" i="194"/>
  <c r="W3" i="194"/>
  <c r="AH4" i="194"/>
  <c r="Z3" i="194"/>
  <c r="AV9" i="194"/>
  <c r="M9" i="194"/>
  <c r="I9" i="194" s="1"/>
  <c r="K9" i="188" s="1"/>
  <c r="AA4" i="194"/>
  <c r="Z4" i="194"/>
  <c r="AY9" i="194"/>
  <c r="AX9" i="194" s="1"/>
  <c r="P9" i="194"/>
  <c r="X4" i="194"/>
  <c r="P3" i="194"/>
  <c r="W4" i="194"/>
  <c r="AO4" i="194"/>
  <c r="X3" i="194"/>
  <c r="AA3" i="194"/>
  <c r="O3" i="194"/>
  <c r="AI5" i="194"/>
  <c r="L3" i="194"/>
  <c r="AI9" i="194"/>
  <c r="H5" i="194"/>
  <c r="AV3" i="194"/>
  <c r="X9" i="194"/>
  <c r="T9" i="194" s="1"/>
  <c r="AH3" i="194"/>
  <c r="H9" i="194"/>
  <c r="AF5" i="194"/>
  <c r="AY3" i="194"/>
  <c r="AA9" i="194"/>
  <c r="Y9" i="194" s="1"/>
  <c r="AE3" i="194"/>
  <c r="AF9" i="194"/>
  <c r="AP4" i="194"/>
  <c r="AH9" i="194"/>
  <c r="AY4" i="194"/>
  <c r="AE9" i="194"/>
  <c r="AV4" i="194"/>
  <c r="M4" i="194"/>
  <c r="AO9" i="194"/>
  <c r="AY5" i="194"/>
  <c r="AI4" i="194"/>
  <c r="M3" i="194"/>
  <c r="G4" i="194"/>
  <c r="AF4" i="194"/>
  <c r="P4" i="194"/>
  <c r="AV5" i="194"/>
  <c r="BB9" i="194" a="1"/>
  <c r="BB9" i="194" s="1"/>
  <c r="BC9" i="194" a="1"/>
  <c r="BC9" i="194" s="1"/>
  <c r="BA11" i="194"/>
  <c r="Q11" i="188" s="1"/>
  <c r="O10" i="188"/>
  <c r="O11" i="188"/>
  <c r="O6" i="188"/>
  <c r="O8" i="188"/>
  <c r="O7" i="188"/>
  <c r="AE4" i="194" a="1"/>
  <c r="AE4" i="194" l="1"/>
  <c r="AB4" i="194" s="1"/>
  <c r="J4" i="188" s="1"/>
  <c r="BB4" i="194" a="1"/>
  <c r="BB4" i="194" s="1"/>
  <c r="BB3" i="194" a="1"/>
  <c r="BB3" i="194" s="1"/>
  <c r="BC3" i="194" a="1"/>
  <c r="BC3" i="194" s="1"/>
  <c r="AG5" i="194"/>
  <c r="Y5" i="194"/>
  <c r="BC4" i="194" a="1"/>
  <c r="BC4" i="194" s="1"/>
  <c r="I5" i="194"/>
  <c r="K5" i="188" s="1"/>
  <c r="AX5" i="194"/>
  <c r="AX4" i="194"/>
  <c r="BB5" i="194" a="1"/>
  <c r="BB5" i="194" s="1"/>
  <c r="AG3" i="194"/>
  <c r="BC5" i="194" a="1"/>
  <c r="BC5" i="194" s="1"/>
  <c r="F17" i="194" a="1"/>
  <c r="F17" i="194" s="1"/>
  <c r="N5" i="194"/>
  <c r="F15" i="194" a="1"/>
  <c r="F15" i="194" s="1"/>
  <c r="F16" i="194" a="1"/>
  <c r="F16" i="194" s="1"/>
  <c r="N4" i="194"/>
  <c r="AX3" i="194"/>
  <c r="I4" i="194"/>
  <c r="K4" i="188" s="1"/>
  <c r="T5" i="194"/>
  <c r="N9" i="194"/>
  <c r="AK5" i="194"/>
  <c r="AJ5" i="194" s="1"/>
  <c r="N5" i="188" s="1"/>
  <c r="O5" i="188" s="1"/>
  <c r="AB5" i="194"/>
  <c r="J5" i="188" s="1"/>
  <c r="N3" i="194"/>
  <c r="T3" i="194"/>
  <c r="AG4" i="194"/>
  <c r="Y3" i="194"/>
  <c r="T4" i="194"/>
  <c r="AB9" i="194"/>
  <c r="J9" i="188" s="1"/>
  <c r="Y4" i="194"/>
  <c r="AG9" i="194"/>
  <c r="I3" i="194"/>
  <c r="AL9" i="194"/>
  <c r="AK9" i="194"/>
  <c r="AJ9" i="194" s="1"/>
  <c r="N9" i="188" s="1"/>
  <c r="AL4" i="194"/>
  <c r="AK4" i="194"/>
  <c r="AJ4" i="194" s="1"/>
  <c r="N4" i="188" s="1"/>
  <c r="BG9" i="194" a="1"/>
  <c r="G10" i="194" a="1"/>
  <c r="AW10" i="194" a="1"/>
  <c r="BH9" i="194" a="1"/>
  <c r="BD9" i="194" a="1"/>
  <c r="BE9" i="194" a="1"/>
  <c r="BH5" i="194" a="1"/>
  <c r="BE4" i="194" a="1"/>
  <c r="BE3" i="194" a="1"/>
  <c r="BH3" i="194" a="1"/>
  <c r="BG5" i="194" a="1"/>
  <c r="BG3" i="194" a="1"/>
  <c r="BG4" i="194" a="1"/>
  <c r="BG4" i="194" l="1"/>
  <c r="O9" i="188"/>
  <c r="O4" i="188"/>
  <c r="BD9" i="194"/>
  <c r="BE4" i="194"/>
  <c r="BG9" i="194"/>
  <c r="BH5" i="194"/>
  <c r="BH9" i="194"/>
  <c r="BG5" i="194"/>
  <c r="BH3" i="194"/>
  <c r="BG3" i="194"/>
  <c r="BE9" i="194"/>
  <c r="BE3" i="194"/>
  <c r="K3" i="188"/>
  <c r="I15" i="194" a="1"/>
  <c r="I15" i="194" s="1"/>
  <c r="I17" i="194" a="1"/>
  <c r="I17" i="194" s="1"/>
  <c r="I16" i="194" a="1"/>
  <c r="I16" i="194" s="1"/>
  <c r="AW10" i="194"/>
  <c r="G10" i="194"/>
  <c r="BH4" i="194" a="1"/>
  <c r="BD5" i="194" a="1"/>
  <c r="BD4" i="194" a="1"/>
  <c r="BE5" i="194" a="1"/>
  <c r="BD3" i="194" a="1"/>
  <c r="BD3" i="194" l="1"/>
  <c r="BA3" i="194" s="1"/>
  <c r="Q3" i="188" s="1"/>
  <c r="BD4" i="194"/>
  <c r="BA4" i="194" s="1"/>
  <c r="Q4" i="188" s="1"/>
  <c r="BD5" i="194"/>
  <c r="BH4" i="194"/>
  <c r="BF4" i="194" s="1"/>
  <c r="BE5" i="194"/>
  <c r="BF9" i="194"/>
  <c r="BA9" i="194"/>
  <c r="Q9" i="188" s="1"/>
  <c r="BF5" i="194"/>
  <c r="BF3" i="194"/>
  <c r="AS10" i="194"/>
  <c r="P10" i="188" s="1"/>
  <c r="AW11" i="194" a="1"/>
  <c r="G11" i="194" a="1"/>
  <c r="AW9" i="194" a="1"/>
  <c r="G9" i="194" a="1"/>
  <c r="G7" i="194" a="1"/>
  <c r="G8" i="194" a="1"/>
  <c r="AW7" i="194" a="1"/>
  <c r="G5" i="194" a="1"/>
  <c r="AW5" i="194" a="1"/>
  <c r="AW6" i="194" a="1"/>
  <c r="G6" i="194" a="1"/>
  <c r="AW8" i="194" a="1"/>
  <c r="AW4" i="194" a="1"/>
  <c r="BA5" i="194" l="1"/>
  <c r="Q5" i="188" s="1"/>
  <c r="G8" i="194"/>
  <c r="AW8" i="194"/>
  <c r="AW4" i="194"/>
  <c r="G11" i="194"/>
  <c r="AW11" i="194"/>
  <c r="G7" i="194"/>
  <c r="AW7" i="194"/>
  <c r="G9" i="194"/>
  <c r="AW9" i="194"/>
  <c r="G5" i="194"/>
  <c r="AW5" i="194"/>
  <c r="G6" i="194"/>
  <c r="AW6" i="194"/>
  <c r="BA16" i="194" l="1" a="1"/>
  <c r="BA16" i="194" s="1"/>
  <c r="BA17" i="194" a="1"/>
  <c r="BA17" i="194" s="1"/>
  <c r="BA15" i="194" a="1"/>
  <c r="BA15" i="194" s="1"/>
  <c r="I6" i="188"/>
  <c r="I4" i="188"/>
  <c r="I9" i="188"/>
  <c r="I5" i="188"/>
  <c r="AS5" i="194"/>
  <c r="P5" i="188" s="1"/>
  <c r="I8" i="188"/>
  <c r="AS8" i="194"/>
  <c r="P8" i="188" s="1"/>
  <c r="I11" i="188"/>
  <c r="AS11" i="194"/>
  <c r="P11" i="188" s="1"/>
  <c r="AS9" i="194"/>
  <c r="P9" i="188" s="1"/>
  <c r="AS6" i="194"/>
  <c r="P6" i="188" s="1"/>
  <c r="I7" i="188"/>
  <c r="AS7" i="194"/>
  <c r="P7" i="188" s="1"/>
  <c r="AS4" i="194"/>
  <c r="P4" i="188" s="1"/>
  <c r="AW3" i="194" a="1"/>
  <c r="G3" i="194" a="1"/>
  <c r="G3" i="194" l="1"/>
  <c r="AW3" i="194"/>
  <c r="G15" i="194" l="1" a="1"/>
  <c r="G15" i="194" s="1"/>
  <c r="G16" i="194" a="1"/>
  <c r="G16" i="194" s="1"/>
  <c r="G17" i="194" a="1"/>
  <c r="G17" i="194" s="1"/>
  <c r="AS3" i="194" l="1"/>
  <c r="P3" i="188" l="1"/>
  <c r="AS15" i="194" a="1"/>
  <c r="AS15" i="194" s="1"/>
  <c r="AS17" i="194" a="1"/>
  <c r="AS17" i="194" s="1"/>
  <c r="AS16" i="194" a="1"/>
  <c r="AS16" i="194" s="1"/>
  <c r="T16" i="194" a="1"/>
  <c r="T16" i="194" s="1"/>
  <c r="T15" i="194" a="1"/>
  <c r="T15" i="194" s="1"/>
  <c r="T17" i="194" a="1"/>
  <c r="T17" i="194" s="1"/>
  <c r="I3" i="188"/>
  <c r="AL15" i="194" a="1"/>
  <c r="AL15" i="194" s="1"/>
  <c r="AL16" i="194" a="1"/>
  <c r="AL16" i="194" s="1"/>
  <c r="AL17" i="194" a="1"/>
  <c r="AL17" i="194" s="1"/>
  <c r="AB3" i="194"/>
  <c r="AB17" i="194" s="1" a="1"/>
  <c r="AB17" i="194" s="1"/>
  <c r="H3" i="194" a="1"/>
  <c r="AB15" i="194" l="1" a="1"/>
  <c r="AB15" i="194" s="1"/>
  <c r="H3" i="194"/>
  <c r="AB16" i="194" a="1"/>
  <c r="AB16" i="194" s="1"/>
  <c r="J3" i="188"/>
  <c r="AR3" i="194"/>
  <c r="AK3" i="194" s="1"/>
  <c r="AJ3" i="194" l="1"/>
  <c r="N3" i="188" s="1"/>
  <c r="AK16" i="194" a="1"/>
  <c r="AK16" i="194" s="1"/>
  <c r="AK17" i="194" a="1"/>
  <c r="AK17" i="194" s="1"/>
  <c r="AK15" i="194" l="1" a="1"/>
  <c r="AK15" i="194" s="1"/>
  <c r="O3" i="188"/>
  <c r="AJ16" i="194" a="1"/>
  <c r="AJ16" i="194" s="1"/>
  <c r="AJ17" i="194" a="1"/>
  <c r="AJ17" i="194" s="1"/>
  <c r="AJ15" i="194" a="1"/>
  <c r="AJ15" i="19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B7AE4451-D8F2-44A8-A7B4-6599146CE257}">
      <text>
        <r>
          <rPr>
            <b/>
            <sz val="9"/>
            <color indexed="81"/>
            <rFont val="Tahoma"/>
            <family val="2"/>
          </rPr>
          <t xml:space="preserve">Entries in these first four columns can be changed based on date, site, and measurement # for the desired profile measurement. See "Data available" tab for tables of available profile measurements.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" authorId="0" shapeId="0" xr:uid="{D5F33A6F-43ED-4BAB-9B45-06F04CE5AB9C}">
      <text>
        <r>
          <rPr>
            <b/>
            <sz val="9"/>
            <color indexed="81"/>
            <rFont val="Tahoma"/>
            <family val="2"/>
          </rPr>
          <t xml:space="preserve">Key is used for locating the tab which contains data for the selected profile measurement. Even profile measurements that are not available will have a key. </t>
        </r>
      </text>
    </comment>
    <comment ref="F1" authorId="0" shapeId="0" xr:uid="{7BCF8278-4579-4B23-89AD-35FD03CD0A7D}">
      <text>
        <r>
          <rPr>
            <b/>
            <sz val="9"/>
            <color indexed="81"/>
            <rFont val="Tahoma"/>
            <family val="2"/>
          </rPr>
          <t xml:space="preserve">Date of selected profile measurement
</t>
        </r>
      </text>
    </comment>
    <comment ref="H1" authorId="0" shapeId="0" xr:uid="{DF148544-A97C-4068-A304-4F15C8F8E0EA}">
      <text>
        <r>
          <rPr>
            <b/>
            <sz val="9"/>
            <color indexed="81"/>
            <rFont val="Tahoma"/>
            <family val="2"/>
          </rPr>
          <t>See "Temperature analysis"tab for additional temperature values, calculations, and measurement times</t>
        </r>
      </text>
    </comment>
    <comment ref="L1" authorId="0" shapeId="0" xr:uid="{744DB648-C8E5-4B14-8D0C-247161B684CF}">
      <text>
        <r>
          <rPr>
            <b/>
            <sz val="9"/>
            <color indexed="81"/>
            <rFont val="Tahoma"/>
            <family val="2"/>
          </rPr>
          <t xml:space="preserve">See reservoir statistics for additional info on day of measurement, including inflow, river and canal releases, evaporation, precip, and spill. </t>
        </r>
      </text>
    </comment>
    <comment ref="A2" authorId="0" shapeId="0" xr:uid="{B6EC0C89-DC39-4AC8-88D0-6B801FDF1B56}">
      <text>
        <r>
          <rPr>
            <b/>
            <sz val="9"/>
            <color indexed="81"/>
            <rFont val="Tahoma"/>
            <family val="2"/>
          </rPr>
          <t xml:space="preserve">Select month of desired profile. Can also select "--" and no profile will be assigned to the corresponding row. </t>
        </r>
      </text>
    </comment>
    <comment ref="B2" authorId="0" shapeId="0" xr:uid="{B0CE03CE-1B03-48A6-BFF1-E400A43BA062}">
      <text>
        <r>
          <rPr>
            <b/>
            <sz val="9"/>
            <color indexed="81"/>
            <rFont val="Tahoma"/>
            <family val="2"/>
          </rPr>
          <t xml:space="preserve">Select year of desired profile. Can also select "--" and no profile will be assigned to the corresponding row. </t>
        </r>
      </text>
    </comment>
    <comment ref="C2" authorId="0" shapeId="0" xr:uid="{AD509582-EE50-4903-9223-58C3DABCE520}">
      <text>
        <r>
          <rPr>
            <b/>
            <sz val="9"/>
            <color indexed="81"/>
            <rFont val="Tahoma"/>
            <family val="2"/>
          </rPr>
          <t xml:space="preserve">Measurement site
</t>
        </r>
      </text>
    </comment>
    <comment ref="D2" authorId="0" shapeId="0" xr:uid="{9B438140-F839-4300-9D90-553370079607}">
      <text>
        <r>
          <rPr>
            <b/>
            <sz val="9"/>
            <color indexed="81"/>
            <rFont val="Tahoma"/>
            <family val="2"/>
          </rPr>
          <t>Some months have more than one measurement. Choose first, second, or third measurement here.</t>
        </r>
      </text>
    </comment>
    <comment ref="N2" authorId="0" shapeId="0" xr:uid="{DC175405-0F0C-4BCC-97D2-C11BE2BDE9CB}">
      <text>
        <r>
          <rPr>
            <b/>
            <sz val="12"/>
            <color indexed="81"/>
            <rFont val="Tahoma"/>
            <family val="2"/>
          </rPr>
          <t>Input desired isotherm temperature (°F) to find storage below and between river outlet.
(see Temp analysis tab)</t>
        </r>
      </text>
    </comment>
    <comment ref="P2" authorId="0" shapeId="0" xr:uid="{C9D636F6-E5B8-4402-9BA5-B4DAC9482E79}">
      <text>
        <r>
          <rPr>
            <b/>
            <sz val="12"/>
            <color indexed="81"/>
            <rFont val="Tahoma"/>
            <family val="2"/>
          </rPr>
          <t>Input desired elevation (ft) to find tempreature</t>
        </r>
      </text>
    </comment>
    <comment ref="Q2" authorId="0" shapeId="0" xr:uid="{D37E2BC3-08BE-4BF6-BCA2-98E6348DFF4A}">
      <text>
        <r>
          <rPr>
            <b/>
            <sz val="12"/>
            <color indexed="81"/>
            <rFont val="Tahoma"/>
            <family val="2"/>
          </rPr>
          <t>Input desired storage (TAF) to find tempreature</t>
        </r>
      </text>
    </comment>
    <comment ref="F23" authorId="0" shapeId="0" xr:uid="{A5DBAFD2-9E4E-44D9-A625-1819E266B5AD}">
      <text>
        <r>
          <rPr>
            <b/>
            <sz val="9"/>
            <color indexed="81"/>
            <rFont val="Tahoma"/>
            <family val="2"/>
          </rPr>
          <t>See "Profile Data" tab for information on the plotted temperature profiles (temp, storage, elevation).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B9" authorId="0" shapeId="0" xr:uid="{FA721A43-500E-410B-A758-CDC062B1AE25}">
      <text>
        <r>
          <rPr>
            <b/>
            <sz val="9"/>
            <color indexed="81"/>
            <rFont val="Tahoma"/>
            <family val="2"/>
          </rPr>
          <t xml:space="preserve">Cells indicate number of profile measurements that are available for the corresponding month or year. -- indicates no available profile measurements.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2" authorId="0" shapeId="0" xr:uid="{2C0ADD15-6322-46E3-961A-39BEFCFD9323}">
      <text>
        <r>
          <rPr>
            <b/>
            <sz val="9"/>
            <color indexed="81"/>
            <rFont val="Tahoma"/>
            <family val="2"/>
          </rPr>
          <t>X-axis variable. Default is temp (temperature, °F)</t>
        </r>
      </text>
    </comment>
    <comment ref="B2" authorId="0" shapeId="0" xr:uid="{FF84BCD6-0585-47BC-9DF0-38E980D52C2C}">
      <text>
        <r>
          <rPr>
            <b/>
            <sz val="9"/>
            <color indexed="81"/>
            <rFont val="Tahoma"/>
            <family val="2"/>
          </rPr>
          <t>Y axis variable. Default is Elevation (the surface water elevation at Millerton)</t>
        </r>
      </text>
    </comment>
    <comment ref="A5" authorId="0" shapeId="0" xr:uid="{C3E9CCC5-5302-4B7C-B1A8-D47485A6E1EB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  <comment ref="A8" authorId="0" shapeId="0" xr:uid="{D1C58BF7-AE15-4895-BEA0-5C608DD2FF8A}">
      <text>
        <r>
          <rPr>
            <b/>
            <sz val="9"/>
            <color indexed="81"/>
            <rFont val="Tahoma"/>
            <family val="2"/>
          </rPr>
          <t xml:space="preserve">X bounds on plot. Default is [40,85] which is appropriate for temerature in Farenheit. </t>
        </r>
      </text>
    </comment>
    <comment ref="A11" authorId="0" shapeId="0" xr:uid="{8B575797-703E-4E5A-BCB3-196D3CB74760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DB772441-E365-46CF-B7B9-43F59CA2D2DD}">
      <text>
        <r>
          <rPr>
            <b/>
            <sz val="9"/>
            <color indexed="81"/>
            <rFont val="Tahoma"/>
            <family val="2"/>
          </rPr>
          <t>Time for each measurement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31CB86FF-C2EA-412C-9C50-978E14008B5F}">
      <text>
        <r>
          <rPr>
            <b/>
            <sz val="9"/>
            <color indexed="81"/>
            <rFont val="Tahoma"/>
            <family val="2"/>
          </rPr>
          <t>Differences in elevations between measurements. Useful for taking weighted averages of temperature profiles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Cohen, Jonathan Scott</author>
  </authors>
  <commentList>
    <comment ref="D1" authorId="0" shapeId="0" xr:uid="{AFCEC69D-381A-4367-B3C0-B903AE506E1C}">
      <text>
        <r>
          <rPr>
            <b/>
            <sz val="9"/>
            <color indexed="81"/>
            <rFont val="Tahoma"/>
            <family val="2"/>
          </rPr>
          <t xml:space="preserve">06/16/2021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<sst xmlns="http://schemas.openxmlformats.org/spreadsheetml/2006/main" count="9158" uniqueCount="164">
  <si>
    <t>Temp</t>
  </si>
  <si>
    <t>Depth</t>
  </si>
  <si>
    <t>Month</t>
  </si>
  <si>
    <t>Year</t>
  </si>
  <si>
    <t>Time (Fract. Sec)</t>
  </si>
  <si>
    <t>Site Name</t>
  </si>
  <si>
    <t>Cond µS/cm</t>
  </si>
  <si>
    <t>nLF Cond µS/cm</t>
  </si>
  <si>
    <t>ODO % sat</t>
  </si>
  <si>
    <t>ODO % local</t>
  </si>
  <si>
    <t>ODO mg/L</t>
  </si>
  <si>
    <t>Pressure psi a</t>
  </si>
  <si>
    <t>Sal psu</t>
  </si>
  <si>
    <t>SpCond µS/cm</t>
  </si>
  <si>
    <t>TDS mg/L</t>
  </si>
  <si>
    <t>pH</t>
  </si>
  <si>
    <t>pH mV</t>
  </si>
  <si>
    <t>Vertical Position ft</t>
  </si>
  <si>
    <t>GPS Latitude °</t>
  </si>
  <si>
    <t>GPS Longitude °</t>
  </si>
  <si>
    <t>MIL</t>
  </si>
  <si>
    <t>Inches Hg</t>
  </si>
  <si>
    <t>Volts</t>
  </si>
  <si>
    <t>ET (sec)</t>
  </si>
  <si>
    <t xml:space="preserve">  ET (sec)</t>
  </si>
  <si>
    <t>---------------</t>
  </si>
  <si>
    <t>Elevation</t>
  </si>
  <si>
    <t>Feet H2O</t>
  </si>
  <si>
    <t>River outlet elevation</t>
  </si>
  <si>
    <t>micrograms/L</t>
  </si>
  <si>
    <t>%Saturation</t>
  </si>
  <si>
    <t>microSiemens/cm Actual Conductivity</t>
  </si>
  <si>
    <t>Measurement #</t>
  </si>
  <si>
    <t>Date</t>
  </si>
  <si>
    <t>Depth ft</t>
  </si>
  <si>
    <t>Barometer mmHg</t>
  </si>
  <si>
    <t>X axis</t>
  </si>
  <si>
    <t>Y axis</t>
  </si>
  <si>
    <t>X Bounds</t>
  </si>
  <si>
    <t>Graph Parameters</t>
  </si>
  <si>
    <t>PSI</t>
  </si>
  <si>
    <t>Ft H2O</t>
  </si>
  <si>
    <t>Time</t>
  </si>
  <si>
    <t>SpCond</t>
  </si>
  <si>
    <t>Turbidity+</t>
  </si>
  <si>
    <t>ODO%</t>
  </si>
  <si>
    <t>ODO Conc</t>
  </si>
  <si>
    <t>Temp C</t>
  </si>
  <si>
    <t>FKC elevation</t>
  </si>
  <si>
    <t>Station</t>
  </si>
  <si>
    <t>WIN</t>
  </si>
  <si>
    <t>FIN</t>
  </si>
  <si>
    <t>Surface Elevation</t>
  </si>
  <si>
    <t>Temp °F</t>
  </si>
  <si>
    <t>Millerton Surface Elevation</t>
  </si>
  <si>
    <t>Temp lower  (°F)</t>
  </si>
  <si>
    <t>Temp higher (°F)</t>
  </si>
  <si>
    <t>Temp lower (°F)</t>
  </si>
  <si>
    <t>Median</t>
  </si>
  <si>
    <t>Mean</t>
  </si>
  <si>
    <t>Standard Deviation</t>
  </si>
  <si>
    <t>Below Surface</t>
  </si>
  <si>
    <t>Temperature °F (interpolated)</t>
  </si>
  <si>
    <t>Closest lower depth to outlet (ft)</t>
  </si>
  <si>
    <t>Closest higher depth to outlet (ft)</t>
  </si>
  <si>
    <t>Difference</t>
  </si>
  <si>
    <t>Weighted Average Temperature (°F)</t>
  </si>
  <si>
    <t>Median Temperature  Measurement (°F)</t>
  </si>
  <si>
    <t>Median Elevation Measurement (ft)</t>
  </si>
  <si>
    <t>Elevation differences (ft):</t>
  </si>
  <si>
    <t xml:space="preserve">Weighted Average Temperature between FKC and River Outlet (°F) </t>
  </si>
  <si>
    <t xml:space="preserve">Weighted Average Temperature between Madera Canal and River Outlet (°F) </t>
  </si>
  <si>
    <t>Storage</t>
  </si>
  <si>
    <t>River Release</t>
  </si>
  <si>
    <t>Madera Release</t>
  </si>
  <si>
    <t>Friant-Kern Release</t>
  </si>
  <si>
    <t>Spill</t>
  </si>
  <si>
    <t>Precip</t>
  </si>
  <si>
    <t>Inflow (computed)</t>
  </si>
  <si>
    <t>Storage Change</t>
  </si>
  <si>
    <t>Evaporation CFS</t>
  </si>
  <si>
    <t>Evaporation Inches</t>
  </si>
  <si>
    <t>Storage (TAF)</t>
  </si>
  <si>
    <t xml:space="preserve">Storage Change (TAF) </t>
  </si>
  <si>
    <t>Madera Release (CFS)</t>
  </si>
  <si>
    <t>Friant-Kern Release (CFS)</t>
  </si>
  <si>
    <t>Spill (CFS)</t>
  </si>
  <si>
    <t>River Release (CFS)</t>
  </si>
  <si>
    <t>Precip (Inches)</t>
  </si>
  <si>
    <t>Computed Inflow (CFS)</t>
  </si>
  <si>
    <t>Aug</t>
  </si>
  <si>
    <t>Mearuement time</t>
  </si>
  <si>
    <t>Measurement time lower</t>
  </si>
  <si>
    <t>Measurement time higher</t>
  </si>
  <si>
    <t xml:space="preserve"> </t>
  </si>
  <si>
    <t xml:space="preserve">  </t>
  </si>
  <si>
    <t>Measurement time (intepolated)</t>
  </si>
  <si>
    <t>Measurement time (interpolated)</t>
  </si>
  <si>
    <t xml:space="preserve">  Time</t>
  </si>
  <si>
    <t>River Outlet (Elevation: 380 ft)</t>
  </si>
  <si>
    <t>Friant Kern Canal (Elevation: 464 ft)</t>
  </si>
  <si>
    <t>Madera Canal (Elevation: 446 ft)</t>
  </si>
  <si>
    <t>Altitude m</t>
  </si>
  <si>
    <t>Battery V</t>
  </si>
  <si>
    <t>Cable Pwr V</t>
  </si>
  <si>
    <t>Jun</t>
  </si>
  <si>
    <t>May</t>
  </si>
  <si>
    <t>Apr</t>
  </si>
  <si>
    <t>Capacity</t>
  </si>
  <si>
    <t>Key</t>
  </si>
  <si>
    <t>Time old</t>
  </si>
  <si>
    <t>Mar</t>
  </si>
  <si>
    <t>Feb</t>
  </si>
  <si>
    <t>Jan</t>
  </si>
  <si>
    <t>Year\Month</t>
  </si>
  <si>
    <t>Jul</t>
  </si>
  <si>
    <t>Sep</t>
  </si>
  <si>
    <t>Oct</t>
  </si>
  <si>
    <t>Nov</t>
  </si>
  <si>
    <t>Dec</t>
  </si>
  <si>
    <t>River outlet volume</t>
  </si>
  <si>
    <t>FKC volume</t>
  </si>
  <si>
    <t>Madera Canal elevation</t>
  </si>
  <si>
    <t>Madera Canal volume</t>
  </si>
  <si>
    <t>Label</t>
  </si>
  <si>
    <t>Below Surface (first measurement)</t>
  </si>
  <si>
    <t>River Outlet (380 ft)</t>
  </si>
  <si>
    <t>Madera Canal (446 ft)</t>
  </si>
  <si>
    <t>Friant-Kern Canal (464 ft)</t>
  </si>
  <si>
    <t>Reservoir Levels</t>
  </si>
  <si>
    <t>Site</t>
  </si>
  <si>
    <t>--</t>
  </si>
  <si>
    <r>
      <t>Temperature (</t>
    </r>
    <r>
      <rPr>
        <b/>
        <sz val="14"/>
        <color theme="1"/>
        <rFont val="Calibri"/>
        <family val="2"/>
      </rPr>
      <t>°</t>
    </r>
    <r>
      <rPr>
        <b/>
        <sz val="14"/>
        <color theme="1"/>
        <rFont val="Calibri"/>
        <family val="2"/>
        <scheme val="minor"/>
      </rPr>
      <t>F)</t>
    </r>
  </si>
  <si>
    <r>
      <t xml:space="preserve">Temperature </t>
    </r>
    <r>
      <rPr>
        <b/>
        <sz val="11"/>
        <color theme="1"/>
        <rFont val="Calibri"/>
        <family val="2"/>
      </rPr>
      <t>°F</t>
    </r>
  </si>
  <si>
    <t>Surface Elevation  (ft)</t>
  </si>
  <si>
    <t>Surface Elevation (ft)</t>
  </si>
  <si>
    <t>Pressure psi g</t>
  </si>
  <si>
    <t>Turbidity NTU</t>
  </si>
  <si>
    <t>TSS mg/L</t>
  </si>
  <si>
    <t>159+B14AA7:W13</t>
  </si>
  <si>
    <t xml:space="preserve">**Storage column only needs one entry (in second row) total reservoir storage at time of measurement. </t>
  </si>
  <si>
    <t>Control Panel*</t>
  </si>
  <si>
    <t>From raw temperature profile measurements: "Date", "Time", "Temp" (in °F)</t>
  </si>
  <si>
    <t>From MIL CDEC Station 15-minute data: "Sturface Elevation" (in ft) and "Storage" (in TAF). For "Storage" column only need to fill in row 2.</t>
  </si>
  <si>
    <t xml:space="preserve">*Necessary column names in measurement data tabs (to fill in full table in this tab) include: </t>
  </si>
  <si>
    <t>"Elevation" column (in ft) is created by subtracting temperature logger depth measurement column (in ft, from raw data) from "Surface Elevation" column.</t>
  </si>
  <si>
    <t>Elevation closest lower</t>
  </si>
  <si>
    <t>Elevation closest higher</t>
  </si>
  <si>
    <t>Elevation (interpolated)</t>
  </si>
  <si>
    <t>Storage closest over on curve</t>
  </si>
  <si>
    <t>Storage closest under on curve</t>
  </si>
  <si>
    <t>Closest lower depth to elevation (ft)</t>
  </si>
  <si>
    <t>Closest higher depth to elevation (ft)</t>
  </si>
  <si>
    <t>nov</t>
  </si>
  <si>
    <t>Turbidity FNU</t>
  </si>
  <si>
    <t/>
  </si>
  <si>
    <t xml:space="preserve">Elevation </t>
  </si>
  <si>
    <t>Surfave Elevation</t>
  </si>
  <si>
    <t>Date (MM/DD/YYYY)</t>
  </si>
  <si>
    <t>Time (HH:MM:SS)</t>
  </si>
  <si>
    <t>Surface Elevtion</t>
  </si>
  <si>
    <t>this data generated from automated temperature buoy</t>
  </si>
  <si>
    <t>Version 4 - in use sinde 2022</t>
  </si>
  <si>
    <t>Turbidity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</si>
</sst>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(* #,##0.00_);_(* \(#,##0.00\);_(* &quot;-&quot;??_);_(@_)"/>
    <numFmt numFmtId="164" formatCode="0.000"/>
    <numFmt numFmtId="165" formatCode="#,##0.0"/>
    <numFmt numFmtId="166" formatCode="[$-409]d\-mmm\-yyyy;@"/>
    <numFmt numFmtId="167" formatCode="[$-F400]h:mm:ss\ AM/PM"/>
    <numFmt numFmtId="168" formatCode="[$-409]h:mm:ss\ AM/PM;@"/>
    <numFmt numFmtId="169" formatCode="0.0"/>
    <numFmt numFmtId="170" formatCode="mm/dd/yy;@"/>
    <numFmt numFmtId="171" formatCode="h:mm:ss;@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b/>
      <sz val="14"/>
      <name val="Calibri"/>
      <family val="2"/>
      <scheme val="minor"/>
    </font>
    <font>
      <b/>
      <sz val="12"/>
      <color indexed="81"/>
      <name val="Tahoma"/>
      <family val="2"/>
    </font>
    <font>
      <b/>
      <sz val="13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FEFFF"/>
        <bgColor indexed="64"/>
      </patternFill>
    </fill>
    <fill>
      <patternFill patternType="solid">
        <fgColor rgb="FFFFFFCC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45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0" fontId="0" fillId="33" borderId="0" xfId="0" applyFill="1"/>
    <xf numFmtId="0" fontId="21" fillId="34" borderId="0" xfId="0" applyFont="1" applyFill="1" applyAlignment="1">
      <alignment horizontal="right" vertical="center" wrapText="1"/>
    </xf>
    <xf numFmtId="164" fontId="0" fillId="33" borderId="0" xfId="0" applyNumberFormat="1" applyFill="1"/>
    <xf numFmtId="0" fontId="0" fillId="35" borderId="0" xfId="0" applyFill="1"/>
    <xf numFmtId="0" fontId="21" fillId="0" borderId="0" xfId="0" applyFont="1"/>
    <xf numFmtId="14" fontId="21" fillId="0" borderId="0" xfId="0" applyNumberFormat="1" applyFont="1"/>
    <xf numFmtId="21" fontId="21" fillId="0" borderId="0" xfId="0" applyNumberFormat="1" applyFont="1"/>
    <xf numFmtId="0" fontId="22" fillId="36" borderId="12" xfId="3" applyFont="1" applyFill="1" applyBorder="1"/>
    <xf numFmtId="0" fontId="22" fillId="36" borderId="11" xfId="3" applyFont="1" applyFill="1" applyBorder="1"/>
    <xf numFmtId="0" fontId="21" fillId="0" borderId="0" xfId="0" applyFont="1" applyAlignment="1">
      <alignment horizontal="right" vertical="center" wrapText="1"/>
    </xf>
    <xf numFmtId="0" fontId="16" fillId="36" borderId="12" xfId="0" applyFont="1" applyFill="1" applyBorder="1"/>
    <xf numFmtId="0" fontId="16" fillId="36" borderId="10" xfId="0" applyFont="1" applyFill="1" applyBorder="1"/>
    <xf numFmtId="0" fontId="16" fillId="36" borderId="20" xfId="0" applyFont="1" applyFill="1" applyBorder="1"/>
    <xf numFmtId="0" fontId="16" fillId="36" borderId="0" xfId="0" applyFont="1" applyFill="1"/>
    <xf numFmtId="0" fontId="16" fillId="36" borderId="19" xfId="0" applyFont="1" applyFill="1" applyBorder="1"/>
    <xf numFmtId="0" fontId="16" fillId="36" borderId="11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6" borderId="14" xfId="0" applyFont="1" applyFill="1" applyBorder="1"/>
    <xf numFmtId="0" fontId="22" fillId="36" borderId="10" xfId="4" applyFont="1" applyFill="1" applyBorder="1" applyAlignment="1">
      <alignment horizontal="center"/>
    </xf>
    <xf numFmtId="0" fontId="22" fillId="36" borderId="17" xfId="4" applyFont="1" applyFill="1" applyBorder="1" applyAlignment="1">
      <alignment horizontal="center"/>
    </xf>
    <xf numFmtId="0" fontId="23" fillId="36" borderId="16" xfId="4" applyFont="1" applyFill="1" applyBorder="1"/>
    <xf numFmtId="0" fontId="16" fillId="36" borderId="15" xfId="0" applyFont="1" applyFill="1" applyBorder="1" applyAlignment="1">
      <alignment horizontal="center"/>
    </xf>
    <xf numFmtId="0" fontId="16" fillId="36" borderId="13" xfId="0" applyFont="1" applyFill="1" applyBorder="1"/>
    <xf numFmtId="0" fontId="16" fillId="36" borderId="22" xfId="0" applyFont="1" applyFill="1" applyBorder="1"/>
    <xf numFmtId="0" fontId="16" fillId="36" borderId="24" xfId="0" applyFont="1" applyFill="1" applyBorder="1"/>
    <xf numFmtId="0" fontId="22" fillId="0" borderId="22" xfId="3" applyNumberFormat="1" applyFont="1" applyFill="1" applyBorder="1" applyAlignment="1">
      <alignment horizontal="center"/>
    </xf>
    <xf numFmtId="0" fontId="0" fillId="38" borderId="34" xfId="0" applyFill="1" applyBorder="1" applyAlignment="1">
      <alignment horizontal="center" vertical="center" wrapText="1"/>
    </xf>
    <xf numFmtId="0" fontId="0" fillId="38" borderId="29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/>
    </xf>
    <xf numFmtId="0" fontId="0" fillId="41" borderId="34" xfId="0" applyFill="1" applyBorder="1" applyAlignment="1">
      <alignment horizontal="center" vertical="center" wrapText="1"/>
    </xf>
    <xf numFmtId="0" fontId="0" fillId="41" borderId="29" xfId="0" applyFill="1" applyBorder="1" applyAlignment="1">
      <alignment horizontal="center" vertical="center" wrapText="1"/>
    </xf>
    <xf numFmtId="0" fontId="0" fillId="41" borderId="38" xfId="0" applyFill="1" applyBorder="1" applyAlignment="1">
      <alignment horizontal="center" vertical="center" wrapText="1"/>
    </xf>
    <xf numFmtId="14" fontId="0" fillId="42" borderId="15" xfId="0" applyNumberFormat="1" applyFill="1" applyBorder="1" applyAlignment="1">
      <alignment horizontal="left"/>
    </xf>
    <xf numFmtId="0" fontId="0" fillId="42" borderId="20" xfId="0" applyFill="1" applyBorder="1" applyAlignment="1">
      <alignment horizontal="left"/>
    </xf>
    <xf numFmtId="14" fontId="0" fillId="42" borderId="11" xfId="0" applyNumberFormat="1" applyFill="1" applyBorder="1" applyAlignment="1">
      <alignment horizontal="left"/>
    </xf>
    <xf numFmtId="0" fontId="0" fillId="42" borderId="13" xfId="0" applyFill="1" applyBorder="1" applyAlignment="1">
      <alignment horizontal="left"/>
    </xf>
    <xf numFmtId="14" fontId="0" fillId="42" borderId="12" xfId="0" applyNumberFormat="1" applyFill="1" applyBorder="1" applyAlignment="1">
      <alignment horizontal="left"/>
    </xf>
    <xf numFmtId="0" fontId="0" fillId="39" borderId="43" xfId="0" applyFill="1" applyBorder="1"/>
    <xf numFmtId="0" fontId="0" fillId="39" borderId="31" xfId="0" applyFill="1" applyBorder="1"/>
    <xf numFmtId="0" fontId="0" fillId="39" borderId="44" xfId="0" applyFill="1" applyBorder="1"/>
    <xf numFmtId="2" fontId="0" fillId="39" borderId="43" xfId="0" applyNumberFormat="1" applyFill="1" applyBorder="1" applyAlignment="1">
      <alignment horizontal="left"/>
    </xf>
    <xf numFmtId="0" fontId="0" fillId="39" borderId="31" xfId="0" applyFill="1" applyBorder="1" applyAlignment="1">
      <alignment horizontal="left"/>
    </xf>
    <xf numFmtId="0" fontId="0" fillId="39" borderId="44" xfId="0" applyFill="1" applyBorder="1" applyAlignment="1">
      <alignment horizontal="left"/>
    </xf>
    <xf numFmtId="0" fontId="22" fillId="0" borderId="23" xfId="3" applyNumberFormat="1" applyFont="1" applyFill="1" applyBorder="1" applyAlignment="1">
      <alignment horizontal="center"/>
    </xf>
    <xf numFmtId="0" fontId="0" fillId="42" borderId="15" xfId="0" applyFill="1" applyBorder="1" applyAlignment="1">
      <alignment horizontal="left"/>
    </xf>
    <xf numFmtId="43" fontId="0" fillId="42" borderId="15" xfId="50" applyFont="1" applyFill="1" applyBorder="1" applyAlignment="1">
      <alignment horizontal="left"/>
    </xf>
    <xf numFmtId="43" fontId="0" fillId="42" borderId="20" xfId="50" applyFont="1" applyFill="1" applyBorder="1" applyAlignment="1">
      <alignment horizontal="left"/>
    </xf>
    <xf numFmtId="14" fontId="0" fillId="42" borderId="15" xfId="50" applyNumberFormat="1" applyFont="1" applyFill="1" applyBorder="1" applyAlignment="1">
      <alignment horizontal="left"/>
    </xf>
    <xf numFmtId="14" fontId="0" fillId="42" borderId="11" xfId="50" applyNumberFormat="1" applyFont="1" applyFill="1" applyBorder="1" applyAlignment="1">
      <alignment horizontal="left"/>
    </xf>
    <xf numFmtId="14" fontId="0" fillId="42" borderId="12" xfId="50" applyNumberFormat="1" applyFont="1" applyFill="1" applyBorder="1" applyAlignment="1">
      <alignment horizontal="left"/>
    </xf>
    <xf numFmtId="165" fontId="0" fillId="36" borderId="24" xfId="0" applyNumberFormat="1" applyFill="1" applyBorder="1" applyAlignment="1">
      <alignment horizontal="left"/>
    </xf>
    <xf numFmtId="165" fontId="0" fillId="36" borderId="15" xfId="0" applyNumberFormat="1" applyFill="1" applyBorder="1" applyAlignment="1">
      <alignment horizontal="left"/>
    </xf>
    <xf numFmtId="165" fontId="0" fillId="41" borderId="36" xfId="0" applyNumberFormat="1" applyFill="1" applyBorder="1" applyAlignment="1">
      <alignment horizontal="left"/>
    </xf>
    <xf numFmtId="165" fontId="0" fillId="41" borderId="31" xfId="0" applyNumberFormat="1" applyFill="1" applyBorder="1" applyAlignment="1">
      <alignment horizontal="left"/>
    </xf>
    <xf numFmtId="165" fontId="0" fillId="40" borderId="24" xfId="0" applyNumberFormat="1" applyFill="1" applyBorder="1" applyAlignment="1">
      <alignment horizontal="left"/>
    </xf>
    <xf numFmtId="165" fontId="0" fillId="38" borderId="37" xfId="0" applyNumberFormat="1" applyFill="1" applyBorder="1" applyAlignment="1">
      <alignment horizontal="left"/>
    </xf>
    <xf numFmtId="165" fontId="0" fillId="38" borderId="30" xfId="0" applyNumberFormat="1" applyFill="1" applyBorder="1" applyAlignment="1">
      <alignment horizontal="left"/>
    </xf>
    <xf numFmtId="165" fontId="0" fillId="36" borderId="19" xfId="0" applyNumberFormat="1" applyFill="1" applyBorder="1" applyAlignment="1">
      <alignment horizontal="left"/>
    </xf>
    <xf numFmtId="165" fontId="0" fillId="36" borderId="11" xfId="0" applyNumberFormat="1" applyFill="1" applyBorder="1" applyAlignment="1">
      <alignment horizontal="left"/>
    </xf>
    <xf numFmtId="165" fontId="0" fillId="41" borderId="19" xfId="0" applyNumberFormat="1" applyFill="1" applyBorder="1" applyAlignment="1">
      <alignment horizontal="left"/>
    </xf>
    <xf numFmtId="165" fontId="0" fillId="40" borderId="19" xfId="0" applyNumberFormat="1" applyFill="1" applyBorder="1" applyAlignment="1">
      <alignment horizontal="left"/>
    </xf>
    <xf numFmtId="165" fontId="0" fillId="38" borderId="36" xfId="0" applyNumberFormat="1" applyFill="1" applyBorder="1" applyAlignment="1">
      <alignment horizontal="left"/>
    </xf>
    <xf numFmtId="165" fontId="0" fillId="38" borderId="31" xfId="0" applyNumberFormat="1" applyFill="1" applyBorder="1" applyAlignment="1">
      <alignment horizontal="left"/>
    </xf>
    <xf numFmtId="165" fontId="0" fillId="36" borderId="12" xfId="0" applyNumberFormat="1" applyFill="1" applyBorder="1" applyAlignment="1">
      <alignment horizontal="left"/>
    </xf>
    <xf numFmtId="165" fontId="0" fillId="41" borderId="14" xfId="0" applyNumberFormat="1" applyFill="1" applyBorder="1" applyAlignment="1">
      <alignment horizontal="left"/>
    </xf>
    <xf numFmtId="165" fontId="0" fillId="40" borderId="55" xfId="0" applyNumberFormat="1" applyFill="1" applyBorder="1" applyAlignment="1">
      <alignment horizontal="left"/>
    </xf>
    <xf numFmtId="165" fontId="0" fillId="38" borderId="35" xfId="0" applyNumberFormat="1" applyFill="1" applyBorder="1" applyAlignment="1">
      <alignment horizontal="left"/>
    </xf>
    <xf numFmtId="165" fontId="0" fillId="38" borderId="32" xfId="0" applyNumberFormat="1" applyFill="1" applyBorder="1" applyAlignment="1">
      <alignment horizontal="left"/>
    </xf>
    <xf numFmtId="165" fontId="0" fillId="36" borderId="60" xfId="0" applyNumberFormat="1" applyFill="1" applyBorder="1" applyAlignment="1">
      <alignment horizontal="left"/>
    </xf>
    <xf numFmtId="165" fontId="0" fillId="36" borderId="54" xfId="0" applyNumberFormat="1" applyFill="1" applyBorder="1" applyAlignment="1">
      <alignment horizontal="left"/>
    </xf>
    <xf numFmtId="165" fontId="0" fillId="41" borderId="41" xfId="0" applyNumberFormat="1" applyFill="1" applyBorder="1" applyAlignment="1">
      <alignment horizontal="left"/>
    </xf>
    <xf numFmtId="165" fontId="0" fillId="41" borderId="0" xfId="0" applyNumberFormat="1" applyFill="1" applyAlignment="1">
      <alignment horizontal="left"/>
    </xf>
    <xf numFmtId="165" fontId="0" fillId="40" borderId="56" xfId="0" applyNumberFormat="1" applyFill="1" applyBorder="1" applyAlignment="1">
      <alignment horizontal="left"/>
    </xf>
    <xf numFmtId="165" fontId="0" fillId="38" borderId="41" xfId="0" applyNumberFormat="1" applyFill="1" applyBorder="1" applyAlignment="1">
      <alignment horizontal="left"/>
    </xf>
    <xf numFmtId="165" fontId="0" fillId="38" borderId="0" xfId="0" applyNumberFormat="1" applyFill="1" applyAlignment="1">
      <alignment horizontal="left"/>
    </xf>
    <xf numFmtId="165" fontId="0" fillId="36" borderId="51" xfId="0" applyNumberFormat="1" applyFill="1" applyBorder="1" applyAlignment="1">
      <alignment horizontal="left"/>
    </xf>
    <xf numFmtId="165" fontId="0" fillId="36" borderId="50" xfId="0" applyNumberFormat="1" applyFill="1" applyBorder="1" applyAlignment="1">
      <alignment horizontal="left"/>
    </xf>
    <xf numFmtId="165" fontId="0" fillId="40" borderId="45" xfId="0" applyNumberFormat="1" applyFill="1" applyBorder="1" applyAlignment="1">
      <alignment horizontal="left"/>
    </xf>
    <xf numFmtId="165" fontId="0" fillId="36" borderId="14" xfId="0" applyNumberFormat="1" applyFill="1" applyBorder="1" applyAlignment="1">
      <alignment horizontal="left"/>
    </xf>
    <xf numFmtId="165" fontId="0" fillId="41" borderId="40" xfId="0" applyNumberFormat="1" applyFill="1" applyBorder="1" applyAlignment="1">
      <alignment horizontal="left"/>
    </xf>
    <xf numFmtId="165" fontId="0" fillId="41" borderId="21" xfId="0" applyNumberFormat="1" applyFill="1" applyBorder="1" applyAlignment="1">
      <alignment horizontal="left"/>
    </xf>
    <xf numFmtId="165" fontId="0" fillId="38" borderId="40" xfId="0" applyNumberFormat="1" applyFill="1" applyBorder="1" applyAlignment="1">
      <alignment horizontal="left"/>
    </xf>
    <xf numFmtId="165" fontId="0" fillId="38" borderId="21" xfId="0" applyNumberFormat="1" applyFill="1" applyBorder="1" applyAlignment="1">
      <alignment horizontal="left"/>
    </xf>
    <xf numFmtId="4" fontId="0" fillId="45" borderId="26" xfId="50" applyNumberFormat="1" applyFont="1" applyFill="1" applyBorder="1" applyAlignment="1">
      <alignment horizontal="left"/>
    </xf>
    <xf numFmtId="4" fontId="0" fillId="45" borderId="30" xfId="50" applyNumberFormat="1" applyFont="1" applyFill="1" applyBorder="1" applyAlignment="1">
      <alignment horizontal="left"/>
    </xf>
    <xf numFmtId="3" fontId="0" fillId="45" borderId="30" xfId="50" applyNumberFormat="1" applyFont="1" applyFill="1" applyBorder="1" applyAlignment="1">
      <alignment horizontal="left"/>
    </xf>
    <xf numFmtId="4" fontId="0" fillId="45" borderId="19" xfId="50" applyNumberFormat="1" applyFont="1" applyFill="1" applyBorder="1" applyAlignment="1">
      <alignment horizontal="left"/>
    </xf>
    <xf numFmtId="4" fontId="0" fillId="45" borderId="27" xfId="50" applyNumberFormat="1" applyFont="1" applyFill="1" applyBorder="1" applyAlignment="1">
      <alignment horizontal="left"/>
    </xf>
    <xf numFmtId="4" fontId="0" fillId="45" borderId="31" xfId="50" applyNumberFormat="1" applyFont="1" applyFill="1" applyBorder="1" applyAlignment="1">
      <alignment horizontal="left"/>
    </xf>
    <xf numFmtId="3" fontId="0" fillId="45" borderId="31" xfId="50" applyNumberFormat="1" applyFont="1" applyFill="1" applyBorder="1" applyAlignment="1">
      <alignment horizontal="left"/>
    </xf>
    <xf numFmtId="4" fontId="0" fillId="45" borderId="62" xfId="50" applyNumberFormat="1" applyFont="1" applyFill="1" applyBorder="1" applyAlignment="1">
      <alignment horizontal="left"/>
    </xf>
    <xf numFmtId="4" fontId="0" fillId="45" borderId="61" xfId="50" applyNumberFormat="1" applyFont="1" applyFill="1" applyBorder="1" applyAlignment="1">
      <alignment horizontal="left"/>
    </xf>
    <xf numFmtId="4" fontId="0" fillId="45" borderId="63" xfId="50" applyNumberFormat="1" applyFont="1" applyFill="1" applyBorder="1" applyAlignment="1">
      <alignment horizontal="left"/>
    </xf>
    <xf numFmtId="4" fontId="0" fillId="45" borderId="46" xfId="50" applyNumberFormat="1" applyFont="1" applyFill="1" applyBorder="1" applyAlignment="1">
      <alignment horizontal="left"/>
    </xf>
    <xf numFmtId="4" fontId="0" fillId="45" borderId="42" xfId="50" applyNumberFormat="1" applyFont="1" applyFill="1" applyBorder="1" applyAlignment="1">
      <alignment horizontal="left"/>
    </xf>
    <xf numFmtId="4" fontId="0" fillId="45" borderId="50" xfId="50" applyNumberFormat="1" applyFont="1" applyFill="1" applyBorder="1" applyAlignment="1">
      <alignment horizontal="left"/>
    </xf>
    <xf numFmtId="4" fontId="0" fillId="45" borderId="28" xfId="50" applyNumberFormat="1" applyFont="1" applyFill="1" applyBorder="1" applyAlignment="1">
      <alignment horizontal="left"/>
    </xf>
    <xf numFmtId="4" fontId="0" fillId="45" borderId="32" xfId="50" applyNumberFormat="1" applyFont="1" applyFill="1" applyBorder="1" applyAlignment="1">
      <alignment horizontal="left"/>
    </xf>
    <xf numFmtId="4" fontId="0" fillId="45" borderId="14" xfId="50" applyNumberFormat="1" applyFont="1" applyFill="1" applyBorder="1" applyAlignment="1">
      <alignment horizontal="left"/>
    </xf>
    <xf numFmtId="165" fontId="16" fillId="46" borderId="15" xfId="0" applyNumberFormat="1" applyFont="1" applyFill="1" applyBorder="1" applyAlignment="1">
      <alignment horizontal="left"/>
    </xf>
    <xf numFmtId="165" fontId="16" fillId="46" borderId="11" xfId="0" applyNumberFormat="1" applyFont="1" applyFill="1" applyBorder="1" applyAlignment="1">
      <alignment horizontal="left"/>
    </xf>
    <xf numFmtId="165" fontId="16" fillId="46" borderId="12" xfId="0" applyNumberFormat="1" applyFont="1" applyFill="1" applyBorder="1" applyAlignment="1">
      <alignment horizontal="left"/>
    </xf>
    <xf numFmtId="165" fontId="16" fillId="46" borderId="20" xfId="0" applyNumberFormat="1" applyFont="1" applyFill="1" applyBorder="1" applyAlignment="1">
      <alignment horizontal="left"/>
    </xf>
    <xf numFmtId="165" fontId="16" fillId="46" borderId="13" xfId="0" applyNumberFormat="1" applyFont="1" applyFill="1" applyBorder="1" applyAlignment="1">
      <alignment horizontal="left"/>
    </xf>
    <xf numFmtId="165" fontId="16" fillId="46" borderId="47" xfId="0" applyNumberFormat="1" applyFont="1" applyFill="1" applyBorder="1" applyAlignment="1">
      <alignment horizontal="left"/>
    </xf>
    <xf numFmtId="165" fontId="16" fillId="46" borderId="48" xfId="0" applyNumberFormat="1" applyFont="1" applyFill="1" applyBorder="1" applyAlignment="1">
      <alignment horizontal="left"/>
    </xf>
    <xf numFmtId="165" fontId="16" fillId="46" borderId="51" xfId="0" applyNumberFormat="1" applyFont="1" applyFill="1" applyBorder="1" applyAlignment="1">
      <alignment horizontal="left"/>
    </xf>
    <xf numFmtId="165" fontId="16" fillId="46" borderId="52" xfId="0" applyNumberFormat="1" applyFont="1" applyFill="1" applyBorder="1" applyAlignment="1">
      <alignment horizontal="left"/>
    </xf>
    <xf numFmtId="0" fontId="16" fillId="37" borderId="10" xfId="0" applyFont="1" applyFill="1" applyBorder="1" applyAlignment="1">
      <alignment horizontal="center" vertical="center" wrapText="1"/>
    </xf>
    <xf numFmtId="165" fontId="16" fillId="37" borderId="27" xfId="0" applyNumberFormat="1" applyFont="1" applyFill="1" applyBorder="1" applyAlignment="1">
      <alignment horizontal="left"/>
    </xf>
    <xf numFmtId="165" fontId="16" fillId="37" borderId="13" xfId="0" applyNumberFormat="1" applyFont="1" applyFill="1" applyBorder="1" applyAlignment="1">
      <alignment horizontal="left"/>
    </xf>
    <xf numFmtId="0" fontId="16" fillId="43" borderId="25" xfId="0" applyFont="1" applyFill="1" applyBorder="1" applyAlignment="1">
      <alignment horizontal="center" vertical="center" wrapText="1"/>
    </xf>
    <xf numFmtId="165" fontId="16" fillId="43" borderId="27" xfId="0" applyNumberFormat="1" applyFont="1" applyFill="1" applyBorder="1" applyAlignment="1">
      <alignment horizontal="left"/>
    </xf>
    <xf numFmtId="165" fontId="16" fillId="43" borderId="28" xfId="0" applyNumberFormat="1" applyFont="1" applyFill="1" applyBorder="1" applyAlignment="1">
      <alignment horizontal="left"/>
    </xf>
    <xf numFmtId="165" fontId="16" fillId="43" borderId="48" xfId="0" applyNumberFormat="1" applyFont="1" applyFill="1" applyBorder="1" applyAlignment="1">
      <alignment horizontal="left"/>
    </xf>
    <xf numFmtId="165" fontId="16" fillId="43" borderId="46" xfId="0" applyNumberFormat="1" applyFont="1" applyFill="1" applyBorder="1" applyAlignment="1">
      <alignment horizontal="left"/>
    </xf>
    <xf numFmtId="165" fontId="16" fillId="43" borderId="13" xfId="0" applyNumberFormat="1" applyFont="1" applyFill="1" applyBorder="1" applyAlignment="1">
      <alignment horizontal="left"/>
    </xf>
    <xf numFmtId="0" fontId="16" fillId="44" borderId="10" xfId="0" applyFont="1" applyFill="1" applyBorder="1" applyAlignment="1">
      <alignment horizontal="center" vertical="center" wrapText="1"/>
    </xf>
    <xf numFmtId="165" fontId="16" fillId="44" borderId="27" xfId="0" applyNumberFormat="1" applyFont="1" applyFill="1" applyBorder="1" applyAlignment="1">
      <alignment horizontal="left"/>
    </xf>
    <xf numFmtId="165" fontId="16" fillId="44" borderId="28" xfId="0" applyNumberFormat="1" applyFont="1" applyFill="1" applyBorder="1" applyAlignment="1">
      <alignment horizontal="left"/>
    </xf>
    <xf numFmtId="165" fontId="16" fillId="44" borderId="57" xfId="0" applyNumberFormat="1" applyFont="1" applyFill="1" applyBorder="1" applyAlignment="1">
      <alignment horizontal="left"/>
    </xf>
    <xf numFmtId="165" fontId="16" fillId="44" borderId="46" xfId="0" applyNumberFormat="1" applyFont="1" applyFill="1" applyBorder="1" applyAlignment="1">
      <alignment horizontal="left"/>
    </xf>
    <xf numFmtId="166" fontId="0" fillId="0" borderId="0" xfId="0" applyNumberFormat="1"/>
    <xf numFmtId="0" fontId="0" fillId="41" borderId="65" xfId="0" applyFill="1" applyBorder="1" applyAlignment="1">
      <alignment horizontal="center" vertical="center" wrapText="1"/>
    </xf>
    <xf numFmtId="167" fontId="0" fillId="38" borderId="30" xfId="0" applyNumberFormat="1" applyFill="1" applyBorder="1" applyAlignment="1">
      <alignment horizontal="left"/>
    </xf>
    <xf numFmtId="167" fontId="0" fillId="38" borderId="31" xfId="0" applyNumberFormat="1" applyFill="1" applyBorder="1" applyAlignment="1">
      <alignment horizontal="left"/>
    </xf>
    <xf numFmtId="165" fontId="0" fillId="40" borderId="21" xfId="0" applyNumberFormat="1" applyFill="1" applyBorder="1" applyAlignment="1">
      <alignment horizontal="left"/>
    </xf>
    <xf numFmtId="165" fontId="0" fillId="40" borderId="39" xfId="0" applyNumberFormat="1" applyFill="1" applyBorder="1" applyAlignment="1">
      <alignment horizontal="left"/>
    </xf>
    <xf numFmtId="165" fontId="0" fillId="40" borderId="59" xfId="0" applyNumberFormat="1" applyFill="1" applyBorder="1" applyAlignment="1">
      <alignment horizontal="left"/>
    </xf>
    <xf numFmtId="0" fontId="0" fillId="38" borderId="18" xfId="0" applyFill="1" applyBorder="1" applyAlignment="1">
      <alignment horizontal="center" vertical="center" wrapText="1"/>
    </xf>
    <xf numFmtId="165" fontId="0" fillId="38" borderId="23" xfId="0" applyNumberFormat="1" applyFill="1" applyBorder="1" applyAlignment="1">
      <alignment horizontal="left"/>
    </xf>
    <xf numFmtId="167" fontId="0" fillId="39" borderId="43" xfId="0" applyNumberFormat="1" applyFill="1" applyBorder="1" applyAlignment="1">
      <alignment horizontal="left"/>
    </xf>
    <xf numFmtId="167" fontId="0" fillId="39" borderId="31" xfId="0" applyNumberFormat="1" applyFill="1" applyBorder="1" applyAlignment="1">
      <alignment horizontal="left"/>
    </xf>
    <xf numFmtId="167" fontId="0" fillId="39" borderId="44" xfId="0" applyNumberFormat="1" applyFill="1" applyBorder="1" applyAlignment="1">
      <alignment horizontal="left"/>
    </xf>
    <xf numFmtId="168" fontId="0" fillId="41" borderId="33" xfId="0" applyNumberFormat="1" applyFill="1" applyBorder="1" applyAlignment="1">
      <alignment horizontal="left"/>
    </xf>
    <xf numFmtId="168" fontId="0" fillId="41" borderId="19" xfId="0" applyNumberFormat="1" applyFill="1" applyBorder="1" applyAlignment="1">
      <alignment horizontal="left"/>
    </xf>
    <xf numFmtId="167" fontId="0" fillId="40" borderId="23" xfId="0" applyNumberFormat="1" applyFill="1" applyBorder="1" applyAlignment="1">
      <alignment horizontal="left"/>
    </xf>
    <xf numFmtId="167" fontId="0" fillId="40" borderId="0" xfId="0" applyNumberFormat="1" applyFill="1" applyAlignment="1">
      <alignment horizontal="left"/>
    </xf>
    <xf numFmtId="167" fontId="0" fillId="40" borderId="21" xfId="0" applyNumberFormat="1" applyFill="1" applyBorder="1" applyAlignment="1">
      <alignment horizontal="left"/>
    </xf>
    <xf numFmtId="168" fontId="0" fillId="41" borderId="36" xfId="0" applyNumberFormat="1" applyFill="1" applyBorder="1" applyAlignment="1">
      <alignment horizontal="left"/>
    </xf>
    <xf numFmtId="165" fontId="0" fillId="41" borderId="66" xfId="0" applyNumberFormat="1" applyFill="1" applyBorder="1" applyAlignment="1">
      <alignment horizontal="left"/>
    </xf>
    <xf numFmtId="165" fontId="16" fillId="37" borderId="62" xfId="0" applyNumberFormat="1" applyFont="1" applyFill="1" applyBorder="1" applyAlignment="1">
      <alignment horizontal="left"/>
    </xf>
    <xf numFmtId="165" fontId="0" fillId="41" borderId="23" xfId="0" applyNumberFormat="1" applyFill="1" applyBorder="1" applyAlignment="1">
      <alignment horizontal="left"/>
    </xf>
    <xf numFmtId="165" fontId="0" fillId="41" borderId="24" xfId="0" applyNumberFormat="1" applyFill="1" applyBorder="1" applyAlignment="1">
      <alignment horizontal="left"/>
    </xf>
    <xf numFmtId="165" fontId="16" fillId="37" borderId="46" xfId="0" applyNumberFormat="1" applyFont="1" applyFill="1" applyBorder="1" applyAlignment="1">
      <alignment horizontal="left"/>
    </xf>
    <xf numFmtId="165" fontId="0" fillId="38" borderId="66" xfId="0" applyNumberFormat="1" applyFill="1" applyBorder="1" applyAlignment="1">
      <alignment horizontal="left"/>
    </xf>
    <xf numFmtId="167" fontId="0" fillId="38" borderId="0" xfId="0" applyNumberFormat="1" applyFill="1" applyAlignment="1">
      <alignment horizontal="left"/>
    </xf>
    <xf numFmtId="167" fontId="0" fillId="38" borderId="21" xfId="0" applyNumberFormat="1" applyFill="1" applyBorder="1" applyAlignment="1">
      <alignment horizontal="left"/>
    </xf>
    <xf numFmtId="167" fontId="0" fillId="38" borderId="24" xfId="0" applyNumberFormat="1" applyFill="1" applyBorder="1" applyAlignment="1">
      <alignment horizontal="left"/>
    </xf>
    <xf numFmtId="167" fontId="0" fillId="38" borderId="32" xfId="0" applyNumberFormat="1" applyFill="1" applyBorder="1" applyAlignment="1">
      <alignment horizontal="left"/>
    </xf>
    <xf numFmtId="0" fontId="16" fillId="44" borderId="25" xfId="0" applyFont="1" applyFill="1" applyBorder="1" applyAlignment="1">
      <alignment horizontal="center" vertical="center" wrapText="1"/>
    </xf>
    <xf numFmtId="165" fontId="16" fillId="44" borderId="62" xfId="0" applyNumberFormat="1" applyFont="1" applyFill="1" applyBorder="1" applyAlignment="1">
      <alignment horizontal="left"/>
    </xf>
    <xf numFmtId="0" fontId="0" fillId="38" borderId="23" xfId="0" applyFill="1" applyBorder="1"/>
    <xf numFmtId="0" fontId="0" fillId="38" borderId="24" xfId="0" applyFill="1" applyBorder="1"/>
    <xf numFmtId="0" fontId="0" fillId="38" borderId="0" xfId="0" applyFill="1"/>
    <xf numFmtId="0" fontId="0" fillId="38" borderId="19" xfId="0" applyFill="1" applyBorder="1"/>
    <xf numFmtId="0" fontId="0" fillId="38" borderId="21" xfId="0" applyFill="1" applyBorder="1"/>
    <xf numFmtId="0" fontId="0" fillId="38" borderId="14" xfId="0" applyFill="1" applyBorder="1"/>
    <xf numFmtId="167" fontId="0" fillId="38" borderId="19" xfId="0" applyNumberFormat="1" applyFill="1" applyBorder="1" applyAlignment="1">
      <alignment horizontal="left"/>
    </xf>
    <xf numFmtId="167" fontId="0" fillId="41" borderId="36" xfId="0" applyNumberFormat="1" applyFill="1" applyBorder="1" applyAlignment="1">
      <alignment horizontal="left"/>
    </xf>
    <xf numFmtId="167" fontId="0" fillId="0" borderId="0" xfId="0" applyNumberFormat="1"/>
    <xf numFmtId="4" fontId="16" fillId="43" borderId="26" xfId="0" applyNumberFormat="1" applyFont="1" applyFill="1" applyBorder="1" applyAlignment="1">
      <alignment horizontal="left"/>
    </xf>
    <xf numFmtId="4" fontId="16" fillId="43" borderId="27" xfId="0" applyNumberFormat="1" applyFont="1" applyFill="1" applyBorder="1" applyAlignment="1">
      <alignment horizontal="left"/>
    </xf>
    <xf numFmtId="4" fontId="16" fillId="44" borderId="26" xfId="0" applyNumberFormat="1" applyFont="1" applyFill="1" applyBorder="1" applyAlignment="1">
      <alignment horizontal="left"/>
    </xf>
    <xf numFmtId="4" fontId="16" fillId="44" borderId="27" xfId="0" applyNumberFormat="1" applyFont="1" applyFill="1" applyBorder="1" applyAlignment="1">
      <alignment horizontal="left"/>
    </xf>
    <xf numFmtId="0" fontId="0" fillId="40" borderId="18" xfId="0" applyFill="1" applyBorder="1" applyAlignment="1">
      <alignment horizontal="center" vertical="center" wrapText="1"/>
    </xf>
    <xf numFmtId="43" fontId="0" fillId="42" borderId="13" xfId="50" applyFont="1" applyFill="1" applyBorder="1" applyAlignment="1">
      <alignment horizontal="left"/>
    </xf>
    <xf numFmtId="0" fontId="0" fillId="39" borderId="36" xfId="0" applyFill="1" applyBorder="1"/>
    <xf numFmtId="0" fontId="0" fillId="39" borderId="58" xfId="0" applyFill="1" applyBorder="1"/>
    <xf numFmtId="0" fontId="16" fillId="45" borderId="42" xfId="0" applyFont="1" applyFill="1" applyBorder="1" applyAlignment="1">
      <alignment horizontal="center" wrapText="1"/>
    </xf>
    <xf numFmtId="0" fontId="16" fillId="45" borderId="53" xfId="0" applyFont="1" applyFill="1" applyBorder="1" applyAlignment="1">
      <alignment horizontal="center" wrapText="1"/>
    </xf>
    <xf numFmtId="0" fontId="16" fillId="41" borderId="42" xfId="0" applyFont="1" applyFill="1" applyBorder="1" applyAlignment="1">
      <alignment horizontal="center" wrapText="1"/>
    </xf>
    <xf numFmtId="0" fontId="16" fillId="36" borderId="42" xfId="0" applyFont="1" applyFill="1" applyBorder="1" applyAlignment="1">
      <alignment horizontal="center" wrapText="1"/>
    </xf>
    <xf numFmtId="0" fontId="22" fillId="41" borderId="42" xfId="3" applyFont="1" applyFill="1" applyBorder="1" applyAlignment="1">
      <alignment horizontal="left"/>
    </xf>
    <xf numFmtId="0" fontId="22" fillId="41" borderId="42" xfId="3" applyNumberFormat="1" applyFont="1" applyFill="1" applyBorder="1" applyAlignment="1">
      <alignment horizontal="center"/>
    </xf>
    <xf numFmtId="0" fontId="22" fillId="48" borderId="42" xfId="3" applyFont="1" applyFill="1" applyBorder="1" applyAlignment="1">
      <alignment horizontal="left"/>
    </xf>
    <xf numFmtId="0" fontId="22" fillId="48" borderId="42" xfId="3" applyNumberFormat="1" applyFont="1" applyFill="1" applyBorder="1" applyAlignment="1">
      <alignment horizontal="center"/>
    </xf>
    <xf numFmtId="0" fontId="16" fillId="41" borderId="53" xfId="0" applyFont="1" applyFill="1" applyBorder="1" applyAlignment="1">
      <alignment horizontal="center" wrapText="1"/>
    </xf>
    <xf numFmtId="0" fontId="16" fillId="36" borderId="10" xfId="0" applyFont="1" applyFill="1" applyBorder="1" applyAlignment="1">
      <alignment horizontal="center" vertical="center" wrapText="1"/>
    </xf>
    <xf numFmtId="165" fontId="0" fillId="36" borderId="15" xfId="0" applyNumberFormat="1" applyFill="1" applyBorder="1" applyAlignment="1">
      <alignment horizontal="left" vertical="center"/>
    </xf>
    <xf numFmtId="165" fontId="0" fillId="36" borderId="11" xfId="0" applyNumberFormat="1" applyFill="1" applyBorder="1" applyAlignment="1">
      <alignment horizontal="left" vertical="center"/>
    </xf>
    <xf numFmtId="0" fontId="16" fillId="45" borderId="10" xfId="0" applyFont="1" applyFill="1" applyBorder="1" applyAlignment="1">
      <alignment horizontal="center" vertical="center" wrapText="1"/>
    </xf>
    <xf numFmtId="43" fontId="0" fillId="45" borderId="67" xfId="50" applyFont="1" applyFill="1" applyBorder="1" applyAlignment="1">
      <alignment horizontal="left"/>
    </xf>
    <xf numFmtId="43" fontId="0" fillId="45" borderId="59" xfId="50" applyFont="1" applyFill="1" applyBorder="1" applyAlignment="1">
      <alignment horizontal="left"/>
    </xf>
    <xf numFmtId="43" fontId="0" fillId="45" borderId="21" xfId="50" applyFont="1" applyFill="1" applyBorder="1" applyAlignment="1">
      <alignment horizontal="left"/>
    </xf>
    <xf numFmtId="169" fontId="0" fillId="45" borderId="22" xfId="50" applyNumberFormat="1" applyFont="1" applyFill="1" applyBorder="1" applyAlignment="1">
      <alignment horizontal="left"/>
    </xf>
    <xf numFmtId="169" fontId="0" fillId="45" borderId="20" xfId="50" applyNumberFormat="1" applyFont="1" applyFill="1" applyBorder="1" applyAlignment="1">
      <alignment horizontal="left"/>
    </xf>
    <xf numFmtId="165" fontId="0" fillId="45" borderId="31" xfId="50" applyNumberFormat="1" applyFont="1" applyFill="1" applyBorder="1" applyAlignment="1">
      <alignment horizontal="left"/>
    </xf>
    <xf numFmtId="165" fontId="0" fillId="45" borderId="15" xfId="0" applyNumberFormat="1" applyFill="1" applyBorder="1" applyAlignment="1">
      <alignment horizontal="left" vertical="center"/>
    </xf>
    <xf numFmtId="165" fontId="0" fillId="45" borderId="11" xfId="0" applyNumberFormat="1" applyFill="1" applyBorder="1" applyAlignment="1">
      <alignment horizontal="left" vertical="center"/>
    </xf>
    <xf numFmtId="165" fontId="0" fillId="45" borderId="12" xfId="0" applyNumberFormat="1" applyFill="1" applyBorder="1" applyAlignment="1">
      <alignment horizontal="left" vertical="center"/>
    </xf>
    <xf numFmtId="0" fontId="27" fillId="0" borderId="0" xfId="0" applyFont="1"/>
    <xf numFmtId="167" fontId="0" fillId="0" borderId="31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1" xfId="0" applyBorder="1" applyAlignment="1">
      <alignment horizontal="left"/>
    </xf>
    <xf numFmtId="0" fontId="0" fillId="0" borderId="19" xfId="0" applyBorder="1" applyAlignment="1">
      <alignment horizontal="left"/>
    </xf>
    <xf numFmtId="0" fontId="28" fillId="0" borderId="0" xfId="0" applyFont="1" applyAlignment="1">
      <alignment horizontal="left"/>
    </xf>
    <xf numFmtId="0" fontId="28" fillId="0" borderId="11" xfId="0" applyFont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19" xfId="0" quotePrefix="1" applyBorder="1" applyAlignment="1">
      <alignment horizontal="left"/>
    </xf>
    <xf numFmtId="0" fontId="16" fillId="0" borderId="0" xfId="0" quotePrefix="1" applyFont="1" applyAlignment="1">
      <alignment horizontal="left"/>
    </xf>
    <xf numFmtId="0" fontId="28" fillId="0" borderId="19" xfId="0" quotePrefix="1" applyFont="1" applyBorder="1" applyAlignment="1">
      <alignment horizontal="left"/>
    </xf>
    <xf numFmtId="0" fontId="28" fillId="0" borderId="0" xfId="0" quotePrefix="1" applyFont="1" applyAlignment="1">
      <alignment horizontal="left"/>
    </xf>
    <xf numFmtId="0" fontId="16" fillId="49" borderId="15" xfId="0" applyFont="1" applyFill="1" applyBorder="1" applyAlignment="1">
      <alignment horizontal="left"/>
    </xf>
    <xf numFmtId="0" fontId="16" fillId="49" borderId="11" xfId="0" applyFont="1" applyFill="1" applyBorder="1" applyAlignment="1">
      <alignment horizontal="left"/>
    </xf>
    <xf numFmtId="0" fontId="16" fillId="49" borderId="12" xfId="0" applyFont="1" applyFill="1" applyBorder="1" applyAlignment="1">
      <alignment horizontal="left"/>
    </xf>
    <xf numFmtId="165" fontId="0" fillId="45" borderId="30" xfId="50" applyNumberFormat="1" applyFont="1" applyFill="1" applyBorder="1" applyAlignment="1">
      <alignment horizontal="left"/>
    </xf>
    <xf numFmtId="165" fontId="0" fillId="36" borderId="12" xfId="0" applyNumberFormat="1" applyFill="1" applyBorder="1" applyAlignment="1">
      <alignment horizontal="left" vertical="center"/>
    </xf>
    <xf numFmtId="0" fontId="16" fillId="49" borderId="0" xfId="20" applyFont="1" applyFill="1" applyBorder="1"/>
    <xf numFmtId="0" fontId="16" fillId="49" borderId="23" xfId="20" applyFont="1" applyFill="1" applyBorder="1"/>
    <xf numFmtId="0" fontId="16" fillId="49" borderId="21" xfId="20" applyFont="1" applyFill="1" applyBorder="1"/>
    <xf numFmtId="0" fontId="16" fillId="0" borderId="42" xfId="0" applyFont="1" applyBorder="1" applyAlignment="1">
      <alignment horizontal="center" wrapText="1"/>
    </xf>
    <xf numFmtId="0" fontId="16" fillId="0" borderId="42" xfId="0" applyFont="1" applyBorder="1"/>
    <xf numFmtId="0" fontId="0" fillId="0" borderId="31" xfId="0" applyBorder="1"/>
    <xf numFmtId="0" fontId="0" fillId="0" borderId="44" xfId="0" applyBorder="1"/>
    <xf numFmtId="170" fontId="23" fillId="49" borderId="15" xfId="4" applyNumberFormat="1" applyFont="1" applyFill="1" applyBorder="1" applyAlignment="1">
      <alignment horizontal="left"/>
    </xf>
    <xf numFmtId="170" fontId="23" fillId="49" borderId="11" xfId="4" applyNumberFormat="1" applyFont="1" applyFill="1" applyBorder="1" applyAlignment="1">
      <alignment horizontal="left"/>
    </xf>
    <xf numFmtId="170" fontId="23" fillId="49" borderId="12" xfId="4" applyNumberFormat="1" applyFont="1" applyFill="1" applyBorder="1" applyAlignment="1">
      <alignment horizontal="left"/>
    </xf>
    <xf numFmtId="0" fontId="16" fillId="46" borderId="25" xfId="0" applyFont="1" applyFill="1" applyBorder="1" applyAlignment="1">
      <alignment horizontal="center" vertical="center" wrapText="1"/>
    </xf>
    <xf numFmtId="0" fontId="0" fillId="46" borderId="34" xfId="0" applyFill="1" applyBorder="1" applyAlignment="1">
      <alignment horizontal="center" vertical="center" wrapText="1"/>
    </xf>
    <xf numFmtId="0" fontId="0" fillId="46" borderId="29" xfId="0" applyFill="1" applyBorder="1" applyAlignment="1">
      <alignment horizontal="center" vertical="center" wrapText="1"/>
    </xf>
    <xf numFmtId="0" fontId="0" fillId="46" borderId="18" xfId="0" applyFill="1" applyBorder="1" applyAlignment="1">
      <alignment horizontal="center" vertical="center" wrapText="1"/>
    </xf>
    <xf numFmtId="165" fontId="16" fillId="46" borderId="27" xfId="0" applyNumberFormat="1" applyFont="1" applyFill="1" applyBorder="1" applyAlignment="1">
      <alignment horizontal="left"/>
    </xf>
    <xf numFmtId="165" fontId="0" fillId="46" borderId="36" xfId="0" applyNumberFormat="1" applyFill="1" applyBorder="1" applyAlignment="1">
      <alignment horizontal="left"/>
    </xf>
    <xf numFmtId="165" fontId="0" fillId="46" borderId="31" xfId="0" applyNumberFormat="1" applyFill="1" applyBorder="1" applyAlignment="1">
      <alignment horizontal="left"/>
    </xf>
    <xf numFmtId="165" fontId="16" fillId="46" borderId="62" xfId="0" applyNumberFormat="1" applyFont="1" applyFill="1" applyBorder="1" applyAlignment="1">
      <alignment horizontal="left"/>
    </xf>
    <xf numFmtId="165" fontId="0" fillId="46" borderId="66" xfId="0" applyNumberFormat="1" applyFill="1" applyBorder="1" applyAlignment="1">
      <alignment horizontal="left"/>
    </xf>
    <xf numFmtId="165" fontId="0" fillId="46" borderId="23" xfId="0" applyNumberFormat="1" applyFill="1" applyBorder="1" applyAlignment="1">
      <alignment horizontal="left"/>
    </xf>
    <xf numFmtId="0" fontId="0" fillId="46" borderId="23" xfId="0" applyFill="1" applyBorder="1"/>
    <xf numFmtId="0" fontId="0" fillId="46" borderId="24" xfId="0" applyFill="1" applyBorder="1"/>
    <xf numFmtId="165" fontId="16" fillId="46" borderId="46" xfId="0" applyNumberFormat="1" applyFont="1" applyFill="1" applyBorder="1" applyAlignment="1">
      <alignment horizontal="left"/>
    </xf>
    <xf numFmtId="165" fontId="0" fillId="46" borderId="41" xfId="0" applyNumberFormat="1" applyFill="1" applyBorder="1" applyAlignment="1">
      <alignment horizontal="left"/>
    </xf>
    <xf numFmtId="165" fontId="0" fillId="46" borderId="0" xfId="0" applyNumberFormat="1" applyFill="1" applyAlignment="1">
      <alignment horizontal="left"/>
    </xf>
    <xf numFmtId="0" fontId="0" fillId="46" borderId="0" xfId="0" applyFill="1"/>
    <xf numFmtId="0" fontId="0" fillId="46" borderId="19" xfId="0" applyFill="1" applyBorder="1"/>
    <xf numFmtId="165" fontId="0" fillId="46" borderId="40" xfId="0" applyNumberFormat="1" applyFill="1" applyBorder="1" applyAlignment="1">
      <alignment horizontal="left"/>
    </xf>
    <xf numFmtId="165" fontId="0" fillId="46" borderId="21" xfId="0" applyNumberFormat="1" applyFill="1" applyBorder="1" applyAlignment="1">
      <alignment horizontal="left"/>
    </xf>
    <xf numFmtId="0" fontId="0" fillId="46" borderId="21" xfId="0" applyFill="1" applyBorder="1"/>
    <xf numFmtId="0" fontId="0" fillId="46" borderId="14" xfId="0" applyFill="1" applyBorder="1"/>
    <xf numFmtId="0" fontId="16" fillId="46" borderId="34" xfId="0" applyFont="1" applyFill="1" applyBorder="1" applyAlignment="1">
      <alignment horizontal="center" vertical="center" wrapText="1"/>
    </xf>
    <xf numFmtId="165" fontId="16" fillId="46" borderId="36" xfId="0" applyNumberFormat="1" applyFont="1" applyFill="1" applyBorder="1" applyAlignment="1">
      <alignment horizontal="left"/>
    </xf>
    <xf numFmtId="0" fontId="0" fillId="46" borderId="31" xfId="0" applyFill="1" applyBorder="1" applyAlignment="1">
      <alignment horizontal="left"/>
    </xf>
    <xf numFmtId="0" fontId="0" fillId="46" borderId="19" xfId="0" applyFill="1" applyBorder="1" applyAlignment="1">
      <alignment horizontal="left"/>
    </xf>
    <xf numFmtId="165" fontId="16" fillId="44" borderId="68" xfId="0" applyNumberFormat="1" applyFont="1" applyFill="1" applyBorder="1" applyAlignment="1">
      <alignment horizontal="left"/>
    </xf>
    <xf numFmtId="165" fontId="0" fillId="36" borderId="58" xfId="0" applyNumberFormat="1" applyFill="1" applyBorder="1" applyAlignment="1">
      <alignment horizontal="left"/>
    </xf>
    <xf numFmtId="165" fontId="0" fillId="36" borderId="53" xfId="0" applyNumberFormat="1" applyFill="1" applyBorder="1" applyAlignment="1">
      <alignment horizontal="left"/>
    </xf>
    <xf numFmtId="165" fontId="0" fillId="36" borderId="35" xfId="0" applyNumberFormat="1" applyFill="1" applyBorder="1" applyAlignment="1">
      <alignment horizontal="left"/>
    </xf>
    <xf numFmtId="2" fontId="0" fillId="47" borderId="15" xfId="0" applyNumberFormat="1" applyFill="1" applyBorder="1" applyAlignment="1">
      <alignment horizontal="left"/>
    </xf>
    <xf numFmtId="2" fontId="0" fillId="47" borderId="11" xfId="0" applyNumberFormat="1" applyFill="1" applyBorder="1" applyAlignment="1">
      <alignment horizontal="left"/>
    </xf>
    <xf numFmtId="2" fontId="0" fillId="47" borderId="12" xfId="0" applyNumberFormat="1" applyFill="1" applyBorder="1" applyAlignment="1">
      <alignment horizontal="left"/>
    </xf>
    <xf numFmtId="0" fontId="25" fillId="47" borderId="10" xfId="0" applyFont="1" applyFill="1" applyBorder="1" applyAlignment="1">
      <alignment horizontal="center" vertical="center" wrapText="1"/>
    </xf>
    <xf numFmtId="0" fontId="25" fillId="49" borderId="10" xfId="0" applyFont="1" applyFill="1" applyBorder="1" applyAlignment="1">
      <alignment horizontal="center" vertical="center"/>
    </xf>
    <xf numFmtId="0" fontId="33" fillId="47" borderId="10" xfId="0" applyFont="1" applyFill="1" applyBorder="1" applyAlignment="1">
      <alignment horizontal="center" vertical="center" wrapText="1"/>
    </xf>
    <xf numFmtId="0" fontId="16" fillId="46" borderId="29" xfId="0" applyFont="1" applyFill="1" applyBorder="1" applyAlignment="1">
      <alignment horizontal="center" vertical="center" wrapText="1"/>
    </xf>
    <xf numFmtId="2" fontId="16" fillId="46" borderId="31" xfId="0" applyNumberFormat="1" applyFont="1" applyFill="1" applyBorder="1" applyAlignment="1">
      <alignment horizontal="left"/>
    </xf>
    <xf numFmtId="165" fontId="16" fillId="46" borderId="68" xfId="0" applyNumberFormat="1" applyFont="1" applyFill="1" applyBorder="1" applyAlignment="1">
      <alignment horizontal="left"/>
    </xf>
    <xf numFmtId="171" fontId="0" fillId="0" borderId="0" xfId="0" applyNumberFormat="1"/>
    <xf numFmtId="164" fontId="0" fillId="39" borderId="31" xfId="0" applyNumberFormat="1" applyFill="1" applyBorder="1"/>
    <xf numFmtId="0" fontId="0" fillId="0" borderId="12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1" xfId="0" quotePrefix="1" applyBorder="1"/>
    <xf numFmtId="0" fontId="28" fillId="0" borderId="14" xfId="0" quotePrefix="1" applyFont="1" applyBorder="1" applyAlignment="1">
      <alignment horizontal="left"/>
    </xf>
    <xf numFmtId="20" fontId="0" fillId="0" borderId="0" xfId="0" applyNumberFormat="1"/>
    <xf numFmtId="0" fontId="16" fillId="50" borderId="11" xfId="20" applyFont="1" applyFill="1" applyBorder="1"/>
    <xf numFmtId="0" fontId="16" fillId="50" borderId="15" xfId="20" applyFont="1" applyFill="1" applyBorder="1" applyAlignment="1">
      <alignment horizontal="left"/>
    </xf>
    <xf numFmtId="0" fontId="16" fillId="50" borderId="20" xfId="20" applyNumberFormat="1" applyFont="1" applyFill="1" applyBorder="1"/>
    <xf numFmtId="0" fontId="16" fillId="50" borderId="11" xfId="20" applyNumberFormat="1" applyFont="1" applyFill="1" applyBorder="1" applyAlignment="1">
      <alignment horizontal="left"/>
    </xf>
    <xf numFmtId="0" fontId="16" fillId="50" borderId="11" xfId="20" applyFont="1" applyFill="1" applyBorder="1" applyAlignment="1">
      <alignment horizontal="left"/>
    </xf>
    <xf numFmtId="0" fontId="16" fillId="50" borderId="12" xfId="20" applyFont="1" applyFill="1" applyBorder="1"/>
    <xf numFmtId="0" fontId="16" fillId="50" borderId="12" xfId="20" applyFont="1" applyFill="1" applyBorder="1" applyAlignment="1">
      <alignment horizontal="left"/>
    </xf>
    <xf numFmtId="0" fontId="16" fillId="50" borderId="13" xfId="20" applyNumberFormat="1" applyFont="1" applyFill="1" applyBorder="1"/>
    <xf numFmtId="0" fontId="16" fillId="50" borderId="12" xfId="20" applyNumberFormat="1" applyFont="1" applyFill="1" applyBorder="1" applyAlignment="1">
      <alignment horizontal="left"/>
    </xf>
    <xf numFmtId="0" fontId="22" fillId="50" borderId="10" xfId="3" applyFont="1" applyFill="1" applyBorder="1"/>
    <xf numFmtId="0" fontId="22" fillId="50" borderId="10" xfId="3" applyFont="1" applyFill="1" applyBorder="1" applyAlignment="1">
      <alignment horizontal="left"/>
    </xf>
    <xf numFmtId="0" fontId="22" fillId="50" borderId="12" xfId="3" applyFont="1" applyFill="1" applyBorder="1"/>
    <xf numFmtId="0" fontId="22" fillId="50" borderId="12" xfId="3" applyFont="1" applyFill="1" applyBorder="1" applyAlignment="1">
      <alignment wrapText="1"/>
    </xf>
    <xf numFmtId="2" fontId="0" fillId="0" borderId="0" xfId="0" applyNumberFormat="1"/>
    <xf numFmtId="0" fontId="16" fillId="0" borderId="0" xfId="0" applyFont="1"/>
    <xf numFmtId="0" fontId="25" fillId="49" borderId="16" xfId="0" applyFont="1" applyFill="1" applyBorder="1" applyAlignment="1">
      <alignment horizontal="center" vertical="center"/>
    </xf>
    <xf numFmtId="0" fontId="25" fillId="49" borderId="18" xfId="0" applyFont="1" applyFill="1" applyBorder="1" applyAlignment="1">
      <alignment horizontal="center" vertical="center"/>
    </xf>
    <xf numFmtId="0" fontId="25" fillId="36" borderId="16" xfId="0" applyFont="1" applyFill="1" applyBorder="1" applyAlignment="1">
      <alignment horizontal="center" vertical="center"/>
    </xf>
    <xf numFmtId="0" fontId="25" fillId="36" borderId="17" xfId="0" applyFont="1" applyFill="1" applyBorder="1" applyAlignment="1">
      <alignment horizontal="center" vertical="center"/>
    </xf>
    <xf numFmtId="0" fontId="25" fillId="36" borderId="18" xfId="0" applyFont="1" applyFill="1" applyBorder="1" applyAlignment="1">
      <alignment horizontal="center" vertical="center"/>
    </xf>
    <xf numFmtId="0" fontId="25" fillId="45" borderId="16" xfId="0" applyFont="1" applyFill="1" applyBorder="1" applyAlignment="1">
      <alignment horizontal="center" vertical="center"/>
    </xf>
    <xf numFmtId="0" fontId="25" fillId="45" borderId="18" xfId="0" applyFont="1" applyFill="1" applyBorder="1" applyAlignment="1">
      <alignment horizontal="center" vertical="center"/>
    </xf>
    <xf numFmtId="0" fontId="25" fillId="50" borderId="16" xfId="0" applyFont="1" applyFill="1" applyBorder="1" applyAlignment="1">
      <alignment horizontal="center"/>
    </xf>
    <xf numFmtId="0" fontId="25" fillId="50" borderId="17" xfId="0" applyFont="1" applyFill="1" applyBorder="1" applyAlignment="1">
      <alignment horizontal="center"/>
    </xf>
    <xf numFmtId="0" fontId="31" fillId="49" borderId="15" xfId="3" applyFont="1" applyFill="1" applyBorder="1" applyAlignment="1">
      <alignment horizontal="center"/>
    </xf>
    <xf numFmtId="0" fontId="31" fillId="49" borderId="12" xfId="3" applyFont="1" applyFill="1" applyBorder="1" applyAlignment="1">
      <alignment horizontal="center"/>
    </xf>
    <xf numFmtId="0" fontId="25" fillId="49" borderId="15" xfId="0" applyFont="1" applyFill="1" applyBorder="1" applyAlignment="1">
      <alignment horizontal="center"/>
    </xf>
    <xf numFmtId="0" fontId="25" fillId="49" borderId="12" xfId="0" applyFont="1" applyFill="1" applyBorder="1" applyAlignment="1">
      <alignment horizontal="center"/>
    </xf>
    <xf numFmtId="0" fontId="0" fillId="42" borderId="49" xfId="0" applyFill="1" applyBorder="1" applyAlignment="1">
      <alignment horizontal="center"/>
    </xf>
    <xf numFmtId="0" fontId="0" fillId="42" borderId="59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21" xfId="0" applyFill="1" applyBorder="1" applyAlignment="1">
      <alignment horizontal="center"/>
    </xf>
    <xf numFmtId="0" fontId="16" fillId="46" borderId="15" xfId="0" applyFont="1" applyFill="1" applyBorder="1" applyAlignment="1">
      <alignment horizontal="center" vertical="center" wrapText="1"/>
    </xf>
    <xf numFmtId="0" fontId="16" fillId="46" borderId="12" xfId="0" applyFont="1" applyFill="1" applyBorder="1" applyAlignment="1">
      <alignment horizontal="center" vertical="center" wrapText="1"/>
    </xf>
    <xf numFmtId="0" fontId="0" fillId="42" borderId="22" xfId="0" applyFill="1" applyBorder="1" applyAlignment="1">
      <alignment horizontal="center" vertical="center"/>
    </xf>
    <xf numFmtId="0" fontId="0" fillId="42" borderId="13" xfId="0" applyFill="1" applyBorder="1" applyAlignment="1">
      <alignment horizontal="center" vertical="center"/>
    </xf>
    <xf numFmtId="0" fontId="0" fillId="42" borderId="15" xfId="0" applyFill="1" applyBorder="1" applyAlignment="1">
      <alignment horizontal="center" vertical="center"/>
    </xf>
    <xf numFmtId="0" fontId="0" fillId="42" borderId="12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 wrapText="1"/>
    </xf>
    <xf numFmtId="0" fontId="0" fillId="36" borderId="12" xfId="0" applyFill="1" applyBorder="1" applyAlignment="1">
      <alignment horizontal="center" vertical="center" wrapText="1"/>
    </xf>
    <xf numFmtId="0" fontId="0" fillId="38" borderId="16" xfId="0" applyFill="1" applyBorder="1" applyAlignment="1">
      <alignment horizontal="center" vertical="center"/>
    </xf>
    <xf numFmtId="0" fontId="0" fillId="38" borderId="17" xfId="0" applyFill="1" applyBorder="1" applyAlignment="1">
      <alignment horizontal="center" vertical="center"/>
    </xf>
    <xf numFmtId="0" fontId="0" fillId="38" borderId="18" xfId="0" applyFill="1" applyBorder="1" applyAlignment="1">
      <alignment horizontal="center" vertical="center"/>
    </xf>
    <xf numFmtId="0" fontId="0" fillId="42" borderId="20" xfId="0" applyFill="1" applyBorder="1" applyAlignment="1">
      <alignment horizontal="center"/>
    </xf>
    <xf numFmtId="0" fontId="0" fillId="42" borderId="0" xfId="0" applyFill="1" applyAlignment="1">
      <alignment horizont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0" fillId="46" borderId="18" xfId="0" applyFill="1" applyBorder="1" applyAlignment="1">
      <alignment horizontal="center" vertical="center"/>
    </xf>
    <xf numFmtId="0" fontId="0" fillId="41" borderId="22" xfId="0" applyFill="1" applyBorder="1" applyAlignment="1">
      <alignment horizontal="center" vertical="center"/>
    </xf>
    <xf numFmtId="0" fontId="0" fillId="41" borderId="23" xfId="0" applyFill="1" applyBorder="1" applyAlignment="1">
      <alignment horizontal="center" vertical="center"/>
    </xf>
    <xf numFmtId="0" fontId="0" fillId="41" borderId="24" xfId="0" applyFill="1" applyBorder="1" applyAlignment="1">
      <alignment horizontal="center" vertical="center"/>
    </xf>
    <xf numFmtId="0" fontId="0" fillId="40" borderId="16" xfId="0" applyFill="1" applyBorder="1" applyAlignment="1">
      <alignment horizontal="center" vertical="center" wrapText="1"/>
    </xf>
    <xf numFmtId="0" fontId="0" fillId="40" borderId="17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 wrapText="1"/>
    </xf>
    <xf numFmtId="0" fontId="0" fillId="45" borderId="30" xfId="0" applyFill="1" applyBorder="1" applyAlignment="1">
      <alignment horizontal="center" vertical="center" wrapText="1"/>
    </xf>
    <xf numFmtId="0" fontId="0" fillId="45" borderId="32" xfId="0" applyFill="1" applyBorder="1" applyAlignment="1">
      <alignment horizontal="center" vertical="center" wrapText="1"/>
    </xf>
    <xf numFmtId="0" fontId="0" fillId="45" borderId="24" xfId="0" applyFill="1" applyBorder="1" applyAlignment="1">
      <alignment horizontal="center" vertical="center" wrapText="1"/>
    </xf>
    <xf numFmtId="0" fontId="0" fillId="45" borderId="14" xfId="0" applyFill="1" applyBorder="1" applyAlignment="1">
      <alignment horizontal="center" vertical="center" wrapText="1"/>
    </xf>
    <xf numFmtId="0" fontId="0" fillId="45" borderId="26" xfId="0" applyFill="1" applyBorder="1" applyAlignment="1">
      <alignment horizontal="center" vertical="center" wrapText="1"/>
    </xf>
    <xf numFmtId="0" fontId="0" fillId="45" borderId="28" xfId="0" applyFill="1" applyBorder="1" applyAlignment="1">
      <alignment horizontal="center" vertical="center" wrapText="1"/>
    </xf>
    <xf numFmtId="43" fontId="0" fillId="42" borderId="64" xfId="50" applyFont="1" applyFill="1" applyBorder="1" applyAlignment="1">
      <alignment horizontal="left"/>
    </xf>
    <xf numFmtId="43" fontId="0" fillId="42" borderId="63" xfId="50" applyFont="1" applyFill="1" applyBorder="1" applyAlignment="1">
      <alignment horizontal="left"/>
    </xf>
    <xf numFmtId="43" fontId="0" fillId="42" borderId="52" xfId="50" applyFont="1" applyFill="1" applyBorder="1" applyAlignment="1">
      <alignment horizontal="left"/>
    </xf>
    <xf numFmtId="43" fontId="0" fillId="42" borderId="50" xfId="50" applyFont="1" applyFill="1" applyBorder="1" applyAlignment="1">
      <alignment horizontal="left"/>
    </xf>
    <xf numFmtId="43" fontId="0" fillId="42" borderId="13" xfId="50" applyFont="1" applyFill="1" applyBorder="1" applyAlignment="1">
      <alignment horizontal="left"/>
    </xf>
    <xf numFmtId="43" fontId="0" fillId="42" borderId="14" xfId="50" applyFont="1" applyFill="1" applyBorder="1" applyAlignment="1">
      <alignment horizontal="left"/>
    </xf>
    <xf numFmtId="0" fontId="0" fillId="45" borderId="15" xfId="0" applyFill="1" applyBorder="1" applyAlignment="1">
      <alignment horizontal="center" vertical="center" wrapText="1"/>
    </xf>
    <xf numFmtId="0" fontId="0" fillId="45" borderId="12" xfId="0" applyFill="1" applyBorder="1" applyAlignment="1">
      <alignment horizontal="center" vertical="center" wrapText="1"/>
    </xf>
    <xf numFmtId="0" fontId="25" fillId="0" borderId="16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4" fillId="36" borderId="16" xfId="2" applyFont="1" applyFill="1" applyBorder="1" applyAlignment="1">
      <alignment horizontal="center"/>
    </xf>
    <xf numFmtId="0" fontId="24" fillId="36" borderId="17" xfId="2" applyFont="1" applyFill="1" applyBorder="1" applyAlignment="1">
      <alignment horizontal="center"/>
    </xf>
    <xf numFmtId="0" fontId="24" fillId="36" borderId="18" xfId="2" applyFont="1" applyFill="1" applyBorder="1" applyAlignment="1">
      <alignment horizontal="center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4" xr:uid="{4584DA08-8DB0-4CFC-8D8E-0CF5A33D000B}"/>
    <cellStyle name="60% - Accent2" xfId="25" builtinId="36" customBuiltin="1"/>
    <cellStyle name="60% - Accent2 2" xfId="45" xr:uid="{287E9300-B6E0-4F55-A0CF-0F09BCD19F5D}"/>
    <cellStyle name="60% - Accent3" xfId="29" builtinId="40" customBuiltin="1"/>
    <cellStyle name="60% - Accent3 2" xfId="46" xr:uid="{4DB14726-676B-4159-89CC-FE6C222CA556}"/>
    <cellStyle name="60% - Accent4" xfId="33" builtinId="44" customBuiltin="1"/>
    <cellStyle name="60% - Accent4 2" xfId="47" xr:uid="{20A0D840-D183-4CDC-96C1-B5417510ED60}"/>
    <cellStyle name="60% - Accent5" xfId="37" builtinId="48" customBuiltin="1"/>
    <cellStyle name="60% - Accent5 2" xfId="48" xr:uid="{B28442DE-7628-490E-8B0D-208A27A6405A}"/>
    <cellStyle name="60% - Accent6" xfId="41" builtinId="52" customBuiltin="1"/>
    <cellStyle name="60% - Accent6 2" xfId="49" xr:uid="{73323E49-1353-45B0-A442-5D49F520B13F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50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3" xr:uid="{EBE98742-55A7-4CAA-B011-AAA501E41731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 xr:uid="{46478039-9675-427F-B5DE-B7DBBDF55422}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08D12E72-72CF-4FCA-80C8-2E77679C9C2B}"/>
  </tableStyles>
  <colors>
    <mruColors>
      <color rgb="FFFF6699"/>
      <color rgb="FFFF66CC"/>
      <color rgb="FFFFFFCC"/>
      <color rgb="FFCCCCFF"/>
      <color rgb="FFEFEFFF"/>
      <color rgb="FF9999FF"/>
      <color rgb="FFCCECFF"/>
      <color rgb="FF99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sheetMetadata" Target="metadata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customXml" Target="../customXml/item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customXml" Target="../customXml/item2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customXml" Target="../customXml/item3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808469055713056"/>
          <c:y val="2.0324241364767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0696745228685"/>
          <c:y val="0.21436902345259434"/>
          <c:w val="0.59583766489367074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7-4BE4-BE4D-DF091BB14C24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7-4BE4-BE4D-DF091BB14C24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ysClr val="windowText" lastClr="000000">
                    <a:lumMod val="65000"/>
                    <a:lumOff val="35000"/>
                  </a:sys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87-4BE4-BE4D-DF091BB14C24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87-4BE4-BE4D-DF091BB14C24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Jan 10,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53.006</c:v>
                </c:pt>
                <c:pt idx="1">
                  <c:v>52.959000000000003</c:v>
                </c:pt>
                <c:pt idx="2">
                  <c:v>52.718000000000004</c:v>
                </c:pt>
                <c:pt idx="3">
                  <c:v>52.320999999999998</c:v>
                </c:pt>
                <c:pt idx="4">
                  <c:v>52.287999999999997</c:v>
                </c:pt>
                <c:pt idx="5">
                  <c:v>52.258000000000003</c:v>
                </c:pt>
                <c:pt idx="6">
                  <c:v>52.246000000000002</c:v>
                </c:pt>
                <c:pt idx="7">
                  <c:v>52.231999999999999</c:v>
                </c:pt>
                <c:pt idx="8">
                  <c:v>52.220999999999997</c:v>
                </c:pt>
                <c:pt idx="9">
                  <c:v>52.207000000000001</c:v>
                </c:pt>
                <c:pt idx="10">
                  <c:v>52.204999999999998</c:v>
                </c:pt>
                <c:pt idx="11">
                  <c:v>52.177999999999997</c:v>
                </c:pt>
                <c:pt idx="12">
                  <c:v>52.146000000000001</c:v>
                </c:pt>
                <c:pt idx="13">
                  <c:v>51.853000000000002</c:v>
                </c:pt>
                <c:pt idx="14">
                  <c:v>51.103999999999999</c:v>
                </c:pt>
                <c:pt idx="15">
                  <c:v>50.768999999999998</c:v>
                </c:pt>
                <c:pt idx="16">
                  <c:v>50.642000000000003</c:v>
                </c:pt>
                <c:pt idx="17">
                  <c:v>50.491999999999997</c:v>
                </c:pt>
                <c:pt idx="18">
                  <c:v>50.484000000000002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511.06400000000002</c:v>
                </c:pt>
                <c:pt idx="1">
                  <c:v>510.113</c:v>
                </c:pt>
                <c:pt idx="2">
                  <c:v>507.38000000000005</c:v>
                </c:pt>
                <c:pt idx="3">
                  <c:v>504.22900000000004</c:v>
                </c:pt>
                <c:pt idx="4">
                  <c:v>501.08700000000005</c:v>
                </c:pt>
                <c:pt idx="5">
                  <c:v>498.29200000000003</c:v>
                </c:pt>
                <c:pt idx="6">
                  <c:v>495.02800000000002</c:v>
                </c:pt>
                <c:pt idx="7">
                  <c:v>491.31400000000002</c:v>
                </c:pt>
                <c:pt idx="8">
                  <c:v>489.24300000000005</c:v>
                </c:pt>
                <c:pt idx="9">
                  <c:v>485.81900000000002</c:v>
                </c:pt>
                <c:pt idx="10">
                  <c:v>483.30200000000002</c:v>
                </c:pt>
                <c:pt idx="11">
                  <c:v>473.02800000000002</c:v>
                </c:pt>
                <c:pt idx="12">
                  <c:v>463.26800000000003</c:v>
                </c:pt>
                <c:pt idx="13">
                  <c:v>453.16200000000003</c:v>
                </c:pt>
                <c:pt idx="14">
                  <c:v>442.95600000000002</c:v>
                </c:pt>
                <c:pt idx="15">
                  <c:v>432.952</c:v>
                </c:pt>
                <c:pt idx="16">
                  <c:v>423.26400000000001</c:v>
                </c:pt>
                <c:pt idx="17">
                  <c:v>416.82400000000001</c:v>
                </c:pt>
                <c:pt idx="18">
                  <c:v>417.23099999999999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87-4BE4-BE4D-DF091BB14C24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53.691000000000003</c:v>
                </c:pt>
                <c:pt idx="1">
                  <c:v>53.698999999999998</c:v>
                </c:pt>
                <c:pt idx="2">
                  <c:v>53.703000000000003</c:v>
                </c:pt>
                <c:pt idx="3">
                  <c:v>53.69</c:v>
                </c:pt>
                <c:pt idx="4">
                  <c:v>53.637999999999998</c:v>
                </c:pt>
                <c:pt idx="5">
                  <c:v>53.615000000000002</c:v>
                </c:pt>
                <c:pt idx="6">
                  <c:v>53.603999999999999</c:v>
                </c:pt>
                <c:pt idx="7">
                  <c:v>53.460999999999999</c:v>
                </c:pt>
                <c:pt idx="8">
                  <c:v>53.25</c:v>
                </c:pt>
                <c:pt idx="9">
                  <c:v>52.84</c:v>
                </c:pt>
                <c:pt idx="10">
                  <c:v>51.838000000000001</c:v>
                </c:pt>
                <c:pt idx="11">
                  <c:v>50.829000000000001</c:v>
                </c:pt>
                <c:pt idx="12">
                  <c:v>50.058</c:v>
                </c:pt>
                <c:pt idx="13">
                  <c:v>49.323999999999998</c:v>
                </c:pt>
                <c:pt idx="14">
                  <c:v>48.771999999999998</c:v>
                </c:pt>
                <c:pt idx="15">
                  <c:v>48.411999999999999</c:v>
                </c:pt>
                <c:pt idx="16">
                  <c:v>48.177</c:v>
                </c:pt>
                <c:pt idx="17">
                  <c:v>48.1</c:v>
                </c:pt>
                <c:pt idx="18">
                  <c:v>48.000999999999998</c:v>
                </c:pt>
                <c:pt idx="19">
                  <c:v>47.951000000000001</c:v>
                </c:pt>
                <c:pt idx="20">
                  <c:v>47.881</c:v>
                </c:pt>
                <c:pt idx="21">
                  <c:v>47.779000000000003</c:v>
                </c:pt>
                <c:pt idx="22">
                  <c:v>47.709000000000003</c:v>
                </c:pt>
                <c:pt idx="23">
                  <c:v>47.689</c:v>
                </c:pt>
                <c:pt idx="24">
                  <c:v>47.645000000000003</c:v>
                </c:pt>
                <c:pt idx="25">
                  <c:v>47.609000000000002</c:v>
                </c:pt>
                <c:pt idx="26">
                  <c:v>47.616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525.53899999999999</c:v>
                </c:pt>
                <c:pt idx="1">
                  <c:v>522.76300000000003</c:v>
                </c:pt>
                <c:pt idx="2">
                  <c:v>518.78600000000006</c:v>
                </c:pt>
                <c:pt idx="3">
                  <c:v>515.75099999999998</c:v>
                </c:pt>
                <c:pt idx="4">
                  <c:v>512.73599999999999</c:v>
                </c:pt>
                <c:pt idx="5">
                  <c:v>509.73900000000003</c:v>
                </c:pt>
                <c:pt idx="6">
                  <c:v>506.524</c:v>
                </c:pt>
                <c:pt idx="7">
                  <c:v>504.27699999999999</c:v>
                </c:pt>
                <c:pt idx="8">
                  <c:v>501.22</c:v>
                </c:pt>
                <c:pt idx="9">
                  <c:v>490.96300000000002</c:v>
                </c:pt>
                <c:pt idx="10">
                  <c:v>480.73599999999999</c:v>
                </c:pt>
                <c:pt idx="11">
                  <c:v>470.72700000000003</c:v>
                </c:pt>
                <c:pt idx="12">
                  <c:v>460.798</c:v>
                </c:pt>
                <c:pt idx="13">
                  <c:v>449.17099999999999</c:v>
                </c:pt>
                <c:pt idx="14">
                  <c:v>440.59199999999998</c:v>
                </c:pt>
                <c:pt idx="15">
                  <c:v>429.46199999999999</c:v>
                </c:pt>
                <c:pt idx="16">
                  <c:v>421.06400000000002</c:v>
                </c:pt>
                <c:pt idx="17">
                  <c:v>410.50700000000001</c:v>
                </c:pt>
                <c:pt idx="18">
                  <c:v>400.48</c:v>
                </c:pt>
                <c:pt idx="19">
                  <c:v>390.12700000000001</c:v>
                </c:pt>
                <c:pt idx="20">
                  <c:v>378.90499999999997</c:v>
                </c:pt>
                <c:pt idx="21">
                  <c:v>370.06200000000001</c:v>
                </c:pt>
                <c:pt idx="22">
                  <c:v>362.36099999999999</c:v>
                </c:pt>
                <c:pt idx="23">
                  <c:v>349.17</c:v>
                </c:pt>
                <c:pt idx="24">
                  <c:v>341.30100000000004</c:v>
                </c:pt>
                <c:pt idx="25">
                  <c:v>328.63099999999997</c:v>
                </c:pt>
                <c:pt idx="26">
                  <c:v>321.65200000000004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87-4BE4-BE4D-DF091BB14C24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Mar 15, 2024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56.396999999999998</c:v>
                </c:pt>
                <c:pt idx="1">
                  <c:v>56.326000000000001</c:v>
                </c:pt>
                <c:pt idx="2">
                  <c:v>56.183999999999997</c:v>
                </c:pt>
                <c:pt idx="3">
                  <c:v>56.09</c:v>
                </c:pt>
                <c:pt idx="4">
                  <c:v>55.99</c:v>
                </c:pt>
                <c:pt idx="5">
                  <c:v>55.874000000000002</c:v>
                </c:pt>
                <c:pt idx="6">
                  <c:v>55.811</c:v>
                </c:pt>
                <c:pt idx="7">
                  <c:v>55.792000000000002</c:v>
                </c:pt>
                <c:pt idx="8">
                  <c:v>55.765000000000001</c:v>
                </c:pt>
                <c:pt idx="9">
                  <c:v>55.746000000000002</c:v>
                </c:pt>
                <c:pt idx="10">
                  <c:v>55.709000000000003</c:v>
                </c:pt>
                <c:pt idx="11">
                  <c:v>53.039000000000001</c:v>
                </c:pt>
                <c:pt idx="12">
                  <c:v>51.616999999999997</c:v>
                </c:pt>
                <c:pt idx="13">
                  <c:v>49.944000000000003</c:v>
                </c:pt>
                <c:pt idx="14">
                  <c:v>48.938000000000002</c:v>
                </c:pt>
                <c:pt idx="15">
                  <c:v>48.546999999999997</c:v>
                </c:pt>
                <c:pt idx="16">
                  <c:v>48.140999999999998</c:v>
                </c:pt>
                <c:pt idx="17">
                  <c:v>48.000999999999998</c:v>
                </c:pt>
                <c:pt idx="18">
                  <c:v>47.88</c:v>
                </c:pt>
                <c:pt idx="19">
                  <c:v>47.826999999999998</c:v>
                </c:pt>
                <c:pt idx="20">
                  <c:v>47.792999999999999</c:v>
                </c:pt>
                <c:pt idx="21">
                  <c:v>47.686999999999998</c:v>
                </c:pt>
                <c:pt idx="22">
                  <c:v>47.561999999999998</c:v>
                </c:pt>
                <c:pt idx="23">
                  <c:v>47.555999999999997</c:v>
                </c:pt>
                <c:pt idx="24">
                  <c:v>47.393999999999998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540.375</c:v>
                </c:pt>
                <c:pt idx="1">
                  <c:v>537.29399999999998</c:v>
                </c:pt>
                <c:pt idx="2">
                  <c:v>534.91899999999998</c:v>
                </c:pt>
                <c:pt idx="3">
                  <c:v>531.14700000000005</c:v>
                </c:pt>
                <c:pt idx="4">
                  <c:v>528.44899999999996</c:v>
                </c:pt>
                <c:pt idx="5">
                  <c:v>525.71500000000003</c:v>
                </c:pt>
                <c:pt idx="6">
                  <c:v>522.06899999999996</c:v>
                </c:pt>
                <c:pt idx="7">
                  <c:v>520.351</c:v>
                </c:pt>
                <c:pt idx="8">
                  <c:v>516.28499999999997</c:v>
                </c:pt>
                <c:pt idx="9">
                  <c:v>513.13300000000004</c:v>
                </c:pt>
                <c:pt idx="10">
                  <c:v>510.25</c:v>
                </c:pt>
                <c:pt idx="11">
                  <c:v>507.53</c:v>
                </c:pt>
                <c:pt idx="12">
                  <c:v>495.685</c:v>
                </c:pt>
                <c:pt idx="13">
                  <c:v>486.22399999999999</c:v>
                </c:pt>
                <c:pt idx="14">
                  <c:v>476.06</c:v>
                </c:pt>
                <c:pt idx="15">
                  <c:v>465.51499999999999</c:v>
                </c:pt>
                <c:pt idx="16">
                  <c:v>456.798</c:v>
                </c:pt>
                <c:pt idx="17">
                  <c:v>447.04500000000002</c:v>
                </c:pt>
                <c:pt idx="18">
                  <c:v>436.649</c:v>
                </c:pt>
                <c:pt idx="19">
                  <c:v>425.75900000000001</c:v>
                </c:pt>
                <c:pt idx="20">
                  <c:v>416.60199999999998</c:v>
                </c:pt>
                <c:pt idx="21">
                  <c:v>407.39400000000001</c:v>
                </c:pt>
                <c:pt idx="22">
                  <c:v>396.786</c:v>
                </c:pt>
                <c:pt idx="23">
                  <c:v>386.62</c:v>
                </c:pt>
                <c:pt idx="24">
                  <c:v>379.71100000000001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7-4BE4-BE4D-DF091BB14C24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Apr 18,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65.552000000000007</c:v>
                </c:pt>
                <c:pt idx="1">
                  <c:v>64.522000000000006</c:v>
                </c:pt>
                <c:pt idx="2">
                  <c:v>64.265000000000001</c:v>
                </c:pt>
                <c:pt idx="3">
                  <c:v>64.034000000000006</c:v>
                </c:pt>
                <c:pt idx="4">
                  <c:v>62.962000000000003</c:v>
                </c:pt>
                <c:pt idx="5">
                  <c:v>59.237000000000002</c:v>
                </c:pt>
                <c:pt idx="6">
                  <c:v>52.280999999999999</c:v>
                </c:pt>
                <c:pt idx="7">
                  <c:v>51.195999999999998</c:v>
                </c:pt>
                <c:pt idx="8">
                  <c:v>50.381999999999998</c:v>
                </c:pt>
                <c:pt idx="9">
                  <c:v>49.895000000000003</c:v>
                </c:pt>
                <c:pt idx="10">
                  <c:v>49.613999999999997</c:v>
                </c:pt>
                <c:pt idx="11">
                  <c:v>49.206000000000003</c:v>
                </c:pt>
                <c:pt idx="12">
                  <c:v>49.040999999999997</c:v>
                </c:pt>
                <c:pt idx="13">
                  <c:v>48.843000000000004</c:v>
                </c:pt>
                <c:pt idx="14">
                  <c:v>48.715000000000003</c:v>
                </c:pt>
                <c:pt idx="15">
                  <c:v>48.591999999999999</c:v>
                </c:pt>
                <c:pt idx="16">
                  <c:v>48.49</c:v>
                </c:pt>
                <c:pt idx="17">
                  <c:v>48.326000000000001</c:v>
                </c:pt>
                <c:pt idx="18">
                  <c:v>48.261000000000003</c:v>
                </c:pt>
                <c:pt idx="19">
                  <c:v>48.13</c:v>
                </c:pt>
                <c:pt idx="20">
                  <c:v>48.082999999999998</c:v>
                </c:pt>
                <c:pt idx="21">
                  <c:v>48.012</c:v>
                </c:pt>
                <c:pt idx="22">
                  <c:v>47.871000000000002</c:v>
                </c:pt>
                <c:pt idx="23">
                  <c:v>47.756</c:v>
                </c:pt>
                <c:pt idx="24">
                  <c:v>47.723999999999997</c:v>
                </c:pt>
                <c:pt idx="25">
                  <c:v>47.670999999999999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564.00900000000001</c:v>
                </c:pt>
                <c:pt idx="1">
                  <c:v>561.08900000000006</c:v>
                </c:pt>
                <c:pt idx="2">
                  <c:v>557.86500000000001</c:v>
                </c:pt>
                <c:pt idx="3">
                  <c:v>555.197</c:v>
                </c:pt>
                <c:pt idx="4">
                  <c:v>551.88</c:v>
                </c:pt>
                <c:pt idx="5">
                  <c:v>541.94600000000003</c:v>
                </c:pt>
                <c:pt idx="6">
                  <c:v>531.51599999999996</c:v>
                </c:pt>
                <c:pt idx="7">
                  <c:v>521.76599999999996</c:v>
                </c:pt>
                <c:pt idx="8">
                  <c:v>511.99900000000002</c:v>
                </c:pt>
                <c:pt idx="9">
                  <c:v>501.69</c:v>
                </c:pt>
                <c:pt idx="10">
                  <c:v>491.04</c:v>
                </c:pt>
                <c:pt idx="11">
                  <c:v>481.64499999999998</c:v>
                </c:pt>
                <c:pt idx="12">
                  <c:v>471.61799999999999</c:v>
                </c:pt>
                <c:pt idx="13">
                  <c:v>461.983</c:v>
                </c:pt>
                <c:pt idx="14">
                  <c:v>451.91500000000002</c:v>
                </c:pt>
                <c:pt idx="15">
                  <c:v>441.875</c:v>
                </c:pt>
                <c:pt idx="16">
                  <c:v>431.71699999999998</c:v>
                </c:pt>
                <c:pt idx="17">
                  <c:v>421.69499999999999</c:v>
                </c:pt>
                <c:pt idx="18">
                  <c:v>411.35900000000004</c:v>
                </c:pt>
                <c:pt idx="19">
                  <c:v>401.73</c:v>
                </c:pt>
                <c:pt idx="20">
                  <c:v>391.65700000000004</c:v>
                </c:pt>
                <c:pt idx="21">
                  <c:v>381.726</c:v>
                </c:pt>
                <c:pt idx="22">
                  <c:v>371.78899999999999</c:v>
                </c:pt>
                <c:pt idx="23">
                  <c:v>361.71699999999998</c:v>
                </c:pt>
                <c:pt idx="24">
                  <c:v>351.78300000000002</c:v>
                </c:pt>
                <c:pt idx="25">
                  <c:v>341.39300000000003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7-4BE4-BE4D-DF091BB14C24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May 15,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71.113</c:v>
                </c:pt>
                <c:pt idx="1">
                  <c:v>70.795000000000002</c:v>
                </c:pt>
                <c:pt idx="2">
                  <c:v>70.625</c:v>
                </c:pt>
                <c:pt idx="3">
                  <c:v>70.543999999999997</c:v>
                </c:pt>
                <c:pt idx="4">
                  <c:v>61.517000000000003</c:v>
                </c:pt>
                <c:pt idx="5">
                  <c:v>56.941000000000003</c:v>
                </c:pt>
                <c:pt idx="6">
                  <c:v>55.064999999999998</c:v>
                </c:pt>
                <c:pt idx="7">
                  <c:v>54.271000000000001</c:v>
                </c:pt>
                <c:pt idx="8">
                  <c:v>53.79</c:v>
                </c:pt>
                <c:pt idx="9">
                  <c:v>53.576000000000001</c:v>
                </c:pt>
                <c:pt idx="10">
                  <c:v>53.305999999999997</c:v>
                </c:pt>
                <c:pt idx="11">
                  <c:v>52.710999999999999</c:v>
                </c:pt>
                <c:pt idx="12">
                  <c:v>52.000999999999998</c:v>
                </c:pt>
                <c:pt idx="13">
                  <c:v>50.957999999999998</c:v>
                </c:pt>
                <c:pt idx="14">
                  <c:v>49.975999999999999</c:v>
                </c:pt>
                <c:pt idx="15">
                  <c:v>49.475999999999999</c:v>
                </c:pt>
                <c:pt idx="16">
                  <c:v>49.084000000000003</c:v>
                </c:pt>
                <c:pt idx="17">
                  <c:v>48.956000000000003</c:v>
                </c:pt>
                <c:pt idx="18">
                  <c:v>48.805</c:v>
                </c:pt>
                <c:pt idx="19">
                  <c:v>48.65</c:v>
                </c:pt>
                <c:pt idx="20">
                  <c:v>48.55</c:v>
                </c:pt>
                <c:pt idx="21">
                  <c:v>48.430999999999997</c:v>
                </c:pt>
                <c:pt idx="22">
                  <c:v>48.335999999999999</c:v>
                </c:pt>
                <c:pt idx="23">
                  <c:v>48.21</c:v>
                </c:pt>
                <c:pt idx="24">
                  <c:v>48.131</c:v>
                </c:pt>
                <c:pt idx="25">
                  <c:v>48.055</c:v>
                </c:pt>
                <c:pt idx="26">
                  <c:v>47.994999999999997</c:v>
                </c:pt>
                <c:pt idx="27">
                  <c:v>47.978999999999999</c:v>
                </c:pt>
                <c:pt idx="28">
                  <c:v>47.975999999999999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575.48900000000003</c:v>
                </c:pt>
                <c:pt idx="1">
                  <c:v>571.76800000000003</c:v>
                </c:pt>
                <c:pt idx="2">
                  <c:v>568.78300000000002</c:v>
                </c:pt>
                <c:pt idx="3">
                  <c:v>565.74699999999996</c:v>
                </c:pt>
                <c:pt idx="4">
                  <c:v>556.00800000000004</c:v>
                </c:pt>
                <c:pt idx="5">
                  <c:v>546.52599999999995</c:v>
                </c:pt>
                <c:pt idx="6">
                  <c:v>535.88099999999997</c:v>
                </c:pt>
                <c:pt idx="7">
                  <c:v>525.78099999999995</c:v>
                </c:pt>
                <c:pt idx="8">
                  <c:v>515.75</c:v>
                </c:pt>
                <c:pt idx="9">
                  <c:v>506.71199999999999</c:v>
                </c:pt>
                <c:pt idx="10">
                  <c:v>496.12</c:v>
                </c:pt>
                <c:pt idx="11">
                  <c:v>485.68899999999996</c:v>
                </c:pt>
                <c:pt idx="12">
                  <c:v>475.839</c:v>
                </c:pt>
                <c:pt idx="13">
                  <c:v>465.76400000000001</c:v>
                </c:pt>
                <c:pt idx="14">
                  <c:v>455.81299999999999</c:v>
                </c:pt>
                <c:pt idx="15">
                  <c:v>446.53300000000002</c:v>
                </c:pt>
                <c:pt idx="16">
                  <c:v>435.78800000000001</c:v>
                </c:pt>
                <c:pt idx="17">
                  <c:v>425.89</c:v>
                </c:pt>
                <c:pt idx="18">
                  <c:v>415.71799999999996</c:v>
                </c:pt>
                <c:pt idx="19">
                  <c:v>405.78099999999995</c:v>
                </c:pt>
                <c:pt idx="20">
                  <c:v>396.774</c:v>
                </c:pt>
                <c:pt idx="21">
                  <c:v>385.85599999999999</c:v>
                </c:pt>
                <c:pt idx="22">
                  <c:v>375.68700000000001</c:v>
                </c:pt>
                <c:pt idx="23">
                  <c:v>365.625</c:v>
                </c:pt>
                <c:pt idx="24">
                  <c:v>355.61899999999997</c:v>
                </c:pt>
                <c:pt idx="25">
                  <c:v>345.81200000000001</c:v>
                </c:pt>
                <c:pt idx="26">
                  <c:v>335.94799999999998</c:v>
                </c:pt>
                <c:pt idx="27">
                  <c:v>325.97199999999998</c:v>
                </c:pt>
                <c:pt idx="28">
                  <c:v>318.75099999999998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87-4BE4-BE4D-DF091BB14C24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May 28, 2024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rgbClr val="ED7D31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73.272000000000006</c:v>
                </c:pt>
                <c:pt idx="1">
                  <c:v>72.203000000000003</c:v>
                </c:pt>
                <c:pt idx="2">
                  <c:v>71.968000000000004</c:v>
                </c:pt>
                <c:pt idx="3">
                  <c:v>71.89</c:v>
                </c:pt>
                <c:pt idx="4">
                  <c:v>71.762</c:v>
                </c:pt>
                <c:pt idx="5">
                  <c:v>70.909000000000006</c:v>
                </c:pt>
                <c:pt idx="6">
                  <c:v>64.674999999999997</c:v>
                </c:pt>
                <c:pt idx="7">
                  <c:v>58.58</c:v>
                </c:pt>
                <c:pt idx="8">
                  <c:v>56.99</c:v>
                </c:pt>
                <c:pt idx="9">
                  <c:v>56.776000000000003</c:v>
                </c:pt>
                <c:pt idx="10">
                  <c:v>56.466000000000001</c:v>
                </c:pt>
                <c:pt idx="11">
                  <c:v>56.085000000000001</c:v>
                </c:pt>
                <c:pt idx="12">
                  <c:v>55.658999999999999</c:v>
                </c:pt>
                <c:pt idx="13">
                  <c:v>54.86</c:v>
                </c:pt>
                <c:pt idx="14">
                  <c:v>53.628999999999998</c:v>
                </c:pt>
                <c:pt idx="15">
                  <c:v>52.904000000000003</c:v>
                </c:pt>
                <c:pt idx="16">
                  <c:v>51.694000000000003</c:v>
                </c:pt>
                <c:pt idx="17">
                  <c:v>50.18</c:v>
                </c:pt>
                <c:pt idx="18">
                  <c:v>49.771999999999998</c:v>
                </c:pt>
                <c:pt idx="19">
                  <c:v>49.375999999999998</c:v>
                </c:pt>
                <c:pt idx="20">
                  <c:v>49.146000000000001</c:v>
                </c:pt>
                <c:pt idx="21">
                  <c:v>48.783000000000001</c:v>
                </c:pt>
                <c:pt idx="22">
                  <c:v>48.7</c:v>
                </c:pt>
                <c:pt idx="23">
                  <c:v>48.567999999999998</c:v>
                </c:pt>
                <c:pt idx="24">
                  <c:v>48.631999999999998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574.06099999999992</c:v>
                </c:pt>
                <c:pt idx="1">
                  <c:v>572.66899999999998</c:v>
                </c:pt>
                <c:pt idx="2">
                  <c:v>568.50299999999993</c:v>
                </c:pt>
                <c:pt idx="3">
                  <c:v>567.202</c:v>
                </c:pt>
                <c:pt idx="4">
                  <c:v>563.03699999999992</c:v>
                </c:pt>
                <c:pt idx="5">
                  <c:v>559.08299999999997</c:v>
                </c:pt>
                <c:pt idx="6">
                  <c:v>557.149</c:v>
                </c:pt>
                <c:pt idx="7">
                  <c:v>547.45399999999995</c:v>
                </c:pt>
                <c:pt idx="8">
                  <c:v>537.39400000000001</c:v>
                </c:pt>
                <c:pt idx="9">
                  <c:v>526.51</c:v>
                </c:pt>
                <c:pt idx="10">
                  <c:v>515.79399999999998</c:v>
                </c:pt>
                <c:pt idx="11">
                  <c:v>506.68599999999992</c:v>
                </c:pt>
                <c:pt idx="12">
                  <c:v>496.30199999999996</c:v>
                </c:pt>
                <c:pt idx="13">
                  <c:v>486.71099999999996</c:v>
                </c:pt>
                <c:pt idx="14">
                  <c:v>476.34599999999995</c:v>
                </c:pt>
                <c:pt idx="15">
                  <c:v>466.54599999999994</c:v>
                </c:pt>
                <c:pt idx="16">
                  <c:v>456.41799999999995</c:v>
                </c:pt>
                <c:pt idx="17">
                  <c:v>445.61299999999994</c:v>
                </c:pt>
                <c:pt idx="18">
                  <c:v>437.05499999999995</c:v>
                </c:pt>
                <c:pt idx="19">
                  <c:v>427.23699999999997</c:v>
                </c:pt>
                <c:pt idx="20">
                  <c:v>416.31899999999996</c:v>
                </c:pt>
                <c:pt idx="21">
                  <c:v>405.54999999999995</c:v>
                </c:pt>
                <c:pt idx="22">
                  <c:v>395.55599999999993</c:v>
                </c:pt>
                <c:pt idx="23">
                  <c:v>385.93399999999997</c:v>
                </c:pt>
                <c:pt idx="24">
                  <c:v>384.40499999999997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87-4BE4-BE4D-DF091BB14C24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Data'!$G$2:$G$102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87-4BE4-BE4D-DF091BB14C24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--</c:v>
                </c:pt>
              </c:strCache>
            </c:strRef>
          </c:tx>
          <c:spPr>
            <a:ln w="15875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Data'!$H$2:$H$102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87-4BE4-BE4D-DF091BB14C24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87-4BE4-BE4D-DF091BB14C24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E87-4BE4-BE4D-DF091BB14C24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6699"/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87-4BE4-BE4D-DF091BB14C24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1.1041190597003384E-3"/>
          <c:y val="0.12909844602757989"/>
          <c:w val="0.21781776831282781"/>
          <c:h val="0.7275865516810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786587048621443"/>
          <c:y val="0.21436902345259434"/>
          <c:w val="0.57917885121601331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F-422D-9ADE-962A2F99BB82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F-422D-9ADE-962A2F99BB82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F-422D-9ADE-962A2F99BB82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Jan 10,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53.006</c:v>
                </c:pt>
                <c:pt idx="1">
                  <c:v>52.959000000000003</c:v>
                </c:pt>
                <c:pt idx="2">
                  <c:v>52.718000000000004</c:v>
                </c:pt>
                <c:pt idx="3">
                  <c:v>52.320999999999998</c:v>
                </c:pt>
                <c:pt idx="4">
                  <c:v>52.287999999999997</c:v>
                </c:pt>
                <c:pt idx="5">
                  <c:v>52.258000000000003</c:v>
                </c:pt>
                <c:pt idx="6">
                  <c:v>52.246000000000002</c:v>
                </c:pt>
                <c:pt idx="7">
                  <c:v>52.231999999999999</c:v>
                </c:pt>
                <c:pt idx="8">
                  <c:v>52.220999999999997</c:v>
                </c:pt>
                <c:pt idx="9">
                  <c:v>52.207000000000001</c:v>
                </c:pt>
                <c:pt idx="10">
                  <c:v>52.204999999999998</c:v>
                </c:pt>
                <c:pt idx="11">
                  <c:v>52.177999999999997</c:v>
                </c:pt>
                <c:pt idx="12">
                  <c:v>52.146000000000001</c:v>
                </c:pt>
                <c:pt idx="13">
                  <c:v>51.853000000000002</c:v>
                </c:pt>
                <c:pt idx="14">
                  <c:v>51.103999999999999</c:v>
                </c:pt>
                <c:pt idx="15">
                  <c:v>50.768999999999998</c:v>
                </c:pt>
                <c:pt idx="16">
                  <c:v>50.642000000000003</c:v>
                </c:pt>
                <c:pt idx="17">
                  <c:v>50.491999999999997</c:v>
                </c:pt>
                <c:pt idx="18">
                  <c:v>50.484000000000002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249.68401600000007</c:v>
                </c:pt>
                <c:pt idx="1">
                  <c:v>246.64580900000001</c:v>
                </c:pt>
                <c:pt idx="2">
                  <c:v>238.01788000000016</c:v>
                </c:pt>
                <c:pt idx="3">
                  <c:v>228.29967900000011</c:v>
                </c:pt>
                <c:pt idx="4">
                  <c:v>218.85499900000013</c:v>
                </c:pt>
                <c:pt idx="5">
                  <c:v>210.65996800000008</c:v>
                </c:pt>
                <c:pt idx="6">
                  <c:v>201.32624000000004</c:v>
                </c:pt>
                <c:pt idx="7">
                  <c:v>191.02379000000008</c:v>
                </c:pt>
                <c:pt idx="8">
                  <c:v>185.42699700000014</c:v>
                </c:pt>
                <c:pt idx="9">
                  <c:v>176.41311500000006</c:v>
                </c:pt>
                <c:pt idx="10">
                  <c:v>169.96347600000004</c:v>
                </c:pt>
                <c:pt idx="11">
                  <c:v>145.22037200000003</c:v>
                </c:pt>
                <c:pt idx="12">
                  <c:v>124.12847200000007</c:v>
                </c:pt>
                <c:pt idx="13">
                  <c:v>104.85343800000007</c:v>
                </c:pt>
                <c:pt idx="14">
                  <c:v>87.880668000000028</c:v>
                </c:pt>
                <c:pt idx="15">
                  <c:v>73.320576000000003</c:v>
                </c:pt>
                <c:pt idx="16">
                  <c:v>60.881232000000011</c:v>
                </c:pt>
                <c:pt idx="17">
                  <c:v>53.534031200000015</c:v>
                </c:pt>
                <c:pt idx="18">
                  <c:v>53.978190299999994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F-422D-9ADE-962A2F99BB82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53.691000000000003</c:v>
                </c:pt>
                <c:pt idx="1">
                  <c:v>53.698999999999998</c:v>
                </c:pt>
                <c:pt idx="2">
                  <c:v>53.703000000000003</c:v>
                </c:pt>
                <c:pt idx="3">
                  <c:v>53.69</c:v>
                </c:pt>
                <c:pt idx="4">
                  <c:v>53.637999999999998</c:v>
                </c:pt>
                <c:pt idx="5">
                  <c:v>53.615000000000002</c:v>
                </c:pt>
                <c:pt idx="6">
                  <c:v>53.603999999999999</c:v>
                </c:pt>
                <c:pt idx="7">
                  <c:v>53.460999999999999</c:v>
                </c:pt>
                <c:pt idx="8">
                  <c:v>53.25</c:v>
                </c:pt>
                <c:pt idx="9">
                  <c:v>52.84</c:v>
                </c:pt>
                <c:pt idx="10">
                  <c:v>51.838000000000001</c:v>
                </c:pt>
                <c:pt idx="11">
                  <c:v>50.829000000000001</c:v>
                </c:pt>
                <c:pt idx="12">
                  <c:v>50.058</c:v>
                </c:pt>
                <c:pt idx="13">
                  <c:v>49.323999999999998</c:v>
                </c:pt>
                <c:pt idx="14">
                  <c:v>48.771999999999998</c:v>
                </c:pt>
                <c:pt idx="15">
                  <c:v>48.411999999999999</c:v>
                </c:pt>
                <c:pt idx="16">
                  <c:v>48.177</c:v>
                </c:pt>
                <c:pt idx="17">
                  <c:v>48.1</c:v>
                </c:pt>
                <c:pt idx="18">
                  <c:v>48.000999999999998</c:v>
                </c:pt>
                <c:pt idx="19">
                  <c:v>47.951000000000001</c:v>
                </c:pt>
                <c:pt idx="20">
                  <c:v>47.881</c:v>
                </c:pt>
                <c:pt idx="21">
                  <c:v>47.779000000000003</c:v>
                </c:pt>
                <c:pt idx="22">
                  <c:v>47.709000000000003</c:v>
                </c:pt>
                <c:pt idx="23">
                  <c:v>47.689</c:v>
                </c:pt>
                <c:pt idx="24">
                  <c:v>47.645000000000003</c:v>
                </c:pt>
                <c:pt idx="25">
                  <c:v>47.609000000000002</c:v>
                </c:pt>
                <c:pt idx="26">
                  <c:v>47.616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298.75022999999999</c:v>
                </c:pt>
                <c:pt idx="1">
                  <c:v>288.93539600000014</c:v>
                </c:pt>
                <c:pt idx="2">
                  <c:v>275.21382800000021</c:v>
                </c:pt>
                <c:pt idx="3">
                  <c:v>264.99831999999992</c:v>
                </c:pt>
                <c:pt idx="4">
                  <c:v>255.08458399999998</c:v>
                </c:pt>
                <c:pt idx="5">
                  <c:v>245.45580300000009</c:v>
                </c:pt>
                <c:pt idx="6">
                  <c:v>235.35392400000001</c:v>
                </c:pt>
                <c:pt idx="7">
                  <c:v>228.44612699999996</c:v>
                </c:pt>
                <c:pt idx="8">
                  <c:v>219.2509400000001</c:v>
                </c:pt>
                <c:pt idx="9">
                  <c:v>190.06473000000008</c:v>
                </c:pt>
                <c:pt idx="10">
                  <c:v>163.53718399999997</c:v>
                </c:pt>
                <c:pt idx="11">
                  <c:v>140.01311800000008</c:v>
                </c:pt>
                <c:pt idx="12">
                  <c:v>119.12941400000001</c:v>
                </c:pt>
                <c:pt idx="13">
                  <c:v>97.89288599999999</c:v>
                </c:pt>
                <c:pt idx="14">
                  <c:v>84.238023999999982</c:v>
                </c:pt>
                <c:pt idx="15">
                  <c:v>68.64282799999998</c:v>
                </c:pt>
                <c:pt idx="16">
                  <c:v>58.249904000000022</c:v>
                </c:pt>
                <c:pt idx="17">
                  <c:v>46.640289100000011</c:v>
                </c:pt>
                <c:pt idx="18">
                  <c:v>36.895440000000015</c:v>
                </c:pt>
                <c:pt idx="19">
                  <c:v>27.993546900000009</c:v>
                </c:pt>
                <c:pt idx="20">
                  <c:v>19.780660499999982</c:v>
                </c:pt>
                <c:pt idx="21">
                  <c:v>14.173314200000007</c:v>
                </c:pt>
                <c:pt idx="22">
                  <c:v>10.181581399999995</c:v>
                </c:pt>
                <c:pt idx="23">
                  <c:v>4.6616150000000047</c:v>
                </c:pt>
                <c:pt idx="24">
                  <c:v>2.6196095000000112</c:v>
                </c:pt>
                <c:pt idx="25">
                  <c:v>0.5953241999999983</c:v>
                </c:pt>
                <c:pt idx="26">
                  <c:v>0.18914640000000252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F-422D-9ADE-962A2F99BB82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Mar 15,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56.396999999999998</c:v>
                </c:pt>
                <c:pt idx="1">
                  <c:v>56.326000000000001</c:v>
                </c:pt>
                <c:pt idx="2">
                  <c:v>56.183999999999997</c:v>
                </c:pt>
                <c:pt idx="3">
                  <c:v>56.09</c:v>
                </c:pt>
                <c:pt idx="4">
                  <c:v>55.99</c:v>
                </c:pt>
                <c:pt idx="5">
                  <c:v>55.874000000000002</c:v>
                </c:pt>
                <c:pt idx="6">
                  <c:v>55.811</c:v>
                </c:pt>
                <c:pt idx="7">
                  <c:v>55.792000000000002</c:v>
                </c:pt>
                <c:pt idx="8">
                  <c:v>55.765000000000001</c:v>
                </c:pt>
                <c:pt idx="9">
                  <c:v>55.746000000000002</c:v>
                </c:pt>
                <c:pt idx="10">
                  <c:v>55.709000000000003</c:v>
                </c:pt>
                <c:pt idx="11">
                  <c:v>53.039000000000001</c:v>
                </c:pt>
                <c:pt idx="12">
                  <c:v>51.616999999999997</c:v>
                </c:pt>
                <c:pt idx="13">
                  <c:v>49.944000000000003</c:v>
                </c:pt>
                <c:pt idx="14">
                  <c:v>48.938000000000002</c:v>
                </c:pt>
                <c:pt idx="15">
                  <c:v>48.546999999999997</c:v>
                </c:pt>
                <c:pt idx="16">
                  <c:v>48.140999999999998</c:v>
                </c:pt>
                <c:pt idx="17">
                  <c:v>48.000999999999998</c:v>
                </c:pt>
                <c:pt idx="18">
                  <c:v>47.88</c:v>
                </c:pt>
                <c:pt idx="19">
                  <c:v>47.826999999999998</c:v>
                </c:pt>
                <c:pt idx="20">
                  <c:v>47.792999999999999</c:v>
                </c:pt>
                <c:pt idx="21">
                  <c:v>47.686999999999998</c:v>
                </c:pt>
                <c:pt idx="22">
                  <c:v>47.561999999999998</c:v>
                </c:pt>
                <c:pt idx="23">
                  <c:v>47.555999999999997</c:v>
                </c:pt>
                <c:pt idx="24">
                  <c:v>47.393999999999998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354.42937499999999</c:v>
                </c:pt>
                <c:pt idx="1">
                  <c:v>342.41089799999992</c:v>
                </c:pt>
                <c:pt idx="2">
                  <c:v>333.31117199999994</c:v>
                </c:pt>
                <c:pt idx="3">
                  <c:v>319.16822300000018</c:v>
                </c:pt>
                <c:pt idx="4">
                  <c:v>309.25384999999989</c:v>
                </c:pt>
                <c:pt idx="5">
                  <c:v>299.37855000000013</c:v>
                </c:pt>
                <c:pt idx="6">
                  <c:v>286.51194799999985</c:v>
                </c:pt>
                <c:pt idx="7">
                  <c:v>280.57179099999996</c:v>
                </c:pt>
                <c:pt idx="8">
                  <c:v>266.77860999999984</c:v>
                </c:pt>
                <c:pt idx="9">
                  <c:v>256.37577700000014</c:v>
                </c:pt>
                <c:pt idx="10">
                  <c:v>247.08324999999999</c:v>
                </c:pt>
                <c:pt idx="11">
                  <c:v>238.48677999999992</c:v>
                </c:pt>
                <c:pt idx="12">
                  <c:v>203.18555000000001</c:v>
                </c:pt>
                <c:pt idx="13">
                  <c:v>177.46541599999998</c:v>
                </c:pt>
                <c:pt idx="14">
                  <c:v>152.26295999999999</c:v>
                </c:pt>
                <c:pt idx="15">
                  <c:v>128.78592499999996</c:v>
                </c:pt>
                <c:pt idx="16">
                  <c:v>111.493492</c:v>
                </c:pt>
                <c:pt idx="17">
                  <c:v>94.397530000000032</c:v>
                </c:pt>
                <c:pt idx="18">
                  <c:v>78.485878</c:v>
                </c:pt>
                <c:pt idx="19">
                  <c:v>63.94316000000002</c:v>
                </c:pt>
                <c:pt idx="20">
                  <c:v>53.29176259999997</c:v>
                </c:pt>
                <c:pt idx="21">
                  <c:v>43.570907000000005</c:v>
                </c:pt>
                <c:pt idx="22">
                  <c:v>33.684994199999998</c:v>
                </c:pt>
                <c:pt idx="23">
                  <c:v>25.380420000000001</c:v>
                </c:pt>
                <c:pt idx="24">
                  <c:v>20.291745100000007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F-422D-9ADE-962A2F99BB82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Apr 18,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65.552000000000007</c:v>
                </c:pt>
                <c:pt idx="1">
                  <c:v>64.522000000000006</c:v>
                </c:pt>
                <c:pt idx="2">
                  <c:v>64.265000000000001</c:v>
                </c:pt>
                <c:pt idx="3">
                  <c:v>64.034000000000006</c:v>
                </c:pt>
                <c:pt idx="4">
                  <c:v>62.962000000000003</c:v>
                </c:pt>
                <c:pt idx="5">
                  <c:v>59.237000000000002</c:v>
                </c:pt>
                <c:pt idx="6">
                  <c:v>52.280999999999999</c:v>
                </c:pt>
                <c:pt idx="7">
                  <c:v>51.195999999999998</c:v>
                </c:pt>
                <c:pt idx="8">
                  <c:v>50.381999999999998</c:v>
                </c:pt>
                <c:pt idx="9">
                  <c:v>49.895000000000003</c:v>
                </c:pt>
                <c:pt idx="10">
                  <c:v>49.613999999999997</c:v>
                </c:pt>
                <c:pt idx="11">
                  <c:v>49.206000000000003</c:v>
                </c:pt>
                <c:pt idx="12">
                  <c:v>49.040999999999997</c:v>
                </c:pt>
                <c:pt idx="13">
                  <c:v>48.843000000000004</c:v>
                </c:pt>
                <c:pt idx="14">
                  <c:v>48.715000000000003</c:v>
                </c:pt>
                <c:pt idx="15">
                  <c:v>48.591999999999999</c:v>
                </c:pt>
                <c:pt idx="16">
                  <c:v>48.49</c:v>
                </c:pt>
                <c:pt idx="17">
                  <c:v>48.326000000000001</c:v>
                </c:pt>
                <c:pt idx="18">
                  <c:v>48.261000000000003</c:v>
                </c:pt>
                <c:pt idx="19">
                  <c:v>48.13</c:v>
                </c:pt>
                <c:pt idx="20">
                  <c:v>48.082999999999998</c:v>
                </c:pt>
                <c:pt idx="21">
                  <c:v>48.012</c:v>
                </c:pt>
                <c:pt idx="22">
                  <c:v>47.871000000000002</c:v>
                </c:pt>
                <c:pt idx="23">
                  <c:v>47.756</c:v>
                </c:pt>
                <c:pt idx="24">
                  <c:v>47.723999999999997</c:v>
                </c:pt>
                <c:pt idx="25">
                  <c:v>47.670999999999999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454.46197700000005</c:v>
                </c:pt>
                <c:pt idx="1">
                  <c:v>441.32583000000022</c:v>
                </c:pt>
                <c:pt idx="2">
                  <c:v>427.06978000000004</c:v>
                </c:pt>
                <c:pt idx="3">
                  <c:v>415.47744900000004</c:v>
                </c:pt>
                <c:pt idx="4">
                  <c:v>401.33279999999996</c:v>
                </c:pt>
                <c:pt idx="5">
                  <c:v>360.62737600000008</c:v>
                </c:pt>
                <c:pt idx="6">
                  <c:v>320.53684399999986</c:v>
                </c:pt>
                <c:pt idx="7">
                  <c:v>285.45995599999986</c:v>
                </c:pt>
                <c:pt idx="8">
                  <c:v>252.69378100000009</c:v>
                </c:pt>
                <c:pt idx="9">
                  <c:v>220.65013000000002</c:v>
                </c:pt>
                <c:pt idx="10">
                  <c:v>190.27440000000004</c:v>
                </c:pt>
                <c:pt idx="11">
                  <c:v>165.79633999999996</c:v>
                </c:pt>
                <c:pt idx="12">
                  <c:v>142.01659000000001</c:v>
                </c:pt>
                <c:pt idx="13">
                  <c:v>121.51077900000001</c:v>
                </c:pt>
                <c:pt idx="14">
                  <c:v>102.63214500000004</c:v>
                </c:pt>
                <c:pt idx="15">
                  <c:v>86.203874999999996</c:v>
                </c:pt>
                <c:pt idx="16">
                  <c:v>71.641232999999971</c:v>
                </c:pt>
                <c:pt idx="17">
                  <c:v>58.998269999999991</c:v>
                </c:pt>
                <c:pt idx="18">
                  <c:v>47.570076700000044</c:v>
                </c:pt>
                <c:pt idx="19">
                  <c:v>38.102315000000019</c:v>
                </c:pt>
                <c:pt idx="20">
                  <c:v>29.301237900000036</c:v>
                </c:pt>
                <c:pt idx="21">
                  <c:v>21.753966000000002</c:v>
                </c:pt>
                <c:pt idx="22">
                  <c:v>15.268404899999993</c:v>
                </c:pt>
                <c:pt idx="23">
                  <c:v>9.8483757999999906</c:v>
                </c:pt>
                <c:pt idx="24">
                  <c:v>5.6049989000000071</c:v>
                </c:pt>
                <c:pt idx="25">
                  <c:v>2.6434835000000074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F-422D-9ADE-962A2F99BB82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May 15,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71.113</c:v>
                </c:pt>
                <c:pt idx="1">
                  <c:v>70.795000000000002</c:v>
                </c:pt>
                <c:pt idx="2">
                  <c:v>70.625</c:v>
                </c:pt>
                <c:pt idx="3">
                  <c:v>70.543999999999997</c:v>
                </c:pt>
                <c:pt idx="4">
                  <c:v>61.517000000000003</c:v>
                </c:pt>
                <c:pt idx="5">
                  <c:v>56.941000000000003</c:v>
                </c:pt>
                <c:pt idx="6">
                  <c:v>55.064999999999998</c:v>
                </c:pt>
                <c:pt idx="7">
                  <c:v>54.271000000000001</c:v>
                </c:pt>
                <c:pt idx="8">
                  <c:v>53.79</c:v>
                </c:pt>
                <c:pt idx="9">
                  <c:v>53.576000000000001</c:v>
                </c:pt>
                <c:pt idx="10">
                  <c:v>53.305999999999997</c:v>
                </c:pt>
                <c:pt idx="11">
                  <c:v>52.710999999999999</c:v>
                </c:pt>
                <c:pt idx="12">
                  <c:v>52.000999999999998</c:v>
                </c:pt>
                <c:pt idx="13">
                  <c:v>50.957999999999998</c:v>
                </c:pt>
                <c:pt idx="14">
                  <c:v>49.975999999999999</c:v>
                </c:pt>
                <c:pt idx="15">
                  <c:v>49.475999999999999</c:v>
                </c:pt>
                <c:pt idx="16">
                  <c:v>49.084000000000003</c:v>
                </c:pt>
                <c:pt idx="17">
                  <c:v>48.956000000000003</c:v>
                </c:pt>
                <c:pt idx="18">
                  <c:v>48.805</c:v>
                </c:pt>
                <c:pt idx="19">
                  <c:v>48.65</c:v>
                </c:pt>
                <c:pt idx="20">
                  <c:v>48.55</c:v>
                </c:pt>
                <c:pt idx="21">
                  <c:v>48.430999999999997</c:v>
                </c:pt>
                <c:pt idx="22">
                  <c:v>48.335999999999999</c:v>
                </c:pt>
                <c:pt idx="23">
                  <c:v>48.21</c:v>
                </c:pt>
                <c:pt idx="24">
                  <c:v>48.131</c:v>
                </c:pt>
                <c:pt idx="25">
                  <c:v>48.055</c:v>
                </c:pt>
                <c:pt idx="26">
                  <c:v>47.994999999999997</c:v>
                </c:pt>
                <c:pt idx="27">
                  <c:v>47.978999999999999</c:v>
                </c:pt>
                <c:pt idx="28">
                  <c:v>47.975999999999999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508.29478200000017</c:v>
                </c:pt>
                <c:pt idx="1">
                  <c:v>490.48210400000016</c:v>
                </c:pt>
                <c:pt idx="2">
                  <c:v>476.44834600000007</c:v>
                </c:pt>
                <c:pt idx="3">
                  <c:v>462.39525999999978</c:v>
                </c:pt>
                <c:pt idx="4">
                  <c:v>418.97875200000016</c:v>
                </c:pt>
                <c:pt idx="5">
                  <c:v>379.07981399999983</c:v>
                </c:pt>
                <c:pt idx="6">
                  <c:v>336.9781339999999</c:v>
                </c:pt>
                <c:pt idx="7">
                  <c:v>299.61416999999983</c:v>
                </c:pt>
                <c:pt idx="8">
                  <c:v>264.995</c:v>
                </c:pt>
                <c:pt idx="9">
                  <c:v>235.93691199999995</c:v>
                </c:pt>
                <c:pt idx="10">
                  <c:v>204.4196</c:v>
                </c:pt>
                <c:pt idx="11">
                  <c:v>176.07706499999992</c:v>
                </c:pt>
                <c:pt idx="12">
                  <c:v>151.743616</c:v>
                </c:pt>
                <c:pt idx="13">
                  <c:v>129.30758000000003</c:v>
                </c:pt>
                <c:pt idx="14">
                  <c:v>109.67085499999997</c:v>
                </c:pt>
                <c:pt idx="15">
                  <c:v>93.568394000000026</c:v>
                </c:pt>
                <c:pt idx="16">
                  <c:v>77.264716000000021</c:v>
                </c:pt>
                <c:pt idx="17">
                  <c:v>64.105599999999981</c:v>
                </c:pt>
                <c:pt idx="18">
                  <c:v>52.327053399999961</c:v>
                </c:pt>
                <c:pt idx="19">
                  <c:v>42.013555499999953</c:v>
                </c:pt>
                <c:pt idx="20">
                  <c:v>33.674737800000003</c:v>
                </c:pt>
                <c:pt idx="21">
                  <c:v>24.814295999999995</c:v>
                </c:pt>
                <c:pt idx="22">
                  <c:v>17.740126700000008</c:v>
                </c:pt>
                <c:pt idx="23">
                  <c:v>11.870374999999999</c:v>
                </c:pt>
                <c:pt idx="24">
                  <c:v>7.1712376999999892</c:v>
                </c:pt>
                <c:pt idx="25">
                  <c:v>3.7902140000000033</c:v>
                </c:pt>
                <c:pt idx="26">
                  <c:v>1.6308435999999968</c:v>
                </c:pt>
                <c:pt idx="27">
                  <c:v>0.44057039999999881</c:v>
                </c:pt>
                <c:pt idx="28">
                  <c:v>8.1883899999999787E-2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F-422D-9ADE-962A2F99BB82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May 28,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rgbClr val="ED7D31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73.272000000000006</c:v>
                </c:pt>
                <c:pt idx="1">
                  <c:v>72.203000000000003</c:v>
                </c:pt>
                <c:pt idx="2">
                  <c:v>71.968000000000004</c:v>
                </c:pt>
                <c:pt idx="3">
                  <c:v>71.89</c:v>
                </c:pt>
                <c:pt idx="4">
                  <c:v>71.762</c:v>
                </c:pt>
                <c:pt idx="5">
                  <c:v>70.909000000000006</c:v>
                </c:pt>
                <c:pt idx="6">
                  <c:v>64.674999999999997</c:v>
                </c:pt>
                <c:pt idx="7">
                  <c:v>58.58</c:v>
                </c:pt>
                <c:pt idx="8">
                  <c:v>56.99</c:v>
                </c:pt>
                <c:pt idx="9">
                  <c:v>56.776000000000003</c:v>
                </c:pt>
                <c:pt idx="10">
                  <c:v>56.466000000000001</c:v>
                </c:pt>
                <c:pt idx="11">
                  <c:v>56.085000000000001</c:v>
                </c:pt>
                <c:pt idx="12">
                  <c:v>55.658999999999999</c:v>
                </c:pt>
                <c:pt idx="13">
                  <c:v>54.86</c:v>
                </c:pt>
                <c:pt idx="14">
                  <c:v>53.628999999999998</c:v>
                </c:pt>
                <c:pt idx="15">
                  <c:v>52.904000000000003</c:v>
                </c:pt>
                <c:pt idx="16">
                  <c:v>51.694000000000003</c:v>
                </c:pt>
                <c:pt idx="17">
                  <c:v>50.18</c:v>
                </c:pt>
                <c:pt idx="18">
                  <c:v>49.771999999999998</c:v>
                </c:pt>
                <c:pt idx="19">
                  <c:v>49.375999999999998</c:v>
                </c:pt>
                <c:pt idx="20">
                  <c:v>49.146000000000001</c:v>
                </c:pt>
                <c:pt idx="21">
                  <c:v>48.783000000000001</c:v>
                </c:pt>
                <c:pt idx="22">
                  <c:v>48.7</c:v>
                </c:pt>
                <c:pt idx="23">
                  <c:v>48.567999999999998</c:v>
                </c:pt>
                <c:pt idx="24">
                  <c:v>48.631999999999998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501.41147099999961</c:v>
                </c:pt>
                <c:pt idx="1">
                  <c:v>494.76009499999992</c:v>
                </c:pt>
                <c:pt idx="2">
                  <c:v>475.14298599999967</c:v>
                </c:pt>
                <c:pt idx="3">
                  <c:v>469.09847200000002</c:v>
                </c:pt>
                <c:pt idx="4">
                  <c:v>450.06342499999965</c:v>
                </c:pt>
                <c:pt idx="5">
                  <c:v>432.42635799999988</c:v>
                </c:pt>
                <c:pt idx="6">
                  <c:v>423.93942800000002</c:v>
                </c:pt>
                <c:pt idx="7">
                  <c:v>382.88666399999983</c:v>
                </c:pt>
                <c:pt idx="8">
                  <c:v>342.79759799999999</c:v>
                </c:pt>
                <c:pt idx="9">
                  <c:v>302.23046999999997</c:v>
                </c:pt>
                <c:pt idx="10">
                  <c:v>265.14107999999993</c:v>
                </c:pt>
                <c:pt idx="11">
                  <c:v>235.85628599999976</c:v>
                </c:pt>
                <c:pt idx="12">
                  <c:v>204.93920999999992</c:v>
                </c:pt>
                <c:pt idx="13">
                  <c:v>178.73599899999991</c:v>
                </c:pt>
                <c:pt idx="14">
                  <c:v>152.93963599999989</c:v>
                </c:pt>
                <c:pt idx="15">
                  <c:v>130.95678999999987</c:v>
                </c:pt>
                <c:pt idx="16">
                  <c:v>110.7889719999999</c:v>
                </c:pt>
                <c:pt idx="17">
                  <c:v>92.086412999999908</c:v>
                </c:pt>
                <c:pt idx="18">
                  <c:v>79.06397999999993</c:v>
                </c:pt>
                <c:pt idx="19">
                  <c:v>65.796515999999954</c:v>
                </c:pt>
                <c:pt idx="20">
                  <c:v>52.982924699999963</c:v>
                </c:pt>
                <c:pt idx="21">
                  <c:v>41.79052499999996</c:v>
                </c:pt>
                <c:pt idx="22">
                  <c:v>32.633713199999939</c:v>
                </c:pt>
                <c:pt idx="23">
                  <c:v>24.872093999999976</c:v>
                </c:pt>
                <c:pt idx="24">
                  <c:v>23.739104999999981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F-422D-9ADE-962A2F99BB82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Data'!$G$2:$G$102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4F-422D-9ADE-962A2F99BB82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C000">
                  <a:lumMod val="60000"/>
                  <a:lumOff val="40000"/>
                </a:srgbClr>
              </a:solidFill>
              <a:ln w="6350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Data'!$H$2:$H$102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4F-422D-9ADE-962A2F99BB82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14F-422D-9ADE-962A2F99BB82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14F-422D-9ADE-962A2F99BB82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6699"/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14F-422D-9ADE-962A2F99BB82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3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1.3966757954858948E-3"/>
          <c:y val="0.17142648835562224"/>
          <c:w val="0.22907385267867991"/>
          <c:h val="0.7275865516810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896902192544316E-2"/>
          <c:y val="0.17859376196431762"/>
          <c:w val="0.82469734189404809"/>
          <c:h val="0.61938088063901764"/>
        </c:manualLayout>
      </c:layout>
      <c:lineChart>
        <c:grouping val="standard"/>
        <c:varyColors val="0"/>
        <c:ser>
          <c:idx val="4"/>
          <c:order val="0"/>
          <c:tx>
            <c:strRef>
              <c:f>'Reservoir statistics'!$F$1:$F$2</c:f>
              <c:strCache>
                <c:ptCount val="2"/>
                <c:pt idx="0">
                  <c:v>Computed Inflow (CFS)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'Reservoir statistics'!$B$3:$B$14</c:f>
              <c:strCache>
                <c:ptCount val="12"/>
                <c:pt idx="0">
                  <c:v>1/10/2024</c:v>
                </c:pt>
                <c:pt idx="1">
                  <c:v>2/7/2024</c:v>
                </c:pt>
                <c:pt idx="2">
                  <c:v>3/15/2024</c:v>
                </c:pt>
                <c:pt idx="3">
                  <c:v>4/18/2024</c:v>
                </c:pt>
                <c:pt idx="4">
                  <c:v>5/15/2024</c:v>
                </c:pt>
                <c:pt idx="5">
                  <c:v>5/28/2024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</c:strCache>
            </c:strRef>
          </c:cat>
          <c:val>
            <c:numRef>
              <c:f>'Reservoir statistics'!$F$3:$F$14</c:f>
              <c:numCache>
                <c:formatCode>#,##0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0-47E7-9CAB-4C8D876C0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78735"/>
        <c:axId val="159337551"/>
      </c:lineChart>
      <c:catAx>
        <c:axId val="15937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551"/>
        <c:crosses val="autoZero"/>
        <c:auto val="0"/>
        <c:lblAlgn val="ctr"/>
        <c:lblOffset val="100"/>
        <c:noMultiLvlLbl val="0"/>
      </c:catAx>
      <c:valAx>
        <c:axId val="15933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CFS</a:t>
                </a:r>
              </a:p>
              <a:p>
                <a:pPr>
                  <a:defRPr sz="1600"/>
                </a:pPr>
                <a:endParaRPr lang="en-US" sz="1600"/>
              </a:p>
              <a:p>
                <a:pPr>
                  <a:defRPr sz="1600"/>
                </a:pPr>
                <a:r>
                  <a:rPr lang="en-US" sz="1600"/>
                  <a:t> </a:t>
                </a:r>
              </a:p>
              <a:p>
                <a:pPr>
                  <a:defRPr sz="1600"/>
                </a:pP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8735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42100458627113435"/>
          <c:y val="0.23366043003183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4-4615-A985-B1E2E6837008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4-4615-A985-B1E2E6837008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54-4615-A985-B1E2E6837008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54-4615-A985-B1E2E6837008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Jan 10,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53.006</c:v>
                </c:pt>
                <c:pt idx="1">
                  <c:v>52.959000000000003</c:v>
                </c:pt>
                <c:pt idx="2">
                  <c:v>52.718000000000004</c:v>
                </c:pt>
                <c:pt idx="3">
                  <c:v>52.320999999999998</c:v>
                </c:pt>
                <c:pt idx="4">
                  <c:v>52.287999999999997</c:v>
                </c:pt>
                <c:pt idx="5">
                  <c:v>52.258000000000003</c:v>
                </c:pt>
                <c:pt idx="6">
                  <c:v>52.246000000000002</c:v>
                </c:pt>
                <c:pt idx="7">
                  <c:v>52.231999999999999</c:v>
                </c:pt>
                <c:pt idx="8">
                  <c:v>52.220999999999997</c:v>
                </c:pt>
                <c:pt idx="9">
                  <c:v>52.207000000000001</c:v>
                </c:pt>
                <c:pt idx="10">
                  <c:v>52.204999999999998</c:v>
                </c:pt>
                <c:pt idx="11">
                  <c:v>52.177999999999997</c:v>
                </c:pt>
                <c:pt idx="12">
                  <c:v>52.146000000000001</c:v>
                </c:pt>
                <c:pt idx="13">
                  <c:v>51.853000000000002</c:v>
                </c:pt>
                <c:pt idx="14">
                  <c:v>51.103999999999999</c:v>
                </c:pt>
                <c:pt idx="15">
                  <c:v>50.768999999999998</c:v>
                </c:pt>
                <c:pt idx="16">
                  <c:v>50.642000000000003</c:v>
                </c:pt>
                <c:pt idx="17">
                  <c:v>50.491999999999997</c:v>
                </c:pt>
                <c:pt idx="18">
                  <c:v>50.484000000000002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511.06400000000002</c:v>
                </c:pt>
                <c:pt idx="1">
                  <c:v>510.113</c:v>
                </c:pt>
                <c:pt idx="2">
                  <c:v>507.38000000000005</c:v>
                </c:pt>
                <c:pt idx="3">
                  <c:v>504.22900000000004</c:v>
                </c:pt>
                <c:pt idx="4">
                  <c:v>501.08700000000005</c:v>
                </c:pt>
                <c:pt idx="5">
                  <c:v>498.29200000000003</c:v>
                </c:pt>
                <c:pt idx="6">
                  <c:v>495.02800000000002</c:v>
                </c:pt>
                <c:pt idx="7">
                  <c:v>491.31400000000002</c:v>
                </c:pt>
                <c:pt idx="8">
                  <c:v>489.24300000000005</c:v>
                </c:pt>
                <c:pt idx="9">
                  <c:v>485.81900000000002</c:v>
                </c:pt>
                <c:pt idx="10">
                  <c:v>483.30200000000002</c:v>
                </c:pt>
                <c:pt idx="11">
                  <c:v>473.02800000000002</c:v>
                </c:pt>
                <c:pt idx="12">
                  <c:v>463.26800000000003</c:v>
                </c:pt>
                <c:pt idx="13">
                  <c:v>453.16200000000003</c:v>
                </c:pt>
                <c:pt idx="14">
                  <c:v>442.95600000000002</c:v>
                </c:pt>
                <c:pt idx="15">
                  <c:v>432.952</c:v>
                </c:pt>
                <c:pt idx="16">
                  <c:v>423.26400000000001</c:v>
                </c:pt>
                <c:pt idx="17">
                  <c:v>416.82400000000001</c:v>
                </c:pt>
                <c:pt idx="18">
                  <c:v>417.23099999999999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54-4615-A985-B1E2E6837008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53.691000000000003</c:v>
                </c:pt>
                <c:pt idx="1">
                  <c:v>53.698999999999998</c:v>
                </c:pt>
                <c:pt idx="2">
                  <c:v>53.703000000000003</c:v>
                </c:pt>
                <c:pt idx="3">
                  <c:v>53.69</c:v>
                </c:pt>
                <c:pt idx="4">
                  <c:v>53.637999999999998</c:v>
                </c:pt>
                <c:pt idx="5">
                  <c:v>53.615000000000002</c:v>
                </c:pt>
                <c:pt idx="6">
                  <c:v>53.603999999999999</c:v>
                </c:pt>
                <c:pt idx="7">
                  <c:v>53.460999999999999</c:v>
                </c:pt>
                <c:pt idx="8">
                  <c:v>53.25</c:v>
                </c:pt>
                <c:pt idx="9">
                  <c:v>52.84</c:v>
                </c:pt>
                <c:pt idx="10">
                  <c:v>51.838000000000001</c:v>
                </c:pt>
                <c:pt idx="11">
                  <c:v>50.829000000000001</c:v>
                </c:pt>
                <c:pt idx="12">
                  <c:v>50.058</c:v>
                </c:pt>
                <c:pt idx="13">
                  <c:v>49.323999999999998</c:v>
                </c:pt>
                <c:pt idx="14">
                  <c:v>48.771999999999998</c:v>
                </c:pt>
                <c:pt idx="15">
                  <c:v>48.411999999999999</c:v>
                </c:pt>
                <c:pt idx="16">
                  <c:v>48.177</c:v>
                </c:pt>
                <c:pt idx="17">
                  <c:v>48.1</c:v>
                </c:pt>
                <c:pt idx="18">
                  <c:v>48.000999999999998</c:v>
                </c:pt>
                <c:pt idx="19">
                  <c:v>47.951000000000001</c:v>
                </c:pt>
                <c:pt idx="20">
                  <c:v>47.881</c:v>
                </c:pt>
                <c:pt idx="21">
                  <c:v>47.779000000000003</c:v>
                </c:pt>
                <c:pt idx="22">
                  <c:v>47.709000000000003</c:v>
                </c:pt>
                <c:pt idx="23">
                  <c:v>47.689</c:v>
                </c:pt>
                <c:pt idx="24">
                  <c:v>47.645000000000003</c:v>
                </c:pt>
                <c:pt idx="25">
                  <c:v>47.609000000000002</c:v>
                </c:pt>
                <c:pt idx="26">
                  <c:v>47.616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525.53899999999999</c:v>
                </c:pt>
                <c:pt idx="1">
                  <c:v>522.76300000000003</c:v>
                </c:pt>
                <c:pt idx="2">
                  <c:v>518.78600000000006</c:v>
                </c:pt>
                <c:pt idx="3">
                  <c:v>515.75099999999998</c:v>
                </c:pt>
                <c:pt idx="4">
                  <c:v>512.73599999999999</c:v>
                </c:pt>
                <c:pt idx="5">
                  <c:v>509.73900000000003</c:v>
                </c:pt>
                <c:pt idx="6">
                  <c:v>506.524</c:v>
                </c:pt>
                <c:pt idx="7">
                  <c:v>504.27699999999999</c:v>
                </c:pt>
                <c:pt idx="8">
                  <c:v>501.22</c:v>
                </c:pt>
                <c:pt idx="9">
                  <c:v>490.96300000000002</c:v>
                </c:pt>
                <c:pt idx="10">
                  <c:v>480.73599999999999</c:v>
                </c:pt>
                <c:pt idx="11">
                  <c:v>470.72700000000003</c:v>
                </c:pt>
                <c:pt idx="12">
                  <c:v>460.798</c:v>
                </c:pt>
                <c:pt idx="13">
                  <c:v>449.17099999999999</c:v>
                </c:pt>
                <c:pt idx="14">
                  <c:v>440.59199999999998</c:v>
                </c:pt>
                <c:pt idx="15">
                  <c:v>429.46199999999999</c:v>
                </c:pt>
                <c:pt idx="16">
                  <c:v>421.06400000000002</c:v>
                </c:pt>
                <c:pt idx="17">
                  <c:v>410.50700000000001</c:v>
                </c:pt>
                <c:pt idx="18">
                  <c:v>400.48</c:v>
                </c:pt>
                <c:pt idx="19">
                  <c:v>390.12700000000001</c:v>
                </c:pt>
                <c:pt idx="20">
                  <c:v>378.90499999999997</c:v>
                </c:pt>
                <c:pt idx="21">
                  <c:v>370.06200000000001</c:v>
                </c:pt>
                <c:pt idx="22">
                  <c:v>362.36099999999999</c:v>
                </c:pt>
                <c:pt idx="23">
                  <c:v>349.17</c:v>
                </c:pt>
                <c:pt idx="24">
                  <c:v>341.30100000000004</c:v>
                </c:pt>
                <c:pt idx="25">
                  <c:v>328.63099999999997</c:v>
                </c:pt>
                <c:pt idx="26">
                  <c:v>321.65200000000004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54-4615-A985-B1E2E6837008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Mar 15, 2024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56.396999999999998</c:v>
                </c:pt>
                <c:pt idx="1">
                  <c:v>56.326000000000001</c:v>
                </c:pt>
                <c:pt idx="2">
                  <c:v>56.183999999999997</c:v>
                </c:pt>
                <c:pt idx="3">
                  <c:v>56.09</c:v>
                </c:pt>
                <c:pt idx="4">
                  <c:v>55.99</c:v>
                </c:pt>
                <c:pt idx="5">
                  <c:v>55.874000000000002</c:v>
                </c:pt>
                <c:pt idx="6">
                  <c:v>55.811</c:v>
                </c:pt>
                <c:pt idx="7">
                  <c:v>55.792000000000002</c:v>
                </c:pt>
                <c:pt idx="8">
                  <c:v>55.765000000000001</c:v>
                </c:pt>
                <c:pt idx="9">
                  <c:v>55.746000000000002</c:v>
                </c:pt>
                <c:pt idx="10">
                  <c:v>55.709000000000003</c:v>
                </c:pt>
                <c:pt idx="11">
                  <c:v>53.039000000000001</c:v>
                </c:pt>
                <c:pt idx="12">
                  <c:v>51.616999999999997</c:v>
                </c:pt>
                <c:pt idx="13">
                  <c:v>49.944000000000003</c:v>
                </c:pt>
                <c:pt idx="14">
                  <c:v>48.938000000000002</c:v>
                </c:pt>
                <c:pt idx="15">
                  <c:v>48.546999999999997</c:v>
                </c:pt>
                <c:pt idx="16">
                  <c:v>48.140999999999998</c:v>
                </c:pt>
                <c:pt idx="17">
                  <c:v>48.000999999999998</c:v>
                </c:pt>
                <c:pt idx="18">
                  <c:v>47.88</c:v>
                </c:pt>
                <c:pt idx="19">
                  <c:v>47.826999999999998</c:v>
                </c:pt>
                <c:pt idx="20">
                  <c:v>47.792999999999999</c:v>
                </c:pt>
                <c:pt idx="21">
                  <c:v>47.686999999999998</c:v>
                </c:pt>
                <c:pt idx="22">
                  <c:v>47.561999999999998</c:v>
                </c:pt>
                <c:pt idx="23">
                  <c:v>47.555999999999997</c:v>
                </c:pt>
                <c:pt idx="24">
                  <c:v>47.393999999999998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540.375</c:v>
                </c:pt>
                <c:pt idx="1">
                  <c:v>537.29399999999998</c:v>
                </c:pt>
                <c:pt idx="2">
                  <c:v>534.91899999999998</c:v>
                </c:pt>
                <c:pt idx="3">
                  <c:v>531.14700000000005</c:v>
                </c:pt>
                <c:pt idx="4">
                  <c:v>528.44899999999996</c:v>
                </c:pt>
                <c:pt idx="5">
                  <c:v>525.71500000000003</c:v>
                </c:pt>
                <c:pt idx="6">
                  <c:v>522.06899999999996</c:v>
                </c:pt>
                <c:pt idx="7">
                  <c:v>520.351</c:v>
                </c:pt>
                <c:pt idx="8">
                  <c:v>516.28499999999997</c:v>
                </c:pt>
                <c:pt idx="9">
                  <c:v>513.13300000000004</c:v>
                </c:pt>
                <c:pt idx="10">
                  <c:v>510.25</c:v>
                </c:pt>
                <c:pt idx="11">
                  <c:v>507.53</c:v>
                </c:pt>
                <c:pt idx="12">
                  <c:v>495.685</c:v>
                </c:pt>
                <c:pt idx="13">
                  <c:v>486.22399999999999</c:v>
                </c:pt>
                <c:pt idx="14">
                  <c:v>476.06</c:v>
                </c:pt>
                <c:pt idx="15">
                  <c:v>465.51499999999999</c:v>
                </c:pt>
                <c:pt idx="16">
                  <c:v>456.798</c:v>
                </c:pt>
                <c:pt idx="17">
                  <c:v>447.04500000000002</c:v>
                </c:pt>
                <c:pt idx="18">
                  <c:v>436.649</c:v>
                </c:pt>
                <c:pt idx="19">
                  <c:v>425.75900000000001</c:v>
                </c:pt>
                <c:pt idx="20">
                  <c:v>416.60199999999998</c:v>
                </c:pt>
                <c:pt idx="21">
                  <c:v>407.39400000000001</c:v>
                </c:pt>
                <c:pt idx="22">
                  <c:v>396.786</c:v>
                </c:pt>
                <c:pt idx="23">
                  <c:v>386.62</c:v>
                </c:pt>
                <c:pt idx="24">
                  <c:v>379.71100000000001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4-4615-A985-B1E2E6837008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Apr 18,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65.552000000000007</c:v>
                </c:pt>
                <c:pt idx="1">
                  <c:v>64.522000000000006</c:v>
                </c:pt>
                <c:pt idx="2">
                  <c:v>64.265000000000001</c:v>
                </c:pt>
                <c:pt idx="3">
                  <c:v>64.034000000000006</c:v>
                </c:pt>
                <c:pt idx="4">
                  <c:v>62.962000000000003</c:v>
                </c:pt>
                <c:pt idx="5">
                  <c:v>59.237000000000002</c:v>
                </c:pt>
                <c:pt idx="6">
                  <c:v>52.280999999999999</c:v>
                </c:pt>
                <c:pt idx="7">
                  <c:v>51.195999999999998</c:v>
                </c:pt>
                <c:pt idx="8">
                  <c:v>50.381999999999998</c:v>
                </c:pt>
                <c:pt idx="9">
                  <c:v>49.895000000000003</c:v>
                </c:pt>
                <c:pt idx="10">
                  <c:v>49.613999999999997</c:v>
                </c:pt>
                <c:pt idx="11">
                  <c:v>49.206000000000003</c:v>
                </c:pt>
                <c:pt idx="12">
                  <c:v>49.040999999999997</c:v>
                </c:pt>
                <c:pt idx="13">
                  <c:v>48.843000000000004</c:v>
                </c:pt>
                <c:pt idx="14">
                  <c:v>48.715000000000003</c:v>
                </c:pt>
                <c:pt idx="15">
                  <c:v>48.591999999999999</c:v>
                </c:pt>
                <c:pt idx="16">
                  <c:v>48.49</c:v>
                </c:pt>
                <c:pt idx="17">
                  <c:v>48.326000000000001</c:v>
                </c:pt>
                <c:pt idx="18">
                  <c:v>48.261000000000003</c:v>
                </c:pt>
                <c:pt idx="19">
                  <c:v>48.13</c:v>
                </c:pt>
                <c:pt idx="20">
                  <c:v>48.082999999999998</c:v>
                </c:pt>
                <c:pt idx="21">
                  <c:v>48.012</c:v>
                </c:pt>
                <c:pt idx="22">
                  <c:v>47.871000000000002</c:v>
                </c:pt>
                <c:pt idx="23">
                  <c:v>47.756</c:v>
                </c:pt>
                <c:pt idx="24">
                  <c:v>47.723999999999997</c:v>
                </c:pt>
                <c:pt idx="25">
                  <c:v>47.670999999999999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564.00900000000001</c:v>
                </c:pt>
                <c:pt idx="1">
                  <c:v>561.08900000000006</c:v>
                </c:pt>
                <c:pt idx="2">
                  <c:v>557.86500000000001</c:v>
                </c:pt>
                <c:pt idx="3">
                  <c:v>555.197</c:v>
                </c:pt>
                <c:pt idx="4">
                  <c:v>551.88</c:v>
                </c:pt>
                <c:pt idx="5">
                  <c:v>541.94600000000003</c:v>
                </c:pt>
                <c:pt idx="6">
                  <c:v>531.51599999999996</c:v>
                </c:pt>
                <c:pt idx="7">
                  <c:v>521.76599999999996</c:v>
                </c:pt>
                <c:pt idx="8">
                  <c:v>511.99900000000002</c:v>
                </c:pt>
                <c:pt idx="9">
                  <c:v>501.69</c:v>
                </c:pt>
                <c:pt idx="10">
                  <c:v>491.04</c:v>
                </c:pt>
                <c:pt idx="11">
                  <c:v>481.64499999999998</c:v>
                </c:pt>
                <c:pt idx="12">
                  <c:v>471.61799999999999</c:v>
                </c:pt>
                <c:pt idx="13">
                  <c:v>461.983</c:v>
                </c:pt>
                <c:pt idx="14">
                  <c:v>451.91500000000002</c:v>
                </c:pt>
                <c:pt idx="15">
                  <c:v>441.875</c:v>
                </c:pt>
                <c:pt idx="16">
                  <c:v>431.71699999999998</c:v>
                </c:pt>
                <c:pt idx="17">
                  <c:v>421.69499999999999</c:v>
                </c:pt>
                <c:pt idx="18">
                  <c:v>411.35900000000004</c:v>
                </c:pt>
                <c:pt idx="19">
                  <c:v>401.73</c:v>
                </c:pt>
                <c:pt idx="20">
                  <c:v>391.65700000000004</c:v>
                </c:pt>
                <c:pt idx="21">
                  <c:v>381.726</c:v>
                </c:pt>
                <c:pt idx="22">
                  <c:v>371.78899999999999</c:v>
                </c:pt>
                <c:pt idx="23">
                  <c:v>361.71699999999998</c:v>
                </c:pt>
                <c:pt idx="24">
                  <c:v>351.78300000000002</c:v>
                </c:pt>
                <c:pt idx="25">
                  <c:v>341.39300000000003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54-4615-A985-B1E2E6837008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May 15,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71.113</c:v>
                </c:pt>
                <c:pt idx="1">
                  <c:v>70.795000000000002</c:v>
                </c:pt>
                <c:pt idx="2">
                  <c:v>70.625</c:v>
                </c:pt>
                <c:pt idx="3">
                  <c:v>70.543999999999997</c:v>
                </c:pt>
                <c:pt idx="4">
                  <c:v>61.517000000000003</c:v>
                </c:pt>
                <c:pt idx="5">
                  <c:v>56.941000000000003</c:v>
                </c:pt>
                <c:pt idx="6">
                  <c:v>55.064999999999998</c:v>
                </c:pt>
                <c:pt idx="7">
                  <c:v>54.271000000000001</c:v>
                </c:pt>
                <c:pt idx="8">
                  <c:v>53.79</c:v>
                </c:pt>
                <c:pt idx="9">
                  <c:v>53.576000000000001</c:v>
                </c:pt>
                <c:pt idx="10">
                  <c:v>53.305999999999997</c:v>
                </c:pt>
                <c:pt idx="11">
                  <c:v>52.710999999999999</c:v>
                </c:pt>
                <c:pt idx="12">
                  <c:v>52.000999999999998</c:v>
                </c:pt>
                <c:pt idx="13">
                  <c:v>50.957999999999998</c:v>
                </c:pt>
                <c:pt idx="14">
                  <c:v>49.975999999999999</c:v>
                </c:pt>
                <c:pt idx="15">
                  <c:v>49.475999999999999</c:v>
                </c:pt>
                <c:pt idx="16">
                  <c:v>49.084000000000003</c:v>
                </c:pt>
                <c:pt idx="17">
                  <c:v>48.956000000000003</c:v>
                </c:pt>
                <c:pt idx="18">
                  <c:v>48.805</c:v>
                </c:pt>
                <c:pt idx="19">
                  <c:v>48.65</c:v>
                </c:pt>
                <c:pt idx="20">
                  <c:v>48.55</c:v>
                </c:pt>
                <c:pt idx="21">
                  <c:v>48.430999999999997</c:v>
                </c:pt>
                <c:pt idx="22">
                  <c:v>48.335999999999999</c:v>
                </c:pt>
                <c:pt idx="23">
                  <c:v>48.21</c:v>
                </c:pt>
                <c:pt idx="24">
                  <c:v>48.131</c:v>
                </c:pt>
                <c:pt idx="25">
                  <c:v>48.055</c:v>
                </c:pt>
                <c:pt idx="26">
                  <c:v>47.994999999999997</c:v>
                </c:pt>
                <c:pt idx="27">
                  <c:v>47.978999999999999</c:v>
                </c:pt>
                <c:pt idx="28">
                  <c:v>47.975999999999999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575.48900000000003</c:v>
                </c:pt>
                <c:pt idx="1">
                  <c:v>571.76800000000003</c:v>
                </c:pt>
                <c:pt idx="2">
                  <c:v>568.78300000000002</c:v>
                </c:pt>
                <c:pt idx="3">
                  <c:v>565.74699999999996</c:v>
                </c:pt>
                <c:pt idx="4">
                  <c:v>556.00800000000004</c:v>
                </c:pt>
                <c:pt idx="5">
                  <c:v>546.52599999999995</c:v>
                </c:pt>
                <c:pt idx="6">
                  <c:v>535.88099999999997</c:v>
                </c:pt>
                <c:pt idx="7">
                  <c:v>525.78099999999995</c:v>
                </c:pt>
                <c:pt idx="8">
                  <c:v>515.75</c:v>
                </c:pt>
                <c:pt idx="9">
                  <c:v>506.71199999999999</c:v>
                </c:pt>
                <c:pt idx="10">
                  <c:v>496.12</c:v>
                </c:pt>
                <c:pt idx="11">
                  <c:v>485.68899999999996</c:v>
                </c:pt>
                <c:pt idx="12">
                  <c:v>475.839</c:v>
                </c:pt>
                <c:pt idx="13">
                  <c:v>465.76400000000001</c:v>
                </c:pt>
                <c:pt idx="14">
                  <c:v>455.81299999999999</c:v>
                </c:pt>
                <c:pt idx="15">
                  <c:v>446.53300000000002</c:v>
                </c:pt>
                <c:pt idx="16">
                  <c:v>435.78800000000001</c:v>
                </c:pt>
                <c:pt idx="17">
                  <c:v>425.89</c:v>
                </c:pt>
                <c:pt idx="18">
                  <c:v>415.71799999999996</c:v>
                </c:pt>
                <c:pt idx="19">
                  <c:v>405.78099999999995</c:v>
                </c:pt>
                <c:pt idx="20">
                  <c:v>396.774</c:v>
                </c:pt>
                <c:pt idx="21">
                  <c:v>385.85599999999999</c:v>
                </c:pt>
                <c:pt idx="22">
                  <c:v>375.68700000000001</c:v>
                </c:pt>
                <c:pt idx="23">
                  <c:v>365.625</c:v>
                </c:pt>
                <c:pt idx="24">
                  <c:v>355.61899999999997</c:v>
                </c:pt>
                <c:pt idx="25">
                  <c:v>345.81200000000001</c:v>
                </c:pt>
                <c:pt idx="26">
                  <c:v>335.94799999999998</c:v>
                </c:pt>
                <c:pt idx="27">
                  <c:v>325.97199999999998</c:v>
                </c:pt>
                <c:pt idx="28">
                  <c:v>318.75099999999998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54-4615-A985-B1E2E6837008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May 28, 2024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73.272000000000006</c:v>
                </c:pt>
                <c:pt idx="1">
                  <c:v>72.203000000000003</c:v>
                </c:pt>
                <c:pt idx="2">
                  <c:v>71.968000000000004</c:v>
                </c:pt>
                <c:pt idx="3">
                  <c:v>71.89</c:v>
                </c:pt>
                <c:pt idx="4">
                  <c:v>71.762</c:v>
                </c:pt>
                <c:pt idx="5">
                  <c:v>70.909000000000006</c:v>
                </c:pt>
                <c:pt idx="6">
                  <c:v>64.674999999999997</c:v>
                </c:pt>
                <c:pt idx="7">
                  <c:v>58.58</c:v>
                </c:pt>
                <c:pt idx="8">
                  <c:v>56.99</c:v>
                </c:pt>
                <c:pt idx="9">
                  <c:v>56.776000000000003</c:v>
                </c:pt>
                <c:pt idx="10">
                  <c:v>56.466000000000001</c:v>
                </c:pt>
                <c:pt idx="11">
                  <c:v>56.085000000000001</c:v>
                </c:pt>
                <c:pt idx="12">
                  <c:v>55.658999999999999</c:v>
                </c:pt>
                <c:pt idx="13">
                  <c:v>54.86</c:v>
                </c:pt>
                <c:pt idx="14">
                  <c:v>53.628999999999998</c:v>
                </c:pt>
                <c:pt idx="15">
                  <c:v>52.904000000000003</c:v>
                </c:pt>
                <c:pt idx="16">
                  <c:v>51.694000000000003</c:v>
                </c:pt>
                <c:pt idx="17">
                  <c:v>50.18</c:v>
                </c:pt>
                <c:pt idx="18">
                  <c:v>49.771999999999998</c:v>
                </c:pt>
                <c:pt idx="19">
                  <c:v>49.375999999999998</c:v>
                </c:pt>
                <c:pt idx="20">
                  <c:v>49.146000000000001</c:v>
                </c:pt>
                <c:pt idx="21">
                  <c:v>48.783000000000001</c:v>
                </c:pt>
                <c:pt idx="22">
                  <c:v>48.7</c:v>
                </c:pt>
                <c:pt idx="23">
                  <c:v>48.567999999999998</c:v>
                </c:pt>
                <c:pt idx="24">
                  <c:v>48.631999999999998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574.06099999999992</c:v>
                </c:pt>
                <c:pt idx="1">
                  <c:v>572.66899999999998</c:v>
                </c:pt>
                <c:pt idx="2">
                  <c:v>568.50299999999993</c:v>
                </c:pt>
                <c:pt idx="3">
                  <c:v>567.202</c:v>
                </c:pt>
                <c:pt idx="4">
                  <c:v>563.03699999999992</c:v>
                </c:pt>
                <c:pt idx="5">
                  <c:v>559.08299999999997</c:v>
                </c:pt>
                <c:pt idx="6">
                  <c:v>557.149</c:v>
                </c:pt>
                <c:pt idx="7">
                  <c:v>547.45399999999995</c:v>
                </c:pt>
                <c:pt idx="8">
                  <c:v>537.39400000000001</c:v>
                </c:pt>
                <c:pt idx="9">
                  <c:v>526.51</c:v>
                </c:pt>
                <c:pt idx="10">
                  <c:v>515.79399999999998</c:v>
                </c:pt>
                <c:pt idx="11">
                  <c:v>506.68599999999992</c:v>
                </c:pt>
                <c:pt idx="12">
                  <c:v>496.30199999999996</c:v>
                </c:pt>
                <c:pt idx="13">
                  <c:v>486.71099999999996</c:v>
                </c:pt>
                <c:pt idx="14">
                  <c:v>476.34599999999995</c:v>
                </c:pt>
                <c:pt idx="15">
                  <c:v>466.54599999999994</c:v>
                </c:pt>
                <c:pt idx="16">
                  <c:v>456.41799999999995</c:v>
                </c:pt>
                <c:pt idx="17">
                  <c:v>445.61299999999994</c:v>
                </c:pt>
                <c:pt idx="18">
                  <c:v>437.05499999999995</c:v>
                </c:pt>
                <c:pt idx="19">
                  <c:v>427.23699999999997</c:v>
                </c:pt>
                <c:pt idx="20">
                  <c:v>416.31899999999996</c:v>
                </c:pt>
                <c:pt idx="21">
                  <c:v>405.54999999999995</c:v>
                </c:pt>
                <c:pt idx="22">
                  <c:v>395.55599999999993</c:v>
                </c:pt>
                <c:pt idx="23">
                  <c:v>385.93399999999997</c:v>
                </c:pt>
                <c:pt idx="24">
                  <c:v>384.40499999999997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54-4615-A985-B1E2E6837008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Data'!$G$2:$G$102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954-4615-A985-B1E2E6837008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Data'!$H$2:$H$102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954-4615-A985-B1E2E6837008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954-4615-A985-B1E2E6837008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954-4615-A985-B1E2E6837008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954-4615-A985-B1E2E6837008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85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43A3-97ED-00E164A3617C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C0-43A3-97ED-00E164A3617C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C0-43A3-97ED-00E164A3617C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Jan 10,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53.006</c:v>
                </c:pt>
                <c:pt idx="1">
                  <c:v>52.959000000000003</c:v>
                </c:pt>
                <c:pt idx="2">
                  <c:v>52.718000000000004</c:v>
                </c:pt>
                <c:pt idx="3">
                  <c:v>52.320999999999998</c:v>
                </c:pt>
                <c:pt idx="4">
                  <c:v>52.287999999999997</c:v>
                </c:pt>
                <c:pt idx="5">
                  <c:v>52.258000000000003</c:v>
                </c:pt>
                <c:pt idx="6">
                  <c:v>52.246000000000002</c:v>
                </c:pt>
                <c:pt idx="7">
                  <c:v>52.231999999999999</c:v>
                </c:pt>
                <c:pt idx="8">
                  <c:v>52.220999999999997</c:v>
                </c:pt>
                <c:pt idx="9">
                  <c:v>52.207000000000001</c:v>
                </c:pt>
                <c:pt idx="10">
                  <c:v>52.204999999999998</c:v>
                </c:pt>
                <c:pt idx="11">
                  <c:v>52.177999999999997</c:v>
                </c:pt>
                <c:pt idx="12">
                  <c:v>52.146000000000001</c:v>
                </c:pt>
                <c:pt idx="13">
                  <c:v>51.853000000000002</c:v>
                </c:pt>
                <c:pt idx="14">
                  <c:v>51.103999999999999</c:v>
                </c:pt>
                <c:pt idx="15">
                  <c:v>50.768999999999998</c:v>
                </c:pt>
                <c:pt idx="16">
                  <c:v>50.642000000000003</c:v>
                </c:pt>
                <c:pt idx="17">
                  <c:v>50.491999999999997</c:v>
                </c:pt>
                <c:pt idx="18">
                  <c:v>50.484000000000002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249.68401600000007</c:v>
                </c:pt>
                <c:pt idx="1">
                  <c:v>246.64580900000001</c:v>
                </c:pt>
                <c:pt idx="2">
                  <c:v>238.01788000000016</c:v>
                </c:pt>
                <c:pt idx="3">
                  <c:v>228.29967900000011</c:v>
                </c:pt>
                <c:pt idx="4">
                  <c:v>218.85499900000013</c:v>
                </c:pt>
                <c:pt idx="5">
                  <c:v>210.65996800000008</c:v>
                </c:pt>
                <c:pt idx="6">
                  <c:v>201.32624000000004</c:v>
                </c:pt>
                <c:pt idx="7">
                  <c:v>191.02379000000008</c:v>
                </c:pt>
                <c:pt idx="8">
                  <c:v>185.42699700000014</c:v>
                </c:pt>
                <c:pt idx="9">
                  <c:v>176.41311500000006</c:v>
                </c:pt>
                <c:pt idx="10">
                  <c:v>169.96347600000004</c:v>
                </c:pt>
                <c:pt idx="11">
                  <c:v>145.22037200000003</c:v>
                </c:pt>
                <c:pt idx="12">
                  <c:v>124.12847200000007</c:v>
                </c:pt>
                <c:pt idx="13">
                  <c:v>104.85343800000007</c:v>
                </c:pt>
                <c:pt idx="14">
                  <c:v>87.880668000000028</c:v>
                </c:pt>
                <c:pt idx="15">
                  <c:v>73.320576000000003</c:v>
                </c:pt>
                <c:pt idx="16">
                  <c:v>60.881232000000011</c:v>
                </c:pt>
                <c:pt idx="17">
                  <c:v>53.534031200000015</c:v>
                </c:pt>
                <c:pt idx="18">
                  <c:v>53.978190299999994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C0-43A3-97ED-00E164A3617C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7,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53.691000000000003</c:v>
                </c:pt>
                <c:pt idx="1">
                  <c:v>53.698999999999998</c:v>
                </c:pt>
                <c:pt idx="2">
                  <c:v>53.703000000000003</c:v>
                </c:pt>
                <c:pt idx="3">
                  <c:v>53.69</c:v>
                </c:pt>
                <c:pt idx="4">
                  <c:v>53.637999999999998</c:v>
                </c:pt>
                <c:pt idx="5">
                  <c:v>53.615000000000002</c:v>
                </c:pt>
                <c:pt idx="6">
                  <c:v>53.603999999999999</c:v>
                </c:pt>
                <c:pt idx="7">
                  <c:v>53.460999999999999</c:v>
                </c:pt>
                <c:pt idx="8">
                  <c:v>53.25</c:v>
                </c:pt>
                <c:pt idx="9">
                  <c:v>52.84</c:v>
                </c:pt>
                <c:pt idx="10">
                  <c:v>51.838000000000001</c:v>
                </c:pt>
                <c:pt idx="11">
                  <c:v>50.829000000000001</c:v>
                </c:pt>
                <c:pt idx="12">
                  <c:v>50.058</c:v>
                </c:pt>
                <c:pt idx="13">
                  <c:v>49.323999999999998</c:v>
                </c:pt>
                <c:pt idx="14">
                  <c:v>48.771999999999998</c:v>
                </c:pt>
                <c:pt idx="15">
                  <c:v>48.411999999999999</c:v>
                </c:pt>
                <c:pt idx="16">
                  <c:v>48.177</c:v>
                </c:pt>
                <c:pt idx="17">
                  <c:v>48.1</c:v>
                </c:pt>
                <c:pt idx="18">
                  <c:v>48.000999999999998</c:v>
                </c:pt>
                <c:pt idx="19">
                  <c:v>47.951000000000001</c:v>
                </c:pt>
                <c:pt idx="20">
                  <c:v>47.881</c:v>
                </c:pt>
                <c:pt idx="21">
                  <c:v>47.779000000000003</c:v>
                </c:pt>
                <c:pt idx="22">
                  <c:v>47.709000000000003</c:v>
                </c:pt>
                <c:pt idx="23">
                  <c:v>47.689</c:v>
                </c:pt>
                <c:pt idx="24">
                  <c:v>47.645000000000003</c:v>
                </c:pt>
                <c:pt idx="25">
                  <c:v>47.609000000000002</c:v>
                </c:pt>
                <c:pt idx="26">
                  <c:v>47.616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298.75022999999999</c:v>
                </c:pt>
                <c:pt idx="1">
                  <c:v>288.93539600000014</c:v>
                </c:pt>
                <c:pt idx="2">
                  <c:v>275.21382800000021</c:v>
                </c:pt>
                <c:pt idx="3">
                  <c:v>264.99831999999992</c:v>
                </c:pt>
                <c:pt idx="4">
                  <c:v>255.08458399999998</c:v>
                </c:pt>
                <c:pt idx="5">
                  <c:v>245.45580300000009</c:v>
                </c:pt>
                <c:pt idx="6">
                  <c:v>235.35392400000001</c:v>
                </c:pt>
                <c:pt idx="7">
                  <c:v>228.44612699999996</c:v>
                </c:pt>
                <c:pt idx="8">
                  <c:v>219.2509400000001</c:v>
                </c:pt>
                <c:pt idx="9">
                  <c:v>190.06473000000008</c:v>
                </c:pt>
                <c:pt idx="10">
                  <c:v>163.53718399999997</c:v>
                </c:pt>
                <c:pt idx="11">
                  <c:v>140.01311800000008</c:v>
                </c:pt>
                <c:pt idx="12">
                  <c:v>119.12941400000001</c:v>
                </c:pt>
                <c:pt idx="13">
                  <c:v>97.89288599999999</c:v>
                </c:pt>
                <c:pt idx="14">
                  <c:v>84.238023999999982</c:v>
                </c:pt>
                <c:pt idx="15">
                  <c:v>68.64282799999998</c:v>
                </c:pt>
                <c:pt idx="16">
                  <c:v>58.249904000000022</c:v>
                </c:pt>
                <c:pt idx="17">
                  <c:v>46.640289100000011</c:v>
                </c:pt>
                <c:pt idx="18">
                  <c:v>36.895440000000015</c:v>
                </c:pt>
                <c:pt idx="19">
                  <c:v>27.993546900000009</c:v>
                </c:pt>
                <c:pt idx="20">
                  <c:v>19.780660499999982</c:v>
                </c:pt>
                <c:pt idx="21">
                  <c:v>14.173314200000007</c:v>
                </c:pt>
                <c:pt idx="22">
                  <c:v>10.181581399999995</c:v>
                </c:pt>
                <c:pt idx="23">
                  <c:v>4.6616150000000047</c:v>
                </c:pt>
                <c:pt idx="24">
                  <c:v>2.6196095000000112</c:v>
                </c:pt>
                <c:pt idx="25">
                  <c:v>0.5953241999999983</c:v>
                </c:pt>
                <c:pt idx="26">
                  <c:v>0.18914640000000252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C0-43A3-97ED-00E164A3617C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Mar 15,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56.396999999999998</c:v>
                </c:pt>
                <c:pt idx="1">
                  <c:v>56.326000000000001</c:v>
                </c:pt>
                <c:pt idx="2">
                  <c:v>56.183999999999997</c:v>
                </c:pt>
                <c:pt idx="3">
                  <c:v>56.09</c:v>
                </c:pt>
                <c:pt idx="4">
                  <c:v>55.99</c:v>
                </c:pt>
                <c:pt idx="5">
                  <c:v>55.874000000000002</c:v>
                </c:pt>
                <c:pt idx="6">
                  <c:v>55.811</c:v>
                </c:pt>
                <c:pt idx="7">
                  <c:v>55.792000000000002</c:v>
                </c:pt>
                <c:pt idx="8">
                  <c:v>55.765000000000001</c:v>
                </c:pt>
                <c:pt idx="9">
                  <c:v>55.746000000000002</c:v>
                </c:pt>
                <c:pt idx="10">
                  <c:v>55.709000000000003</c:v>
                </c:pt>
                <c:pt idx="11">
                  <c:v>53.039000000000001</c:v>
                </c:pt>
                <c:pt idx="12">
                  <c:v>51.616999999999997</c:v>
                </c:pt>
                <c:pt idx="13">
                  <c:v>49.944000000000003</c:v>
                </c:pt>
                <c:pt idx="14">
                  <c:v>48.938000000000002</c:v>
                </c:pt>
                <c:pt idx="15">
                  <c:v>48.546999999999997</c:v>
                </c:pt>
                <c:pt idx="16">
                  <c:v>48.140999999999998</c:v>
                </c:pt>
                <c:pt idx="17">
                  <c:v>48.000999999999998</c:v>
                </c:pt>
                <c:pt idx="18">
                  <c:v>47.88</c:v>
                </c:pt>
                <c:pt idx="19">
                  <c:v>47.826999999999998</c:v>
                </c:pt>
                <c:pt idx="20">
                  <c:v>47.792999999999999</c:v>
                </c:pt>
                <c:pt idx="21">
                  <c:v>47.686999999999998</c:v>
                </c:pt>
                <c:pt idx="22">
                  <c:v>47.561999999999998</c:v>
                </c:pt>
                <c:pt idx="23">
                  <c:v>47.555999999999997</c:v>
                </c:pt>
                <c:pt idx="24">
                  <c:v>47.393999999999998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354.42937499999999</c:v>
                </c:pt>
                <c:pt idx="1">
                  <c:v>342.41089799999992</c:v>
                </c:pt>
                <c:pt idx="2">
                  <c:v>333.31117199999994</c:v>
                </c:pt>
                <c:pt idx="3">
                  <c:v>319.16822300000018</c:v>
                </c:pt>
                <c:pt idx="4">
                  <c:v>309.25384999999989</c:v>
                </c:pt>
                <c:pt idx="5">
                  <c:v>299.37855000000013</c:v>
                </c:pt>
                <c:pt idx="6">
                  <c:v>286.51194799999985</c:v>
                </c:pt>
                <c:pt idx="7">
                  <c:v>280.57179099999996</c:v>
                </c:pt>
                <c:pt idx="8">
                  <c:v>266.77860999999984</c:v>
                </c:pt>
                <c:pt idx="9">
                  <c:v>256.37577700000014</c:v>
                </c:pt>
                <c:pt idx="10">
                  <c:v>247.08324999999999</c:v>
                </c:pt>
                <c:pt idx="11">
                  <c:v>238.48677999999992</c:v>
                </c:pt>
                <c:pt idx="12">
                  <c:v>203.18555000000001</c:v>
                </c:pt>
                <c:pt idx="13">
                  <c:v>177.46541599999998</c:v>
                </c:pt>
                <c:pt idx="14">
                  <c:v>152.26295999999999</c:v>
                </c:pt>
                <c:pt idx="15">
                  <c:v>128.78592499999996</c:v>
                </c:pt>
                <c:pt idx="16">
                  <c:v>111.493492</c:v>
                </c:pt>
                <c:pt idx="17">
                  <c:v>94.397530000000032</c:v>
                </c:pt>
                <c:pt idx="18">
                  <c:v>78.485878</c:v>
                </c:pt>
                <c:pt idx="19">
                  <c:v>63.94316000000002</c:v>
                </c:pt>
                <c:pt idx="20">
                  <c:v>53.29176259999997</c:v>
                </c:pt>
                <c:pt idx="21">
                  <c:v>43.570907000000005</c:v>
                </c:pt>
                <c:pt idx="22">
                  <c:v>33.684994199999998</c:v>
                </c:pt>
                <c:pt idx="23">
                  <c:v>25.380420000000001</c:v>
                </c:pt>
                <c:pt idx="24">
                  <c:v>20.291745100000007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C0-43A3-97ED-00E164A3617C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Apr 18,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65.552000000000007</c:v>
                </c:pt>
                <c:pt idx="1">
                  <c:v>64.522000000000006</c:v>
                </c:pt>
                <c:pt idx="2">
                  <c:v>64.265000000000001</c:v>
                </c:pt>
                <c:pt idx="3">
                  <c:v>64.034000000000006</c:v>
                </c:pt>
                <c:pt idx="4">
                  <c:v>62.962000000000003</c:v>
                </c:pt>
                <c:pt idx="5">
                  <c:v>59.237000000000002</c:v>
                </c:pt>
                <c:pt idx="6">
                  <c:v>52.280999999999999</c:v>
                </c:pt>
                <c:pt idx="7">
                  <c:v>51.195999999999998</c:v>
                </c:pt>
                <c:pt idx="8">
                  <c:v>50.381999999999998</c:v>
                </c:pt>
                <c:pt idx="9">
                  <c:v>49.895000000000003</c:v>
                </c:pt>
                <c:pt idx="10">
                  <c:v>49.613999999999997</c:v>
                </c:pt>
                <c:pt idx="11">
                  <c:v>49.206000000000003</c:v>
                </c:pt>
                <c:pt idx="12">
                  <c:v>49.040999999999997</c:v>
                </c:pt>
                <c:pt idx="13">
                  <c:v>48.843000000000004</c:v>
                </c:pt>
                <c:pt idx="14">
                  <c:v>48.715000000000003</c:v>
                </c:pt>
                <c:pt idx="15">
                  <c:v>48.591999999999999</c:v>
                </c:pt>
                <c:pt idx="16">
                  <c:v>48.49</c:v>
                </c:pt>
                <c:pt idx="17">
                  <c:v>48.326000000000001</c:v>
                </c:pt>
                <c:pt idx="18">
                  <c:v>48.261000000000003</c:v>
                </c:pt>
                <c:pt idx="19">
                  <c:v>48.13</c:v>
                </c:pt>
                <c:pt idx="20">
                  <c:v>48.082999999999998</c:v>
                </c:pt>
                <c:pt idx="21">
                  <c:v>48.012</c:v>
                </c:pt>
                <c:pt idx="22">
                  <c:v>47.871000000000002</c:v>
                </c:pt>
                <c:pt idx="23">
                  <c:v>47.756</c:v>
                </c:pt>
                <c:pt idx="24">
                  <c:v>47.723999999999997</c:v>
                </c:pt>
                <c:pt idx="25">
                  <c:v>47.670999999999999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454.46197700000005</c:v>
                </c:pt>
                <c:pt idx="1">
                  <c:v>441.32583000000022</c:v>
                </c:pt>
                <c:pt idx="2">
                  <c:v>427.06978000000004</c:v>
                </c:pt>
                <c:pt idx="3">
                  <c:v>415.47744900000004</c:v>
                </c:pt>
                <c:pt idx="4">
                  <c:v>401.33279999999996</c:v>
                </c:pt>
                <c:pt idx="5">
                  <c:v>360.62737600000008</c:v>
                </c:pt>
                <c:pt idx="6">
                  <c:v>320.53684399999986</c:v>
                </c:pt>
                <c:pt idx="7">
                  <c:v>285.45995599999986</c:v>
                </c:pt>
                <c:pt idx="8">
                  <c:v>252.69378100000009</c:v>
                </c:pt>
                <c:pt idx="9">
                  <c:v>220.65013000000002</c:v>
                </c:pt>
                <c:pt idx="10">
                  <c:v>190.27440000000004</c:v>
                </c:pt>
                <c:pt idx="11">
                  <c:v>165.79633999999996</c:v>
                </c:pt>
                <c:pt idx="12">
                  <c:v>142.01659000000001</c:v>
                </c:pt>
                <c:pt idx="13">
                  <c:v>121.51077900000001</c:v>
                </c:pt>
                <c:pt idx="14">
                  <c:v>102.63214500000004</c:v>
                </c:pt>
                <c:pt idx="15">
                  <c:v>86.203874999999996</c:v>
                </c:pt>
                <c:pt idx="16">
                  <c:v>71.641232999999971</c:v>
                </c:pt>
                <c:pt idx="17">
                  <c:v>58.998269999999991</c:v>
                </c:pt>
                <c:pt idx="18">
                  <c:v>47.570076700000044</c:v>
                </c:pt>
                <c:pt idx="19">
                  <c:v>38.102315000000019</c:v>
                </c:pt>
                <c:pt idx="20">
                  <c:v>29.301237900000036</c:v>
                </c:pt>
                <c:pt idx="21">
                  <c:v>21.753966000000002</c:v>
                </c:pt>
                <c:pt idx="22">
                  <c:v>15.268404899999993</c:v>
                </c:pt>
                <c:pt idx="23">
                  <c:v>9.8483757999999906</c:v>
                </c:pt>
                <c:pt idx="24">
                  <c:v>5.6049989000000071</c:v>
                </c:pt>
                <c:pt idx="25">
                  <c:v>2.6434835000000074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0-43A3-97ED-00E164A3617C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May 15,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71.113</c:v>
                </c:pt>
                <c:pt idx="1">
                  <c:v>70.795000000000002</c:v>
                </c:pt>
                <c:pt idx="2">
                  <c:v>70.625</c:v>
                </c:pt>
                <c:pt idx="3">
                  <c:v>70.543999999999997</c:v>
                </c:pt>
                <c:pt idx="4">
                  <c:v>61.517000000000003</c:v>
                </c:pt>
                <c:pt idx="5">
                  <c:v>56.941000000000003</c:v>
                </c:pt>
                <c:pt idx="6">
                  <c:v>55.064999999999998</c:v>
                </c:pt>
                <c:pt idx="7">
                  <c:v>54.271000000000001</c:v>
                </c:pt>
                <c:pt idx="8">
                  <c:v>53.79</c:v>
                </c:pt>
                <c:pt idx="9">
                  <c:v>53.576000000000001</c:v>
                </c:pt>
                <c:pt idx="10">
                  <c:v>53.305999999999997</c:v>
                </c:pt>
                <c:pt idx="11">
                  <c:v>52.710999999999999</c:v>
                </c:pt>
                <c:pt idx="12">
                  <c:v>52.000999999999998</c:v>
                </c:pt>
                <c:pt idx="13">
                  <c:v>50.957999999999998</c:v>
                </c:pt>
                <c:pt idx="14">
                  <c:v>49.975999999999999</c:v>
                </c:pt>
                <c:pt idx="15">
                  <c:v>49.475999999999999</c:v>
                </c:pt>
                <c:pt idx="16">
                  <c:v>49.084000000000003</c:v>
                </c:pt>
                <c:pt idx="17">
                  <c:v>48.956000000000003</c:v>
                </c:pt>
                <c:pt idx="18">
                  <c:v>48.805</c:v>
                </c:pt>
                <c:pt idx="19">
                  <c:v>48.65</c:v>
                </c:pt>
                <c:pt idx="20">
                  <c:v>48.55</c:v>
                </c:pt>
                <c:pt idx="21">
                  <c:v>48.430999999999997</c:v>
                </c:pt>
                <c:pt idx="22">
                  <c:v>48.335999999999999</c:v>
                </c:pt>
                <c:pt idx="23">
                  <c:v>48.21</c:v>
                </c:pt>
                <c:pt idx="24">
                  <c:v>48.131</c:v>
                </c:pt>
                <c:pt idx="25">
                  <c:v>48.055</c:v>
                </c:pt>
                <c:pt idx="26">
                  <c:v>47.994999999999997</c:v>
                </c:pt>
                <c:pt idx="27">
                  <c:v>47.978999999999999</c:v>
                </c:pt>
                <c:pt idx="28">
                  <c:v>47.975999999999999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508.29478200000017</c:v>
                </c:pt>
                <c:pt idx="1">
                  <c:v>490.48210400000016</c:v>
                </c:pt>
                <c:pt idx="2">
                  <c:v>476.44834600000007</c:v>
                </c:pt>
                <c:pt idx="3">
                  <c:v>462.39525999999978</c:v>
                </c:pt>
                <c:pt idx="4">
                  <c:v>418.97875200000016</c:v>
                </c:pt>
                <c:pt idx="5">
                  <c:v>379.07981399999983</c:v>
                </c:pt>
                <c:pt idx="6">
                  <c:v>336.9781339999999</c:v>
                </c:pt>
                <c:pt idx="7">
                  <c:v>299.61416999999983</c:v>
                </c:pt>
                <c:pt idx="8">
                  <c:v>264.995</c:v>
                </c:pt>
                <c:pt idx="9">
                  <c:v>235.93691199999995</c:v>
                </c:pt>
                <c:pt idx="10">
                  <c:v>204.4196</c:v>
                </c:pt>
                <c:pt idx="11">
                  <c:v>176.07706499999992</c:v>
                </c:pt>
                <c:pt idx="12">
                  <c:v>151.743616</c:v>
                </c:pt>
                <c:pt idx="13">
                  <c:v>129.30758000000003</c:v>
                </c:pt>
                <c:pt idx="14">
                  <c:v>109.67085499999997</c:v>
                </c:pt>
                <c:pt idx="15">
                  <c:v>93.568394000000026</c:v>
                </c:pt>
                <c:pt idx="16">
                  <c:v>77.264716000000021</c:v>
                </c:pt>
                <c:pt idx="17">
                  <c:v>64.105599999999981</c:v>
                </c:pt>
                <c:pt idx="18">
                  <c:v>52.327053399999961</c:v>
                </c:pt>
                <c:pt idx="19">
                  <c:v>42.013555499999953</c:v>
                </c:pt>
                <c:pt idx="20">
                  <c:v>33.674737800000003</c:v>
                </c:pt>
                <c:pt idx="21">
                  <c:v>24.814295999999995</c:v>
                </c:pt>
                <c:pt idx="22">
                  <c:v>17.740126700000008</c:v>
                </c:pt>
                <c:pt idx="23">
                  <c:v>11.870374999999999</c:v>
                </c:pt>
                <c:pt idx="24">
                  <c:v>7.1712376999999892</c:v>
                </c:pt>
                <c:pt idx="25">
                  <c:v>3.7902140000000033</c:v>
                </c:pt>
                <c:pt idx="26">
                  <c:v>1.6308435999999968</c:v>
                </c:pt>
                <c:pt idx="27">
                  <c:v>0.44057039999999881</c:v>
                </c:pt>
                <c:pt idx="28">
                  <c:v>8.1883899999999787E-2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0-43A3-97ED-00E164A3617C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May 28, 2024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73.272000000000006</c:v>
                </c:pt>
                <c:pt idx="1">
                  <c:v>72.203000000000003</c:v>
                </c:pt>
                <c:pt idx="2">
                  <c:v>71.968000000000004</c:v>
                </c:pt>
                <c:pt idx="3">
                  <c:v>71.89</c:v>
                </c:pt>
                <c:pt idx="4">
                  <c:v>71.762</c:v>
                </c:pt>
                <c:pt idx="5">
                  <c:v>70.909000000000006</c:v>
                </c:pt>
                <c:pt idx="6">
                  <c:v>64.674999999999997</c:v>
                </c:pt>
                <c:pt idx="7">
                  <c:v>58.58</c:v>
                </c:pt>
                <c:pt idx="8">
                  <c:v>56.99</c:v>
                </c:pt>
                <c:pt idx="9">
                  <c:v>56.776000000000003</c:v>
                </c:pt>
                <c:pt idx="10">
                  <c:v>56.466000000000001</c:v>
                </c:pt>
                <c:pt idx="11">
                  <c:v>56.085000000000001</c:v>
                </c:pt>
                <c:pt idx="12">
                  <c:v>55.658999999999999</c:v>
                </c:pt>
                <c:pt idx="13">
                  <c:v>54.86</c:v>
                </c:pt>
                <c:pt idx="14">
                  <c:v>53.628999999999998</c:v>
                </c:pt>
                <c:pt idx="15">
                  <c:v>52.904000000000003</c:v>
                </c:pt>
                <c:pt idx="16">
                  <c:v>51.694000000000003</c:v>
                </c:pt>
                <c:pt idx="17">
                  <c:v>50.18</c:v>
                </c:pt>
                <c:pt idx="18">
                  <c:v>49.771999999999998</c:v>
                </c:pt>
                <c:pt idx="19">
                  <c:v>49.375999999999998</c:v>
                </c:pt>
                <c:pt idx="20">
                  <c:v>49.146000000000001</c:v>
                </c:pt>
                <c:pt idx="21">
                  <c:v>48.783000000000001</c:v>
                </c:pt>
                <c:pt idx="22">
                  <c:v>48.7</c:v>
                </c:pt>
                <c:pt idx="23">
                  <c:v>48.567999999999998</c:v>
                </c:pt>
                <c:pt idx="24">
                  <c:v>48.631999999999998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501.41147099999961</c:v>
                </c:pt>
                <c:pt idx="1">
                  <c:v>494.76009499999992</c:v>
                </c:pt>
                <c:pt idx="2">
                  <c:v>475.14298599999967</c:v>
                </c:pt>
                <c:pt idx="3">
                  <c:v>469.09847200000002</c:v>
                </c:pt>
                <c:pt idx="4">
                  <c:v>450.06342499999965</c:v>
                </c:pt>
                <c:pt idx="5">
                  <c:v>432.42635799999988</c:v>
                </c:pt>
                <c:pt idx="6">
                  <c:v>423.93942800000002</c:v>
                </c:pt>
                <c:pt idx="7">
                  <c:v>382.88666399999983</c:v>
                </c:pt>
                <c:pt idx="8">
                  <c:v>342.79759799999999</c:v>
                </c:pt>
                <c:pt idx="9">
                  <c:v>302.23046999999997</c:v>
                </c:pt>
                <c:pt idx="10">
                  <c:v>265.14107999999993</c:v>
                </c:pt>
                <c:pt idx="11">
                  <c:v>235.85628599999976</c:v>
                </c:pt>
                <c:pt idx="12">
                  <c:v>204.93920999999992</c:v>
                </c:pt>
                <c:pt idx="13">
                  <c:v>178.73599899999991</c:v>
                </c:pt>
                <c:pt idx="14">
                  <c:v>152.93963599999989</c:v>
                </c:pt>
                <c:pt idx="15">
                  <c:v>130.95678999999987</c:v>
                </c:pt>
                <c:pt idx="16">
                  <c:v>110.7889719999999</c:v>
                </c:pt>
                <c:pt idx="17">
                  <c:v>92.086412999999908</c:v>
                </c:pt>
                <c:pt idx="18">
                  <c:v>79.06397999999993</c:v>
                </c:pt>
                <c:pt idx="19">
                  <c:v>65.796515999999954</c:v>
                </c:pt>
                <c:pt idx="20">
                  <c:v>52.982924699999963</c:v>
                </c:pt>
                <c:pt idx="21">
                  <c:v>41.79052499999996</c:v>
                </c:pt>
                <c:pt idx="22">
                  <c:v>32.633713199999939</c:v>
                </c:pt>
                <c:pt idx="23">
                  <c:v>24.872093999999976</c:v>
                </c:pt>
                <c:pt idx="24">
                  <c:v>23.739104999999981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C0-43A3-97ED-00E164A3617C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Data'!$G$2:$G$102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C0-43A3-97ED-00E164A3617C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70AD47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Data'!$H$2:$H$102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C0-43A3-97ED-00E164A3617C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8C0-43A3-97ED-00E164A3617C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8C0-43A3-97ED-00E164A3617C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8C0-43A3-97ED-00E164A3617C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22</xdr:row>
      <xdr:rowOff>90441</xdr:rowOff>
    </xdr:from>
    <xdr:to>
      <xdr:col>7</xdr:col>
      <xdr:colOff>690525</xdr:colOff>
      <xdr:row>48</xdr:row>
      <xdr:rowOff>129176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86AA2AF-9FA1-435A-BC73-2CCFFBAE8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731124</xdr:colOff>
      <xdr:row>22</xdr:row>
      <xdr:rowOff>91587</xdr:rowOff>
    </xdr:from>
    <xdr:to>
      <xdr:col>14</xdr:col>
      <xdr:colOff>107529</xdr:colOff>
      <xdr:row>48</xdr:row>
      <xdr:rowOff>132080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845EB0-5A8C-4B9C-A7A5-393B4EE69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0.87307</cdr:x>
      <cdr:y>0.40092</cdr:y>
    </cdr:from>
    <cdr:to>
      <cdr:x>0.98723</cdr:x>
      <cdr:y>0.47636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736841" y="2002543"/>
          <a:ext cx="880888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0.87501</cdr:x>
      <cdr:y>0.60972</cdr:y>
    </cdr:from>
    <cdr:to>
      <cdr:x>0.99753</cdr:x>
      <cdr:y>0.6656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751810" y="3045454"/>
          <a:ext cx="945396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0.45033</cdr:y>
    </cdr:from>
    <cdr:to>
      <cdr:x>1</cdr:x>
      <cdr:y>0.51128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738529" y="2249347"/>
          <a:ext cx="977727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0.87811</cdr:x>
      <cdr:y>0.59256</cdr:y>
    </cdr:from>
    <cdr:to>
      <cdr:x>0.99227</cdr:x>
      <cdr:y>0.668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656920" y="2959737"/>
          <a:ext cx="865447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0.87258</cdr:x>
      <cdr:y>0.77534</cdr:y>
    </cdr:from>
    <cdr:to>
      <cdr:x>0.9951</cdr:x>
      <cdr:y>0.83122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615030" y="3872679"/>
          <a:ext cx="928824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0.87186</cdr:x>
      <cdr:y>0.64778</cdr:y>
    </cdr:from>
    <cdr:to>
      <cdr:x>1</cdr:x>
      <cdr:y>0.70873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609572" y="3235581"/>
          <a:ext cx="971429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46</xdr:row>
      <xdr:rowOff>0</xdr:rowOff>
    </xdr:from>
    <xdr:to>
      <xdr:col>11</xdr:col>
      <xdr:colOff>53340</xdr:colOff>
      <xdr:row>73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3B9DE-ABF0-4947-926C-B0DFB19FF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419100</xdr:colOff>
      <xdr:row>15</xdr:row>
      <xdr:rowOff>76200</xdr:rowOff>
    </xdr:from>
    <xdr:to>
      <xdr:col>6</xdr:col>
      <xdr:colOff>140071</xdr:colOff>
      <xdr:row>41</xdr:row>
      <xdr:rowOff>123760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CE3D8-FD10-49F5-9805-7C3AB8A8B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571500</xdr:colOff>
      <xdr:row>0</xdr:row>
      <xdr:rowOff>38100</xdr:rowOff>
    </xdr:from>
    <xdr:to>
      <xdr:col>17</xdr:col>
      <xdr:colOff>330571</xdr:colOff>
      <xdr:row>25</xdr:row>
      <xdr:rowOff>38035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76D4B9-201F-4FF3-8A12-795DA7102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0.87554</cdr:x>
      <cdr:y>0.45241</cdr:y>
    </cdr:from>
    <cdr:to>
      <cdr:x>0.9897</cdr:x>
      <cdr:y>0.52785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07689" y="2171792"/>
          <a:ext cx="900678" cy="362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0.63451</cdr:y>
    </cdr:from>
    <cdr:to>
      <cdr:x>1</cdr:x>
      <cdr:y>0.69039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22967" y="3045969"/>
          <a:ext cx="966644" cy="268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0.49038</cdr:y>
    </cdr:from>
    <cdr:to>
      <cdr:x>1</cdr:x>
      <cdr:y>0.55133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886575" y="2332600"/>
          <a:ext cx="999226" cy="2899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0.87675</cdr:x>
      <cdr:y>0.66693</cdr:y>
    </cdr:from>
    <cdr:to>
      <cdr:x>0.99091</cdr:x>
      <cdr:y>0.74237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25535" y="3168577"/>
          <a:ext cx="901765" cy="3584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0.78487</cdr:y>
    </cdr:from>
    <cdr:to>
      <cdr:x>1</cdr:x>
      <cdr:y>0.84075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31334" y="3728935"/>
          <a:ext cx="967802" cy="2654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0.87618</cdr:x>
      <cdr:y>0.7069</cdr:y>
    </cdr:from>
    <cdr:to>
      <cdr:x>1</cdr:x>
      <cdr:y>0.76785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922770" y="3374645"/>
          <a:ext cx="978271" cy="290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6CDCC-582D-4C74-ABB4-371A1775C7F0}">
  <sheetPr codeName="Sheet1">
    <tabColor rgb="FFCCCCFF"/>
  </sheetPr>
  <dimension ref="A1:Q38"/>
  <sheetViews>
    <sheetView tabSelected="1" topLeftCell="A6" zoomScale="85" zoomScaleNormal="85" workbookViewId="0">
      <selection activeCell="E17" sqref="E17"/>
    </sheetView>
  </sheetViews>
  <sheetFormatPr defaultRowHeight="14.4" x14ac:dyDescent="0.3"/>
  <cols>
    <col min="1" max="3" width="8.6640625" customWidth="1"/>
    <col min="4" max="4" width="17.44140625" customWidth="1"/>
    <col min="5" max="5" width="31" customWidth="1"/>
    <col min="6" max="6" width="12.109375" customWidth="1"/>
    <col min="7" max="7" width="18.5546875" customWidth="1"/>
    <col min="8" max="8" width="20.109375" customWidth="1"/>
    <col min="9" max="9" width="18.6640625" customWidth="1"/>
    <col min="10" max="10" width="15.6640625" customWidth="1"/>
    <col min="11" max="11" width="13.33203125" customWidth="1"/>
    <col min="12" max="12" width="13.5546875" customWidth="1"/>
    <col min="13" max="13" width="15" customWidth="1"/>
    <col min="14" max="14" width="25.6640625" customWidth="1"/>
    <col min="15" max="15" width="15.5546875" customWidth="1"/>
    <col min="16" max="16" width="20.33203125" customWidth="1"/>
    <col min="17" max="17" width="21.44140625" customWidth="1"/>
  </cols>
  <sheetData>
    <row r="1" spans="1:17" ht="53.4" customHeight="1" thickBot="1" x14ac:dyDescent="0.4">
      <c r="A1" s="293" t="s">
        <v>141</v>
      </c>
      <c r="B1" s="294"/>
      <c r="C1" s="294"/>
      <c r="D1" s="294"/>
      <c r="E1" s="295" t="s">
        <v>109</v>
      </c>
      <c r="F1" s="295" t="s">
        <v>33</v>
      </c>
      <c r="G1" s="297" t="s">
        <v>124</v>
      </c>
      <c r="H1" s="288" t="s">
        <v>132</v>
      </c>
      <c r="I1" s="289"/>
      <c r="J1" s="289"/>
      <c r="K1" s="290"/>
      <c r="L1" s="291" t="s">
        <v>129</v>
      </c>
      <c r="M1" s="292"/>
      <c r="N1" s="260" t="str">
        <f xml:space="preserve"> "Storage (TAF) between " &amp; $N$2 &amp; " °F and river outlet"</f>
        <v>Storage (TAF) between 60 °F and river outlet</v>
      </c>
      <c r="O1" s="260" t="str">
        <f xml:space="preserve"> "Elevation (ft) of " &amp; $N$2 &amp; " °F"</f>
        <v>Elevation (ft) of 60 °F</v>
      </c>
      <c r="P1" s="258" t="str">
        <f xml:space="preserve"> "Temperature (°F) at " &amp; $P$2 &amp; " ft"</f>
        <v>Temperature (°F) at 380 ft</v>
      </c>
      <c r="Q1" s="258" t="str">
        <f xml:space="preserve"> "Temperature (°F) at " &amp; $Q$2 &amp; " TAF"</f>
        <v>Temperature (°F) at 50 TAF</v>
      </c>
    </row>
    <row r="2" spans="1:17" ht="35.25" customHeight="1" thickBot="1" x14ac:dyDescent="0.4">
      <c r="A2" s="280" t="s">
        <v>2</v>
      </c>
      <c r="B2" s="281" t="s">
        <v>3</v>
      </c>
      <c r="C2" s="282" t="s">
        <v>130</v>
      </c>
      <c r="D2" s="283" t="s">
        <v>32</v>
      </c>
      <c r="E2" s="296"/>
      <c r="F2" s="296"/>
      <c r="G2" s="298"/>
      <c r="H2" s="183" t="s">
        <v>125</v>
      </c>
      <c r="I2" s="183" t="s">
        <v>128</v>
      </c>
      <c r="J2" s="183" t="s">
        <v>127</v>
      </c>
      <c r="K2" s="183" t="s">
        <v>126</v>
      </c>
      <c r="L2" s="186" t="s">
        <v>82</v>
      </c>
      <c r="M2" s="186" t="s">
        <v>135</v>
      </c>
      <c r="N2" s="286">
        <v>60</v>
      </c>
      <c r="O2" s="287"/>
      <c r="P2" s="259">
        <v>380</v>
      </c>
      <c r="Q2" s="259">
        <v>50</v>
      </c>
    </row>
    <row r="3" spans="1:17" x14ac:dyDescent="0.3">
      <c r="A3" s="271" t="s">
        <v>113</v>
      </c>
      <c r="B3" s="272">
        <v>2024</v>
      </c>
      <c r="C3" s="273" t="s">
        <v>20</v>
      </c>
      <c r="D3" s="274">
        <v>1</v>
      </c>
      <c r="E3" s="217" t="str">
        <f>_xlfn.CONCAT($A3,$B3,$C3,IF($D3="","",IF($D3=1,"",IF($D3=2,".2",IF($D3=3,".3",IF($D3=4,".4"))))))</f>
        <v>Jan2024MIL</v>
      </c>
      <c r="F3" s="223">
        <f t="shared" ref="F3:F10" ca="1" si="0">IF(ISERROR(HLOOKUP($F$1,INDIRECT("'"&amp;$E3&amp;"'!$A$1:$Y$550"),ROW($F3),FALSE)),"--",HLOOKUP($F$1,INDIRECT("'"&amp;$E3&amp;"'!$A$1:$Y$550"),2,FALSE))</f>
        <v>45301</v>
      </c>
      <c r="G3" s="211" t="str">
        <f ca="1">IF($F3 = "--","--",_xlfn.CONCAT($C3," ",$A3," ",DAY($F3),", ",$B3))</f>
        <v>MIL Jan 10, 2024</v>
      </c>
      <c r="H3" s="184">
        <f ca="1">IF($F3 = "--","--",'Temperature analysis'!$Q3)</f>
        <v>53.006</v>
      </c>
      <c r="I3" s="184">
        <f ca="1">IF('Temperature analysis'!U3=0,"--",IF($F3="--","--",'Temperature analysis'!$T3))</f>
        <v>52.148400000000002</v>
      </c>
      <c r="J3" s="184">
        <f ca="1">IF('Temperature analysis'!AC3=0,"--",IF($F3 = "--","--",'Temperature analysis'!$AB3))</f>
        <v>51.32739368998628</v>
      </c>
      <c r="K3" s="184" t="str">
        <f ca="1">IF('Temperature analysis'!J3=0,"--",IF($F3="--","--",'Temperature analysis'!$I3))</f>
        <v>--</v>
      </c>
      <c r="L3" s="193">
        <f ca="1">'Reservoir statistics'!D3</f>
        <v>250.18600000000001</v>
      </c>
      <c r="M3" s="193">
        <f ca="1">'Reservoir statistics'!C3</f>
        <v>511.22</v>
      </c>
      <c r="N3" s="255">
        <f ca="1">'Temperature analysis'!AJ3</f>
        <v>229.71100000000001</v>
      </c>
      <c r="O3" s="255">
        <f ca="1">IF(ISNUMBER(N3)=TRUE,'Temperature analysis'!AL3,"--")</f>
        <v>518.05799999999999</v>
      </c>
      <c r="P3" s="255">
        <f ca="1">'Temperature analysis'!AS3</f>
        <v>51.872990163934453</v>
      </c>
      <c r="Q3" s="255">
        <f ca="1">'Temperature analysis'!BA3</f>
        <v>47.158787474237492</v>
      </c>
    </row>
    <row r="4" spans="1:17" x14ac:dyDescent="0.3">
      <c r="A4" s="271" t="s">
        <v>112</v>
      </c>
      <c r="B4" s="275">
        <v>2024</v>
      </c>
      <c r="C4" s="273" t="s">
        <v>20</v>
      </c>
      <c r="D4" s="274">
        <v>1</v>
      </c>
      <c r="E4" s="216" t="str">
        <f t="shared" ref="E4:E5" si="1">_xlfn.CONCAT($A4,$B4,$C4,IF($D4="","",IF($D4=1,"",IF($D4=2,".2",IF($D4=3,".3",IF($D4=4,".4"))))))</f>
        <v>Feb2024MIL</v>
      </c>
      <c r="F4" s="224">
        <f t="shared" ca="1" si="0"/>
        <v>45329</v>
      </c>
      <c r="G4" s="212" t="str">
        <f t="shared" ref="G4:G14" ca="1" si="2">IF($F4 = "--","--",_xlfn.CONCAT($C4," ",$A4," ",DAY($F4),", ",$B4))</f>
        <v>MIL Feb 7, 2024</v>
      </c>
      <c r="H4" s="185">
        <f ca="1">IF($F4 = "--","--",'Temperature analysis'!$Q4)</f>
        <v>53.691000000000003</v>
      </c>
      <c r="I4" s="185">
        <f ca="1">IF('Temperature analysis'!U4=0,"--",IF($F4="--","--",'Temperature analysis'!$T4))</f>
        <v>50.306639540739248</v>
      </c>
      <c r="J4" s="185">
        <f ca="1">IF('Temperature analysis'!AC4=0,"--",IF($F4 = "--","--",'Temperature analysis'!$AB4))</f>
        <v>49.119967828418233</v>
      </c>
      <c r="K4" s="185">
        <f ca="1">IF('Temperature analysis'!J4=0,"--",IF($F4="--","--",'Temperature analysis'!$I4))</f>
        <v>47.887830333273925</v>
      </c>
      <c r="L4" s="194">
        <f ca="1">'Reservoir statistics'!D4</f>
        <v>300.36</v>
      </c>
      <c r="M4" s="194">
        <f ca="1">'Reservoir statistics'!C4</f>
        <v>525.99</v>
      </c>
      <c r="N4" s="256">
        <f ca="1">'Temperature analysis'!AJ4</f>
        <v>279.88499999999999</v>
      </c>
      <c r="O4" s="256">
        <f ca="1">IF(ISNUMBER(N4)=TRUE,'Temperature analysis'!AL4,"--")</f>
        <v>531.84799999999996</v>
      </c>
      <c r="P4" s="256">
        <f ca="1">'Temperature analysis'!AS4</f>
        <v>43.783928290865155</v>
      </c>
      <c r="Q4" s="256">
        <f ca="1">'Temperature analysis'!BA4</f>
        <v>48.122283059475123</v>
      </c>
    </row>
    <row r="5" spans="1:17" x14ac:dyDescent="0.3">
      <c r="A5" s="271" t="s">
        <v>111</v>
      </c>
      <c r="B5" s="275">
        <v>2024</v>
      </c>
      <c r="C5" s="273" t="s">
        <v>20</v>
      </c>
      <c r="D5" s="274">
        <v>1</v>
      </c>
      <c r="E5" s="216" t="str">
        <f t="shared" si="1"/>
        <v>Mar2024MIL</v>
      </c>
      <c r="F5" s="224">
        <f t="shared" ca="1" si="0"/>
        <v>45366</v>
      </c>
      <c r="G5" s="212" t="str">
        <f t="shared" ca="1" si="2"/>
        <v>MIL Mar 15, 2024</v>
      </c>
      <c r="H5" s="185">
        <f ca="1">IF($F5 = "--","--",'Temperature analysis'!$Q5)</f>
        <v>56.396999999999998</v>
      </c>
      <c r="I5" s="185">
        <f ca="1">IF('Temperature analysis'!U5=0,"--",IF($F5="--","--",'Temperature analysis'!$T5))</f>
        <v>48.476437880004589</v>
      </c>
      <c r="J5" s="185">
        <f ca="1">IF('Temperature analysis'!AC5=0,"--",IF($F5 = "--","--",'Temperature analysis'!$AB5))</f>
        <v>47.988837148903421</v>
      </c>
      <c r="K5" s="185">
        <f ca="1">IF('Temperature analysis'!J5=0,"--",IF($F5="--","--",'Temperature analysis'!$I5))</f>
        <v>47.400776378636557</v>
      </c>
      <c r="L5" s="194">
        <f ca="1">'Reservoir statistics'!D5</f>
        <v>358.34899999999999</v>
      </c>
      <c r="M5" s="194">
        <f ca="1">'Reservoir statistics'!C5</f>
        <v>541.37</v>
      </c>
      <c r="N5" s="256">
        <f ca="1">'Temperature analysis'!AJ5</f>
        <v>337.87399999999997</v>
      </c>
      <c r="O5" s="256">
        <f ca="1">IF(ISNUMBER(N5)=TRUE,'Temperature analysis'!AL5,"--")</f>
        <v>543.97799999999995</v>
      </c>
      <c r="P5" s="256">
        <f ca="1">'Temperature analysis'!AS5</f>
        <v>44.564082711942184</v>
      </c>
      <c r="Q5" s="256">
        <f ca="1">'Temperature analysis'!BA5</f>
        <v>47.757105337024036</v>
      </c>
    </row>
    <row r="6" spans="1:17" ht="13.5" customHeight="1" x14ac:dyDescent="0.3">
      <c r="A6" s="271" t="s">
        <v>107</v>
      </c>
      <c r="B6" s="275">
        <v>2024</v>
      </c>
      <c r="C6" s="273" t="s">
        <v>20</v>
      </c>
      <c r="D6" s="274">
        <v>1</v>
      </c>
      <c r="E6" s="216" t="str">
        <f>_xlfn.CONCAT($A6,$B6,$C6,IF($D6="","",IF($D6=1,"",IF($D6=2,".2",IF($D6=3,".3",IF($D6=4,".4"))))))</f>
        <v>Apr2024MIL</v>
      </c>
      <c r="F6" s="224">
        <f t="shared" ca="1" si="0"/>
        <v>45400</v>
      </c>
      <c r="G6" s="212" t="str">
        <f t="shared" ca="1" si="2"/>
        <v>MIL Apr 18, 2024</v>
      </c>
      <c r="H6" s="185">
        <f ca="1">IF($F6 = "--","--",'Temperature analysis'!$Q6)</f>
        <v>65.552000000000007</v>
      </c>
      <c r="I6" s="185">
        <f ca="1">IF('Temperature analysis'!U6=0,"--",IF($F6="--","--",'Temperature analysis'!$T6))</f>
        <v>48.884449507005712</v>
      </c>
      <c r="J6" s="185">
        <f ca="1">IF('Temperature analysis'!AC6=0,"--",IF($F6 = "--","--",'Temperature analysis'!$AB6))</f>
        <v>48.642535358565738</v>
      </c>
      <c r="K6" s="185">
        <f ca="1">IF('Temperature analysis'!J6=0,"--",IF($F6="--","--",'Temperature analysis'!$I6))</f>
        <v>47.987509107376475</v>
      </c>
      <c r="L6" s="194">
        <f ca="1">'Reservoir statistics'!D6</f>
        <v>460.11900000000003</v>
      </c>
      <c r="M6" s="194">
        <f ca="1">'Reservoir statistics'!C6</f>
        <v>565.25</v>
      </c>
      <c r="N6" s="256">
        <f ca="1">'Temperature analysis'!AJ6</f>
        <v>344.75547892617442</v>
      </c>
      <c r="O6" s="256">
        <f ca="1">IF(ISNUMBER(N6)=TRUE,'Temperature analysis'!AL6,"--")</f>
        <v>542.70900000000006</v>
      </c>
      <c r="P6" s="256">
        <f ca="1">'Temperature analysis'!AS6</f>
        <v>47.158242968344638</v>
      </c>
      <c r="Q6" s="256">
        <f ca="1">'Temperature analysis'!BA6</f>
        <v>48.274820646042102</v>
      </c>
    </row>
    <row r="7" spans="1:17" x14ac:dyDescent="0.3">
      <c r="A7" s="271" t="s">
        <v>106</v>
      </c>
      <c r="B7" s="275">
        <v>2024</v>
      </c>
      <c r="C7" s="273" t="s">
        <v>20</v>
      </c>
      <c r="D7" s="274">
        <v>2</v>
      </c>
      <c r="E7" s="216" t="str">
        <f t="shared" ref="E7:E14" si="3">_xlfn.CONCAT($A7,$B7,$C7,IF($D7="","",IF($D7=1,"",IF($D7=2,".2",IF($D7=3,".3",IF($D7=4,".4"))))))</f>
        <v>May2024MIL.2</v>
      </c>
      <c r="F7" s="224">
        <f t="shared" ca="1" si="0"/>
        <v>45427</v>
      </c>
      <c r="G7" s="212" t="str">
        <f t="shared" ca="1" si="2"/>
        <v>MIL May 15, 2024</v>
      </c>
      <c r="H7" s="185">
        <f ca="1">IF($F7 = "--","--",'Temperature analysis'!$Q7)</f>
        <v>71.113</v>
      </c>
      <c r="I7" s="185">
        <f ca="1">IF('Temperature analysis'!U7=0,"--",IF($F7="--","--",'Temperature analysis'!$T7))</f>
        <v>50.783922218872476</v>
      </c>
      <c r="J7" s="185">
        <f ca="1">IF('Temperature analysis'!AC7=0,"--",IF($F7 = "--","--",'Temperature analysis'!$AB7))</f>
        <v>49.456555048859933</v>
      </c>
      <c r="K7" s="185">
        <f ca="1">IF('Temperature analysis'!J7=0,"--",IF($F7="--","--",'Temperature analysis'!$I7))</f>
        <v>48.376292555806863</v>
      </c>
      <c r="L7" s="194">
        <f ca="1">'Reservoir statistics'!D7</f>
        <v>509.654</v>
      </c>
      <c r="M7" s="194">
        <f ca="1">'Reservoir statistics'!C7</f>
        <v>575.77</v>
      </c>
      <c r="N7" s="256">
        <f ca="1">'Temperature analysis'!AJ7</f>
        <v>384.54051333041951</v>
      </c>
      <c r="O7" s="256">
        <f ca="1">IF(ISNUMBER(N7)=TRUE,'Temperature analysis'!AL7,"--")</f>
        <v>549.58499999999992</v>
      </c>
      <c r="P7" s="256">
        <f ca="1">'Temperature analysis'!AS7</f>
        <v>42.494504069942742</v>
      </c>
      <c r="Q7" s="256">
        <f ca="1">'Temperature analysis'!BA7</f>
        <v>48.77002706642331</v>
      </c>
    </row>
    <row r="8" spans="1:17" x14ac:dyDescent="0.3">
      <c r="A8" s="271" t="s">
        <v>106</v>
      </c>
      <c r="B8" s="275">
        <v>2024</v>
      </c>
      <c r="C8" s="273" t="s">
        <v>20</v>
      </c>
      <c r="D8" s="274">
        <v>4</v>
      </c>
      <c r="E8" s="216" t="str">
        <f t="shared" si="3"/>
        <v>May2024MIL.4</v>
      </c>
      <c r="F8" s="224">
        <f t="shared" ca="1" si="0"/>
        <v>45440</v>
      </c>
      <c r="G8" s="212" t="str">
        <f ca="1">IF($F8 = "--","--",_xlfn.CONCAT($C8," ",$A8," ",DAY($F8),", ",$B8))</f>
        <v>MIL May 28, 2024</v>
      </c>
      <c r="H8" s="185">
        <f ca="1">IF($F8 = "--","--",'Temperature analysis'!$Q8)</f>
        <v>73.272000000000006</v>
      </c>
      <c r="I8" s="185">
        <f ca="1">IF('Temperature analysis'!U8=0,"--",IF($F8="--","--",'Temperature analysis'!$T8))</f>
        <v>52.599827409162728</v>
      </c>
      <c r="J8" s="185">
        <f ca="1">IF('Temperature analysis'!AC8=0,"--",IF($F8 = "--","--",'Temperature analysis'!$AB8))</f>
        <v>50.234226561776964</v>
      </c>
      <c r="K8" s="185" t="str">
        <f ca="1">IF('Temperature analysis'!J8=0,"--",IF($F8="--","--",'Temperature analysis'!$I8))</f>
        <v>--</v>
      </c>
      <c r="L8" s="194">
        <f ca="1">'Reservoir statistics'!D8</f>
        <v>506.8</v>
      </c>
      <c r="M8" s="194">
        <f ca="1">'Reservoir statistics'!C8</f>
        <v>575.17999999999995</v>
      </c>
      <c r="N8" s="256">
        <f ca="1">'Temperature analysis'!AJ8</f>
        <v>370.39097374897455</v>
      </c>
      <c r="O8" s="256">
        <f ca="1">IF(ISNUMBER(N8)=TRUE,'Temperature analysis'!AL8,"--")</f>
        <v>548.87399999999991</v>
      </c>
      <c r="P8" s="256">
        <f ca="1">'Temperature analysis'!AS8</f>
        <v>42.564282385466022</v>
      </c>
      <c r="Q8" s="256">
        <f ca="1">'Temperature analysis'!BA8</f>
        <v>49.049255629255271</v>
      </c>
    </row>
    <row r="9" spans="1:17" x14ac:dyDescent="0.3">
      <c r="A9" s="271"/>
      <c r="B9" s="275"/>
      <c r="C9" s="273"/>
      <c r="D9" s="274"/>
      <c r="E9" s="216" t="str">
        <f t="shared" si="3"/>
        <v/>
      </c>
      <c r="F9" s="224" t="str">
        <f ca="1">IF(ISERROR(HLOOKUP($F$1,INDIRECT("'"&amp;$E9&amp;"'!$A$1:$Y$550"),ROW($F9),FALSE)),"--",HLOOKUP($F$1,INDIRECT("'"&amp;$E9&amp;"'!$A$1:$Y$550"),2,FALSE))</f>
        <v>--</v>
      </c>
      <c r="G9" s="212" t="str">
        <f ca="1">IF($F9 = "--","--",_xlfn.CONCAT($C9," ",$A9," ",DAY($F9),", ",$B9))</f>
        <v>--</v>
      </c>
      <c r="H9" s="185" t="str">
        <f ca="1">IF($F9 = "--","--",'Temperature analysis'!$Q9)</f>
        <v>--</v>
      </c>
      <c r="I9" s="185" t="str">
        <f ca="1">IF('Temperature analysis'!U9=0,"--",IF($F9="--","--",'Temperature analysis'!$T9))</f>
        <v>--</v>
      </c>
      <c r="J9" s="185" t="str">
        <f ca="1">IF('Temperature analysis'!AC9=0,"--",IF($F9 = "--","--",'Temperature analysis'!$AB9))</f>
        <v>--</v>
      </c>
      <c r="K9" s="185" t="str">
        <f ca="1">IF('Temperature analysis'!J9=0,"--",IF($F9="--","--",'Temperature analysis'!$I9))</f>
        <v>--</v>
      </c>
      <c r="L9" s="194" t="str">
        <f ca="1">'Reservoir statistics'!D9</f>
        <v>--</v>
      </c>
      <c r="M9" s="194" t="str">
        <f ca="1">'Reservoir statistics'!C9</f>
        <v>--</v>
      </c>
      <c r="N9" s="256" t="str">
        <f ca="1">'Temperature analysis'!AJ9</f>
        <v>--</v>
      </c>
      <c r="O9" s="256" t="str">
        <f ca="1">IF(ISNUMBER(N9)=TRUE,'Temperature analysis'!AL9,"--")</f>
        <v>--</v>
      </c>
      <c r="P9" s="256" t="str">
        <f ca="1">'Temperature analysis'!AS9</f>
        <v>--</v>
      </c>
      <c r="Q9" s="256" t="str">
        <f ca="1">'Temperature analysis'!BA9</f>
        <v>--</v>
      </c>
    </row>
    <row r="10" spans="1:17" x14ac:dyDescent="0.3">
      <c r="A10" s="271"/>
      <c r="B10" s="275"/>
      <c r="C10" s="273"/>
      <c r="D10" s="274"/>
      <c r="E10" s="216" t="str">
        <f t="shared" si="3"/>
        <v/>
      </c>
      <c r="F10" s="224" t="str">
        <f t="shared" ca="1" si="0"/>
        <v>--</v>
      </c>
      <c r="G10" s="212" t="str">
        <f t="shared" ca="1" si="2"/>
        <v>--</v>
      </c>
      <c r="H10" s="185" t="str">
        <f ca="1">IF($F10 = "--","--",'Temperature analysis'!$Q10)</f>
        <v>--</v>
      </c>
      <c r="I10" s="185" t="str">
        <f ca="1">IF('Temperature analysis'!U10=0,"--",IF($F10="--","--",'Temperature analysis'!$T10))</f>
        <v>--</v>
      </c>
      <c r="J10" s="185" t="str">
        <f ca="1">IF('Temperature analysis'!AC10=0,"--",IF($F10 = "--","--",'Temperature analysis'!$AB10))</f>
        <v>--</v>
      </c>
      <c r="K10" s="185" t="str">
        <f ca="1">IF('Temperature analysis'!J10=0,"--",IF($F10="--","--",'Temperature analysis'!$I10))</f>
        <v>--</v>
      </c>
      <c r="L10" s="194" t="str">
        <f ca="1">'Reservoir statistics'!D10</f>
        <v>--</v>
      </c>
      <c r="M10" s="194" t="str">
        <f ca="1">'Reservoir statistics'!C10</f>
        <v>--</v>
      </c>
      <c r="N10" s="256" t="str">
        <f ca="1">'Temperature analysis'!AJ10</f>
        <v>--</v>
      </c>
      <c r="O10" s="256" t="str">
        <f ca="1">IF(ISNUMBER(N10)=TRUE,'Temperature analysis'!AL10,"--")</f>
        <v>--</v>
      </c>
      <c r="P10" s="256" t="str">
        <f ca="1">'Temperature analysis'!AS10</f>
        <v>--</v>
      </c>
      <c r="Q10" s="256" t="str">
        <f ca="1">'Temperature analysis'!BA10</f>
        <v>--</v>
      </c>
    </row>
    <row r="11" spans="1:17" x14ac:dyDescent="0.3">
      <c r="A11" s="271"/>
      <c r="B11" s="275"/>
      <c r="C11" s="273"/>
      <c r="D11" s="274"/>
      <c r="E11" s="216" t="str">
        <f t="shared" si="3"/>
        <v/>
      </c>
      <c r="F11" s="224" t="str">
        <f t="shared" ref="F11:F14" ca="1" si="4">IF(ISERROR(HLOOKUP($F$1,INDIRECT("'"&amp;$E11&amp;"'!$A$1:$Y$550"),ROW($F11),FALSE)),"--",HLOOKUP($F$1,INDIRECT("'"&amp;$E11&amp;"'!$A$1:$Y$550"),2,FALSE))</f>
        <v>--</v>
      </c>
      <c r="G11" s="212" t="str">
        <f t="shared" ca="1" si="2"/>
        <v>--</v>
      </c>
      <c r="H11" s="185" t="str">
        <f ca="1">IF($F11 = "--","--",'Temperature analysis'!$Q11)</f>
        <v>--</v>
      </c>
      <c r="I11" s="185" t="str">
        <f ca="1">IF('Temperature analysis'!U11=0,"--",IF($F11="--","--",'Temperature analysis'!$T11))</f>
        <v>--</v>
      </c>
      <c r="J11" s="185" t="str">
        <f ca="1">IF('Temperature analysis'!AC11=0,"--",IF($F11 = "--","--",'Temperature analysis'!$AB11))</f>
        <v>--</v>
      </c>
      <c r="K11" s="185" t="str">
        <f ca="1">IF('Temperature analysis'!J11=0,"--",IF($F11="--","--",'Temperature analysis'!$I11))</f>
        <v>--</v>
      </c>
      <c r="L11" s="194" t="str">
        <f ca="1">'Reservoir statistics'!D11</f>
        <v>--</v>
      </c>
      <c r="M11" s="194" t="str">
        <f ca="1">'Reservoir statistics'!C11</f>
        <v>--</v>
      </c>
      <c r="N11" s="256" t="str">
        <f ca="1">'Temperature analysis'!AJ11</f>
        <v>--</v>
      </c>
      <c r="O11" s="256" t="str">
        <f ca="1">IF(ISNUMBER(N11)=TRUE,'Temperature analysis'!AL11,"--")</f>
        <v>--</v>
      </c>
      <c r="P11" s="256" t="str">
        <f ca="1">'Temperature analysis'!AS11</f>
        <v>--</v>
      </c>
      <c r="Q11" s="256" t="str">
        <f ca="1">'Temperature analysis'!BA11</f>
        <v>--</v>
      </c>
    </row>
    <row r="12" spans="1:17" x14ac:dyDescent="0.3">
      <c r="A12" s="271"/>
      <c r="B12" s="275"/>
      <c r="C12" s="273"/>
      <c r="D12" s="274"/>
      <c r="E12" s="216" t="str">
        <f t="shared" si="3"/>
        <v/>
      </c>
      <c r="F12" s="224" t="str">
        <f t="shared" ca="1" si="4"/>
        <v>--</v>
      </c>
      <c r="G12" s="212" t="str">
        <f t="shared" ca="1" si="2"/>
        <v>--</v>
      </c>
      <c r="H12" s="185" t="str">
        <f ca="1">IF($F12 = "--","--",'Temperature analysis'!$Q12)</f>
        <v>--</v>
      </c>
      <c r="I12" s="185" t="str">
        <f ca="1">IF('Temperature analysis'!U12=0,"--",IF($F12="--","--",'Temperature analysis'!$T12))</f>
        <v>--</v>
      </c>
      <c r="J12" s="185" t="str">
        <f ca="1">IF('Temperature analysis'!AC12=0,"--",IF($F12 = "--","--",'Temperature analysis'!$AB12))</f>
        <v>--</v>
      </c>
      <c r="K12" s="185" t="str">
        <f ca="1">IF('Temperature analysis'!J12=0,"--",IF($F12="--","--",'Temperature analysis'!$I12))</f>
        <v>--</v>
      </c>
      <c r="L12" s="194" t="str">
        <f ca="1">'Reservoir statistics'!D12</f>
        <v>--</v>
      </c>
      <c r="M12" s="194" t="str">
        <f ca="1">'Reservoir statistics'!C12</f>
        <v>--</v>
      </c>
      <c r="N12" s="256" t="str">
        <f ca="1">'Temperature analysis'!AJ12</f>
        <v>--</v>
      </c>
      <c r="O12" s="256" t="str">
        <f ca="1">IF(ISNUMBER(N12)=TRUE,'Temperature analysis'!AL12,"--")</f>
        <v>--</v>
      </c>
      <c r="P12" s="256" t="str">
        <f ca="1">'Temperature analysis'!AS12</f>
        <v>--</v>
      </c>
      <c r="Q12" s="256" t="str">
        <f ca="1">'Temperature analysis'!BA12</f>
        <v>--</v>
      </c>
    </row>
    <row r="13" spans="1:17" x14ac:dyDescent="0.3">
      <c r="A13" s="271"/>
      <c r="B13" s="275"/>
      <c r="C13" s="273"/>
      <c r="D13" s="274"/>
      <c r="E13" s="216" t="str">
        <f t="shared" si="3"/>
        <v/>
      </c>
      <c r="F13" s="224" t="str">
        <f t="shared" ca="1" si="4"/>
        <v>--</v>
      </c>
      <c r="G13" s="212" t="str">
        <f t="shared" ca="1" si="2"/>
        <v>--</v>
      </c>
      <c r="H13" s="185" t="str">
        <f ca="1">IF($F13 = "--","--",'Temperature analysis'!$Q13)</f>
        <v>--</v>
      </c>
      <c r="I13" s="185" t="str">
        <f ca="1">IF('Temperature analysis'!U13=0,"--",IF($F13="--","--",'Temperature analysis'!$T13))</f>
        <v>--</v>
      </c>
      <c r="J13" s="185" t="str">
        <f ca="1">IF('Temperature analysis'!AC13=0,"--",IF($F13 = "--","--",'Temperature analysis'!$AB13))</f>
        <v>--</v>
      </c>
      <c r="K13" s="185" t="str">
        <f ca="1">IF('Temperature analysis'!J13=0,"--",IF($F13="--","--",'Temperature analysis'!$I13))</f>
        <v>--</v>
      </c>
      <c r="L13" s="194" t="str">
        <f ca="1">'Reservoir statistics'!D13</f>
        <v>--</v>
      </c>
      <c r="M13" s="194" t="str">
        <f ca="1">'Reservoir statistics'!C13</f>
        <v>--</v>
      </c>
      <c r="N13" s="256" t="str">
        <f ca="1">'Temperature analysis'!AJ13</f>
        <v>--</v>
      </c>
      <c r="O13" s="256" t="str">
        <f ca="1">IF(ISNUMBER(N13)=TRUE,'Temperature analysis'!AL13,"--")</f>
        <v>--</v>
      </c>
      <c r="P13" s="256" t="str">
        <f ca="1">'Temperature analysis'!AS13</f>
        <v>--</v>
      </c>
      <c r="Q13" s="256" t="str">
        <f ca="1">'Temperature analysis'!BA13</f>
        <v>--</v>
      </c>
    </row>
    <row r="14" spans="1:17" ht="15" thickBot="1" x14ac:dyDescent="0.35">
      <c r="A14" s="276"/>
      <c r="B14" s="277"/>
      <c r="C14" s="278"/>
      <c r="D14" s="279"/>
      <c r="E14" s="218" t="str">
        <f t="shared" si="3"/>
        <v/>
      </c>
      <c r="F14" s="225" t="str">
        <f t="shared" ca="1" si="4"/>
        <v>--</v>
      </c>
      <c r="G14" s="213" t="str">
        <f t="shared" ca="1" si="2"/>
        <v>--</v>
      </c>
      <c r="H14" s="215" t="str">
        <f ca="1">IF($F14 = "--","--",'Temperature analysis'!$Q14)</f>
        <v>--</v>
      </c>
      <c r="I14" s="215" t="str">
        <f ca="1">IF('Temperature analysis'!U14=0,"--",IF($F14="--","--",'Temperature analysis'!$T14))</f>
        <v>--</v>
      </c>
      <c r="J14" s="215" t="str">
        <f ca="1">IF('Temperature analysis'!AC14=0,"--",IF($F14 = "--","--",'Temperature analysis'!$AB14))</f>
        <v>--</v>
      </c>
      <c r="K14" s="215" t="str">
        <f ca="1">IF('Temperature analysis'!J14=0,"--",IF($F14="--","--",'Temperature analysis'!$I14))</f>
        <v>--</v>
      </c>
      <c r="L14" s="195" t="str">
        <f ca="1">'Reservoir statistics'!D14</f>
        <v>--</v>
      </c>
      <c r="M14" s="195" t="str">
        <f ca="1">'Reservoir statistics'!C14</f>
        <v>--</v>
      </c>
      <c r="N14" s="257" t="str">
        <f ca="1">'Temperature analysis'!AJ14</f>
        <v>--</v>
      </c>
      <c r="O14" s="257" t="str">
        <f ca="1">IF(ISNUMBER(N14)=TRUE,'Temperature analysis'!AL14,"--")</f>
        <v>--</v>
      </c>
      <c r="P14" s="257" t="str">
        <f ca="1">'Temperature analysis'!AS14</f>
        <v>--</v>
      </c>
      <c r="Q14" s="257" t="str">
        <f ca="1">'Temperature analysis'!BA14</f>
        <v>--</v>
      </c>
    </row>
    <row r="15" spans="1:17" ht="15.6" customHeight="1" x14ac:dyDescent="0.3"/>
    <row r="18" spans="1:6" x14ac:dyDescent="0.3">
      <c r="A18" s="285" t="s">
        <v>162</v>
      </c>
    </row>
    <row r="19" spans="1:6" x14ac:dyDescent="0.3">
      <c r="A19" t="s">
        <v>144</v>
      </c>
    </row>
    <row r="20" spans="1:6" ht="14.4" customHeight="1" x14ac:dyDescent="0.3">
      <c r="A20" t="s">
        <v>142</v>
      </c>
    </row>
    <row r="21" spans="1:6" x14ac:dyDescent="0.3">
      <c r="A21" t="s">
        <v>143</v>
      </c>
    </row>
    <row r="22" spans="1:6" x14ac:dyDescent="0.3">
      <c r="A22" t="s">
        <v>145</v>
      </c>
    </row>
    <row r="23" spans="1:6" x14ac:dyDescent="0.3"/>
    <row r="25" spans="1:6" x14ac:dyDescent="0.3">
      <c r="D25" t="s">
        <v>140</v>
      </c>
    </row>
    <row r="38" spans="1:1" x14ac:dyDescent="0.3">
      <c r="A38" t="s">
        <v>153</v>
      </c>
    </row>
  </sheetData>
  <mergeCells count="7">
    <mergeCell ref="N2:O2"/>
    <mergeCell ref="H1:K1"/>
    <mergeCell ref="L1:M1"/>
    <mergeCell ref="A1:D1"/>
    <mergeCell ref="E1:E2"/>
    <mergeCell ref="F1:F2"/>
    <mergeCell ref="G1:G2"/>
  </mergeCells>
  <dataValidations count="4">
    <dataValidation type="list" allowBlank="1" showInputMessage="1" showErrorMessage="1" sqref="C3:C14" xr:uid="{435D0622-09F2-4ECE-A86E-102ACD44FADE}">
      <formula1>"MIL, FIN, WIN, --"</formula1>
    </dataValidation>
    <dataValidation type="list" allowBlank="1" showInputMessage="1" showErrorMessage="1" sqref="A3:A14" xr:uid="{D9CA65B5-C4C7-4DA3-9BE6-FD5A98F666B4}">
      <formula1>"--,Jan, Feb, Mar, Apr, May, Jun, Jul, Aug, Sep, Oct, Nov, Dec"</formula1>
    </dataValidation>
    <dataValidation type="list" allowBlank="1" showInputMessage="1" showErrorMessage="1" sqref="B3:B14" xr:uid="{2FD5FF41-51A5-4576-99A0-CECF7C07D36E}">
      <formula1>"--,2024,2023,2022,2021,2020,2019,2018,2017,2016,2012"</formula1>
    </dataValidation>
    <dataValidation type="list" allowBlank="1" showInputMessage="1" showErrorMessage="1" sqref="D3:D14" xr:uid="{3376C6EA-C928-49E8-B21F-A32EE4CF4AA6}">
      <formula1>"1, 2, 3, 4, --"</formula1>
    </dataValidation>
  </dataValidations>
  <pageMargins left="0.7" right="0.7" top="0.75" bottom="0.75" header="0.3" footer="0.3"/>
  <pageSetup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DD7B-DD45-4AA2-BBFB-679F69A01F8F}">
  <sheetPr codeName="Sheet2">
    <tabColor theme="5" tint="0.59999389629810485"/>
  </sheetPr>
  <dimension ref="A1:BH22"/>
  <sheetViews>
    <sheetView workbookViewId="0">
      <pane xSplit="2" topLeftCell="D1" activePane="topRight" state="frozen"/>
      <selection activeCell="I1" sqref="I1"/>
      <selection pane="topRight" activeCell="I1" sqref="I1:P1"/>
    </sheetView>
  </sheetViews>
  <sheetFormatPr defaultColWidth="8.88671875" defaultRowHeight="14.4" x14ac:dyDescent="0.3"/>
  <cols>
    <col min="1" max="3" width="10.6640625" customWidth="1"/>
    <col min="4" max="7" width="17.6640625" customWidth="1"/>
    <col min="8" max="8" width="18.88671875" customWidth="1"/>
    <col min="9" max="9" width="15.6640625" customWidth="1"/>
    <col min="10" max="11" width="17.33203125" hidden="1" customWidth="1"/>
    <col min="12" max="12" width="12.5546875" hidden="1" customWidth="1"/>
    <col min="13" max="13" width="12.5546875" customWidth="1"/>
    <col min="14" max="14" width="14.33203125" customWidth="1"/>
    <col min="15" max="16" width="13.6640625" hidden="1" customWidth="1"/>
    <col min="17" max="17" width="13.88671875" customWidth="1"/>
    <col min="18" max="18" width="12.6640625" customWidth="1"/>
    <col min="19" max="19" width="13.6640625" customWidth="1"/>
    <col min="20" max="20" width="15.6640625" customWidth="1"/>
    <col min="21" max="22" width="17.33203125" hidden="1" customWidth="1"/>
    <col min="23" max="24" width="12.5546875" hidden="1" customWidth="1"/>
    <col min="25" max="25" width="16" customWidth="1"/>
    <col min="26" max="26" width="13.6640625" hidden="1" customWidth="1"/>
    <col min="27" max="27" width="17.44140625" hidden="1" customWidth="1"/>
    <col min="28" max="28" width="15.6640625" customWidth="1"/>
    <col min="29" max="30" width="17.33203125" hidden="1" customWidth="1"/>
    <col min="31" max="32" width="12.5546875" hidden="1" customWidth="1"/>
    <col min="33" max="33" width="14.33203125" customWidth="1"/>
    <col min="34" max="34" width="13.6640625" hidden="1" customWidth="1"/>
    <col min="35" max="35" width="12.6640625" hidden="1" customWidth="1"/>
    <col min="36" max="36" width="21.109375" customWidth="1"/>
    <col min="37" max="37" width="16.44140625" customWidth="1"/>
    <col min="38" max="38" width="14" customWidth="1"/>
    <col min="39" max="43" width="12.88671875" hidden="1" customWidth="1"/>
    <col min="44" max="44" width="12.88671875" customWidth="1"/>
    <col min="45" max="45" width="14.88671875" customWidth="1"/>
    <col min="46" max="49" width="14.88671875" hidden="1" customWidth="1"/>
    <col min="50" max="50" width="14.88671875" customWidth="1"/>
    <col min="51" max="51" width="14.88671875" hidden="1" customWidth="1"/>
    <col min="52" max="52" width="20.44140625" hidden="1" customWidth="1"/>
    <col min="53" max="53" width="15.6640625" customWidth="1"/>
    <col min="54" max="55" width="17.33203125" hidden="1" customWidth="1"/>
    <col min="56" max="57" width="12.5546875" hidden="1" customWidth="1"/>
    <col min="58" max="58" width="14.5546875" customWidth="1"/>
    <col min="59" max="59" width="13.6640625" hidden="1" customWidth="1"/>
    <col min="60" max="60" width="17.44140625" hidden="1" customWidth="1"/>
  </cols>
  <sheetData>
    <row r="1" spans="1:60" ht="24.6" customHeight="1" thickBot="1" x14ac:dyDescent="0.35">
      <c r="A1" s="305" t="s">
        <v>49</v>
      </c>
      <c r="B1" s="307" t="s">
        <v>33</v>
      </c>
      <c r="C1" s="309" t="s">
        <v>54</v>
      </c>
      <c r="D1" s="309" t="s">
        <v>67</v>
      </c>
      <c r="E1" s="309" t="s">
        <v>68</v>
      </c>
      <c r="F1" s="303" t="s">
        <v>66</v>
      </c>
      <c r="G1" s="303" t="s">
        <v>70</v>
      </c>
      <c r="H1" s="303" t="s">
        <v>71</v>
      </c>
      <c r="I1" s="319" t="s">
        <v>99</v>
      </c>
      <c r="J1" s="320"/>
      <c r="K1" s="320"/>
      <c r="L1" s="320"/>
      <c r="M1" s="320"/>
      <c r="N1" s="320"/>
      <c r="O1" s="320"/>
      <c r="P1" s="321"/>
      <c r="Q1" s="322" t="s">
        <v>61</v>
      </c>
      <c r="R1" s="323"/>
      <c r="S1" s="324"/>
      <c r="T1" s="311" t="s">
        <v>100</v>
      </c>
      <c r="U1" s="312"/>
      <c r="V1" s="312"/>
      <c r="W1" s="312"/>
      <c r="X1" s="312"/>
      <c r="Y1" s="312"/>
      <c r="Z1" s="312"/>
      <c r="AA1" s="313"/>
      <c r="AB1" s="311" t="s">
        <v>101</v>
      </c>
      <c r="AC1" s="312"/>
      <c r="AD1" s="312"/>
      <c r="AE1" s="312"/>
      <c r="AF1" s="312"/>
      <c r="AG1" s="312"/>
      <c r="AH1" s="312"/>
      <c r="AI1" s="313"/>
      <c r="AJ1" s="316" t="str">
        <f>"Find storage below "&amp;Main!N2&amp; " °F isotherm"</f>
        <v>Find storage below 60 °F isotherm</v>
      </c>
      <c r="AK1" s="317"/>
      <c r="AL1" s="317"/>
      <c r="AM1" s="317"/>
      <c r="AN1" s="317"/>
      <c r="AO1" s="317"/>
      <c r="AP1" s="317"/>
      <c r="AQ1" s="317"/>
      <c r="AR1" s="318"/>
      <c r="AS1" s="311" t="str">
        <f>"Temps at Elevation of "&amp;Main!$P$2&amp;" ft"</f>
        <v>Temps at Elevation of 380 ft</v>
      </c>
      <c r="AT1" s="312"/>
      <c r="AU1" s="312"/>
      <c r="AV1" s="312"/>
      <c r="AW1" s="312"/>
      <c r="AX1" s="312"/>
      <c r="AY1" s="312"/>
      <c r="AZ1" s="313"/>
      <c r="BA1" s="311" t="str">
        <f>"Temperature (°F) at " &amp; Main!$Q$2 &amp; " TAF"</f>
        <v>Temperature (°F) at 50 TAF</v>
      </c>
      <c r="BB1" s="312"/>
      <c r="BC1" s="312"/>
      <c r="BD1" s="312"/>
      <c r="BE1" s="312"/>
      <c r="BF1" s="312"/>
      <c r="BG1" s="312"/>
      <c r="BH1" s="313"/>
    </row>
    <row r="2" spans="1:60" ht="47.25" customHeight="1" thickBot="1" x14ac:dyDescent="0.35">
      <c r="A2" s="306"/>
      <c r="B2" s="308"/>
      <c r="C2" s="310"/>
      <c r="D2" s="310"/>
      <c r="E2" s="310"/>
      <c r="F2" s="304"/>
      <c r="G2" s="304"/>
      <c r="H2" s="304"/>
      <c r="I2" s="113" t="s">
        <v>62</v>
      </c>
      <c r="J2" s="34" t="s">
        <v>63</v>
      </c>
      <c r="K2" s="35" t="s">
        <v>64</v>
      </c>
      <c r="L2" s="128" t="s">
        <v>55</v>
      </c>
      <c r="M2" s="128" t="s">
        <v>56</v>
      </c>
      <c r="N2" s="128" t="s">
        <v>97</v>
      </c>
      <c r="O2" s="35" t="s">
        <v>92</v>
      </c>
      <c r="P2" s="36" t="s">
        <v>93</v>
      </c>
      <c r="Q2" s="116" t="s">
        <v>133</v>
      </c>
      <c r="R2" s="33" t="s">
        <v>26</v>
      </c>
      <c r="S2" s="170" t="s">
        <v>91</v>
      </c>
      <c r="T2" s="122" t="s">
        <v>62</v>
      </c>
      <c r="U2" s="31" t="s">
        <v>63</v>
      </c>
      <c r="V2" s="32" t="s">
        <v>64</v>
      </c>
      <c r="W2" s="32" t="s">
        <v>57</v>
      </c>
      <c r="X2" s="32" t="s">
        <v>56</v>
      </c>
      <c r="Y2" s="32" t="s">
        <v>96</v>
      </c>
      <c r="Z2" s="32" t="s">
        <v>92</v>
      </c>
      <c r="AA2" s="134" t="s">
        <v>93</v>
      </c>
      <c r="AB2" s="155" t="s">
        <v>62</v>
      </c>
      <c r="AC2" s="31" t="s">
        <v>63</v>
      </c>
      <c r="AD2" s="32" t="s">
        <v>64</v>
      </c>
      <c r="AE2" s="32" t="s">
        <v>57</v>
      </c>
      <c r="AF2" s="32" t="s">
        <v>56</v>
      </c>
      <c r="AG2" s="32" t="s">
        <v>97</v>
      </c>
      <c r="AH2" s="32" t="s">
        <v>92</v>
      </c>
      <c r="AI2" s="134" t="s">
        <v>93</v>
      </c>
      <c r="AJ2" s="226" t="str">
        <f xml:space="preserve"> "Storage (TAF) between "&amp;Main!N2&amp; " °F isotherm and river outlet"</f>
        <v>Storage (TAF) between 60 °F isotherm and river outlet</v>
      </c>
      <c r="AK2" s="247" t="str">
        <f>"Total Storage (TAF) below " &amp;Main!N2&amp;" °F isotherm"</f>
        <v>Total Storage (TAF) below 60 °F isotherm</v>
      </c>
      <c r="AL2" s="261" t="s">
        <v>148</v>
      </c>
      <c r="AM2" s="227" t="s">
        <v>146</v>
      </c>
      <c r="AN2" s="228" t="s">
        <v>147</v>
      </c>
      <c r="AO2" s="228" t="s">
        <v>57</v>
      </c>
      <c r="AP2" s="228" t="s">
        <v>56</v>
      </c>
      <c r="AQ2" s="228" t="s">
        <v>150</v>
      </c>
      <c r="AR2" s="229" t="s">
        <v>149</v>
      </c>
      <c r="AS2" s="122" t="s">
        <v>62</v>
      </c>
      <c r="AT2" s="31" t="s">
        <v>151</v>
      </c>
      <c r="AU2" s="32" t="s">
        <v>152</v>
      </c>
      <c r="AV2" s="32" t="s">
        <v>57</v>
      </c>
      <c r="AW2" s="32" t="s">
        <v>56</v>
      </c>
      <c r="AX2" s="32" t="s">
        <v>96</v>
      </c>
      <c r="AY2" s="32" t="s">
        <v>92</v>
      </c>
      <c r="AZ2" s="134" t="s">
        <v>93</v>
      </c>
      <c r="BA2" s="122" t="s">
        <v>62</v>
      </c>
      <c r="BB2" s="31" t="s">
        <v>63</v>
      </c>
      <c r="BC2" s="32" t="s">
        <v>64</v>
      </c>
      <c r="BD2" s="32" t="s">
        <v>57</v>
      </c>
      <c r="BE2" s="32" t="s">
        <v>56</v>
      </c>
      <c r="BF2" s="32" t="s">
        <v>96</v>
      </c>
      <c r="BG2" s="32" t="s">
        <v>92</v>
      </c>
      <c r="BH2" s="134" t="s">
        <v>93</v>
      </c>
    </row>
    <row r="3" spans="1:60" x14ac:dyDescent="0.3">
      <c r="A3" s="49" t="str">
        <f ca="1">IF(ISNUMBER($B3),Main!$C3,"--")</f>
        <v>MIL</v>
      </c>
      <c r="B3" s="37">
        <f ca="1">IF(ISNUMBER(Main!F3), Main!F3,"--")</f>
        <v>45301</v>
      </c>
      <c r="C3" s="55">
        <f ca="1">IF(ISNUMBER($B3),INDEX(INDIRECT("'"&amp;Main!$E$3&amp;"'!$B$1:$BA$550"),2,(MATCH("Surface Elevation",INDIRECT("'"&amp;Main!$E$3&amp;"'!$B$1:$BA$1"),0))),"--")</f>
        <v>511.22</v>
      </c>
      <c r="D3" s="56" cm="1">
        <f t="array" aca="1" ref="D3" ca="1">IF(ISNUMBER($B3),MEDIAN(IF('Profile Data'!$A$2:$A$102=0,"",'Profile Data'!$A$2:$A$102)),"--")</f>
        <v>52.207000000000001</v>
      </c>
      <c r="E3" s="56" cm="1">
        <f t="array" aca="1" ref="E3" ca="1">IF(ISNUMBER($B3),MEDIAN(IF('Profile Data'!$N$2:$N$102=0,"",'Profile Data'!$N$2:$N$102)),"--")</f>
        <v>485.81900000000002</v>
      </c>
      <c r="F3" s="104" cm="1">
        <f t="array" aca="1" ref="F3" ca="1">IF(ISNUMBER($B3),SUM('Profile Data'!$A$2:$A$102*'Elevation difference'!$B$2:$B$102)/SUM('Elevation difference'!$B$2:$B$102),"--")</f>
        <v>51.649678047431095</v>
      </c>
      <c r="G3" s="107" cm="1">
        <f t="array" aca="1" ref="G3" ca="1">IF(ISNUMBER($B3),SUM(INDIRECT("'Elevation difference'!$B$"&amp;MATCH($V3,ABS('Profile Data'!$N$2:$N$102),0)):INDIRECT("'Elevation difference'!$B$"&amp;MATCH($J3,ABS('Profile Data'!$N$2:$N$102),0))*INDIRECT("'Profile Data'!$A$"&amp;MATCH($V3,ABS('Profile Data'!$N$2:$N$102),0)):INDIRECT("'Profile Data'!$A$"&amp;MATCH($J3,ABS('Profile Data'!$N$2:$N$102),0)))/SUM(INDIRECT("'Elevation difference'!$B$"&amp;MATCH($V3,ABS('Profile Data'!$N$2:$N$102),0)):INDIRECT("'Elevation difference'!$B$"&amp;MATCH($J3,ABS('Profile Data'!$N$2:$N$102),0))),"--")</f>
        <v>51.396014215314622</v>
      </c>
      <c r="H3" s="107" cm="1">
        <f t="array" aca="1" ref="H3" ca="1">IF(ISNUMBER($B3),SUM(INDIRECT("'Elevation difference'!$B$"&amp;MATCH($AD3,ABS('Profile Data'!$N$2:$N$102),0)):INDIRECT("'Elevation difference'!$B$"&amp;MATCH($J3,ABS('Profile Data'!$N$2:$N$102),0))*INDIRECT("'Profile Data'!$A$"&amp;MATCH($AD3,ABS('Profile Data'!$N$2:$N$102),0)):INDIRECT("'Profile Data'!$A$"&amp;MATCH($J3,ABS('Profile Data'!$N$2:$N$102),0)))/SUM(INDIRECT("'Elevation difference'!$B$"&amp;MATCH($AD3,ABS('Profile Data'!$N$2:$N$102),0)):INDIRECT("'Elevation difference'!$B$"&amp;MATCH($J3,ABS('Profile Data'!$N$2:$N$102),0))),"--")</f>
        <v>51.215532483825292</v>
      </c>
      <c r="I3" s="114">
        <f t="shared" ref="I3:I14" ca="1" si="0">IF(ISNUMBER($B3),((380-$J3)*($M3-$L3))/($K3-$J3)+$L3,"--")</f>
        <v>46.031322572596586</v>
      </c>
      <c r="J3" s="57" cm="1">
        <f t="array" aca="1" ref="J3" ca="1">IF(ISNUMBER($B3),MAX(IF('Profile Data'!$N$2:$N$102&lt;380,'Profile Data'!$N$2:$N$102)),"--")</f>
        <v>0</v>
      </c>
      <c r="K3" s="57" cm="1">
        <f t="array" aca="1" ref="K3" ca="1">IF(ISNUMBER($B3),MIN(IF('Profile Data'!$N$2:$N$102&gt;380,'Profile Data'!$N$2:$N$102)),"--")</f>
        <v>416.82400000000001</v>
      </c>
      <c r="L3" s="58" cm="1">
        <f t="array" aca="1" ref="L3" ca="1">IF(ISNUMBER($B3),INDIRECT("'Profile Data'!$A$"&amp;MATCH($J3,ABS('Profile Data'!$N$1:$N$102),0)))</f>
        <v>0</v>
      </c>
      <c r="M3" s="58" cm="1">
        <f t="array" aca="1" ref="M3" ca="1">IF(ISNUMBER($B3),INDIRECT("'Profile Data'!$A$"&amp;MATCH($K3,ABS('Profile Data'!$N$1:$N$102),0)))</f>
        <v>50.491999999999997</v>
      </c>
      <c r="N3" s="164">
        <f t="shared" ref="N3:N14" ca="1" si="1">IF(ISNUMBER($B3),P3+($O3-$P3)*((380-$K3)/($K3-$J3)),"--")</f>
        <v>0.63194506820891094</v>
      </c>
      <c r="O3" s="144" cm="1">
        <f t="array" aca="1" ref="O3" ca="1">IF(ISNUMBER($B3),INDIRECT("Time!$B$"&amp;MATCH($J3,ABS('Profile Data'!$N$1:$N$102),0)))</f>
        <v>0</v>
      </c>
      <c r="P3" s="139" cm="1">
        <f t="array" aca="1" ref="P3" ca="1">IF(ISNUMBER($B3),INDIRECT("Time!$B$"&amp;MATCH($K3,ABS('Profile Data'!$N$1:$N$102),0)))</f>
        <v>0.58064814814814814</v>
      </c>
      <c r="Q3" s="166">
        <f ca="1">'Profile Data'!$A$2</f>
        <v>53.006</v>
      </c>
      <c r="R3" s="59">
        <f ca="1">'Profile Data'!$N$2</f>
        <v>511.06400000000002</v>
      </c>
      <c r="S3" s="141">
        <f ca="1">Time!$B$2</f>
        <v>0.5778240740740741</v>
      </c>
      <c r="T3" s="168">
        <f ca="1">IF(ISNUMBER($B3),((464-U3)*(X3-W3))/(V3-U3)+W3,"--")</f>
        <v>52.148400000000002</v>
      </c>
      <c r="U3" s="60" cm="1">
        <f t="array" aca="1" ref="U3" ca="1">IF(ISNUMBER($B3),MAX(IF('Profile Data'!$N$2:$N$102&lt;464,'Profile Data'!$N$2:$N$102)),"--")</f>
        <v>463.26800000000003</v>
      </c>
      <c r="V3" s="61" cm="1">
        <f t="array" aca="1" ref="V3" ca="1">IF(ISNUMBER($B3),MIN(IF('Profile Data'!$N$2:$N$102&gt;464,'Profile Data'!$N$2:$N$102)),"--")</f>
        <v>473.02800000000002</v>
      </c>
      <c r="W3" s="61" cm="1">
        <f t="array" aca="1" ref="W3" ca="1">IF(ISNUMBER($B3),INDIRECT("'Profile Data'!$A$"&amp;MATCH($U3,ABS('Profile Data'!$N$1:$N$102),0)),"--")</f>
        <v>52.146000000000001</v>
      </c>
      <c r="X3" s="61" cm="1">
        <f t="array" aca="1" ref="X3" ca="1">IF(ISNUMBER($B3),INDIRECT("'Profile Data'!$A$"&amp;MATCH($V3,ABS('Profile Data'!$N$1:$N$102),0)),"--")</f>
        <v>52.177999999999997</v>
      </c>
      <c r="Y3" s="129">
        <f ca="1">IF(ISNUMBER($B3),AA3+(Z3-AA3)*((464-U3)/(V3-U3)),"--")</f>
        <v>0.57945572916666666</v>
      </c>
      <c r="Z3" s="129" cm="1">
        <f t="array" aca="1" ref="Z3" ca="1">IF(ISNUMBER($B3),INDIRECT("Time!$B$"&amp;MATCH($U3,ABS('Profile Data'!$N$1:$N$102),0)),"--")</f>
        <v>0.57959490740740738</v>
      </c>
      <c r="AA3" s="153" cm="1">
        <f t="array" aca="1" ref="AA3" ca="1">IF(ISNUMBER($B3),INDIRECT("Time!$B$"&amp;MATCH($V3,ABS('Profile Data'!$N$1:$N$102),0)),"--")</f>
        <v>0.57944444444444443</v>
      </c>
      <c r="AB3" s="123">
        <f t="shared" ref="AB3:AB14" ca="1" si="2">IF(ISNUMBER($B3),((446-$AC3)*($AF3-$AE3))/($AD3-$AC3)+$AE3,"--")</f>
        <v>51.32739368998628</v>
      </c>
      <c r="AC3" s="66" cm="1">
        <f t="array" aca="1" ref="AC3" ca="1">IF(ISNUMBER($B3),MAX(IF('Profile Data'!$N$2:$N$102&lt;446,'Profile Data'!$N$2:$N$102)),"--")</f>
        <v>442.95600000000002</v>
      </c>
      <c r="AD3" s="67" cm="1">
        <f t="array" aca="1" ref="AD3" ca="1">IF(ISNUMBER($B3),MIN(IF('Profile Data'!$N$2:$N$102&gt;446,'Profile Data'!$N$2:$N$102)),"--")</f>
        <v>453.16200000000003</v>
      </c>
      <c r="AE3" s="67" cm="1">
        <f t="array" aca="1" ref="AE3" ca="1">IF(ISNUMBER($B3),INDIRECT("'Profile Data'!$A$"&amp;MATCH($AC3,ABS('Profile Data'!$N$1:$N$102),0)),"--")</f>
        <v>51.103999999999999</v>
      </c>
      <c r="AF3" s="67" cm="1">
        <f t="array" aca="1" ref="AF3" ca="1">IF(ISNUMBER($B3),INDIRECT("'Profile Data'!$A$"&amp;MATCH($AD3,ABS('Profile Data'!$N$1:$N$102),0)),"--")</f>
        <v>51.853000000000002</v>
      </c>
      <c r="AG3" s="130">
        <f t="shared" ref="AG3:AG14" ca="1" si="3">IF(ISNUMBER($B3),AI3+($AH3-$AI3)*((446-$AC3)/($AD3-$AC3)),"--")</f>
        <v>0.57992913572989013</v>
      </c>
      <c r="AH3" s="130" cm="1">
        <f t="array" aca="1" ref="AH3" ca="1">IF(ISNUMBER($B3),INDIRECT("Time!$B$"&amp;MATCH($AC3,ABS('Profile Data'!$N$1:$N$102),0)),"--")</f>
        <v>0.58003472222222219</v>
      </c>
      <c r="AI3" s="163" cm="1">
        <f t="array" aca="1" ref="AI3" ca="1">IF(ISNUMBER($B3),INDIRECT("Time!$B$"&amp;MATCH($AD3,ABS('Profile Data'!$N$1:$N$102),0)),"--")</f>
        <v>0.57988425925925924</v>
      </c>
      <c r="AJ3" s="230">
        <f ca="1">IF(ISNUMBER($B3),IF(Main!H3&lt;Main!$N$2,Main!$L3-20.475,AK3-20.475),"--")</f>
        <v>229.71100000000001</v>
      </c>
      <c r="AK3" s="248">
        <f ca="1">IF(ISNUMBER($B3),IF(Main!H3&lt;Main!$N$2,Main!$L3,(((Main!$N$2-AO3)*(AR3-AQ3))/(AP3-AO3)+AQ3)/1000),"--")</f>
        <v>250.18600000000001</v>
      </c>
      <c r="AL3" s="262">
        <f ca="1">IF(ISNUMBER($B3),((Main!$N$2-$AO3)*($AN3-$AM3))/($AN3-$AM3)+$AM3,"--")</f>
        <v>518.05799999999999</v>
      </c>
      <c r="AM3" s="231" cm="1">
        <f t="array" aca="1" ref="AM3" ca="1">IF(ISNUMBER($B3),MAX(IF('Profile Data'!$A$2:$A$102&lt;Main!$N$2,'Profile Data'!$N$2:$N$102)),"--")</f>
        <v>511.06400000000002</v>
      </c>
      <c r="AN3" s="232" cm="1">
        <f t="array" aca="1" ref="AN3" ca="1">IF(ISNUMBER($B3),MIN(IF('Profile Data'!$A$2:$A$102&gt;Main!$N$2,'Profile Data'!$N$2:$N$102)),"--")</f>
        <v>0</v>
      </c>
      <c r="AO3" s="232" cm="1">
        <f t="array" aca="1" ref="AO3" ca="1">IF(ISNUMBER($B3),INDIRECT("'Profile Data'!$A$"&amp;MATCH($AM3,ABS('Profile Data'!$N$1:$N$102),0)),"--")</f>
        <v>53.006</v>
      </c>
      <c r="AP3" s="232" cm="1">
        <f t="array" aca="1" ref="AP3" ca="1">IF(ISNUMBER($B3),INDIRECT("'Profile Data'!$A$"&amp;MATCH($AN3,ABS('Profile Data'!$N$1:$N$102),0)),"--")</f>
        <v>0</v>
      </c>
      <c r="AQ3" s="249">
        <f ca="1">IF(ISNUMBER($B3),INDEX('Storage-elevation'!$B$2:$B$279,MATCH(INT($AM3),'Storage-elevation'!$A$2:$A$302,0)),"--")</f>
        <v>249478</v>
      </c>
      <c r="AR3" s="250" t="e">
        <f ca="1">IF(ISNUMBER($B3),INDEX('Storage-elevation'!$B$2:$B$279,MATCH(INT($AN3),'Storage-elevation'!$A$2:$A$302,0)),"--")</f>
        <v>#N/A</v>
      </c>
      <c r="AS3" s="168">
        <f ca="1">IF(ISNUMBER($B3),((Main!$P$2-$U3)*($X3-$W3))/($V3-$U3)+$W3,"--")</f>
        <v>51.872990163934453</v>
      </c>
      <c r="AT3" s="60" cm="1">
        <f t="array" aca="1" ref="AT3" ca="1">IF(ISNUMBER($B3),MAX(IF('Profile Data'!$N$2:$N$102&lt;Main!$P$2,'Profile Data'!$N$2:$N$102)),"--")</f>
        <v>0</v>
      </c>
      <c r="AU3" s="61" cm="1">
        <f t="array" aca="1" ref="AU3" ca="1">IF(ISNUMBER($B3),MIN(IF('Profile Data'!$N$2:$N$102&gt;Main!$P$2,'Profile Data'!$N$2:$N$102)),"--")</f>
        <v>416.82400000000001</v>
      </c>
      <c r="AV3" s="61" cm="1">
        <f t="array" aca="1" ref="AV3" ca="1">IF(ISNUMBER($B3),INDIRECT("'Profile Data'!$A$"&amp;MATCH($AT3,ABS('Profile Data'!$N$1:$N$102),0)),"--")</f>
        <v>0</v>
      </c>
      <c r="AW3" s="61" cm="1">
        <f t="array" aca="1" ref="AW3" ca="1">IF(ISNUMBER($B3),INDIRECT("'Profile Data'!$A$"&amp;MATCH($V3,ABS('Profile Data'!$N$1:$N$102),0)),"--")</f>
        <v>52.177999999999997</v>
      </c>
      <c r="AX3" s="129">
        <f ca="1">IF(ISNUMBER($B3),AZ3+(AY3-AZ3)*((464-AT3)/(AU3-AT3)),"--")</f>
        <v>-6.5717561937501223E-2</v>
      </c>
      <c r="AY3" s="129" cm="1">
        <f t="array" aca="1" ref="AY3" ca="1">IF(ISNUMBER($B3),INDIRECT("Time!$B$"&amp;MATCH($AT3,ABS('Profile Data'!$N$1:$N$102),0)),"--")</f>
        <v>0</v>
      </c>
      <c r="AZ3" s="153" cm="1">
        <f t="array" aca="1" ref="AZ3" ca="1">IF(ISNUMBER($B3),INDIRECT("Time!$B$"&amp;MATCH($AU3,ABS('Profile Data'!$N$1:$N$102),0)),"--")</f>
        <v>0.58064814814814814</v>
      </c>
      <c r="BA3" s="168">
        <f ca="1">IF(ISNUMBER($B3),((Main!$Q$2-BB3)*(BE3-BD3))/(BC3-BB3)+BD3,"--")</f>
        <v>47.158787474237492</v>
      </c>
      <c r="BB3" s="60" cm="1">
        <f t="array" aca="1" ref="BB3" ca="1">IF(ISNUMBER($B3),MAX(IF('Profile Data'!$AA$2:$AA$102&lt;Main!$Q$2,'Profile Data'!$AA$2:$AA$102)),"--")</f>
        <v>0</v>
      </c>
      <c r="BC3" s="61" cm="1">
        <f t="array" aca="1" ref="BC3" ca="1">IF(ISNUMBER($B3),MIN(IF('Profile Data'!$AA$2:$AA$102&gt;Main!$Q$2,'Profile Data'!$AA$2:$AA$102)),"--")</f>
        <v>53.534031200000015</v>
      </c>
      <c r="BD3" s="61" cm="1">
        <f t="array" aca="1" ref="BD3" ca="1">IF(ISNUMBER($B3),INDIRECT("'Profile Data'!$A$"&amp;MATCH($BB3,ABS('Profile Data'!$AA$1:$AA$102),0)),"--")</f>
        <v>0</v>
      </c>
      <c r="BE3" s="61" cm="1">
        <f t="array" aca="1" ref="BE3" ca="1">IF(ISNUMBER($B3),INDIRECT("'Profile Data'!$A$"&amp;MATCH($BC3,ABS('Profile Data'!$AA$1:$AA$102),0)),"--")</f>
        <v>50.491999999999997</v>
      </c>
      <c r="BF3" s="129">
        <f ca="1">IF(ISNUMBER($B3),BH3+(BG3-BH3)*((Main!$Q$2-BB3)/(BC3-BB3)),"--")</f>
        <v>3.8331293679557343E-2</v>
      </c>
      <c r="BG3" s="129" cm="1">
        <f t="array" aca="1" ref="BG3" ca="1">IF(ISNUMBER($B3),INDIRECT("Time!$B$"&amp;MATCH(BB3,ABS('Profile Data'!$AA$1:$AA$102),0)),"--")</f>
        <v>0</v>
      </c>
      <c r="BH3" s="153" cm="1">
        <f t="array" aca="1" ref="BH3" ca="1">IF(ISNUMBER($B3),INDIRECT("Time!$B$"&amp;MATCH(BC3,ABS('Profile Data'!$AA$1:$AA$102),0)),"--")</f>
        <v>0.58064814814814814</v>
      </c>
    </row>
    <row r="4" spans="1:60" x14ac:dyDescent="0.3">
      <c r="A4" s="38" t="str">
        <f ca="1">IF(ISNUMBER($B4),Main!$C4,"--")</f>
        <v>MIL</v>
      </c>
      <c r="B4" s="39">
        <f ca="1">IF(ISNUMBER(Main!F4), Main!F4,"--")</f>
        <v>45329</v>
      </c>
      <c r="C4" s="62">
        <f ca="1">IF(ISNUMBER($B4),INDEX(INDIRECT("'"&amp;Main!$E$4&amp;"'!$B$1:$BA$550"),2,(MATCH("Surface Elevation",INDIRECT("'"&amp;Main!$E$4&amp;"'!$B$1:$BA$1"),0))),"--")</f>
        <v>525.99</v>
      </c>
      <c r="D4" s="63" cm="1">
        <f t="array" aca="1" ref="D4" ca="1">IF(ISNUMBER($B4),MEDIAN(IF('Profile Data'!$B$2:$B$102=0,"",'Profile Data'!$B$2:$B$102)),"--")</f>
        <v>49.323999999999998</v>
      </c>
      <c r="E4" s="63" cm="1">
        <f t="array" aca="1" ref="E4" ca="1">IF(ISNUMBER($B4),MEDIAN(IF('Profile Data'!$O$2:$O$102=0,"",'Profile Data'!$O$2:$O$102)),"--")</f>
        <v>449.17099999999999</v>
      </c>
      <c r="F4" s="105" cm="1">
        <f t="array" aca="1" ref="F4" ca="1">IF(ISNUMBER($B4),SUM('Profile Data'!$B$2:$B$102*'Elevation difference'!$C$2:$C$102)/SUM('Elevation difference'!$C$2:$C$102),"--")</f>
        <v>49.393437613170327</v>
      </c>
      <c r="G4" s="107" cm="1">
        <f t="array" aca="1" ref="G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48.60895104218362</v>
      </c>
      <c r="H4" s="107" cm="1">
        <f t="array" aca="1" ref="H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48.60895104218362</v>
      </c>
      <c r="I4" s="114">
        <f t="shared" ca="1" si="0"/>
        <v>47.887830333273925</v>
      </c>
      <c r="J4" s="57" cm="1">
        <f t="array" aca="1" ref="J4" ca="1">IF(ISNUMBER($B4),MAX(IF('Profile Data'!$O$2:$O$102&lt;380,'Profile Data'!$O$2:$O$102)),"--")</f>
        <v>378.90499999999997</v>
      </c>
      <c r="K4" s="58" cm="1">
        <f t="array" aca="1" ref="K4" ca="1">IF(ISNUMBER($B4),MIN(IF('Profile Data'!$O$2:$O$102&gt;380,'Profile Data'!$O$2:$O$102)),"--")</f>
        <v>390.12700000000001</v>
      </c>
      <c r="L4" s="58" cm="1">
        <f t="array" aca="1" ref="L4" ca="1">IF(ISNUMBER($B4),INDIRECT("'Profile Data'!$B"&amp;MATCH($J4,ABS('Profile Data'!$O$1:$O$102),0)),"--")</f>
        <v>47.881</v>
      </c>
      <c r="M4" s="58" cm="1">
        <f t="array" aca="1" ref="M4" ca="1">IF(ISNUMBER($B4),INDIRECT("'Profile Data'!$B"&amp;MATCH($K4,ABS('Profile Data'!$O$1:$O$102),0)),"--")</f>
        <v>47.951000000000001</v>
      </c>
      <c r="N4" s="164">
        <f t="shared" ca="1" si="1"/>
        <v>0.59961438695980784</v>
      </c>
      <c r="O4" s="144" cm="1">
        <f t="array" aca="1" ref="O4" ca="1">IF(ISNUMBER($B4),INDIRECT("Time!$C$"&amp;MATCH($J4,ABS('Profile Data'!$O$1:$O$102),0)),"--")</f>
        <v>0.59976851851851853</v>
      </c>
      <c r="P4" s="140" cm="1">
        <f t="array" aca="1" ref="P4" ca="1">IF(ISNUMBER($B4),INDIRECT("Time!$C$"&amp;MATCH($K4,ABS('Profile Data'!$O$1:$O$102),0)),"--")</f>
        <v>0.59968750000000004</v>
      </c>
      <c r="Q4" s="167">
        <f ca="1">'Profile Data'!$B$2</f>
        <v>53.691000000000003</v>
      </c>
      <c r="R4" s="65">
        <f ca="1">'Profile Data'!$O$2</f>
        <v>525.53899999999999</v>
      </c>
      <c r="S4" s="142">
        <f ca="1">Time!$C$2</f>
        <v>0.59758101851851853</v>
      </c>
      <c r="T4" s="169">
        <f t="shared" ref="T4:T14" ca="1" si="4">IF(ISNUMBER($B4),((464-$U4)*($X4-$W4))/($V4-$U4)+$W4,"--")</f>
        <v>50.306639540739248</v>
      </c>
      <c r="U4" s="66" cm="1">
        <f t="array" aca="1" ref="U4" ca="1">IF(ISNUMBER($B4),MAX(IF('Profile Data'!$O$2:$O$102&lt;464,'Profile Data'!$O$2:$O$102)),"--")</f>
        <v>460.798</v>
      </c>
      <c r="V4" s="67" cm="1">
        <f t="array" aca="1" ref="V4" ca="1">IF(ISNUMBER($B4),MIN(IF('Profile Data'!$O$2:$O$102&gt;464,'Profile Data'!$O$2:$O$102)),"--")</f>
        <v>470.72700000000003</v>
      </c>
      <c r="W4" s="67" cm="1">
        <f t="array" aca="1" ref="W4" ca="1">IF(ISNUMBER($B4),INDIRECT("'Profile Data'!$B$"&amp;MATCH($U4,ABS('Profile Data'!$O$1:$O$102),0)),"--")</f>
        <v>50.058</v>
      </c>
      <c r="X4" s="67" cm="1">
        <f t="array" aca="1" ref="X4" ca="1">IF(ISNUMBER($B4),INDIRECT("'Profile Data'!$B$"&amp;MATCH($V4,ABS('Profile Data'!$O$1:$O$102),0)),"--")</f>
        <v>50.829000000000001</v>
      </c>
      <c r="Y4" s="130">
        <f t="shared" ref="Y4:Y14" ca="1" si="5">IF(ISNUMBER($B4),AA4+(Z4-AA4)*((464-U4)/(V4-U4)),"--")</f>
        <v>0.59889149186072976</v>
      </c>
      <c r="Z4" s="130" cm="1">
        <f t="array" aca="1" ref="Z4" ca="1">IF(ISNUMBER($B4),INDIRECT("Time!$C$"&amp;MATCH($U4,ABS('Profile Data'!$O$1:$O$102),0)),"--")</f>
        <v>0.59896990740740741</v>
      </c>
      <c r="AA4" s="151" cm="1">
        <f t="array" aca="1" ref="AA4" ca="1">IF(ISNUMBER($B4),INDIRECT("Time!$C$"&amp;MATCH($V4,ABS('Profile Data'!$O$1:$O$102),0)),"--")</f>
        <v>0.59885416666666669</v>
      </c>
      <c r="AB4" s="123">
        <f t="shared" ca="1" si="2"/>
        <v>49.119967828418233</v>
      </c>
      <c r="AC4" s="66" cm="1">
        <f t="array" aca="1" ref="AC4" ca="1">IF(ISNUMBER($B4),MAX(IF('Profile Data'!$O$2:$O$102&lt;446,'Profile Data'!$O$2:$O$102)),"--")</f>
        <v>440.59199999999998</v>
      </c>
      <c r="AD4" s="67" cm="1">
        <f t="array" aca="1" ref="AD4" ca="1">IF(ISNUMBER($B4),MIN(IF('Profile Data'!$O$2:$O$102&gt;446,'Profile Data'!$O$2:$O$102)),"--")</f>
        <v>449.17099999999999</v>
      </c>
      <c r="AE4" s="67" cm="1">
        <f t="array" aca="1" ref="AE4" ca="1">IF(ISNUMBER($B4),INDIRECT("'Profile Data'!$B$"&amp;MATCH($AC4,ABS('Profile Data'!$O$1:$O$102),0)),"--")</f>
        <v>48.771999999999998</v>
      </c>
      <c r="AF4" s="67" cm="1">
        <f t="array" aca="1" ref="AF4" ca="1">IF(ISNUMBER($B4),INDIRECT("'Profile Data'!$B$"&amp;MATCH($AD4,ABS('Profile Data'!$O$1:$O$102),0)),"--")</f>
        <v>49.323999999999998</v>
      </c>
      <c r="AG4" s="130">
        <f t="shared" ca="1" si="3"/>
        <v>0.59913672031834841</v>
      </c>
      <c r="AH4" s="130" cm="1">
        <f t="array" aca="1" ref="AH4" ca="1">IF(ISNUMBER($B4),INDIRECT("Time!$C$"&amp;MATCH($AC4,ABS('Profile Data'!$O$1:$O$102),0)),"--")</f>
        <v>0.59916666666666674</v>
      </c>
      <c r="AI4" s="163" cm="1">
        <f t="array" aca="1" ref="AI4" ca="1">IF(ISNUMBER($B4),INDIRECT("Time!$C$"&amp;MATCH($AD4,ABS('Profile Data'!$O$1:$O$102),0)),"--")</f>
        <v>0.59908564814814813</v>
      </c>
      <c r="AJ4" s="230">
        <f t="shared" ref="AJ4:AJ14" ca="1" si="6">IF(ISNUMBER($B4),(AK4-20.475),"--")</f>
        <v>279.88499999999999</v>
      </c>
      <c r="AK4" s="248">
        <f ca="1">IF(ISNUMBER($B4),IF(Main!H4&lt;Main!$N$2,Main!$L4,(((Main!$N$2-AO4)*(AR4-AQ4))/(AP4-AO4)+AQ4)/1000),"--")</f>
        <v>300.36</v>
      </c>
      <c r="AL4" s="262">
        <f ca="1">IF(ISNUMBER($B4),((Main!$N$2-$AO4)*($AN4-$AM4))/($AN4-$AM4)+$AM4,"--")</f>
        <v>531.84799999999996</v>
      </c>
      <c r="AM4" s="231" cm="1">
        <f t="array" aca="1" ref="AM4" ca="1">IF(ISNUMBER($B4),MAX(IF('Profile Data'!$B$2:$B$102&lt;Main!$N$2,'Profile Data'!$O$2:$O$102)),"--")</f>
        <v>525.53899999999999</v>
      </c>
      <c r="AN4" s="232" cm="1">
        <f t="array" aca="1" ref="AN4" ca="1">IF(ISNUMBER($B4),MIN(IF('Profile Data'!$B$2:$B$102&gt;Main!$N$2,'Profile Data'!$O$2:$O$102)),"--")</f>
        <v>0</v>
      </c>
      <c r="AO4" s="232" cm="1">
        <f t="array" aca="1" ref="AO4" ca="1">IF(ISNUMBER($B4),INDIRECT("'Profile Data'!$B$"&amp;MATCH($AM4,ABS('Profile Data'!$O$1:$O$102),0)),"--")</f>
        <v>53.691000000000003</v>
      </c>
      <c r="AP4" s="232" cm="1">
        <f t="array" aca="1" ref="AP4" ca="1">IF(ISNUMBER($B4),INDIRECT("'Profile Data'!$B$"&amp;MATCH($AN4,ABS('Profile Data'!$O$1:$O$102),0)),"--")</f>
        <v>0</v>
      </c>
      <c r="AQ4" s="249">
        <f ca="1">IF(ISNUMBER($B4),INDEX('Storage-elevation'!$B$2:$B$279,MATCH(INT($AM4),'Storage-elevation'!$A$2:$A$302,0)),"--")</f>
        <v>296826</v>
      </c>
      <c r="AR4" s="250" t="e">
        <f ca="1">IF(ISNUMBER($B4),INDEX('Storage-elevation'!$B$2:$B$279,MATCH(INT($AN4),'Storage-elevation'!$A$2:$A$302,0)),"--")</f>
        <v>#N/A</v>
      </c>
      <c r="AS4" s="169">
        <f ca="1">IF(ISNUMBER($B4),((Main!$P$2-$U4)*($X4-$W4))/($V4-$U4)+$W4,"--")</f>
        <v>43.783928290865155</v>
      </c>
      <c r="AT4" s="66" cm="1">
        <f t="array" aca="1" ref="AT4" ca="1">IF(ISNUMBER($B4),MAX(IF('Profile Data'!$O$2:$O$102&lt;Main!$P$2,'Profile Data'!$O$2:$O$102)),"--")</f>
        <v>378.90499999999997</v>
      </c>
      <c r="AU4" s="67" cm="1">
        <f t="array" aca="1" ref="AU4" ca="1">IF(ISNUMBER($B4),MIN(IF('Profile Data'!$O$2:$O$102&gt;Main!$P$2,'Profile Data'!$O$2:$O$102)),"--")</f>
        <v>390.12700000000001</v>
      </c>
      <c r="AV4" s="67" cm="1">
        <f t="array" aca="1" ref="AV4" ca="1">IF(ISNUMBER($B4),INDIRECT("'Profile Data'!$B$"&amp;MATCH($AT4,ABS('Profile Data'!$O$1:$O$102),0)),"--")</f>
        <v>47.881</v>
      </c>
      <c r="AW4" s="67" cm="1">
        <f t="array" aca="1" ref="AW4" ca="1">IF(ISNUMBER($B4),INDIRECT("'Profile Data'!$B$"&amp;MATCH($V4,ABS('Profile Data'!$O$1:$O$102),0)),"--")</f>
        <v>50.829000000000001</v>
      </c>
      <c r="AX4" s="130">
        <f t="shared" ref="AX4:AX14" ca="1" si="7">IF(ISNUMBER($B4),AZ4+(AY4-AZ4)*((464-AT4)/(AU4-AT4)),"--")</f>
        <v>0.6003018531307549</v>
      </c>
      <c r="AY4" s="130" cm="1">
        <f t="array" aca="1" ref="AY4" ca="1">IF(ISNUMBER($B4),INDIRECT("Time!$C$"&amp;MATCH($AT4,ABS('Profile Data'!$O$1:$O$102),0)),"--")</f>
        <v>0.59976851851851853</v>
      </c>
      <c r="AZ4" s="151" cm="1">
        <f t="array" aca="1" ref="AZ4" ca="1">IF(ISNUMBER($B4),INDIRECT("Time!$C$"&amp;MATCH($AU4,ABS('Profile Data'!$O$1:$O$102),0)),"--")</f>
        <v>0.59968750000000004</v>
      </c>
      <c r="BA4" s="169">
        <f ca="1">IF(ISNUMBER($B4),((Main!$Q$2-BB4)*(BE4-BD4))/(BC4-BB4)+BD4,"--")</f>
        <v>48.122283059475123</v>
      </c>
      <c r="BB4" s="66" cm="1">
        <f t="array" aca="1" ref="BB4" ca="1">IF(ISNUMBER($B4),MAX(IF('Profile Data'!$AB$2:$AB$102&lt;Main!$Q$2,'Profile Data'!$AB$2:$AB$102)),"--")</f>
        <v>46.640289100000011</v>
      </c>
      <c r="BC4" s="67" cm="1">
        <f t="array" aca="1" ref="BC4" ca="1">IF(ISNUMBER($B4),MIN(IF('Profile Data'!$AB$2:$AB$102&gt;Main!$Q$2,'Profile Data'!$AB$2:$AB$102)),"--")</f>
        <v>58.249904000000022</v>
      </c>
      <c r="BD4" s="67" cm="1">
        <f t="array" aca="1" ref="BD4" ca="1">IF(ISNUMBER($B4),INDIRECT("'Profile Data'!$B$"&amp;MATCH($BB4,ABS('Profile Data'!$AB$1:$AB$102),0)),"--")</f>
        <v>48.1</v>
      </c>
      <c r="BE4" s="67" cm="1">
        <f t="array" aca="1" ref="BE4" ca="1">IF(ISNUMBER($B4),INDIRECT("'Profile Data'!$B$"&amp;MATCH($BC4,ABS('Profile Data'!$AB$1:$AB$102),0)),"--")</f>
        <v>48.177</v>
      </c>
      <c r="BF4" s="130">
        <f ca="1">IF(ISNUMBER($B4),BH4+(BG4-BH4)*((Main!$Q$2-BB4)/(BC4-BB4)),"--")</f>
        <v>0.59940179540581429</v>
      </c>
      <c r="BG4" s="130" cm="1">
        <f t="array" aca="1" ref="BG4" ca="1">IF(ISNUMBER($B4),INDIRECT("Time!$C$"&amp;MATCH($BB4,ABS('Profile Data'!$AB$1:$AB$102),0)),"--")</f>
        <v>0.59946759259259264</v>
      </c>
      <c r="BH4" s="151" cm="1">
        <f t="array" aca="1" ref="BH4" ca="1">IF(ISNUMBER($B4),INDIRECT("Time!$C$"&amp;MATCH($BC4,ABS('Profile Data'!$AB$1:$AB$102),0)),"--")</f>
        <v>0.59937499999999999</v>
      </c>
    </row>
    <row r="5" spans="1:60" x14ac:dyDescent="0.3">
      <c r="A5" s="38" t="str">
        <f ca="1">IF(ISNUMBER($B5),Main!$C5,"--")</f>
        <v>MIL</v>
      </c>
      <c r="B5" s="39">
        <f ca="1">IF(ISNUMBER(Main!F5), Main!F5,"--")</f>
        <v>45366</v>
      </c>
      <c r="C5" s="62">
        <f ca="1">IF(ISNUMBER($B5),INDEX(INDIRECT("'"&amp;Main!$E$5&amp;"'!$B$1:$BA$550"),2,(MATCH("Surface Elevation",INDIRECT("'"&amp;Main!$E$5&amp;"'!$B$1:$BA$1"),0))),"--")</f>
        <v>541.37</v>
      </c>
      <c r="D5" s="63" cm="1">
        <f t="array" aca="1" ref="D5" ca="1">IF(ISNUMBER($B5),MEDIAN(IF('Profile Data'!$C$2:$C$102=0,"",'Profile Data'!$C$2:$C$102)),"--")</f>
        <v>51.616999999999997</v>
      </c>
      <c r="E5" s="63" cm="1">
        <f t="array" aca="1" ref="E5" ca="1">IF(ISNUMBER($B5),MEDIAN(IF('Profile Data'!$P$2:$P$102=0,"",'Profile Data'!$P$2:$P$102)),"--")</f>
        <v>495.685</v>
      </c>
      <c r="F5" s="105" cm="1">
        <f t="array" aca="1" ref="F5" ca="1">IF(ISNUMBER($B5),SUM('Profile Data'!$C$2:$C$102*'Elevation difference'!$D$2:$D$102)/SUM('Elevation difference'!$D$2:$D$102),"--")</f>
        <v>49.963079067667131</v>
      </c>
      <c r="G5" s="107" cm="1">
        <f t="array" aca="1" ref="G5" ca="1">IF(ISNUMBER($B5),SUM(INDIRECT("'Elevation difference'!$D$"&amp;MATCH($V5,ABS('Profile Data'!$P$2:$P$102),0)):INDIRECT("'Elevation difference'!$D$"&amp;MATCH($J5,ABS('Profile Data'!$P$2:$P$102),0))*INDIRECT("'Profile Data'!$C$"&amp;MATCH($V5,ABS('Profile Data'!$P$2:$P$102),0)):INDIRECT("'Profile Data'!$C$"&amp;MATCH($J5,ABS('Profile Data'!$P$2:$P$102),0)))/SUM(INDIRECT("'Elevation difference'!$D$"&amp;MATCH($V5,ABS('Profile Data'!$P$2:$P$102),0)):INDIRECT("'Elevation difference'!$D$"&amp;MATCH($J5,ABS('Profile Data'!$P$2:$P$102),0))),"--")</f>
        <v>47.994695955985698</v>
      </c>
      <c r="H5" s="107" cm="1">
        <f t="array" aca="1" ref="H5" ca="1">IF(ISNUMBER($B5),SUM(INDIRECT("'Elevation difference'!$D$"&amp;MATCH($AD5,ABS('Profile Data'!$P$2:$P$102),0)):INDIRECT("'Elevation difference'!$D$"&amp;MATCH($J5,ABS('Profile Data'!$P$2:$P$102),0))*INDIRECT("'Profile Data'!$C$"&amp;MATCH($AD5,ABS('Profile Data'!$P$2:$P$102),0)):INDIRECT("'Profile Data'!$C$"&amp;MATCH($J5,ABS('Profile Data'!$P$2:$P$102),0)))/SUM(INDIRECT("'Elevation difference'!$D$"&amp;MATCH($AD5,ABS('Profile Data'!$P$2:$P$102),0)):INDIRECT("'Elevation difference'!$D$"&amp;MATCH($J5,ABS('Profile Data'!$P$2:$P$102),0))),"--")</f>
        <v>47.799350389758537</v>
      </c>
      <c r="I5" s="114">
        <f t="shared" ca="1" si="0"/>
        <v>47.400776378636557</v>
      </c>
      <c r="J5" s="57" cm="1">
        <f t="array" aca="1" ref="J5" ca="1">IF(ISNUMBER($B5),MAX(IF('Profile Data'!$P$2:$P$102&lt;380,'Profile Data'!$P$2:$P$102)),"--")</f>
        <v>379.71100000000001</v>
      </c>
      <c r="K5" s="58" cm="1">
        <f t="array" aca="1" ref="K5" ca="1">IF(ISNUMBER($B5),MIN(IF('Profile Data'!$P$2:$P$102&gt;380,'Profile Data'!$P$2:$P$102)),"--")</f>
        <v>386.62</v>
      </c>
      <c r="L5" s="58" cm="1">
        <f t="array" aca="1" ref="L5" ca="1">IF(ISNUMBER($B5),INDIRECT("'Profile Data'!$C$"&amp;MATCH($J5,ABS('Profile Data'!$P$1:$P$102),0)),"--")</f>
        <v>47.393999999999998</v>
      </c>
      <c r="M5" s="58" cm="1">
        <f t="array" aca="1" ref="M5" ca="1">IF(ISNUMBER($B5),INDIRECT("'Profile Data'!$C$"&amp;MATCH($K5,ABS('Profile Data'!$P$1:$P$102),0)),"--")</f>
        <v>47.555999999999997</v>
      </c>
      <c r="N5" s="164">
        <f t="shared" ca="1" si="1"/>
        <v>0.44596029970301754</v>
      </c>
      <c r="O5" s="144" cm="1">
        <f t="array" aca="1" ref="O5" ca="1">IF(ISNUMBER($B5),INDIRECT("Time!$D$"&amp;MATCH($J5,ABS('Profile Data'!$P$1:$P$102),0)),"--")</f>
        <v>0.44756944444444446</v>
      </c>
      <c r="P5" s="140" cm="1">
        <f t="array" aca="1" ref="P5" ca="1">IF(ISNUMBER($B5),INDIRECT("Time!$D$"&amp;MATCH($K5,ABS('Profile Data'!$P$1:$P$102),0)),"--")</f>
        <v>0.44674768518518521</v>
      </c>
      <c r="Q5" s="167">
        <f ca="1">'Profile Data'!$C$2</f>
        <v>56.396999999999998</v>
      </c>
      <c r="R5" s="65">
        <f ca="1">'Profile Data'!$P$2</f>
        <v>540.375</v>
      </c>
      <c r="S5" s="142">
        <f ca="1">Time!$D$2</f>
        <v>0.44378472222222221</v>
      </c>
      <c r="T5" s="169">
        <f t="shared" ca="1" si="4"/>
        <v>48.476437880004589</v>
      </c>
      <c r="U5" s="66" cm="1">
        <f t="array" aca="1" ref="U5" ca="1">IF(ISNUMBER($B5),MAX(IF('Profile Data'!$P$2:$P$102&lt;464,'Profile Data'!$P$2:$P$102)),"--")</f>
        <v>456.798</v>
      </c>
      <c r="V5" s="67" cm="1">
        <f t="array" aca="1" ref="V5" ca="1">IF(ISNUMBER($B5),MIN(IF('Profile Data'!$P$2:$P$102&gt;464,'Profile Data'!$P$2:$P$102)),"--")</f>
        <v>465.51499999999999</v>
      </c>
      <c r="W5" s="67" cm="1">
        <f t="array" aca="1" ref="W5" ca="1">IF(ISNUMBER($B5),INDIRECT("'Profile Data'!$C$"&amp;MATCH($U5,ABS('Profile Data'!$P$1:$P$102),0)),"--")</f>
        <v>48.140999999999998</v>
      </c>
      <c r="X5" s="67" cm="1">
        <f t="array" aca="1" ref="X5" ca="1">IF(ISNUMBER($B5),INDIRECT("'Profile Data'!$C$"&amp;MATCH($V5,ABS('Profile Data'!$P$1:$P$102),0)),"--")</f>
        <v>48.546999999999997</v>
      </c>
      <c r="Y5" s="130">
        <f ca="1">IF(ISNUMBER($B5),AA5+(Z5-AA5)*((464-U5)/(V5-U5)),"--")</f>
        <v>0.44568187986225294</v>
      </c>
      <c r="Z5" s="130" cm="1">
        <f t="array" aca="1" ref="Z5" ca="1">IF(ISNUMBER($B5),INDIRECT("Time!$D$"&amp;MATCH($U5,ABS('Profile Data'!$P$1:$P$102),0)),"--")</f>
        <v>0.44570601851851849</v>
      </c>
      <c r="AA5" s="151" cm="1">
        <f t="array" aca="1" ref="AA5" ca="1">IF(ISNUMBER($B5),INDIRECT("Time!$D$"&amp;MATCH($V5,ABS('Profile Data'!$P$1:$P$102),0)),"--")</f>
        <v>0.44556712962962958</v>
      </c>
      <c r="AB5" s="123">
        <f t="shared" ca="1" si="2"/>
        <v>47.988837148903421</v>
      </c>
      <c r="AC5" s="66" cm="1">
        <f t="array" aca="1" ref="AC5" ca="1">IF(ISNUMBER($B5),MAX(IF('Profile Data'!$P$2:$P$102&lt;446,'Profile Data'!$P$2:$P$102)),"--")</f>
        <v>436.649</v>
      </c>
      <c r="AD5" s="67" cm="1">
        <f t="array" aca="1" ref="AD5" ca="1">IF(ISNUMBER($B5),MIN(IF('Profile Data'!$P$2:$P$102&gt;446,'Profile Data'!$P$2:$P$102)),"--")</f>
        <v>447.04500000000002</v>
      </c>
      <c r="AE5" s="67" cm="1">
        <f t="array" aca="1" ref="AE5" ca="1">IF(ISNUMBER($B5),INDIRECT("'Profile Data'!$C$"&amp;MATCH($AC5,ABS('Profile Data'!$P$1:$P$102),0)),"--")</f>
        <v>47.88</v>
      </c>
      <c r="AF5" s="67" cm="1">
        <f t="array" aca="1" ref="AF5" ca="1">IF(ISNUMBER($B5),INDIRECT("'Profile Data'!$C$"&amp;MATCH($AD5,ABS('Profile Data'!$P$1:$P$102),0)),"--")</f>
        <v>48.000999999999998</v>
      </c>
      <c r="AG5" s="130">
        <f t="shared" ca="1" si="3"/>
        <v>0.44597908249967932</v>
      </c>
      <c r="AH5" s="130" cm="1">
        <f t="array" aca="1" ref="AH5" ca="1">IF(ISNUMBER($B5),INDIRECT("Time!$D$"&amp;MATCH($AC5,ABS('Profile Data'!$P$1:$P$102),0)),"--")</f>
        <v>0.44599537037037035</v>
      </c>
      <c r="AI5" s="163" cm="1">
        <f t="array" aca="1" ref="AI5" ca="1">IF(ISNUMBER($B5),INDIRECT("Time!$D$"&amp;MATCH($AD5,ABS('Profile Data'!$P$1:$P$102),0)),"--")</f>
        <v>0.4458333333333333</v>
      </c>
      <c r="AJ5" s="230">
        <f t="shared" ca="1" si="6"/>
        <v>337.87399999999997</v>
      </c>
      <c r="AK5" s="248">
        <f ca="1">IF(ISNUMBER($B5),IF(Main!H5&lt;Main!$N$2,Main!$L5,(((Main!$N$2-AO5)*(AR5-AQ5))/(AP5-AO5)+AQ5)/1000),"--")</f>
        <v>358.34899999999999</v>
      </c>
      <c r="AL5" s="262">
        <f ca="1">IF(ISNUMBER($B5),((Main!$N$2-$AO5)*($AN5-$AM5))/($AN5-$AM5)+$AM5,"--")</f>
        <v>543.97799999999995</v>
      </c>
      <c r="AM5" s="231" cm="1">
        <f t="array" aca="1" ref="AM5" ca="1">IF(ISNUMBER($B5),MAX(IF('Profile Data'!$C$2:$C$102&lt;Main!$N$2,'Profile Data'!$P$2:$P$102)),"--")</f>
        <v>540.375</v>
      </c>
      <c r="AN5" s="232" cm="1">
        <f t="array" aca="1" ref="AN5" ca="1">IF(ISNUMBER($B5),MIN(IF('Profile Data'!$C$2:$C$102&gt;Main!$N$2,'Profile Data'!$P$2:$P$102)),"--")</f>
        <v>0</v>
      </c>
      <c r="AO5" s="232" cm="1">
        <f t="array" aca="1" ref="AO5" ca="1">IF(ISNUMBER($B5),INDIRECT("'Profile Data'!$C$"&amp;MATCH($AM5,ABS('Profile Data'!$P$1:$P$102),0)),"--")</f>
        <v>56.396999999999998</v>
      </c>
      <c r="AP5" s="232" cm="1">
        <f t="array" aca="1" ref="AP5" ca="1">IF(ISNUMBER($B5),INDIRECT("'Profile Data'!$C$"&amp;MATCH($AN5,ABS('Profile Data'!$P$1:$P$102),0)),"--")</f>
        <v>0</v>
      </c>
      <c r="AQ5" s="249">
        <f ca="1">IF(ISNUMBER($B5),INDEX('Storage-elevation'!$B$2:$B$279,MATCH(INT($AM5),'Storage-elevation'!$A$2:$A$302,0)),"--")</f>
        <v>352956</v>
      </c>
      <c r="AR5" s="250" t="e">
        <f ca="1">IF(ISNUMBER($B5),INDEX('Storage-elevation'!$B$2:$B$279,MATCH(INT($AN5),'Storage-elevation'!$A$2:$A$302,0)),"--")</f>
        <v>#N/A</v>
      </c>
      <c r="AS5" s="169">
        <f ca="1">IF(ISNUMBER($B5),((Main!$P$2-$U5)*($X5-$W5))/($V5-$U5)+$W5,"--")</f>
        <v>44.564082711942184</v>
      </c>
      <c r="AT5" s="66" cm="1">
        <f t="array" aca="1" ref="AT5" ca="1">IF(ISNUMBER($B5),MAX(IF('Profile Data'!$P$2:$P$102&lt;Main!$P$2,'Profile Data'!$P$2:$P$102)),"--")</f>
        <v>379.71100000000001</v>
      </c>
      <c r="AU5" s="67" cm="1">
        <f t="array" aca="1" ref="AU5" ca="1">IF(ISNUMBER($B5),MIN(IF('Profile Data'!$P$2:$P$102&gt;Main!$P$2,'Profile Data'!$P$2:$P$102)),"--")</f>
        <v>386.62</v>
      </c>
      <c r="AV5" s="67" cm="1">
        <f t="array" aca="1" ref="AV5" ca="1">IF(ISNUMBER($B5),INDIRECT("'Profile Data'!$C$"&amp;MATCH($AT5,ABS('Profile Data'!$P$1:$P$102),0)),"--")</f>
        <v>47.393999999999998</v>
      </c>
      <c r="AW5" s="67" cm="1">
        <f t="array" aca="1" ref="AW5" ca="1">IF(ISNUMBER($B5),INDIRECT("'Profile Data'!$C$"&amp;MATCH($V5,ABS('Profile Data'!$P$1:$P$102),0)),"--")</f>
        <v>48.546999999999997</v>
      </c>
      <c r="AX5" s="130">
        <f t="shared" ca="1" si="7"/>
        <v>0.45677305299582405</v>
      </c>
      <c r="AY5" s="130" cm="1">
        <f t="array" aca="1" ref="AY5" ca="1">IF(ISNUMBER($B5),INDIRECT("Time!$D$"&amp;MATCH($AT5,ABS('Profile Data'!$P$1:$P$102),0)),"--")</f>
        <v>0.44756944444444446</v>
      </c>
      <c r="AZ5" s="151" cm="1">
        <f t="array" aca="1" ref="AZ5" ca="1">IF(ISNUMBER($B5),INDIRECT("Time!$D$"&amp;MATCH($AU5,ABS('Profile Data'!$P$1:$P$102),0)),"--")</f>
        <v>0.44674768518518521</v>
      </c>
      <c r="BA5" s="169">
        <f ca="1">IF(ISNUMBER($B5),((Main!$Q$2-BB5)*(BE5-BD5))/(BC5-BB5)+BD5,"--")</f>
        <v>47.757105337024036</v>
      </c>
      <c r="BB5" s="66" cm="1">
        <f t="array" aca="1" ref="BB5" ca="1">IF(ISNUMBER($B5),MAX(IF('Profile Data'!$AC$2:$AC$102&lt;Main!$Q$2,'Profile Data'!$AC$2:$AC$102)),"--")</f>
        <v>43.570907000000005</v>
      </c>
      <c r="BC5" s="67" cm="1">
        <f t="array" aca="1" ref="BC5" ca="1">IF(ISNUMBER($B5),MIN(IF('Profile Data'!$AC$2:$AC$102&gt;Main!$Q$2,'Profile Data'!$AC$2:$AC$102)),"--")</f>
        <v>53.29176259999997</v>
      </c>
      <c r="BD5" s="67" cm="1">
        <f t="array" aca="1" ref="BD5" ca="1">IF(ISNUMBER($B5),INDIRECT("'Profile Data'!$C$"&amp;MATCH($BB5,ABS('Profile Data'!$AC$1:$AC$102),0)),"--")</f>
        <v>47.686999999999998</v>
      </c>
      <c r="BE5" s="67" cm="1">
        <f t="array" aca="1" ref="BE5" ca="1">IF(ISNUMBER($B5),INDIRECT("'Profile Data'!$C$"&amp;MATCH($BC5,ABS('Profile Data'!$AC$1:$AC$102),0)),"--")</f>
        <v>47.792999999999999</v>
      </c>
      <c r="BF5" s="130">
        <f ca="1">IF(ISNUMBER($B5),BH5+(BG5-BH5)*((Main!$Q$2-BB5)/(BC5-BB5)),"--")</f>
        <v>0.44638368245703713</v>
      </c>
      <c r="BG5" s="130" cm="1">
        <f t="array" aca="1" ref="BG5" ca="1">IF(ISNUMBER($B5),INDIRECT("Time!$D$"&amp;MATCH($BB5,ABS('Profile Data'!$AC$1:$AC$102),0)),"--")</f>
        <v>0.44646990740740744</v>
      </c>
      <c r="BH5" s="151" cm="1">
        <f t="array" aca="1" ref="BH5" ca="1">IF(ISNUMBER($B5),INDIRECT("Time!$D$"&amp;MATCH($BC5,ABS('Profile Data'!$AC$1:$AC$102),0)),"--")</f>
        <v>0.44621527777777775</v>
      </c>
    </row>
    <row r="6" spans="1:60" x14ac:dyDescent="0.3">
      <c r="A6" s="38" t="str">
        <f ca="1">IF(ISNUMBER($B6),Main!$C6,"--")</f>
        <v>MIL</v>
      </c>
      <c r="B6" s="39">
        <f ca="1">IF(ISNUMBER(Main!F6), Main!F6,"--")</f>
        <v>45400</v>
      </c>
      <c r="C6" s="62">
        <f ca="1">IF(ISNUMBER($B6),INDEX(INDIRECT("'"&amp;Main!$E$6&amp;"'!$B$1:$BA$550"),2,(MATCH("Surface Elevation",INDIRECT("'"&amp;Main!$E$6&amp;"'!$B$1:$BA$1"),0))),"--")</f>
        <v>565.25</v>
      </c>
      <c r="D6" s="63" cm="1">
        <f t="array" aca="1" ref="D6" ca="1">IF(ISNUMBER($B6),MEDIAN(IF('Profile Data'!$D$2:$D$102=0,"",'Profile Data'!$D$2:$D$102)),"--")</f>
        <v>48.942</v>
      </c>
      <c r="E6" s="63" cm="1">
        <f t="array" aca="1" ref="E6" ca="1">IF(ISNUMBER($B6),MEDIAN(IF('Profile Data'!$Q$2:$Q$102=0,"",'Profile Data'!$Q$2:$Q$102)),"--")</f>
        <v>466.8005</v>
      </c>
      <c r="F6" s="105" cm="1">
        <f t="array" aca="1" ref="F6" ca="1">IF(ISNUMBER($B6),SUM('Profile Data'!$D$2:$D$102*'Elevation difference'!$E$2:$E$102)/SUM('Elevation difference'!$E$2:$E$102),"--")</f>
        <v>50.271918997395659</v>
      </c>
      <c r="G6" s="107" cm="1">
        <f t="array" aca="1" ref="G6" ca="1">IF(ISNUMBER($B6),SUM(INDIRECT("'Elevation difference'!$E$"&amp;MATCH($V6,ABS('Profile Data'!$Q$2:$Q$102),0)):INDIRECT("'Elevation difference'!$E$"&amp;MATCH($J6,ABS('Profile Data'!$Q$2:$Q$102),0))*INDIRECT("'Profile Data'!$D$"&amp;MATCH($V6,ABS('Profile Data'!$Q$2:$Q$102),0)):INDIRECT("'Profile Data'!$D$"&amp;MATCH($J6,ABS('Profile Data'!$Q$2:$Q$102),0)))/SUM(INDIRECT("'Elevation difference'!$E$"&amp;MATCH($V6,ABS('Profile Data'!$Q$2:$Q$102),0)):INDIRECT("'Elevation difference'!$E$"&amp;MATCH($J6,ABS('Profile Data'!$Q$2:$Q$102),0))),"--")</f>
        <v>48.51395403150557</v>
      </c>
      <c r="H6" s="107" cm="1">
        <f t="array" aca="1" ref="H6" ca="1">IF(ISNUMBER($B6),SUM(INDIRECT("'Elevation difference'!$E$"&amp;MATCH($AD6,ABS('Profile Data'!$Q$2:$Q$102),0)):INDIRECT("'Elevation difference'!$E$"&amp;MATCH($J6,ABS('Profile Data'!$Q$2:$Q$102),0))*INDIRECT("'Profile Data'!$D$"&amp;MATCH($AD6,ABS('Profile Data'!$Q$2:$Q$102),0)):INDIRECT("'Profile Data'!$D$"&amp;MATCH($J6,ABS('Profile Data'!$Q$2:$Q$102),0)))/SUM(INDIRECT("'Elevation difference'!$E$"&amp;MATCH($AD6,ABS('Profile Data'!$Q$2:$Q$102),0)):INDIRECT("'Elevation difference'!$E$"&amp;MATCH($J6,ABS('Profile Data'!$Q$2:$Q$102),0))),"--")</f>
        <v>48.382836003203835</v>
      </c>
      <c r="I6" s="114">
        <f t="shared" ca="1" si="0"/>
        <v>47.987509107376475</v>
      </c>
      <c r="J6" s="57" cm="1">
        <f t="array" aca="1" ref="J6" ca="1">IF(ISNUMBER($B6),MAX(IF('Profile Data'!$Q$2:$Q$102&lt;380,'Profile Data'!$Q$2:$Q$102)),"--")</f>
        <v>371.78899999999999</v>
      </c>
      <c r="K6" s="58" cm="1">
        <f t="array" aca="1" ref="K6" ca="1">IF(ISNUMBER($B6),MIN(IF('Profile Data'!$Q$2:$Q$102&gt;380,'Profile Data'!$Q$2:$Q$102)),"--")</f>
        <v>381.726</v>
      </c>
      <c r="L6" s="58" cm="1">
        <f t="array" aca="1" ref="L6" ca="1">IF(ISNUMBER($B6),INDIRECT("'Profile Data'!$D$"&amp;MATCH($J6,ABS('Profile Data'!$Q$1:$Q$102),0)),"--")</f>
        <v>47.871000000000002</v>
      </c>
      <c r="M6" s="58" cm="1">
        <f t="array" aca="1" ref="M6" ca="1">IF(ISNUMBER($B6),INDIRECT("'Profile Data'!$D$"&amp;MATCH($K6,ABS('Profile Data'!$Q$1:$Q$102),0)),"--")</f>
        <v>48.012</v>
      </c>
      <c r="N6" s="164">
        <f t="shared" ca="1" si="1"/>
        <v>0.60642817807744342</v>
      </c>
      <c r="O6" s="144" cm="1">
        <f t="array" aca="1" ref="O6" ca="1">IF(ISNUMBER($B6),INDIRECT("Time!$E$"&amp;MATCH($J6,ABS('Profile Data'!$Q$1:$Q$102),0)),"--")</f>
        <v>0.60663194444444446</v>
      </c>
      <c r="P6" s="140" cm="1">
        <f t="array" aca="1" ref="P6" ca="1">IF(ISNUMBER($B6),INDIRECT("Time!$E$"&amp;MATCH($K6,ABS('Profile Data'!$Q$1:$Q$102),0)),"--")</f>
        <v>0.60645833333333332</v>
      </c>
      <c r="Q6" s="117">
        <f ca="1">'Profile Data'!$D$2</f>
        <v>65.552000000000007</v>
      </c>
      <c r="R6" s="65">
        <f ca="1">'Profile Data'!$Q$2</f>
        <v>564.00900000000001</v>
      </c>
      <c r="S6" s="142">
        <f ca="1">Time!$E$2</f>
        <v>0.60260416666666672</v>
      </c>
      <c r="T6" s="123">
        <f t="shared" ca="1" si="4"/>
        <v>48.884449507005712</v>
      </c>
      <c r="U6" s="66" cm="1">
        <f t="array" aca="1" ref="U6" ca="1">IF(ISNUMBER($B6),MAX(IF('Profile Data'!$Q$2:$Q$102&lt;464,'Profile Data'!$Q$2:$Q$102)),"--")</f>
        <v>461.983</v>
      </c>
      <c r="V6" s="67" cm="1">
        <f t="array" aca="1" ref="V6" ca="1">IF(ISNUMBER($B6),MIN(IF('Profile Data'!$Q$2:$Q$102&gt;464,'Profile Data'!$Q$2:$Q$102)),"--")</f>
        <v>471.61799999999999</v>
      </c>
      <c r="W6" s="67" cm="1">
        <f t="array" aca="1" ref="W6" ca="1">IF(ISNUMBER($B6),INDIRECT("'Profile Data'!$D$"&amp;MATCH($U6,ABS('Profile Data'!$Q$1:$Q$102),0)),"--")</f>
        <v>48.843000000000004</v>
      </c>
      <c r="X6" s="67" cm="1">
        <f t="array" aca="1" ref="X6" ca="1">IF(ISNUMBER($B6),INDIRECT("'Profile Data'!$D$"&amp;MATCH($V6,ABS('Profile Data'!$Q$1:$Q$102),0)),"--")</f>
        <v>49.040999999999997</v>
      </c>
      <c r="Y6" s="130">
        <f t="shared" ca="1" si="5"/>
        <v>0.60496932239712464</v>
      </c>
      <c r="Z6" s="130" cm="1">
        <f t="array" aca="1" ref="Z6" ca="1">IF(ISNUMBER($B6),INDIRECT("Time!$E$"&amp;MATCH($U6,ABS('Profile Data'!$Q$1:$Q$102),0)),"--")</f>
        <v>0.6051157407407407</v>
      </c>
      <c r="AA6" s="151" cm="1">
        <f t="array" aca="1" ref="AA6" ca="1">IF(ISNUMBER($B6),INDIRECT("Time!$E$"&amp;MATCH($V6,ABS('Profile Data'!$Q$1:$Q$102),0)),"--")</f>
        <v>0.60493055555555553</v>
      </c>
      <c r="AB6" s="123">
        <f t="shared" ca="1" si="2"/>
        <v>48.642535358565738</v>
      </c>
      <c r="AC6" s="66" cm="1">
        <f t="array" aca="1" ref="AC6" ca="1">IF(ISNUMBER($B6),MAX(IF('Profile Data'!$Q$2:$Q$102&lt;446,'Profile Data'!$Q$2:$Q$102)),"--")</f>
        <v>441.875</v>
      </c>
      <c r="AD6" s="67" cm="1">
        <f t="array" aca="1" ref="AD6" ca="1">IF(ISNUMBER($B6),MIN(IF('Profile Data'!$Q$2:$Q$102&gt;446,'Profile Data'!$Q$2:$Q$102)),"--")</f>
        <v>451.91500000000002</v>
      </c>
      <c r="AE6" s="67" cm="1">
        <f t="array" aca="1" ref="AE6" ca="1">IF(ISNUMBER($B6),INDIRECT("'Profile Data'!$D$"&amp;MATCH($AC6,ABS('Profile Data'!$Q$1:$Q$102),0)),"--")</f>
        <v>48.591999999999999</v>
      </c>
      <c r="AF6" s="67" cm="1">
        <f t="array" aca="1" ref="AF6" ca="1">IF(ISNUMBER($B6),INDIRECT("'Profile Data'!$D$"&amp;MATCH($AD6,ABS('Profile Data'!$Q$1:$Q$102),0)),"--")</f>
        <v>48.715000000000003</v>
      </c>
      <c r="AG6" s="130">
        <f t="shared" ca="1" si="3"/>
        <v>0.6053443517596282</v>
      </c>
      <c r="AH6" s="130" cm="1">
        <f t="array" aca="1" ref="AH6" ca="1">IF(ISNUMBER($B6),INDIRECT("Time!$E$"&amp;MATCH($AC6,ABS('Profile Data'!$Q$1:$Q$102),0)),"--")</f>
        <v>0.60543981481481479</v>
      </c>
      <c r="AI6" s="163" cm="1">
        <f t="array" aca="1" ref="AI6" ca="1">IF(ISNUMBER($B6),INDIRECT("Time!$E$"&amp;MATCH($AD6,ABS('Profile Data'!$Q$1:$Q$102),0)),"--")</f>
        <v>0.6052777777777778</v>
      </c>
      <c r="AJ6" s="230">
        <f t="shared" ca="1" si="6"/>
        <v>344.75547892617442</v>
      </c>
      <c r="AK6" s="248">
        <f ca="1">IF(ISNUMBER($B6),IF(Main!H6&lt;Main!$N$2,Main!$L6,(((Main!$N$2-AO6)*(AR6-AQ6))/(AP6-AO6)+AQ6)/1000),"--")</f>
        <v>365.23047892617444</v>
      </c>
      <c r="AL6" s="262">
        <f ca="1">IF(ISNUMBER($B6),((Main!$N$2-$AO6)*($AN6-$AM6))/($AN6-$AM6)+$AM6,"--")</f>
        <v>542.70900000000006</v>
      </c>
      <c r="AM6" s="231" cm="1">
        <f t="array" aca="1" ref="AM6" ca="1">IF(ISNUMBER($B6),MAX(IF('Profile Data'!$D$2:$D$102&lt;Main!$N$2,'Profile Data'!$Q$2:$Q$102)),"--")</f>
        <v>541.94600000000003</v>
      </c>
      <c r="AN6" s="232" cm="1">
        <f t="array" aca="1" ref="AN6" ca="1">IF(ISNUMBER($B6),MIN(IF('Profile Data'!$D$2:$D$102&gt;Main!$N$2,'Profile Data'!$Q$2:$Q$102)),"--")</f>
        <v>551.88</v>
      </c>
      <c r="AO6" s="232" cm="1">
        <f t="array" aca="1" ref="AO6" ca="1">IF(ISNUMBER($B6),INDIRECT("'Profile Data'!$D$"&amp;MATCH($AM6,ABS('Profile Data'!$Q$1:$Q$102),0)),"--")</f>
        <v>59.237000000000002</v>
      </c>
      <c r="AP6" s="232" cm="1">
        <f t="array" aca="1" ref="AP6" ca="1">IF(ISNUMBER($B6),INDIRECT("'Profile Data'!$D$"&amp;MATCH($AN6,ABS('Profile Data'!$Q$1:$Q$102),0)),"--")</f>
        <v>62.962000000000003</v>
      </c>
      <c r="AQ6" s="249">
        <f ca="1">IF(ISNUMBER($B6),INDEX('Storage-elevation'!$B$2:$B$279,MATCH(INT($AM6),'Storage-elevation'!$A$2:$A$302,0)),"--")</f>
        <v>356885</v>
      </c>
      <c r="AR6" s="250">
        <f ca="1">IF(ISNUMBER($B6),INDEX('Storage-elevation'!$B$2:$B$279,MATCH(INT($AN6),'Storage-elevation'!$A$2:$A$302,0)),"--")</f>
        <v>397628</v>
      </c>
      <c r="AS6" s="123">
        <f ca="1">IF(ISNUMBER($B6),((Main!$P$2-$U6)*($X6-$W6))/($V6-$U6)+$W6,"--")</f>
        <v>47.158242968344638</v>
      </c>
      <c r="AT6" s="66" cm="1">
        <f t="array" aca="1" ref="AT6" ca="1">IF(ISNUMBER($B6),MAX(IF('Profile Data'!$Q$2:$Q$102&lt;Main!$P$2,'Profile Data'!$Q$2:$Q$102)),"--")</f>
        <v>371.78899999999999</v>
      </c>
      <c r="AU6" s="67" cm="1">
        <f t="array" aca="1" ref="AU6" ca="1">IF(ISNUMBER($B6),MIN(IF('Profile Data'!$Q$2:$Q$102&gt;Main!$P$2,'Profile Data'!$Q$2:$Q$102)),"--")</f>
        <v>381.726</v>
      </c>
      <c r="AV6" s="67" cm="1">
        <f t="array" aca="1" ref="AV6" ca="1">IF(ISNUMBER($B6),INDIRECT("'Profile Data'!$D$"&amp;MATCH($AT6,ABS('Profile Data'!$Q$1:$Q$102),0)),"--")</f>
        <v>47.871000000000002</v>
      </c>
      <c r="AW6" s="67" cm="1">
        <f t="array" aca="1" ref="AW6" ca="1">IF(ISNUMBER($B6),INDIRECT("'Profile Data'!$D$"&amp;MATCH($V6,ABS('Profile Data'!$Q$1:$Q$102),0)),"--")</f>
        <v>49.040999999999997</v>
      </c>
      <c r="AX6" s="130">
        <f t="shared" ca="1" si="7"/>
        <v>0.60806936827010183</v>
      </c>
      <c r="AY6" s="130" cm="1">
        <f t="array" aca="1" ref="AY6" ca="1">IF(ISNUMBER($B6),INDIRECT("Time!$E$"&amp;MATCH($AT6,ABS('Profile Data'!$Q$1:$Q$102),0)),"--")</f>
        <v>0.60663194444444446</v>
      </c>
      <c r="AZ6" s="151" cm="1">
        <f t="array" aca="1" ref="AZ6" ca="1">IF(ISNUMBER($B6),INDIRECT("Time!$E$"&amp;MATCH($AU6,ABS('Profile Data'!$Q$1:$Q$102),0)),"--")</f>
        <v>0.60645833333333332</v>
      </c>
      <c r="BA6" s="123">
        <f ca="1">IF(ISNUMBER($B6),((Main!$Q$2-BB6)*(BE6-BD6))/(BC6-BB6)+BD6,"--")</f>
        <v>48.274820646042102</v>
      </c>
      <c r="BB6" s="66" cm="1">
        <f t="array" aca="1" ref="BB6" ca="1">IF(ISNUMBER($B6),MAX(IF('Profile Data'!$AD$2:$AD$102&lt;Main!$Q$2,'Profile Data'!$AD$2:$AD$102)),"--")</f>
        <v>47.570076700000044</v>
      </c>
      <c r="BC6" s="67" cm="1">
        <f t="array" aca="1" ref="BC6" ca="1">IF(ISNUMBER($B6),MIN(IF('Profile Data'!$AD$2:$AD$102&gt;Main!$Q$2,'Profile Data'!$AD$2:$AD$102)),"--")</f>
        <v>58.998269999999991</v>
      </c>
      <c r="BD6" s="67" cm="1">
        <f t="array" aca="1" ref="BD6" ca="1">IF(ISNUMBER($B6),INDIRECT("'Profile Data'!$D$"&amp;MATCH($BB6,ABS('Profile Data'!$AD$1:$AD$102),0)),"--")</f>
        <v>48.261000000000003</v>
      </c>
      <c r="BE6" s="67" cm="1">
        <f t="array" aca="1" ref="BE6" ca="1">IF(ISNUMBER($B6),INDIRECT("'Profile Data'!$D$"&amp;MATCH($BC6,ABS('Profile Data'!$AD$1:$AD$102),0)),"--")</f>
        <v>48.326000000000001</v>
      </c>
      <c r="BF6" s="130">
        <f ca="1">IF(ISNUMBER($B6),BH6+(BG6-BH6)*((Main!$Q$2-BB6)/(BC6-BB6)),"--")</f>
        <v>0.60587270839328233</v>
      </c>
      <c r="BG6" s="130" cm="1">
        <f t="array" aca="1" ref="BG6" ca="1">IF(ISNUMBER($B6),INDIRECT("Time!$E$"&amp;MATCH($BB6,ABS('Profile Data'!$AD$1:$AD$102),0)),"--")</f>
        <v>0.60601851851851851</v>
      </c>
      <c r="BH6" s="151" cm="1">
        <f t="array" aca="1" ref="BH6" ca="1">IF(ISNUMBER($B6),INDIRECT("Time!$E$"&amp;MATCH($BC6,ABS('Profile Data'!$AD$1:$AD$102),0)),"--")</f>
        <v>0.60583333333333333</v>
      </c>
    </row>
    <row r="7" spans="1:60" x14ac:dyDescent="0.3">
      <c r="A7" s="38" t="str">
        <f ca="1">IF(ISNUMBER($B7),Main!$C7,"--")</f>
        <v>MIL</v>
      </c>
      <c r="B7" s="39">
        <f ca="1">IF(ISNUMBER(Main!F7), Main!F7,"--")</f>
        <v>45427</v>
      </c>
      <c r="C7" s="62">
        <f ca="1">IF(ISNUMBER($B7),INDEX(INDIRECT("'"&amp;Main!$E$7&amp;"'!$B$1:$BA$550"),2,(MATCH("Surface Elevation",INDIRECT("'"&amp;Main!$E$7&amp;"'!$B$1:$BA$1"),0))),"--")</f>
        <v>575.77</v>
      </c>
      <c r="D7" s="63" cm="1">
        <f t="array" aca="1" ref="D7" ca="1">IF(ISNUMBER($B7),MEDIAN(IF('Profile Data'!$E$2:$E$102=0,"",'Profile Data'!$E$2:$E$102)),"--")</f>
        <v>49.975999999999999</v>
      </c>
      <c r="E7" s="63" cm="1">
        <f t="array" aca="1" ref="E7" ca="1">IF(ISNUMBER($B7),MEDIAN(IF('Profile Data'!$R$2:$R$102=0,"",'Profile Data'!$R$2:$R$102)),"--")</f>
        <v>455.81299999999999</v>
      </c>
      <c r="F7" s="105" cm="1">
        <f t="array" aca="1" ref="F7" ca="1">IF(ISNUMBER($B7),SUM('Profile Data'!$E$2:$E$102*'Elevation difference'!$F$2:$F$102)/SUM('Elevation difference'!$F$2:$F$102),"--")</f>
        <v>51.700165649232162</v>
      </c>
      <c r="G7" s="107" cm="1">
        <f t="array" aca="1" ref="G7" ca="1">IF(ISNUMBER($B7),SUM(INDIRECT("'Elevation difference'!$F$"&amp;MATCH($V7,ABS('Profile Data'!$R$2:$R$102),0)):INDIRECT("'Elevation difference'!$F$"&amp;MATCH($J7,ABS('Profile Data'!$R$2:$R$102),0))*INDIRECT("'Profile Data'!$E$"&amp;MATCH($V7,ABS('Profile Data'!$R$2:$R$102),0)):INDIRECT("'Profile Data'!$E$"&amp;MATCH($J7,ABS('Profile Data'!$R$2:$R$102),0)))/SUM(INDIRECT("'Elevation difference'!$F$"&amp;MATCH($V7,ABS('Profile Data'!$R$2:$R$102),0)):INDIRECT("'Elevation difference'!$F$"&amp;MATCH($J7,ABS('Profile Data'!$R$2:$R$102),0))),"--")</f>
        <v>49.482367974517445</v>
      </c>
      <c r="H7" s="107" cm="1">
        <f t="array" aca="1" ref="H7" ca="1">IF(ISNUMBER($B7),SUM(INDIRECT("'Elevation difference'!$F$"&amp;MATCH($AD7,ABS('Profile Data'!$R$2:$R$102),0)):INDIRECT("'Elevation difference'!$F$"&amp;MATCH($J7,ABS('Profile Data'!$R$2:$R$102),0))*INDIRECT("'Profile Data'!$E$"&amp;MATCH($AD7,ABS('Profile Data'!$R$2:$R$102),0)):INDIRECT("'Profile Data'!$E$"&amp;MATCH($J7,ABS('Profile Data'!$R$2:$R$102),0)))/SUM(INDIRECT("'Elevation difference'!$F$"&amp;MATCH($AD7,ABS('Profile Data'!$R$2:$R$102),0)):INDIRECT("'Elevation difference'!$F$"&amp;MATCH($J7,ABS('Profile Data'!$R$2:$R$102),0))),"--")</f>
        <v>48.985853005956848</v>
      </c>
      <c r="I7" s="114">
        <f t="shared" ca="1" si="0"/>
        <v>48.376292555806863</v>
      </c>
      <c r="J7" s="57" cm="1">
        <f t="array" aca="1" ref="J7" ca="1">IF(ISNUMBER($B7),MAX(IF('Profile Data'!$R$2:$R$102&lt;380,'Profile Data'!$R$2:$R$102)),"--")</f>
        <v>375.68700000000001</v>
      </c>
      <c r="K7" s="58" cm="1">
        <f t="array" aca="1" ref="K7" ca="1">IF(ISNUMBER($B7),MIN(IF('Profile Data'!$R$2:$R$102&gt;380,'Profile Data'!$R$2:$R$102)),"--")</f>
        <v>385.85599999999999</v>
      </c>
      <c r="L7" s="58" cm="1">
        <f t="array" aca="1" ref="L7" ca="1">IF(ISNUMBER($B7),INDIRECT("'Profile Data'!$E$"&amp;MATCH($J7,ABS('Profile Data'!$R$1:$R$102),0)),"--")</f>
        <v>48.335999999999999</v>
      </c>
      <c r="M7" s="58" cm="1">
        <f t="array" aca="1" ref="M7" ca="1">IF(ISNUMBER($B7),INDIRECT("'Profile Data'!$E$"&amp;MATCH($K7,ABS('Profile Data'!$R$1:$R$102),0)),"--")</f>
        <v>48.430999999999997</v>
      </c>
      <c r="N7" s="164">
        <f t="shared" ca="1" si="1"/>
        <v>0.40857670643895938</v>
      </c>
      <c r="O7" s="144" cm="1">
        <f t="array" aca="1" ref="O7" ca="1">IF(ISNUMBER($B7),INDIRECT("Time!$F$"&amp;MATCH($J7,ABS('Profile Data'!$R$1:$R$102),0)),"--")</f>
        <v>0.4090509259259259</v>
      </c>
      <c r="P7" s="140" cm="1">
        <f t="array" aca="1" ref="P7" ca="1">IF(ISNUMBER($B7),INDIRECT("Time!$F$"&amp;MATCH($K7,ABS('Profile Data'!$R$1:$R$102),0)),"--")</f>
        <v>0.40875</v>
      </c>
      <c r="Q7" s="117">
        <f ca="1">'Profile Data'!$E$2</f>
        <v>71.113</v>
      </c>
      <c r="R7" s="65">
        <f ca="1">'Profile Data'!$R$2</f>
        <v>575.48900000000003</v>
      </c>
      <c r="S7" s="142">
        <f ca="1">Time!$F$2</f>
        <v>0.39243055555555556</v>
      </c>
      <c r="T7" s="123">
        <f t="shared" ca="1" si="4"/>
        <v>50.783922218872476</v>
      </c>
      <c r="U7" s="66" cm="1">
        <f t="array" aca="1" ref="U7" ca="1">IF(ISNUMBER($B7),MAX(IF('Profile Data'!$R$2:$R$102&lt;464,'Profile Data'!$R$2:$R$102)),"--")</f>
        <v>455.81299999999999</v>
      </c>
      <c r="V7" s="67" cm="1">
        <f t="array" aca="1" ref="V7" ca="1">IF(ISNUMBER($B7),MIN(IF('Profile Data'!$R$2:$R$102&gt;464,'Profile Data'!$R$2:$R$102)),"--")</f>
        <v>465.76400000000001</v>
      </c>
      <c r="W7" s="67" cm="1">
        <f t="array" aca="1" ref="W7" ca="1">IF(ISNUMBER($B7),INDIRECT("'Profile Data'!$E$"&amp;MATCH($U7,ABS('Profile Data'!$R$1:$R$102),0)),"--")</f>
        <v>49.975999999999999</v>
      </c>
      <c r="X7" s="67" cm="1">
        <f t="array" aca="1" ref="X7" ca="1">IF(ISNUMBER($B7),INDIRECT("'Profile Data'!$E$"&amp;MATCH($V7,ABS('Profile Data'!$R$1:$R$102),0)),"--")</f>
        <v>50.957999999999998</v>
      </c>
      <c r="Y7" s="130">
        <f t="shared" ca="1" si="5"/>
        <v>0.39900357934434288</v>
      </c>
      <c r="Z7" s="130" cm="1">
        <f t="array" aca="1" ref="Z7" ca="1">IF(ISNUMBER($B7),INDIRECT("Time!$F$"&amp;MATCH($U7,ABS('Profile Data'!$R$1:$R$102),0)),"--")</f>
        <v>0.39908564814814818</v>
      </c>
      <c r="AA7" s="151" cm="1">
        <f t="array" aca="1" ref="AA7" ca="1">IF(ISNUMBER($B7),INDIRECT("Time!$F$"&amp;MATCH($V7,ABS('Profile Data'!$R$1:$R$102),0)),"--")</f>
        <v>0.39862268518518523</v>
      </c>
      <c r="AB7" s="123">
        <f t="shared" ca="1" si="2"/>
        <v>49.456555048859933</v>
      </c>
      <c r="AC7" s="66" cm="1">
        <f t="array" aca="1" ref="AC7" ca="1">IF(ISNUMBER($B7),MAX(IF('Profile Data'!$R$2:$R$102&lt;446,'Profile Data'!$R$2:$R$102)),"--")</f>
        <v>435.78800000000001</v>
      </c>
      <c r="AD7" s="67" cm="1">
        <f t="array" aca="1" ref="AD7" ca="1">IF(ISNUMBER($B7),MIN(IF('Profile Data'!$R$2:$R$102&gt;446,'Profile Data'!$R$2:$R$102)),"--")</f>
        <v>446.53300000000002</v>
      </c>
      <c r="AE7" s="67" cm="1">
        <f t="array" aca="1" ref="AE7" ca="1">IF(ISNUMBER($B7),INDIRECT("'Profile Data'!$E$"&amp;MATCH($AC7,ABS('Profile Data'!$R$1:$R$102),0)),"--")</f>
        <v>49.084000000000003</v>
      </c>
      <c r="AF7" s="67" cm="1">
        <f t="array" aca="1" ref="AF7" ca="1">IF(ISNUMBER($B7),INDIRECT("'Profile Data'!$E$"&amp;MATCH($AD7,ABS('Profile Data'!$R$1:$R$102),0)),"--")</f>
        <v>49.475999999999999</v>
      </c>
      <c r="AG7" s="130">
        <f t="shared" ca="1" si="3"/>
        <v>0.40512730727470142</v>
      </c>
      <c r="AH7" s="130" cm="1">
        <f t="array" aca="1" ref="AH7" ca="1">IF(ISNUMBER($B7),INDIRECT("Time!$F$"&amp;MATCH($AC7,ABS('Profile Data'!$R$1:$R$102),0)),"--")</f>
        <v>0.4054166666666667</v>
      </c>
      <c r="AI7" s="163" cm="1">
        <f t="array" aca="1" ref="AI7" ca="1">IF(ISNUMBER($B7),INDIRECT("Time!$F$"&amp;MATCH($AD7,ABS('Profile Data'!$R$1:$R$102),0)),"--")</f>
        <v>0.39958333333333335</v>
      </c>
      <c r="AJ7" s="230">
        <f t="shared" ca="1" si="6"/>
        <v>384.54051333041951</v>
      </c>
      <c r="AK7" s="248">
        <f ca="1">IF(ISNUMBER($B7),IF(Main!H7&lt;Main!$N$2,Main!$L7,(((Main!$N$2-AO7)*(AR7-AQ7))/(AP7-AO7)+AQ7)/1000),"--")</f>
        <v>405.01551333041954</v>
      </c>
      <c r="AL7" s="262">
        <f ca="1">IF(ISNUMBER($B7),((Main!$N$2-$AO7)*($AN7-$AM7))/($AN7-$AM7)+$AM7,"--")</f>
        <v>549.58499999999992</v>
      </c>
      <c r="AM7" s="231" cm="1">
        <f t="array" aca="1" ref="AM7" ca="1">IF(ISNUMBER($B7),MAX(IF('Profile Data'!$E$2:$E$102&lt;Main!$N$2,'Profile Data'!$R$2:$R$102)),"--")</f>
        <v>546.52599999999995</v>
      </c>
      <c r="AN7" s="232" cm="1">
        <f t="array" aca="1" ref="AN7" ca="1">IF(ISNUMBER($B7),MIN(IF('Profile Data'!$E$2:$E$102&gt;Main!$N$2,'Profile Data'!$R$2:$R$102)),"--")</f>
        <v>556.00800000000004</v>
      </c>
      <c r="AO7" s="232" cm="1">
        <f t="array" aca="1" ref="AO7" ca="1">IF(ISNUMBER($B7),INDIRECT("'Profile Data'!$E$"&amp;MATCH($AM7,ABS('Profile Data'!$R$1:$R$102),0)),"--")</f>
        <v>56.941000000000003</v>
      </c>
      <c r="AP7" s="232" cm="1">
        <f t="array" aca="1" ref="AP7" ca="1">IF(ISNUMBER($B7),INDIRECT("'Profile Data'!$E$"&amp;MATCH($AN7,ABS('Profile Data'!$R$1:$R$102),0)),"--")</f>
        <v>61.517000000000003</v>
      </c>
      <c r="AQ7" s="249">
        <f ca="1">IF(ISNUMBER($B7),INDEX('Storage-elevation'!$B$2:$B$279,MATCH(INT($AM7),'Storage-elevation'!$A$2:$A$302,0)),"--")</f>
        <v>376929</v>
      </c>
      <c r="AR7" s="250">
        <f ca="1">IF(ISNUMBER($B7),INDEX('Storage-elevation'!$B$2:$B$279,MATCH(INT($AN7),'Storage-elevation'!$A$2:$A$302,0)),"--")</f>
        <v>418944</v>
      </c>
      <c r="AS7" s="123">
        <f ca="1">IF(ISNUMBER($B7),((Main!$P$2-$U7)*($X7-$W7))/($V7-$U7)+$W7,"--")</f>
        <v>42.494504069942742</v>
      </c>
      <c r="AT7" s="66" cm="1">
        <f t="array" aca="1" ref="AT7" ca="1">IF(ISNUMBER($B7),MAX(IF('Profile Data'!$R$2:$R$102&lt;Main!$P$2,'Profile Data'!$R$2:$R$102)),"--")</f>
        <v>375.68700000000001</v>
      </c>
      <c r="AU7" s="67" cm="1">
        <f t="array" aca="1" ref="AU7" ca="1">IF(ISNUMBER($B7),MIN(IF('Profile Data'!$R$2:$R$102&gt;Main!$P$2,'Profile Data'!$R$2:$R$102)),"--")</f>
        <v>385.85599999999999</v>
      </c>
      <c r="AV7" s="67" cm="1">
        <f t="array" aca="1" ref="AV7" ca="1">IF(ISNUMBER($B7),INDIRECT("'Profile Data'!$E$"&amp;MATCH($AT7,ABS('Profile Data'!$R$1:$R$102),0)),"--")</f>
        <v>48.335999999999999</v>
      </c>
      <c r="AW7" s="67" cm="1">
        <f t="array" aca="1" ref="AW7" ca="1">IF(ISNUMBER($B7),INDIRECT("'Profile Data'!$E$"&amp;MATCH($V7,ABS('Profile Data'!$R$1:$R$102),0)),"--")</f>
        <v>50.957999999999998</v>
      </c>
      <c r="AX7" s="130">
        <f t="shared" ca="1" si="7"/>
        <v>0.41136340065850074</v>
      </c>
      <c r="AY7" s="130" cm="1">
        <f t="array" aca="1" ref="AY7" ca="1">IF(ISNUMBER($B7),INDIRECT("Time!$F$"&amp;MATCH($AT7,ABS('Profile Data'!$R$1:$R$102),0)),"--")</f>
        <v>0.4090509259259259</v>
      </c>
      <c r="AZ7" s="151" cm="1">
        <f t="array" aca="1" ref="AZ7" ca="1">IF(ISNUMBER($B7),INDIRECT("Time!$F$"&amp;MATCH($AU7,ABS('Profile Data'!$R$1:$R$102),0)),"--")</f>
        <v>0.40875</v>
      </c>
      <c r="BA7" s="123">
        <f ca="1">IF(ISNUMBER($B7),((Main!$Q$2-BB7)*(BE7-BD7))/(BC7-BB7)+BD7,"--")</f>
        <v>48.77002706642331</v>
      </c>
      <c r="BB7" s="66" cm="1">
        <f t="array" aca="1" ref="BB7" ca="1">IF(ISNUMBER($B7),MAX(IF('Profile Data'!$AE$2:$AE$102&lt;Main!$Q$2,'Profile Data'!$AE$2:$AE$102)),"--")</f>
        <v>42.013555499999953</v>
      </c>
      <c r="BC7" s="67" cm="1">
        <f t="array" aca="1" ref="BC7" ca="1">IF(ISNUMBER($B7),MIN(IF('Profile Data'!$AE$2:$AE$102&gt;Main!$Q$2,'Profile Data'!$AE$2:$AE$102)),"--")</f>
        <v>52.327053399999961</v>
      </c>
      <c r="BD7" s="67" cm="1">
        <f t="array" aca="1" ref="BD7" ca="1">IF(ISNUMBER($B7),INDIRECT("'Profile Data'!$E$"&amp;MATCH($BB7,ABS('Profile Data'!$AE$1:$AE$102),0)),"--")</f>
        <v>48.65</v>
      </c>
      <c r="BE7" s="67" cm="1">
        <f t="array" aca="1" ref="BE7" ca="1">IF(ISNUMBER($B7),INDIRECT("'Profile Data'!$E$"&amp;MATCH($BC7,ABS('Profile Data'!$AE$1:$AE$102),0)),"--")</f>
        <v>48.805</v>
      </c>
      <c r="BF7" s="130">
        <f ca="1">IF(ISNUMBER($B7),BH7+(BG7-BH7)*((Main!$Q$2-BB7)/(BC7-BB7)),"--")</f>
        <v>0.40693631749224929</v>
      </c>
      <c r="BG7" s="130" cm="1">
        <f t="array" aca="1" ref="BG7" ca="1">IF(ISNUMBER($B7),INDIRECT("Time!$F$"&amp;MATCH($BB7,ABS('Profile Data'!$AE$1:$AE$102),0)),"--")</f>
        <v>0.40704861111111112</v>
      </c>
      <c r="BH7" s="151" cm="1">
        <f t="array" aca="1" ref="BH7" ca="1">IF(ISNUMBER($B7),INDIRECT("Time!$F$"&amp;MATCH($BC7,ABS('Profile Data'!$AE$1:$AE$102),0)),"--")</f>
        <v>0.4065509259259259</v>
      </c>
    </row>
    <row r="8" spans="1:60" x14ac:dyDescent="0.3">
      <c r="A8" s="38" t="str">
        <f ca="1">IF(ISNUMBER($B8),Main!$C8,"--")</f>
        <v>MIL</v>
      </c>
      <c r="B8" s="39">
        <f ca="1">IF(ISNUMBER(Main!F8), Main!F8,"--")</f>
        <v>45440</v>
      </c>
      <c r="C8" s="63">
        <f ca="1">IF(ISNUMBER($B8),INDEX(INDIRECT("'"&amp;Main!$E$8&amp;"'!$B$1:$BA$550"),2,(MATCH("Surface Elevation",INDIRECT("'"&amp;Main!$E$8&amp;"'!$B$1:$BA$1"),0))),"--")</f>
        <v>575.17999999999995</v>
      </c>
      <c r="D8" s="63" cm="1">
        <f t="array" aca="1" ref="D8" ca="1">IF(ISNUMBER($B8),MEDIAN(IF('Profile Data'!$F$2:$F$102 = 0,"",'Profile Data'!$F$2:$F$102)),"--")</f>
        <v>55.658999999999999</v>
      </c>
      <c r="E8" s="63" cm="1">
        <f t="array" aca="1" ref="E8" ca="1">IF(ISNUMBER($B8),MEDIAN(IF('Profile Data'!$S$2:$S$102 = 0,"",'Profile Data'!$S$2:$S$102)),"--")</f>
        <v>496.30199999999996</v>
      </c>
      <c r="F8" s="105" cm="1">
        <f t="array" aca="1" ref="F8" ca="1">IF(ISNUMBER($B8),SUM('Profile Data'!$F$2:$F$102*'Elevation difference'!$G$2:$G$102)/SUM('Elevation difference'!$G$2:$G$102),"--")</f>
        <v>54.51728457082951</v>
      </c>
      <c r="G8" s="107" cm="1">
        <f t="array" aca="1" ref="G8" ca="1">IF(ISNUMBER($B8),SUM(INDIRECT("'Elevation difference'!$G$"&amp;MATCH($V8,ABS('Profile Data'!$S$2:$S$102),0)):INDIRECT("'Elevation difference'!$G$"&amp;MATCH($J8,ABS('Profile Data'!$S$2:$S$102),0))*INDIRECT("'Profile Data'!$F$"&amp;MATCH($V8,ABS('Profile Data'!$S$2:$S$102),0)):INDIRECT("'Profile Data'!$F$"&amp;MATCH($J8,ABS('Profile Data'!$S$2:$S$102),0)))/SUM(INDIRECT("'Elevation difference'!$G$"&amp;MATCH($V8,ABS('Profile Data'!$S$2:$S$102),0)):INDIRECT("'Elevation difference'!$G$"&amp;MATCH($J8,ABS('Profile Data'!$S$2:$S$102),0))),"--")</f>
        <v>50.25223779641469</v>
      </c>
      <c r="H8" s="107" cm="1">
        <f t="array" aca="1" ref="H8" ca="1">IF(ISNUMBER($B8),SUM(INDIRECT("'Elevation difference'!$G$"&amp;MATCH($AD8,ABS('Profile Data'!$S$2:$S$102),0)):INDIRECT("'Elevation difference'!$G$"&amp;MATCH($J8,ABS('Profile Data'!$S$2:$S$102),0))*INDIRECT("'Profile Data'!$F$"&amp;MATCH($AD8,ABS('Profile Data'!$S$2:$S$102),0)):INDIRECT("'Profile Data'!$F$"&amp;MATCH($J8,ABS('Profile Data'!$S$2:$S$102),0)))/SUM(INDIRECT("'Elevation difference'!$G$"&amp;MATCH($AD8,ABS('Profile Data'!$S$2:$S$102),0)):INDIRECT("'Elevation difference'!$G$"&amp;MATCH($J8,ABS('Profile Data'!$S$2:$S$102),0))),"--")</f>
        <v>49.871557357435762</v>
      </c>
      <c r="I8" s="114">
        <f t="shared" ca="1" si="0"/>
        <v>48.074712867938764</v>
      </c>
      <c r="J8" s="57" cm="1">
        <f t="array" aca="1" ref="J8" ca="1">IF(ISNUMBER($B8),MAX(IF('Profile Data'!$S$2:$S$102&lt;380,'Profile Data'!$S$2:$S$102)),"--")</f>
        <v>0</v>
      </c>
      <c r="K8" s="58" cm="1">
        <f t="array" aca="1" ref="K8" ca="1">IF(ISNUMBER($B8),MIN(IF('Profile Data'!$S$2:$S$102&gt;380,'Profile Data'!$S$2:$S$102)),"--")</f>
        <v>384.40499999999997</v>
      </c>
      <c r="L8" s="58" cm="1">
        <f t="array" aca="1" ref="L8" ca="1">IF(ISNUMBER($B8),INDIRECT("'Profile Data'!$F$"&amp;MATCH($J8,ABS('Profile Data'!$S$1:$S$102),0)),"--")</f>
        <v>0</v>
      </c>
      <c r="M8" s="58" cm="1">
        <f t="array" aca="1" ref="M8" ca="1">IF(ISNUMBER($B8),INDIRECT("'Profile Data'!$F$"&amp;MATCH($K8,ABS('Profile Data'!$S$1:$S$102),0)),"--")</f>
        <v>48.631999999999998</v>
      </c>
      <c r="N8" s="164">
        <f t="shared" ca="1" si="1"/>
        <v>0.56702593883669183</v>
      </c>
      <c r="O8" s="144" cm="1">
        <f t="array" aca="1" ref="O8" ca="1">IF(ISNUMBER($B8),INDIRECT("Time!$G$"&amp;MATCH($J8,ABS('Profile Data'!$S$1:$S$102),0)),"--")</f>
        <v>0</v>
      </c>
      <c r="P8" s="140" cm="1">
        <f t="array" aca="1" ref="P8" ca="1">IF(ISNUMBER($B8),INDIRECT("Time!$G$"&amp;MATCH($K8,ABS('Profile Data'!$S$1:$S$102),0)),"--")</f>
        <v>0.56060185185185185</v>
      </c>
      <c r="Q8" s="117">
        <f ca="1">'Profile Data'!$F$2</f>
        <v>73.272000000000006</v>
      </c>
      <c r="R8" s="65">
        <f ca="1">'Profile Data'!$S$2</f>
        <v>574.06099999999992</v>
      </c>
      <c r="S8" s="142">
        <f ca="1">Time!$G$2</f>
        <v>0.54590277777777774</v>
      </c>
      <c r="T8" s="123">
        <f t="shared" ca="1" si="4"/>
        <v>52.599827409162728</v>
      </c>
      <c r="U8" s="66" cm="1">
        <f t="array" aca="1" ref="U8" ca="1">IF(ISNUMBER($B8),MAX(IF('Profile Data'!$S$2:$S$102&lt;464,'Profile Data'!$S$2:$S$102)),"--")</f>
        <v>456.41799999999995</v>
      </c>
      <c r="V8" s="67" cm="1">
        <f t="array" aca="1" ref="V8" ca="1">IF(ISNUMBER($B8),MIN(IF('Profile Data'!$S$2:$S$102&gt;464,'Profile Data'!$S$2:$S$102)),"--")</f>
        <v>466.54599999999994</v>
      </c>
      <c r="W8" s="67" cm="1">
        <f t="array" aca="1" ref="W8" ca="1">IF(ISNUMBER($B8),INDIRECT("'Profile Data'!$F$"&amp;MATCH($U8,ABS('Profile Data'!$S$1:$S$102),0)),"--")</f>
        <v>51.694000000000003</v>
      </c>
      <c r="X8" s="67" cm="1">
        <f t="array" aca="1" ref="X8" ca="1">IF(ISNUMBER($B8),INDIRECT("'Profile Data'!$F$"&amp;MATCH($V8,ABS('Profile Data'!$S$1:$S$102),0)),"--")</f>
        <v>52.904000000000003</v>
      </c>
      <c r="Y8" s="130">
        <f t="shared" ca="1" si="5"/>
        <v>0.55041059164911355</v>
      </c>
      <c r="Z8" s="130" cm="1">
        <f t="array" aca="1" ref="Z8" ca="1">IF(ISNUMBER($B8),INDIRECT("Time!$G$"&amp;MATCH($U8,ABS('Profile Data'!$S$1:$S$102),0)),"--")</f>
        <v>0.55046296296296293</v>
      </c>
      <c r="AA8" s="151" cm="1">
        <f t="array" aca="1" ref="AA8" ca="1">IF(ISNUMBER($B8),INDIRECT("Time!$G$"&amp;MATCH($V8,ABS('Profile Data'!$S$1:$S$102),0)),"--")</f>
        <v>0.55025462962962968</v>
      </c>
      <c r="AB8" s="123">
        <f t="shared" ca="1" si="2"/>
        <v>50.234226561776964</v>
      </c>
      <c r="AC8" s="66" cm="1">
        <f t="array" aca="1" ref="AC8" ca="1">IF(ISNUMBER($B8),MAX(IF('Profile Data'!$S$2:$S$102&lt;446,'Profile Data'!$S$2:$S$102)),"--")</f>
        <v>445.61299999999994</v>
      </c>
      <c r="AD8" s="67" cm="1">
        <f t="array" aca="1" ref="AD8" ca="1">IF(ISNUMBER($B8),MIN(IF('Profile Data'!$S$2:$S$102&gt;446,'Profile Data'!$S$2:$S$102)),"--")</f>
        <v>456.41799999999995</v>
      </c>
      <c r="AE8" s="67" cm="1">
        <f t="array" aca="1" ref="AE8" ca="1">IF(ISNUMBER($B8),INDIRECT("'Profile Data'!$F$"&amp;MATCH($AC8,ABS('Profile Data'!$S$1:$S$102),0)),"--")</f>
        <v>50.18</v>
      </c>
      <c r="AF8" s="67" cm="1">
        <f t="array" aca="1" ref="AF8" ca="1">IF(ISNUMBER($B8),INDIRECT("'Profile Data'!$F$"&amp;MATCH($AD8,ABS('Profile Data'!$S$1:$S$102),0)),"--")</f>
        <v>51.694000000000003</v>
      </c>
      <c r="AG8" s="130">
        <f t="shared" ca="1" si="3"/>
        <v>0.55047415569780789</v>
      </c>
      <c r="AH8" s="130" cm="1">
        <f t="array" aca="1" ref="AH8" ca="1">IF(ISNUMBER($B8),INDIRECT("Time!$G$"&amp;MATCH($AC8,ABS('Profile Data'!$S$1:$S$102),0)),"--")</f>
        <v>0.55077546296296298</v>
      </c>
      <c r="AI8" s="163" cm="1">
        <f t="array" aca="1" ref="AI8" ca="1">IF(ISNUMBER($B8),INDIRECT("Time!$G$"&amp;MATCH($AD8,ABS('Profile Data'!$S$1:$S$102),0)),"--")</f>
        <v>0.55046296296296293</v>
      </c>
      <c r="AJ8" s="230">
        <f t="shared" ca="1" si="6"/>
        <v>370.39097374897455</v>
      </c>
      <c r="AK8" s="248">
        <f ca="1">IF(ISNUMBER($B8),IF(Main!H8&lt;Main!$N$2,Main!$L8,(((Main!$N$2-AO8)*(AR8-AQ8))/(AP8-AO8)+AQ8)/1000),"--")</f>
        <v>390.86597374897457</v>
      </c>
      <c r="AL8" s="262">
        <f ca="1">IF(ISNUMBER($B8),((Main!$N$2-$AO8)*($AN8-$AM8))/($AN8-$AM8)+$AM8,"--")</f>
        <v>548.87399999999991</v>
      </c>
      <c r="AM8" s="231" cm="1">
        <f t="array" aca="1" ref="AM8" ca="1">IF(ISNUMBER($B8),MAX(IF('Profile Data'!$F$2:$F$102&lt;Main!$N$2,'Profile Data'!$S$2:$S$102)),"--")</f>
        <v>547.45399999999995</v>
      </c>
      <c r="AN8" s="232" cm="1">
        <f t="array" aca="1" ref="AN8" ca="1">IF(ISNUMBER($B8),MIN(IF('Profile Data'!$F$2:$F$102&gt;Main!$N$2,'Profile Data'!$S$2:$S$102)),"--")</f>
        <v>557.149</v>
      </c>
      <c r="AO8" s="232" cm="1">
        <f t="array" aca="1" ref="AO8" ca="1">IF(ISNUMBER($B8),INDIRECT("'Profile Data'!$F$"&amp;MATCH($AM8,ABS('Profile Data'!$S$1:$S$102),0)),"--")</f>
        <v>58.58</v>
      </c>
      <c r="AP8" s="232" cm="1">
        <f t="array" aca="1" ref="AP8" ca="1">IF(ISNUMBER($B8),INDIRECT("'Profile Data'!$F$"&amp;MATCH($AN8,ABS('Profile Data'!$S$1:$S$102),0)),"--")</f>
        <v>64.674999999999997</v>
      </c>
      <c r="AQ8" s="249">
        <f ca="1">IF(ISNUMBER($B8),INDEX('Storage-elevation'!$B$2:$B$279,MATCH(INT($AM8),'Storage-elevation'!$A$2:$A$302,0)),"--")</f>
        <v>381018</v>
      </c>
      <c r="AR8" s="250">
        <f ca="1">IF(ISNUMBER($B8),INDEX('Storage-elevation'!$B$2:$B$279,MATCH(INT($AN8),'Storage-elevation'!$A$2:$A$302,0)),"--")</f>
        <v>423288</v>
      </c>
      <c r="AS8" s="123">
        <f ca="1">IF(ISNUMBER($B8),((Main!$P$2-$U8)*($X8-$W8))/($V8-$U8)+$W8,"--")</f>
        <v>42.564282385466022</v>
      </c>
      <c r="AT8" s="66" cm="1">
        <f t="array" aca="1" ref="AT8" ca="1">IF(ISNUMBER($B8),MAX(IF('Profile Data'!$S$2:$S$102&lt;Main!$P$2,'Profile Data'!$S$2:$S$102)),"--")</f>
        <v>0</v>
      </c>
      <c r="AU8" s="67" cm="1">
        <f t="array" aca="1" ref="AU8" ca="1">IF(ISNUMBER($B8),MIN(IF('Profile Data'!$S$2:$S$102&gt;Main!$P$2,'Profile Data'!$S$2:$S$102)),"--")</f>
        <v>384.40499999999997</v>
      </c>
      <c r="AV8" s="67" cm="1">
        <f t="array" aca="1" ref="AV8" ca="1">IF(ISNUMBER($B8),INDIRECT("'Profile Data'!$F$"&amp;MATCH($AT8,ABS('Profile Data'!$S$1:$S$102),0)),"--")</f>
        <v>0</v>
      </c>
      <c r="AW8" s="67" cm="1">
        <f t="array" aca="1" ref="AW8" ca="1">IF(ISNUMBER($B8),INDIRECT("'Profile Data'!$F$"&amp;MATCH($V8,ABS('Profile Data'!$S$1:$S$102),0)),"--")</f>
        <v>52.904000000000003</v>
      </c>
      <c r="AX8" s="130">
        <f t="shared" ca="1" si="7"/>
        <v>-0.1160783663015521</v>
      </c>
      <c r="AY8" s="130" cm="1">
        <f t="array" aca="1" ref="AY8" ca="1">IF(ISNUMBER($B8),INDIRECT("Time!$G$"&amp;MATCH($AT8,ABS('Profile Data'!$S$1:$S$102),0)),"--")</f>
        <v>0</v>
      </c>
      <c r="AZ8" s="151" cm="1">
        <f t="array" aca="1" ref="AZ8" ca="1">IF(ISNUMBER($B8),INDIRECT("Time!$G$"&amp;MATCH($AU8,ABS('Profile Data'!$S$1:$S$102),0)),"--")</f>
        <v>0.56060185185185185</v>
      </c>
      <c r="BA8" s="123">
        <f ca="1">IF(ISNUMBER($B8),((Main!$Q$2-BB8)*(BE8-BD8))/(BC8-BB8)+BD8,"--")</f>
        <v>49.049255629255271</v>
      </c>
      <c r="BB8" s="66" cm="1">
        <f t="array" aca="1" ref="BB8" ca="1">IF(ISNUMBER($B8),MAX(IF('Profile Data'!$AF$2:$AF$102&lt;Main!$Q$2,'Profile Data'!$AF$2:$AF$102)),"--")</f>
        <v>41.79052499999996</v>
      </c>
      <c r="BC8" s="67" cm="1">
        <f t="array" aca="1" ref="BC8" ca="1">IF(ISNUMBER($B8),MIN(IF('Profile Data'!$AF$2:$AF$102&gt;Main!$Q$2,'Profile Data'!$AF$2:$AF$102)),"--")</f>
        <v>52.982924699999963</v>
      </c>
      <c r="BD8" s="67" cm="1">
        <f t="array" aca="1" ref="BD8" ca="1">IF(ISNUMBER($B8),INDIRECT("'Profile Data'!$F$"&amp;MATCH($BB8,ABS('Profile Data'!$AF$1:$AF$102),0)),"--")</f>
        <v>48.783000000000001</v>
      </c>
      <c r="BE8" s="67" cm="1">
        <f t="array" aca="1" ref="BE8" ca="1">IF(ISNUMBER($B8),INDIRECT("'Profile Data'!$F$"&amp;MATCH($BC8,ABS('Profile Data'!$AF$1:$AF$102),0)),"--")</f>
        <v>49.146000000000001</v>
      </c>
      <c r="BF8" s="130">
        <f ca="1">IF(ISNUMBER($B8),BH8+(BG8-BH8)*((Main!$Q$2-BB8)/(BC8-BB8)),"--")</f>
        <v>0.55710456748475079</v>
      </c>
      <c r="BG8" s="130" cm="1">
        <f t="array" aca="1" ref="BG8" ca="1">IF(ISNUMBER($B8),INDIRECT("Time!$G$"&amp;MATCH($BB8,ABS('Profile Data'!$AF$1:$AF$102),0)),"--")</f>
        <v>0.55914351851851851</v>
      </c>
      <c r="BH8" s="151" cm="1">
        <f t="array" aca="1" ref="BH8" ca="1">IF(ISNUMBER($B8),INDIRECT("Time!$G$"&amp;MATCH($BC8,ABS('Profile Data'!$AF$1:$AF$102),0)),"--")</f>
        <v>0.55149305555555561</v>
      </c>
    </row>
    <row r="9" spans="1:60" x14ac:dyDescent="0.3">
      <c r="A9" s="38" t="str">
        <f ca="1">IF(ISNUMBER($B9),Main!$C9,"--")</f>
        <v>--</v>
      </c>
      <c r="B9" s="39" t="str">
        <f ca="1">IF(ISNUMBER(Main!F9), Main!F9,"--")</f>
        <v>--</v>
      </c>
      <c r="C9" s="62" t="str">
        <f ca="1">IF(ISNUMBER($B9),INDEX(INDIRECT("'"&amp;Main!$E$9&amp;"'!$B$1:$BA$550"),2,(MATCH("Surface Elevation",INDIRECT("'"&amp;Main!$E$9&amp;"'!$B$1:$BA$1"),0))),"--")</f>
        <v>--</v>
      </c>
      <c r="D9" s="63" t="str" cm="1">
        <f t="array" aca="1" ref="D9" ca="1">IF(ISNUMBER($B9),MEDIAN(IF('Profile Data'!$G$2:$G$102=0,"",'Profile Data'!$G$2:$G$102)),"--")</f>
        <v>--</v>
      </c>
      <c r="E9" s="63" t="str" cm="1">
        <f t="array" aca="1" ref="E9" ca="1">IF(ISNUMBER($B9),MEDIAN(IF('Profile Data'!$T$2:$T$102=0,"",'Profile Data'!$T$2:$T$102)),"--")</f>
        <v>--</v>
      </c>
      <c r="F9" s="105" t="str" cm="1">
        <f t="array" aca="1" ref="F9" ca="1">IF(ISNUMBER($B9),SUM('Profile Data'!$G$2:$G$102*'Elevation difference'!$H$2:$H$102)/SUM('Elevation difference'!$H$2:$H$102),"--")</f>
        <v>--</v>
      </c>
      <c r="G9" s="107" t="str" cm="1">
        <f t="array" aca="1" ref="G9" ca="1">IF(ISNUMBER($B9),SUM(INDIRECT("'Elevation difference'!$H$"&amp;MATCH($V9,ABS('Profile Data'!$T$2:$T$102),0)):INDIRECT("'Elevation difference'!$H$"&amp;MATCH($J9,ABS('Profile Data'!$T$2:$T$102),0))*INDIRECT("'Profile Data'!$G$"&amp;MATCH($V9,ABS('Profile Data'!$T$2:$T$102),0)):INDIRECT("'Profile Data'!$G$"&amp;MATCH($J9,ABS('Profile Data'!$T$2:$T$102),0)))/SUM(INDIRECT("'Elevation difference'!$H$"&amp;MATCH($V9,ABS('Profile Data'!$T$2:$T$102),0)):INDIRECT("'Elevation difference'!$H$"&amp;MATCH($J9,ABS('Profile Data'!$T$2:$T$102),0))),"--")</f>
        <v>--</v>
      </c>
      <c r="H9" s="107" t="str" cm="1">
        <f t="array" aca="1" ref="H9" ca="1">IF(ISNUMBER($B9),SUM(INDIRECT("'Elevation difference'!$H$"&amp;MATCH($AD9,ABS('Profile Data'!$T$2:$T$102),0)):INDIRECT("'Elevation difference'!$H$"&amp;MATCH($J9,ABS('Profile Data'!$T$2:$T$102),0))*INDIRECT("'Profile Data'!$G$"&amp;MATCH($AD9,ABS('Profile Data'!$T$2:$T$102),0)):INDIRECT("'Profile Data'!$G$"&amp;MATCH($J9,ABS('Profile Data'!$T$2:$T$102),0)))/SUM(INDIRECT("'Elevation difference'!$H$"&amp;MATCH($AD9,ABS('Profile Data'!$T$2:$T$102),0)):INDIRECT("'Elevation difference'!$H$"&amp;MATCH($J9,ABS('Profile Data'!$T$2:$T$102),0))),"--")</f>
        <v>--</v>
      </c>
      <c r="I9" s="114" t="str">
        <f t="shared" ca="1" si="0"/>
        <v>--</v>
      </c>
      <c r="J9" s="57" t="str" cm="1">
        <f t="array" aca="1" ref="J9" ca="1">IF(ISNUMBER($B9),MAX(IF('Profile Data'!$T$2:$T$102&lt;380,'Profile Data'!$T$2:$T$102)),"--")</f>
        <v>--</v>
      </c>
      <c r="K9" s="58" t="str" cm="1">
        <f t="array" aca="1" ref="K9" ca="1">IF(ISNUMBER($B9),MIN(IF('Profile Data'!$T$2:$T$102&gt;380,'Profile Data'!$T$2:$T$102)),"--")</f>
        <v>--</v>
      </c>
      <c r="L9" s="58" t="str" cm="1">
        <f t="array" aca="1" ref="L9" ca="1">IF(ISNUMBER($B9),INDIRECT("'Profile Data'!$G$"&amp;MATCH($J9,ABS('Profile Data'!$T$1:$T$102),0)),"--")</f>
        <v>--</v>
      </c>
      <c r="M9" s="58" t="str" cm="1">
        <f t="array" aca="1" ref="M9" ca="1">IF(ISNUMBER($B9),INDIRECT("'Profile Data'!$G$"&amp;MATCH($K9,ABS('Profile Data'!$T$1:$T$102),0)),"--")</f>
        <v>--</v>
      </c>
      <c r="N9" s="164" t="str">
        <f t="shared" ca="1" si="1"/>
        <v>--</v>
      </c>
      <c r="O9" s="144" t="str" cm="1">
        <f t="array" aca="1" ref="O9" ca="1">IF(ISNUMBER($B9),INDIRECT("Time!$H$"&amp;MATCH($J9,ABS('Profile Data'!$T$1:$T$102),0)),"--")</f>
        <v>--</v>
      </c>
      <c r="P9" s="140" t="str" cm="1">
        <f t="array" aca="1" ref="P9" ca="1">IF(ISNUMBER($B9),INDIRECT("Time!$H$"&amp;MATCH($K9,ABS('Profile Data'!$T$1:$T$102),0)),"--")</f>
        <v>--</v>
      </c>
      <c r="Q9" s="117" t="str">
        <f ca="1">'Profile Data'!$G$2</f>
        <v>--</v>
      </c>
      <c r="R9" s="65" t="str">
        <f ca="1">'Profile Data'!$T$2</f>
        <v>--</v>
      </c>
      <c r="S9" s="142" t="str">
        <f ca="1">Time!$H$2</f>
        <v>--</v>
      </c>
      <c r="T9" s="123" t="str">
        <f t="shared" ca="1" si="4"/>
        <v>--</v>
      </c>
      <c r="U9" s="66" t="str" cm="1">
        <f t="array" aca="1" ref="U9" ca="1">IF(ISNUMBER($B9),MAX(IF('Profile Data'!$T$2:$T$102&lt;464,'Profile Data'!$T$2:$T$102)),"--")</f>
        <v>--</v>
      </c>
      <c r="V9" s="67" t="str" cm="1">
        <f t="array" aca="1" ref="V9" ca="1">IF(ISNUMBER($B9),MIN(IF('Profile Data'!$T$2:$T$102&gt;464,'Profile Data'!$T$2:$T$102)),"--")</f>
        <v>--</v>
      </c>
      <c r="W9" s="67" t="str" cm="1">
        <f t="array" aca="1" ref="W9" ca="1">IF(ISNUMBER($B9),INDIRECT("'Profile Data'!$G$"&amp;MATCH($U9,ABS('Profile Data'!$T$1:$T$102),0)),"--")</f>
        <v>--</v>
      </c>
      <c r="X9" s="67" t="str" cm="1">
        <f t="array" aca="1" ref="X9" ca="1">IF(ISNUMBER($B9),INDIRECT("'Profile Data'!$G$"&amp;MATCH($V9,ABS('Profile Data'!$T$1:$T$102),0)),"--")</f>
        <v>--</v>
      </c>
      <c r="Y9" s="130" t="str">
        <f t="shared" ca="1" si="5"/>
        <v>--</v>
      </c>
      <c r="Z9" s="130" t="str" cm="1">
        <f t="array" aca="1" ref="Z9" ca="1">IF(ISNUMBER($B9),INDIRECT("Time!$H$"&amp;MATCH($U9,ABS('Profile Data'!$T$1:$T$102),0)),"--")</f>
        <v>--</v>
      </c>
      <c r="AA9" s="151" t="str" cm="1">
        <f t="array" aca="1" ref="AA9" ca="1">IF(ISNUMBER($B9),INDIRECT("Time!$H$"&amp;MATCH($V9,ABS('Profile Data'!$T$1:$T$102),0)),"--")</f>
        <v>--</v>
      </c>
      <c r="AB9" s="123" t="str">
        <f t="shared" ca="1" si="2"/>
        <v>--</v>
      </c>
      <c r="AC9" s="66" t="str" cm="1">
        <f t="array" aca="1" ref="AC9" ca="1">IF(ISNUMBER($B9),MAX(IF('Profile Data'!$T$2:$T$102&lt;446,'Profile Data'!$T$2:$T$102)),"--")</f>
        <v>--</v>
      </c>
      <c r="AD9" s="67" t="str" cm="1">
        <f t="array" aca="1" ref="AD9" ca="1">IF(ISNUMBER($B9),MIN(IF('Profile Data'!$T$2:$T$102&gt;446,'Profile Data'!$T$2:$T$102)),"--")</f>
        <v>--</v>
      </c>
      <c r="AE9" s="67" t="str" cm="1">
        <f t="array" aca="1" ref="AE9" ca="1">IF(ISNUMBER($B9),INDIRECT("'Profile Data'!$G$"&amp;MATCH($AC9,ABS('Profile Data'!$T$1:$T$102),0)),"--")</f>
        <v>--</v>
      </c>
      <c r="AF9" s="67" t="str" cm="1">
        <f t="array" aca="1" ref="AF9" ca="1">IF(ISNUMBER($B9),INDIRECT("'Profile Data'!$G$"&amp;MATCH($AD9,ABS('Profile Data'!$T$1:$T$102),0)),"--")</f>
        <v>--</v>
      </c>
      <c r="AG9" s="130" t="str">
        <f t="shared" ca="1" si="3"/>
        <v>--</v>
      </c>
      <c r="AH9" s="130" t="str" cm="1">
        <f t="array" aca="1" ref="AH9" ca="1">IF(ISNUMBER($B9),INDIRECT("Time!$H$"&amp;MATCH($AC9,ABS('Profile Data'!$T$1:$T$102),0)),"--")</f>
        <v>--</v>
      </c>
      <c r="AI9" s="163" t="str" cm="1">
        <f t="array" aca="1" ref="AI9" ca="1">IF(ISNUMBER($B9),INDIRECT("Time!$H$"&amp;MATCH($AD9,ABS('Profile Data'!$T$1:$T$102),0)),"--")</f>
        <v>--</v>
      </c>
      <c r="AJ9" s="230" t="str">
        <f t="shared" ca="1" si="6"/>
        <v>--</v>
      </c>
      <c r="AK9" s="248" t="str">
        <f ca="1">IF(ISNUMBER($B9),IF(Main!H9&lt;Main!$N$2,Main!$L9,(((Main!$N$2-AO9)*(AR9-AQ9))/(AP9-AO9)+AQ9)/1000),"--")</f>
        <v>--</v>
      </c>
      <c r="AL9" s="262" t="str">
        <f ca="1">IF(ISNUMBER($B9),((Main!$N$2-$AO9)*($AN9-$AM9))/($AN9-$AM9)+$AM9,"--")</f>
        <v>--</v>
      </c>
      <c r="AM9" s="231" t="str" cm="1">
        <f t="array" aca="1" ref="AM9" ca="1">IF(ISNUMBER($B9),MAX(IF('Profile Data'!$G$2:$G$102&lt;Main!$N$2,'Profile Data'!$T$2:$T$102)),"--")</f>
        <v>--</v>
      </c>
      <c r="AN9" s="232" t="str" cm="1">
        <f t="array" aca="1" ref="AN9" ca="1">IF(ISNUMBER($B9),MIN(IF('Profile Data'!$G$2:$G$102&gt;Main!$N$2,'Profile Data'!$T$2:$T$102)),"--")</f>
        <v>--</v>
      </c>
      <c r="AO9" s="232" t="str" cm="1">
        <f t="array" aca="1" ref="AO9" ca="1">IF(ISNUMBER($B9),INDIRECT("'Profile Data'!$G$"&amp;MATCH($AM9,ABS('Profile Data'!$T$1:$T$102),0)),"--")</f>
        <v>--</v>
      </c>
      <c r="AP9" s="232" t="str" cm="1">
        <f t="array" aca="1" ref="AP9" ca="1">IF(ISNUMBER($B9),INDIRECT("'Profile Data'!$G$"&amp;MATCH($AN9,ABS('Profile Data'!$T$1:$T$102),0)),"--")</f>
        <v>--</v>
      </c>
      <c r="AQ9" s="249" t="str">
        <f ca="1">IF(ISNUMBER($B9),INDEX('Storage-elevation'!$B$2:$B$279,MATCH(INT($AM9),'Storage-elevation'!$A$2:$A$302,0)),"--")</f>
        <v>--</v>
      </c>
      <c r="AR9" s="250" t="str">
        <f ca="1">IF(ISNUMBER($B9),INDEX('Storage-elevation'!$B$2:$B$279,MATCH(INT($AN9)+1,'Storage-elevation'!$A$2:$A$302,0)),"--")</f>
        <v>--</v>
      </c>
      <c r="AS9" s="123" t="str">
        <f ca="1">IF(ISNUMBER($B9),((Main!$P$2-$U9)*($X9-$W9))/($V9-$U9)+$W9,"--")</f>
        <v>--</v>
      </c>
      <c r="AT9" s="66" t="str" cm="1">
        <f t="array" aca="1" ref="AT9" ca="1">IF(ISNUMBER($B9),MAX(IF('Profile Data'!$T$2:$T$102&lt;Main!$P$2,'Profile Data'!$T$2:$T$102)),"--")</f>
        <v>--</v>
      </c>
      <c r="AU9" s="67" t="str" cm="1">
        <f t="array" aca="1" ref="AU9" ca="1">IF(ISNUMBER($B9),MIN(IF('Profile Data'!$T$2:$T$102&gt;Main!$P$2,'Profile Data'!$T$2:$T$102)),"--")</f>
        <v>--</v>
      </c>
      <c r="AV9" s="67" t="str" cm="1">
        <f t="array" aca="1" ref="AV9" ca="1">IF(ISNUMBER($B9),INDIRECT("'Profile Data'!$G$"&amp;MATCH($AT9,ABS('Profile Data'!$T$1:$T$102),0)),"--")</f>
        <v>--</v>
      </c>
      <c r="AW9" s="67" t="str" cm="1">
        <f t="array" aca="1" ref="AW9" ca="1">IF(ISNUMBER($B9),INDIRECT("'Profile Data'!$G$"&amp;MATCH($V9,ABS('Profile Data'!$T$1:$T$102),0)),"--")</f>
        <v>--</v>
      </c>
      <c r="AX9" s="130" t="str">
        <f t="shared" ca="1" si="7"/>
        <v>--</v>
      </c>
      <c r="AY9" s="130" t="str" cm="1">
        <f t="array" aca="1" ref="AY9" ca="1">IF(ISNUMBER($B9),INDIRECT("Time!$H$"&amp;MATCH($AT9,ABS('Profile Data'!$T$1:$T$102),0)),"--")</f>
        <v>--</v>
      </c>
      <c r="AZ9" s="151" t="str" cm="1">
        <f t="array" aca="1" ref="AZ9" ca="1">IF(ISNUMBER($B9),INDIRECT("Time!$H$"&amp;MATCH($AU9,ABS('Profile Data'!$T$1:$T$102),0)),"--")</f>
        <v>--</v>
      </c>
      <c r="BA9" s="123" t="str">
        <f ca="1">IF(ISNUMBER($B9),((Main!$Q$2-BB9)*(BE9-BD9))/(BC9-BB9)+BD9,"--")</f>
        <v>--</v>
      </c>
      <c r="BB9" s="66" t="str" cm="1">
        <f t="array" aca="1" ref="BB9" ca="1">IF(ISNUMBER($B9),MAX(IF('Profile Data'!$AG$2:$AG$102&lt;Main!$Q$2,'Profile Data'!$AG$2:$AG$102)),"--")</f>
        <v>--</v>
      </c>
      <c r="BC9" s="67" t="str" cm="1">
        <f t="array" aca="1" ref="BC9" ca="1">IF(ISNUMBER($B9),MIN(IF('Profile Data'!$AG$2:$AG$102&gt;Main!$Q$2,'Profile Data'!$AG$2:$AG$102)),"--")</f>
        <v>--</v>
      </c>
      <c r="BD9" s="67" t="str" cm="1">
        <f t="array" aca="1" ref="BD9" ca="1">IF(ISNUMBER($B9),INDIRECT("'Profile Data'!$G$"&amp;MATCH($BB9,ABS('Profile Data'!$AG$1:$AG$102),0)),"--")</f>
        <v>--</v>
      </c>
      <c r="BE9" s="67" t="str" cm="1">
        <f t="array" aca="1" ref="BE9" ca="1">IF(ISNUMBER($B9),INDIRECT("'Profile Data'!$G$"&amp;MATCH($BC9,ABS('Profile Data'!$AG$1:$AG$102),0)),"--")</f>
        <v>--</v>
      </c>
      <c r="BF9" s="130" t="str">
        <f ca="1">IF(ISNUMBER($B9),BH9+(BG9-BH9)*((Main!$Q$2-BB9)/(BC9-BB9)),"--")</f>
        <v>--</v>
      </c>
      <c r="BG9" s="130" t="str" cm="1">
        <f t="array" aca="1" ref="BG9" ca="1">IF(ISNUMBER($B9),INDIRECT("Time!$H$"&amp;MATCH($BB9,ABS('Profile Data'!$AG$1:$AG$102),0)),"--")</f>
        <v>--</v>
      </c>
      <c r="BH9" s="151" t="str" cm="1">
        <f t="array" aca="1" ref="BH9" ca="1">IF(ISNUMBER($B9),INDIRECT("Time!$H$"&amp;MATCH($BC9,ABS('Profile Data'!$AG$1:$AG$102),0)),"--")</f>
        <v>--</v>
      </c>
    </row>
    <row r="10" spans="1:60" x14ac:dyDescent="0.3">
      <c r="A10" s="38" t="str">
        <f ca="1">IF(ISNUMBER($B10),Main!$C10,"--")</f>
        <v>--</v>
      </c>
      <c r="B10" s="39" t="str">
        <f ca="1">IF(ISNUMBER(Main!F10), Main!F10,"--")</f>
        <v>--</v>
      </c>
      <c r="C10" s="62" t="str">
        <f ca="1">IF(ISNUMBER($B10),INDEX(INDIRECT("'"&amp;Main!$E$10&amp;"'!$B$1:$BA$550"),2,(MATCH("Surface Elevation",INDIRECT("'"&amp;Main!$E$10&amp;"'!$B$1:$BA$1"),0))),"--")</f>
        <v>--</v>
      </c>
      <c r="D10" s="63" t="str" cm="1">
        <f t="array" aca="1" ref="D10" ca="1">IF(ISNUMBER($B10),MEDIAN(IF('Profile Data'!$H$2:$H$102=0,"",'Profile Data'!$H$2:$H$102)),"--")</f>
        <v>--</v>
      </c>
      <c r="E10" s="63" t="str" cm="1">
        <f t="array" aca="1" ref="E10" ca="1">IF(ISNUMBER($B10),MEDIAN(IF('Profile Data'!$U$2:$U$102=0,"",'Profile Data'!$U$2:$U$102)),"--")</f>
        <v>--</v>
      </c>
      <c r="F10" s="105" t="str" cm="1">
        <f t="array" aca="1" ref="F10" ca="1">IF(ISNUMBER($B10),SUM('Profile Data'!$H$2:$H$102*'Elevation difference'!$I$2:$I$102)/SUM('Elevation difference'!$I$2:$I$102),"--")</f>
        <v>--</v>
      </c>
      <c r="G10" s="107" t="str" cm="1">
        <f t="array" aca="1" ref="G10" ca="1">IF(ISNUMBER($B10),SUM(INDIRECT("'Elevation difference'!$I$"&amp;MATCH($V10,ABS('Profile Data'!$U$2:$U$102),0)):INDIRECT("'Elevation difference'!$I$"&amp;MATCH($J10,ABS('Profile Data'!$U$2:$U$102),0))*INDIRECT("'Profile Data'!$H$"&amp;MATCH($V10,ABS('Profile Data'!$U$2:$U$102),0)):INDIRECT("'Profile Data'!$H$"&amp;MATCH($J10,ABS('Profile Data'!$U$2:$U$102),0)))/SUM(INDIRECT("'Elevation difference'!$I$"&amp;MATCH($V10,ABS('Profile Data'!$U$2:$U$102),0)):INDIRECT("'Elevation difference'!$I$"&amp;MATCH($J10,ABS('Profile Data'!$U$2:$U$102),0))),"--")</f>
        <v>--</v>
      </c>
      <c r="H10" s="107" t="str" cm="1">
        <f t="array" aca="1" ref="H10" ca="1">IF(ISNUMBER($B10),SUM(INDIRECT("'Elevation difference'!$I$"&amp;MATCH($AD10,ABS('Profile Data'!$U$2:$U$102),0)):INDIRECT("'Elevation difference'!$I$"&amp;MATCH($J10,ABS('Profile Data'!$U$2:$U$102),0))*INDIRECT("'Profile Data'!$H$"&amp;MATCH($AD10,ABS('Profile Data'!$U$2:$U$102),0)):INDIRECT("'Profile Data'!$H$"&amp;MATCH($J10,ABS('Profile Data'!$U$2:$U$102),0)))/SUM(INDIRECT("'Elevation difference'!$I$"&amp;MATCH($AD10,ABS('Profile Data'!$U$2:$U$102),0)):INDIRECT("'Elevation difference'!$I$"&amp;MATCH($J10,ABS('Profile Data'!$U$2:$U$102),0))),"--")</f>
        <v>--</v>
      </c>
      <c r="I10" s="114" t="str">
        <f t="shared" ca="1" si="0"/>
        <v>--</v>
      </c>
      <c r="J10" s="57" t="str" cm="1">
        <f t="array" aca="1" ref="J10" ca="1">IF(ISNUMBER($B10),MAX(IF('Profile Data'!$U$2:$U$102&lt;380,'Profile Data'!$U$2:$U$102)),"--")</f>
        <v>--</v>
      </c>
      <c r="K10" s="58" t="str" cm="1">
        <f t="array" aca="1" ref="K10" ca="1">IF(ISNUMBER($B10),MIN(IF('Profile Data'!$U$2:$U$102&gt;380,'Profile Data'!$U$2:$U$102)),"--")</f>
        <v>--</v>
      </c>
      <c r="L10" s="58" t="str" cm="1">
        <f t="array" aca="1" ref="L10" ca="1">IF(ISNUMBER($B10),INDIRECT("'Profile Data'!$H$"&amp;MATCH($J10,ABS('Profile Data'!$U$1:$U$102),0)),"--")</f>
        <v>--</v>
      </c>
      <c r="M10" s="58" t="str" cm="1">
        <f t="array" aca="1" ref="M10" ca="1">IF(ISNUMBER($B10),INDIRECT("'Profile Data'!$H$"&amp;MATCH($K10,ABS('Profile Data'!$U$1:$U$102),0)),"--")</f>
        <v>--</v>
      </c>
      <c r="N10" s="164" t="str">
        <f t="shared" ca="1" si="1"/>
        <v>--</v>
      </c>
      <c r="O10" s="144" t="str" cm="1">
        <f t="array" aca="1" ref="O10" ca="1">IF(ISNUMBER($B10),INDIRECT("Time!$I$"&amp;MATCH($J10,ABS('Profile Data'!$U$1:$U$102),0)),"--")</f>
        <v>--</v>
      </c>
      <c r="P10" s="140" t="str" cm="1">
        <f t="array" aca="1" ref="P10" ca="1">IF(ISNUMBER($B10),INDIRECT("Time!$I$"&amp;MATCH($K10,ABS('Profile Data'!$U$1:$U$102),0)),"--")</f>
        <v>--</v>
      </c>
      <c r="Q10" s="117" t="str">
        <f ca="1">'Profile Data'!$H$2</f>
        <v>--</v>
      </c>
      <c r="R10" s="65" t="str">
        <f ca="1">'Profile Data'!$U$2</f>
        <v>--</v>
      </c>
      <c r="S10" s="142" t="str">
        <f ca="1">Time!$I$2</f>
        <v>--</v>
      </c>
      <c r="T10" s="123" t="str">
        <f t="shared" ca="1" si="4"/>
        <v>--</v>
      </c>
      <c r="U10" s="66" t="str" cm="1">
        <f t="array" aca="1" ref="U10" ca="1">IF(ISNUMBER($B10),MAX(IF('Profile Data'!$U$2:$U$102&lt;464,'Profile Data'!$U$2:$U$102)),"--")</f>
        <v>--</v>
      </c>
      <c r="V10" s="67" t="str" cm="1">
        <f t="array" aca="1" ref="V10" ca="1">IF(ISNUMBER($B10),MIN(IF('Profile Data'!$U$2:$U$102&gt;464,'Profile Data'!$U$2:$U$102)),"--")</f>
        <v>--</v>
      </c>
      <c r="W10" s="67" t="str" cm="1">
        <f t="array" aca="1" ref="W10" ca="1">IF(ISNUMBER($B10),INDIRECT("'Profile Data'!$H$"&amp;MATCH($U10,ABS('Profile Data'!$U$1:$U$102),0)),"--")</f>
        <v>--</v>
      </c>
      <c r="X10" s="67" t="str" cm="1">
        <f t="array" aca="1" ref="X10" ca="1">IF(ISNUMBER($B10),INDIRECT("'Profile Data'!$H$"&amp;MATCH($V10,ABS('Profile Data'!$U$1:$U$102),0)),"--")</f>
        <v>--</v>
      </c>
      <c r="Y10" s="130" t="str">
        <f t="shared" ca="1" si="5"/>
        <v>--</v>
      </c>
      <c r="Z10" s="130" t="str" cm="1">
        <f t="array" aca="1" ref="Z10" ca="1">IF(ISNUMBER($B10),INDIRECT("Time!$I$"&amp;MATCH($U10,ABS('Profile Data'!$U$1:$U$102),0)),"--")</f>
        <v>--</v>
      </c>
      <c r="AA10" s="151" t="str" cm="1">
        <f t="array" aca="1" ref="AA10" ca="1">IF(ISNUMBER($B10),INDIRECT("Time!$I$"&amp;MATCH($V10,ABS('Profile Data'!$U$1:$U$102),0)),"--")</f>
        <v>--</v>
      </c>
      <c r="AB10" s="123" t="str">
        <f t="shared" ca="1" si="2"/>
        <v>--</v>
      </c>
      <c r="AC10" s="66" t="str" cm="1">
        <f t="array" aca="1" ref="AC10" ca="1">IF(ISNUMBER($B10),MAX(IF('Profile Data'!$U$2:$U$102&lt;446,'Profile Data'!$U$2:$U$102)),"--")</f>
        <v>--</v>
      </c>
      <c r="AD10" s="67" t="str" cm="1">
        <f t="array" aca="1" ref="AD10" ca="1">IF(ISNUMBER($B10),MIN(IF('Profile Data'!$U$2:$U$102&gt;446,'Profile Data'!$U$2:$U$102)),"--")</f>
        <v>--</v>
      </c>
      <c r="AE10" s="67" t="str" cm="1">
        <f t="array" aca="1" ref="AE10" ca="1">IF(ISNUMBER($B10),INDIRECT("'Profile Data'!$H$"&amp;MATCH($AC10,ABS('Profile Data'!$U$1:$U$102),0)),"--")</f>
        <v>--</v>
      </c>
      <c r="AF10" s="67" t="str" cm="1">
        <f t="array" aca="1" ref="AF10" ca="1">IF(ISNUMBER($B10),INDIRECT("'Profile Data'!$H$"&amp;MATCH($AD10,ABS('Profile Data'!$U$1:$U$102),0)),"--")</f>
        <v>--</v>
      </c>
      <c r="AG10" s="130" t="str">
        <f t="shared" ca="1" si="3"/>
        <v>--</v>
      </c>
      <c r="AH10" s="130" t="str" cm="1">
        <f t="array" aca="1" ref="AH10" ca="1">IF(ISNUMBER($B10),INDIRECT("Time!$I$"&amp;MATCH($AC10,ABS('Profile Data'!$U$1:$U$102),0)),"--")</f>
        <v>--</v>
      </c>
      <c r="AI10" s="163" t="str" cm="1">
        <f t="array" aca="1" ref="AI10" ca="1">IF(ISNUMBER($B10),INDIRECT("Time!$I$"&amp;MATCH($AD10,ABS('Profile Data'!$U$1:$U$102),0)),"--")</f>
        <v>--</v>
      </c>
      <c r="AJ10" s="230" t="str">
        <f t="shared" ca="1" si="6"/>
        <v>--</v>
      </c>
      <c r="AK10" s="248" t="str">
        <f ca="1">IF(ISNUMBER($B10),IF(Main!H10&lt;Main!$N$2,Main!$L10,(((Main!$N$2-AO10)*(AR10-AQ10))/(AP10-AO10)+AQ10)/1000),"--")</f>
        <v>--</v>
      </c>
      <c r="AL10" s="262" t="str">
        <f ca="1">IF(ISNUMBER($B10),((Main!$N$2-$AO10)*($AN10-$AM10))/($AN10-$AM10)+$AM10,"--")</f>
        <v>--</v>
      </c>
      <c r="AM10" s="231" t="str" cm="1">
        <f t="array" aca="1" ref="AM10" ca="1">IF(ISNUMBER($B10),MAX(IF('Profile Data'!$H$2:$H$102&lt;Main!$N$2,'Profile Data'!$U$2:$U$102)),"--")</f>
        <v>--</v>
      </c>
      <c r="AN10" s="232" t="str" cm="1">
        <f t="array" aca="1" ref="AN10" ca="1">IF(ISNUMBER($B10),MIN(IF('Profile Data'!$H$2:$H$102&gt;Main!$N$2,'Profile Data'!$U$2:$U$102)),"--")</f>
        <v>--</v>
      </c>
      <c r="AO10" s="232" t="str" cm="1">
        <f t="array" aca="1" ref="AO10" ca="1">IF(ISNUMBER($B10),INDIRECT("'Profile Data'!$H$"&amp;MATCH($AM10,ABS('Profile Data'!$U$1:$U$102),0)),"--")</f>
        <v>--</v>
      </c>
      <c r="AP10" s="232" t="str" cm="1">
        <f t="array" aca="1" ref="AP10" ca="1">IF(ISNUMBER($B10),INDIRECT("'Profile Data'!$H$"&amp;MATCH($AN10,ABS('Profile Data'!$U$1:$U$102),0)),"--")</f>
        <v>--</v>
      </c>
      <c r="AQ10" s="249" t="str">
        <f ca="1">IF(ISNUMBER($B10),INDEX('Storage-elevation'!$B$2:$B$279,MATCH(INT($AM10),'Storage-elevation'!$A$2:$A$302,0)),"--")</f>
        <v>--</v>
      </c>
      <c r="AR10" s="250" t="str">
        <f ca="1">IF(ISNUMBER($B10),INDEX('Storage-elevation'!$B$2:$B$279,MATCH(INT($AN10)+1,'Storage-elevation'!$A$2:$A$302,0)),"--")</f>
        <v>--</v>
      </c>
      <c r="AS10" s="123" t="str">
        <f ca="1">IF(ISNUMBER($B10),((Main!$P$2-$U10)*($X10-$W10))/($V10-$U10)+$W10,"--")</f>
        <v>--</v>
      </c>
      <c r="AT10" s="66" t="str" cm="1">
        <f t="array" aca="1" ref="AT10" ca="1">IF(ISNUMBER($B10),MAX(IF('Profile Data'!$U$2:$U$102&lt;Main!$P$2,'Profile Data'!$U$2:$U$102)),"--")</f>
        <v>--</v>
      </c>
      <c r="AU10" s="67" t="str" cm="1">
        <f t="array" aca="1" ref="AU10" ca="1">IF(ISNUMBER($B10),MIN(IF('Profile Data'!$U$2:$U$102&gt;Main!$P$2,'Profile Data'!$U$2:$U$102)),"--")</f>
        <v>--</v>
      </c>
      <c r="AV10" s="67" t="str" cm="1">
        <f t="array" aca="1" ref="AV10" ca="1">IF(ISNUMBER($B10),INDIRECT("'Profile Data'!$H$"&amp;MATCH($AT10,ABS('Profile Data'!$U$1:$U$102),0)),"--")</f>
        <v>--</v>
      </c>
      <c r="AW10" s="67" t="str" cm="1">
        <f t="array" aca="1" ref="AW10" ca="1">IF(ISNUMBER($B10),INDIRECT("'Profile Data'!$H$"&amp;MATCH($V10,ABS('Profile Data'!$U$1:$U$102),0)),"--")</f>
        <v>--</v>
      </c>
      <c r="AX10" s="130" t="str">
        <f t="shared" ca="1" si="7"/>
        <v>--</v>
      </c>
      <c r="AY10" s="130" t="str" cm="1">
        <f t="array" aca="1" ref="AY10" ca="1">IF(ISNUMBER($B10),INDIRECT("Time!$I$"&amp;MATCH($AT10,ABS('Profile Data'!$U$1:$U$102),0)),"--")</f>
        <v>--</v>
      </c>
      <c r="AZ10" s="151" t="str" cm="1">
        <f t="array" aca="1" ref="AZ10" ca="1">IF(ISNUMBER($B10),INDIRECT("Time!$I$"&amp;MATCH($AU10,ABS('Profile Data'!$U$1:$U$102),0)),"--")</f>
        <v>--</v>
      </c>
      <c r="BA10" s="123" t="str">
        <f ca="1">IF(ISNUMBER($B10),((Main!$Q$2-BB10)*(BE10-BD10))/(BC10-BB10)+BD10,"--")</f>
        <v>--</v>
      </c>
      <c r="BB10" s="66" t="str" cm="1">
        <f t="array" aca="1" ref="BB10" ca="1">IF(ISNUMBER($B10),MAX(IF('Profile Data'!$AH$2:$AH$102&lt;Main!$Q$2,'Profile Data'!$AH$2:$AH$102)),"--")</f>
        <v>--</v>
      </c>
      <c r="BC10" s="67" t="str" cm="1">
        <f t="array" aca="1" ref="BC10" ca="1">IF(ISNUMBER($B10),MIN(IF('Profile Data'!$AH$2:$AH$102&gt;Main!$Q$2,'Profile Data'!$AH$2:$AH$102)),"--")</f>
        <v>--</v>
      </c>
      <c r="BD10" s="67" t="str" cm="1">
        <f t="array" aca="1" ref="BD10" ca="1">IF(ISNUMBER($B10),INDIRECT("'Profile Data'!$H$"&amp;MATCH($BB10,ABS('Profile Data'!$AH$1:$AH$102),0)),"--")</f>
        <v>--</v>
      </c>
      <c r="BE10" s="67" t="str" cm="1">
        <f t="array" aca="1" ref="BE10" ca="1">IF(ISNUMBER($B10),INDIRECT("'Profile Data'!$H$"&amp;MATCH($BC10,ABS('Profile Data'!$AH$1:$AH$102),0)),"--")</f>
        <v>--</v>
      </c>
      <c r="BF10" s="130" t="str">
        <f ca="1">IF(ISNUMBER($B10),BH10+(BG10-BH10)*((Main!$Q$2-BB10)/(BC10-BB10)),"--")</f>
        <v>--</v>
      </c>
      <c r="BG10" s="130" t="str" cm="1">
        <f t="array" aca="1" ref="BG10" ca="1">IF(ISNUMBER($B10),INDIRECT("Time!$I$"&amp;MATCH($BB10,ABS('Profile Data'!$AH$1:$AH$102),0)),"--")</f>
        <v>--</v>
      </c>
      <c r="BH10" s="151" t="str" cm="1">
        <f t="array" aca="1" ref="BH10" ca="1">IF(ISNUMBER($B10),INDIRECT("Time!$I$"&amp;MATCH($BC10,ABS('Profile Data'!$AH$1:$AH$102),0)),"--")</f>
        <v>--</v>
      </c>
    </row>
    <row r="11" spans="1:60" x14ac:dyDescent="0.3">
      <c r="A11" s="38" t="str">
        <f ca="1">IF(ISNUMBER($B11),Main!$C11,"--")</f>
        <v>--</v>
      </c>
      <c r="B11" s="39" t="str">
        <f ca="1">IF(ISNUMBER(Main!F11), Main!F11,"--")</f>
        <v>--</v>
      </c>
      <c r="C11" s="62" t="str">
        <f ca="1">IF(ISNUMBER($B11),INDEX(INDIRECT("'"&amp;Main!$E$11&amp;"'!$B$1:$BA$550"),2,(MATCH("Surface Elevation",INDIRECT("'"&amp;Main!$E$11&amp;"'!$B$1:$BA$1"),0))),"--")</f>
        <v>--</v>
      </c>
      <c r="D11" s="63" t="str" cm="1">
        <f t="array" aca="1" ref="D11" ca="1">IF(ISNUMBER($B11),MEDIAN(IF('Profile Data'!$I$2:$I$102=0,"",'Profile Data'!$I$2:$I$102)),"--")</f>
        <v>--</v>
      </c>
      <c r="E11" s="63" t="str" cm="1">
        <f t="array" aca="1" ref="E11" ca="1">IF(ISNUMBER($B11),MEDIAN(IF('Profile Data'!$V$2:$V$102=0,"",'Profile Data'!$V$2:$V$102)),"--")</f>
        <v>--</v>
      </c>
      <c r="F11" s="105" t="str" cm="1">
        <f t="array" aca="1" ref="F11" ca="1">IF(ISNUMBER($B11),SUM('Profile Data'!$I$2:$I$102*'Elevation difference'!$J$2:$J$102)/SUM('Elevation difference'!$J$2:$J$102),"--")</f>
        <v>--</v>
      </c>
      <c r="G11" s="107" t="str" cm="1">
        <f t="array" aca="1" ref="G11" ca="1">IF(ISNUMBER($B11),SUM(INDIRECT("'Elevation difference'!$J$"&amp;MATCH($V11,ABS('Profile Data'!$V$2:$V$102),0)):INDIRECT("'Elevation difference'!$J$"&amp;MATCH($J11,ABS('Profile Data'!$V$2:$V$102),0))*INDIRECT("'Profile Data'!$I$"&amp;MATCH($V11,ABS('Profile Data'!$V$2:$V$102),0)):INDIRECT("'Profile Data'!$I$"&amp;MATCH($J11,ABS('Profile Data'!$V$2:$V$102),0)))/SUM(INDIRECT("'Elevation difference'!$J$"&amp;MATCH($V11,ABS('Profile Data'!$V$2:$V$102),0)):INDIRECT("'Elevation difference'!$J$"&amp;MATCH($J11,ABS('Profile Data'!$V$2:$V$102),0))),"--")</f>
        <v>--</v>
      </c>
      <c r="H11" s="107" t="str" cm="1">
        <f t="array" aca="1" ref="H11" ca="1">IF(ISNUMBER($B11),SUM(INDIRECT("'Elevation difference'!$J$"&amp;MATCH($AD11,ABS('Profile Data'!$V$2:$V$102),0)):INDIRECT("'Elevation difference'!$J$"&amp;MATCH($J11,ABS('Profile Data'!$V$2:$V$102),0))*INDIRECT("'Profile Data'!$I$"&amp;MATCH($AD11,ABS('Profile Data'!$V$2:$V$102),0)):INDIRECT("'Profile Data'!$I$"&amp;MATCH($J11,ABS('Profile Data'!$V$2:$V$102),0)))/SUM(INDIRECT("'Elevation difference'!$J$"&amp;MATCH($AD11,ABS('Profile Data'!$V$2:$V$102),0)):INDIRECT("'Elevation difference'!$J$"&amp;MATCH($J11,ABS('Profile Data'!$V$2:$V$102),0))),"--")</f>
        <v>--</v>
      </c>
      <c r="I11" s="114" t="str">
        <f t="shared" ca="1" si="0"/>
        <v>--</v>
      </c>
      <c r="J11" s="57" t="str" cm="1">
        <f t="array" aca="1" ref="J11" ca="1">IF(ISNUMBER($B11),MAX(IF('Profile Data'!$V$2:$V$102&lt;380,'Profile Data'!$V$2:$V$102)),"--")</f>
        <v>--</v>
      </c>
      <c r="K11" s="58" t="str" cm="1">
        <f t="array" aca="1" ref="K11" ca="1">IF(ISNUMBER($B11),MIN(IF('Profile Data'!$V$2:$V$102&gt;380,'Profile Data'!$V$2:$V$102)),"--")</f>
        <v>--</v>
      </c>
      <c r="L11" s="58" t="str" cm="1">
        <f t="array" aca="1" ref="L11" ca="1">IF(ISNUMBER($B11),INDIRECT("'Profile Data'!$I$"&amp;MATCH($J11,ABS('Profile Data'!$V$1:$V$102),0)),"--")</f>
        <v>--</v>
      </c>
      <c r="M11" s="58" t="str" cm="1">
        <f t="array" aca="1" ref="M11" ca="1">IF(ISNUMBER($B11),INDIRECT("'Profile Data'!$I$"&amp;MATCH($K11,ABS('Profile Data'!$V$1:$V$102),0)),"--")</f>
        <v>--</v>
      </c>
      <c r="N11" s="164" t="str">
        <f t="shared" ca="1" si="1"/>
        <v>--</v>
      </c>
      <c r="O11" s="144" t="str" cm="1">
        <f t="array" aca="1" ref="O11" ca="1">IF(ISNUMBER($B11),INDIRECT("Time!$J$"&amp;MATCH($J11,ABS('Profile Data'!$V$1:$V$102),0)),"--")</f>
        <v>--</v>
      </c>
      <c r="P11" s="140" t="str" cm="1">
        <f t="array" aca="1" ref="P11" ca="1">IF(ISNUMBER($B11),INDIRECT("Time!$J$"&amp;MATCH($K11,ABS('Profile Data'!$V$1:$V$102),0)),"--")</f>
        <v>--</v>
      </c>
      <c r="Q11" s="117" t="str">
        <f ca="1">'Profile Data'!$I$2</f>
        <v>--</v>
      </c>
      <c r="R11" s="65" t="str">
        <f ca="1">'Profile Data'!$V$2</f>
        <v>--</v>
      </c>
      <c r="S11" s="142" t="str">
        <f ca="1">Time!$J$2</f>
        <v>--</v>
      </c>
      <c r="T11" s="123" t="str">
        <f t="shared" ca="1" si="4"/>
        <v>--</v>
      </c>
      <c r="U11" s="66" t="str" cm="1">
        <f t="array" aca="1" ref="U11" ca="1">IF(ISNUMBER($B11),MAX(IF('Profile Data'!$V$2:$V$102&lt;464,'Profile Data'!$V$2:$V$102)),"--")</f>
        <v>--</v>
      </c>
      <c r="V11" s="67" t="str" cm="1">
        <f t="array" aca="1" ref="V11" ca="1">IF(ISNUMBER($B11),MIN(IF('Profile Data'!$V$2:$V$102&gt;464,'Profile Data'!$V$2:$V$102)),"--")</f>
        <v>--</v>
      </c>
      <c r="W11" s="67" t="str" cm="1">
        <f t="array" aca="1" ref="W11" ca="1">IF(ISNUMBER($B11),INDIRECT("'Profile Data'!$I$"&amp;MATCH($U11,ABS('Profile Data'!$V$1:$V$102),0)),"--")</f>
        <v>--</v>
      </c>
      <c r="X11" s="67" t="str" cm="1">
        <f t="array" aca="1" ref="X11" ca="1">IF(ISNUMBER($B11),INDIRECT("'Profile Data'!$I$"&amp;MATCH($V11,ABS('Profile Data'!$V$1:$V$102),0)),"--")</f>
        <v>--</v>
      </c>
      <c r="Y11" s="130" t="str">
        <f t="shared" ca="1" si="5"/>
        <v>--</v>
      </c>
      <c r="Z11" s="130" t="str" cm="1">
        <f t="array" aca="1" ref="Z11" ca="1">IF(ISNUMBER($B11),INDIRECT("Time!$J$"&amp;MATCH($U11,ABS('Profile Data'!$V$1:$V$102),0)),"--")</f>
        <v>--</v>
      </c>
      <c r="AA11" s="151" t="str" cm="1">
        <f t="array" aca="1" ref="AA11" ca="1">IF(ISNUMBER($B11),INDIRECT("Time!$J$"&amp;MATCH($V11,ABS('Profile Data'!$V$1:$V$102),0)),"--")</f>
        <v>--</v>
      </c>
      <c r="AB11" s="123" t="str">
        <f t="shared" ca="1" si="2"/>
        <v>--</v>
      </c>
      <c r="AC11" s="66" t="str" cm="1">
        <f t="array" aca="1" ref="AC11" ca="1">IF(ISNUMBER($B11),MAX(IF('Profile Data'!$V$2:$V$102&lt;446,'Profile Data'!$V$2:$V$102)),"--")</f>
        <v>--</v>
      </c>
      <c r="AD11" s="67" t="str" cm="1">
        <f t="array" aca="1" ref="AD11" ca="1">IF(ISNUMBER($B11),MIN(IF('Profile Data'!$V$2:$V$102&gt;446,'Profile Data'!$V$2:$V$102)),"--")</f>
        <v>--</v>
      </c>
      <c r="AE11" s="67" t="str" cm="1">
        <f t="array" aca="1" ref="AE11" ca="1">IF(ISNUMBER($B11),INDIRECT("'Profile Data'!$I$"&amp;MATCH($AC11,ABS('Profile Data'!$V$1:$V$102),0)),"--")</f>
        <v>--</v>
      </c>
      <c r="AF11" s="67" t="str" cm="1">
        <f t="array" aca="1" ref="AF11" ca="1">IF(ISNUMBER($B11),INDIRECT("'Profile Data'!$I$"&amp;MATCH($AD11,ABS('Profile Data'!$V$1:$V$102),0)),"--")</f>
        <v>--</v>
      </c>
      <c r="AG11" s="130" t="str">
        <f t="shared" ca="1" si="3"/>
        <v>--</v>
      </c>
      <c r="AH11" s="130" t="str" cm="1">
        <f t="array" aca="1" ref="AH11" ca="1">IF(ISNUMBER($B11),INDIRECT("Time!$J$"&amp;MATCH($AC11,ABS('Profile Data'!$V$1:$V$102),0)),"--")</f>
        <v>--</v>
      </c>
      <c r="AI11" s="163" t="str" cm="1">
        <f t="array" aca="1" ref="AI11" ca="1">IF(ISNUMBER($B11),INDIRECT("Time!$J$"&amp;MATCH($AD11,ABS('Profile Data'!$V$1:$V$102),0)),"--")</f>
        <v>--</v>
      </c>
      <c r="AJ11" s="230" t="str">
        <f t="shared" ca="1" si="6"/>
        <v>--</v>
      </c>
      <c r="AK11" s="248" t="str">
        <f ca="1">IF(ISNUMBER($B11),IF(Main!H11&lt;Main!$N$2,Main!$L11,(((Main!$N$2-AO11)*(AR11-AQ11))/(AP11-AO11)+AQ11)/1000),"--")</f>
        <v>--</v>
      </c>
      <c r="AL11" s="262" t="str">
        <f ca="1">IF(ISNUMBER($B11),((Main!$N$2-$AO11)*($AN11-$AM11))/($AN11-$AM11)+$AM11,"--")</f>
        <v>--</v>
      </c>
      <c r="AM11" s="231" t="str" cm="1">
        <f t="array" aca="1" ref="AM11" ca="1">IF(ISNUMBER($B11),MAX(IF('Profile Data'!$I$2:$I$102&lt;Main!$N$2,'Profile Data'!$V$2:$V$102)),"--")</f>
        <v>--</v>
      </c>
      <c r="AN11" s="232" t="str" cm="1">
        <f t="array" aca="1" ref="AN11" ca="1">IF(ISNUMBER($B11),MIN(IF('Profile Data'!$I$2:$I$102&gt;Main!$N$2,'Profile Data'!$V$2:$V$102)),"--")</f>
        <v>--</v>
      </c>
      <c r="AO11" s="232" t="str" cm="1">
        <f t="array" aca="1" ref="AO11" ca="1">IF(ISNUMBER($B11),INDIRECT("'Profile Data'!$I$"&amp;MATCH($AM11,ABS('Profile Data'!$V$1:$V$102),0)),"--")</f>
        <v>--</v>
      </c>
      <c r="AP11" s="232" t="str" cm="1">
        <f t="array" aca="1" ref="AP11" ca="1">IF(ISNUMBER($B11),INDIRECT("'Profile Data'!$I$"&amp;MATCH($AN11,ABS('Profile Data'!$V$1:$V$102),0)),"--")</f>
        <v>--</v>
      </c>
      <c r="AQ11" s="249" t="str">
        <f ca="1">IF(ISNUMBER($B11),INDEX('Storage-elevation'!$B$2:$B$279,MATCH(INT($AM11),'Storage-elevation'!$A$2:$A$302,0)),"--")</f>
        <v>--</v>
      </c>
      <c r="AR11" s="250" t="str">
        <f ca="1">IF(ISNUMBER($B11),INDEX('Storage-elevation'!$B$2:$B$279,MATCH(INT($AN11)+1,'Storage-elevation'!$A$2:$A$302,0)),"--")</f>
        <v>--</v>
      </c>
      <c r="AS11" s="123" t="str">
        <f ca="1">IF(ISNUMBER($B11),((Main!$P$2-$U11)*($X11-$W11))/($V11-$U11)+$W11,"--")</f>
        <v>--</v>
      </c>
      <c r="AT11" s="66" t="str" cm="1">
        <f t="array" aca="1" ref="AT11" ca="1">IF(ISNUMBER($B11),MAX(IF('Profile Data'!$V$2:$V$102&lt;Main!$P$2,'Profile Data'!$V$2:$V$102)),"--")</f>
        <v>--</v>
      </c>
      <c r="AU11" s="67" t="str" cm="1">
        <f t="array" aca="1" ref="AU11" ca="1">IF(ISNUMBER($B11),MIN(IF('Profile Data'!$V$2:$V$102&gt;Main!$P$2,'Profile Data'!$V$2:$V$102)),"--")</f>
        <v>--</v>
      </c>
      <c r="AV11" s="67" t="str" cm="1">
        <f t="array" aca="1" ref="AV11" ca="1">IF(ISNUMBER($B11),INDIRECT("'Profile Data'!$I$"&amp;MATCH($AT11,ABS('Profile Data'!$V$1:$V$102),0)),"--")</f>
        <v>--</v>
      </c>
      <c r="AW11" s="67" t="str" cm="1">
        <f t="array" aca="1" ref="AW11" ca="1">IF(ISNUMBER($B11),INDIRECT("'Profile Data'!$I$"&amp;MATCH($V11,ABS('Profile Data'!$V$1:$V$102),0)),"--")</f>
        <v>--</v>
      </c>
      <c r="AX11" s="130" t="str">
        <f t="shared" ca="1" si="7"/>
        <v>--</v>
      </c>
      <c r="AY11" s="130" t="str" cm="1">
        <f t="array" aca="1" ref="AY11" ca="1">IF(ISNUMBER($B11),INDIRECT("Time!$J$"&amp;MATCH($AT11,ABS('Profile Data'!$V$1:$V$102),0)),"--")</f>
        <v>--</v>
      </c>
      <c r="AZ11" s="151" t="str" cm="1">
        <f t="array" aca="1" ref="AZ11" ca="1">IF(ISNUMBER($B11),INDIRECT("Time!$J$"&amp;MATCH($AU11,ABS('Profile Data'!$V$1:$V$102),0)),"--")</f>
        <v>--</v>
      </c>
      <c r="BA11" s="123" t="str">
        <f ca="1">IF(ISNUMBER($B11),((Main!$Q$2-BB11)*(BE11-BD11))/(BC11-BB11)+BD11,"--")</f>
        <v>--</v>
      </c>
      <c r="BB11" s="66" t="str" cm="1">
        <f t="array" aca="1" ref="BB11" ca="1">IF(ISNUMBER($B11),MAX(IF('Profile Data'!$AI$2:$AI$102&lt;Main!$Q$2,'Profile Data'!$AI$2:$AI$102)),"--")</f>
        <v>--</v>
      </c>
      <c r="BC11" s="67" t="str" cm="1">
        <f t="array" aca="1" ref="BC11" ca="1">IF(ISNUMBER($B11),MIN(IF('Profile Data'!$AI$2:$AI$102&gt;Main!$Q$2,'Profile Data'!$AI$2:$AI$102)),"--")</f>
        <v>--</v>
      </c>
      <c r="BD11" s="67" t="str" cm="1">
        <f t="array" aca="1" ref="BD11" ca="1">IF(ISNUMBER($B11),INDIRECT("'Profile Data'!$I$"&amp;MATCH($BB11,ABS('Profile Data'!$AI$1:$AI$102),0)),"--")</f>
        <v>--</v>
      </c>
      <c r="BE11" s="67" t="str" cm="1">
        <f t="array" aca="1" ref="BE11" ca="1">IF(ISNUMBER($B11),INDIRECT("'Profile Data'!$I$"&amp;MATCH($BC11,ABS('Profile Data'!$AI$1:$AI$102),0)),"--")</f>
        <v>--</v>
      </c>
      <c r="BF11" s="130" t="str">
        <f ca="1">IF(ISNUMBER($B11),BH11+(BG11-BH11)*((Main!$Q$2-BB11)/(BC11-BB11)),"--")</f>
        <v>--</v>
      </c>
      <c r="BG11" s="130" t="str" cm="1">
        <f t="array" aca="1" ref="BG11" ca="1">IF(ISNUMBER($B11),INDIRECT("Time!$J$"&amp;MATCH($BB11,ABS('Profile Data'!$AI$1:$AI$102),0)),"--")</f>
        <v>--</v>
      </c>
      <c r="BH11" s="151" t="str" cm="1">
        <f t="array" aca="1" ref="BH11" ca="1">IF(ISNUMBER($B11),INDIRECT("Time!$J$"&amp;MATCH($BC11,ABS('Profile Data'!$AI$1:$AI$102),0)),"--")</f>
        <v>--</v>
      </c>
    </row>
    <row r="12" spans="1:60" x14ac:dyDescent="0.3">
      <c r="A12" s="38" t="str">
        <f ca="1">IF(ISNUMBER($B12),Main!$C12,"--")</f>
        <v>--</v>
      </c>
      <c r="B12" s="39" t="str">
        <f ca="1">IF(ISNUMBER(Main!F12), Main!F12,"--")</f>
        <v>--</v>
      </c>
      <c r="C12" s="62" t="str">
        <f ca="1">IF(ISNUMBER($B12),INDEX(INDIRECT("'"&amp;Main!$E$12&amp;"'!$B$1:$BA$550"),2,(MATCH("Surface Elevation",INDIRECT("'"&amp;Main!$E$12&amp;"'!$B$1:$BA$1"),0))),"--")</f>
        <v>--</v>
      </c>
      <c r="D12" s="63" t="str" cm="1">
        <f t="array" aca="1" ref="D12" ca="1">IF(ISNUMBER($B12),MEDIAN(IF('Profile Data'!$J$2:$J$102=0,"",'Profile Data'!$J$2:$J$102)),"--")</f>
        <v>--</v>
      </c>
      <c r="E12" s="63" t="str" cm="1">
        <f t="array" aca="1" ref="E12" ca="1">IF(ISNUMBER($B12),MEDIAN(IF('Profile Data'!$W$2:$W$102=0,"",'Profile Data'!$W$2:$W$102)),"--")</f>
        <v>--</v>
      </c>
      <c r="F12" s="105" t="str" cm="1">
        <f t="array" aca="1" ref="F12" ca="1">IF(ISNUMBER($B12),SUM('Profile Data'!$J$2:$J$102*'Elevation difference'!$K$2:$K$102)/SUM('Elevation difference'!$K$2:$K$102),"--")</f>
        <v>--</v>
      </c>
      <c r="G12" s="107" t="str" cm="1">
        <f t="array" aca="1" ref="G12" ca="1">IF(ISNUMBER($B12),SUM(INDIRECT("'Elevation difference'!$K$"&amp;MATCH($V12,ABS('Profile Data'!$W$2:$W$102),0)):INDIRECT("'Elevation difference'!$K$"&amp;MATCH($J12,ABS('Profile Data'!$W$2:$W$102),0))*INDIRECT("'Profile Data'!$J$"&amp;MATCH($V12,ABS('Profile Data'!$W$2:$W$102),0)):INDIRECT("'Profile Data'!$J$"&amp;MATCH($J12,ABS('Profile Data'!$W$2:$W$102),0)))/SUM(INDIRECT("'Elevation difference'!$K$"&amp;MATCH($V12,ABS('Profile Data'!$W$2:$W$102),0)):INDIRECT("'Elevation difference'!$K$"&amp;MATCH($J12,ABS('Profile Data'!$W$2:$W$102),0))),"--")</f>
        <v>--</v>
      </c>
      <c r="H12" s="107" t="str" cm="1">
        <f t="array" aca="1" ref="H12" ca="1">IF(ISNUMBER($B12),SUM(INDIRECT("'Elevation difference'!$K$"&amp;MATCH($AD12,ABS('Profile Data'!$W$2:$W$102),0)):INDIRECT("'Elevation difference'!$K$"&amp;MATCH($J12,ABS('Profile Data'!$W$2:$W$102),0))*INDIRECT("'Profile Data'!$J$"&amp;MATCH($AD12,ABS('Profile Data'!$W$2:$W$102),0)):INDIRECT("'Profile Data'!$J$"&amp;MATCH($J12,ABS('Profile Data'!$W$2:$W$102),0)))/SUM(INDIRECT("'Elevation difference'!$K$"&amp;MATCH($AD12,ABS('Profile Data'!$W$2:$W$102),0)):INDIRECT("'Elevation difference'!$K$"&amp;MATCH($J12,ABS('Profile Data'!$W$2:$W$102),0))),"--")</f>
        <v>--</v>
      </c>
      <c r="I12" s="114" t="str">
        <f t="shared" ca="1" si="0"/>
        <v>--</v>
      </c>
      <c r="J12" s="57" t="str" cm="1">
        <f t="array" aca="1" ref="J12" ca="1">IF(ISNUMBER($B12),MAX(IF('Profile Data'!$W$2:$W$102&lt;380,'Profile Data'!$W$2:$W$102)),"--")</f>
        <v>--</v>
      </c>
      <c r="K12" s="58" t="str" cm="1">
        <f t="array" aca="1" ref="K12" ca="1">IF(ISNUMBER($B12),MIN(IF('Profile Data'!$W$2:$W$102&gt;380,'Profile Data'!$W$2:$W$102)),"--")</f>
        <v>--</v>
      </c>
      <c r="L12" s="58" t="str" cm="1">
        <f t="array" aca="1" ref="L12" ca="1">IF(ISNUMBER($B12),INDIRECT("'Profile Data'!$J$"&amp;MATCH($J12,ABS('Profile Data'!$W$1:$W$102),0)),"--")</f>
        <v>--</v>
      </c>
      <c r="M12" s="58" t="str" cm="1">
        <f t="array" aca="1" ref="M12" ca="1">IF(ISNUMBER($B12),INDIRECT("'Profile Data'!$J$"&amp;MATCH($K12,ABS('Profile Data'!$W$1:$W$102),0)),"--")</f>
        <v>--</v>
      </c>
      <c r="N12" s="164" t="str">
        <f t="shared" ca="1" si="1"/>
        <v>--</v>
      </c>
      <c r="O12" s="144" t="str" cm="1">
        <f t="array" aca="1" ref="O12" ca="1">IF(ISNUMBER($B12),INDIRECT("Time!$K$"&amp;MATCH($J12,ABS('Profile Data'!$W$1:$W$102),0)),"--")</f>
        <v>--</v>
      </c>
      <c r="P12" s="140" t="str" cm="1">
        <f t="array" aca="1" ref="P12" ca="1">IF(ISNUMBER($B12),INDIRECT("Time!$K$"&amp;MATCH($K12,ABS('Profile Data'!$W$1:$W$102),0)),"--")</f>
        <v>--</v>
      </c>
      <c r="Q12" s="117" t="str">
        <f ca="1">'Profile Data'!$J$2</f>
        <v>--</v>
      </c>
      <c r="R12" s="65" t="str">
        <f ca="1">'Profile Data'!$W$2</f>
        <v>--</v>
      </c>
      <c r="S12" s="142" t="str">
        <f ca="1">Time!$K$2</f>
        <v>--</v>
      </c>
      <c r="T12" s="123" t="str">
        <f t="shared" ca="1" si="4"/>
        <v>--</v>
      </c>
      <c r="U12" s="66" t="str" cm="1">
        <f t="array" aca="1" ref="U12" ca="1">IF(ISNUMBER($B12),MAX(IF('Profile Data'!$W$2:$W$102&lt;464,'Profile Data'!$W$2:$W$102)),"--")</f>
        <v>--</v>
      </c>
      <c r="V12" s="67" t="str" cm="1">
        <f t="array" aca="1" ref="V12" ca="1">IF(ISNUMBER($B12),MIN(IF('Profile Data'!$W$2:$W$102&gt;464,'Profile Data'!$W$2:$W$102)),"--")</f>
        <v>--</v>
      </c>
      <c r="W12" s="67" t="str" cm="1">
        <f t="array" aca="1" ref="W12" ca="1">IF(ISNUMBER($B12),INDIRECT("'Profile Data'!$J$"&amp;MATCH($U12,ABS('Profile Data'!$W$1:$W$102),0)),"--")</f>
        <v>--</v>
      </c>
      <c r="X12" s="67" t="str" cm="1">
        <f t="array" aca="1" ref="X12" ca="1">IF(ISNUMBER($B12),INDIRECT("'Profile Data'!$J$"&amp;MATCH($V12,ABS('Profile Data'!$W$1:$W$102),0)),"--")</f>
        <v>--</v>
      </c>
      <c r="Y12" s="130" t="str">
        <f t="shared" ca="1" si="5"/>
        <v>--</v>
      </c>
      <c r="Z12" s="130" t="str" cm="1">
        <f t="array" aca="1" ref="Z12" ca="1">IF(ISNUMBER($B12),INDIRECT("Time!$K$"&amp;MATCH($U12,ABS('Profile Data'!$W$1:$W$102),0)),"--")</f>
        <v>--</v>
      </c>
      <c r="AA12" s="151" t="str" cm="1">
        <f t="array" aca="1" ref="AA12" ca="1">IF(ISNUMBER($B12),INDIRECT("Time!$K$"&amp;MATCH($V12,ABS('Profile Data'!$W$1:$W$102),0)),"--")</f>
        <v>--</v>
      </c>
      <c r="AB12" s="123" t="str">
        <f t="shared" ca="1" si="2"/>
        <v>--</v>
      </c>
      <c r="AC12" s="66" t="str" cm="1">
        <f t="array" aca="1" ref="AC12" ca="1">IF(ISNUMBER($B12),MAX(IF('Profile Data'!$W$2:$W$102&lt;446,'Profile Data'!$W$2:$W$102)),"--")</f>
        <v>--</v>
      </c>
      <c r="AD12" s="67" t="str" cm="1">
        <f t="array" aca="1" ref="AD12" ca="1">IF(ISNUMBER($B12),MIN(IF('Profile Data'!$W$2:$W$102&gt;446,'Profile Data'!$W$2:$W$102)),"--")</f>
        <v>--</v>
      </c>
      <c r="AE12" s="67" t="str" cm="1">
        <f t="array" aca="1" ref="AE12" ca="1">IF(ISNUMBER($B12),INDIRECT("'Profile Data'!$J$"&amp;MATCH($AC12,ABS('Profile Data'!$W$1:$W$102),0)),"--")</f>
        <v>--</v>
      </c>
      <c r="AF12" s="67" t="str" cm="1">
        <f t="array" aca="1" ref="AF12" ca="1">IF(ISNUMBER($B12),INDIRECT("'Profile Data'!$J$"&amp;MATCH($AD12,ABS('Profile Data'!$W$1:$W$102),0)),"--")</f>
        <v>--</v>
      </c>
      <c r="AG12" s="130" t="str">
        <f t="shared" ca="1" si="3"/>
        <v>--</v>
      </c>
      <c r="AH12" s="130" t="str" cm="1">
        <f t="array" aca="1" ref="AH12" ca="1">IF(ISNUMBER($B12),INDIRECT("Time!$K$"&amp;MATCH($AC12,ABS('Profile Data'!$W$1:$W$102),0)),"--")</f>
        <v>--</v>
      </c>
      <c r="AI12" s="163" t="str" cm="1">
        <f t="array" aca="1" ref="AI12" ca="1">IF(ISNUMBER($B12),INDIRECT("Time!$K$"&amp;MATCH($AD12,ABS('Profile Data'!$W$1:$W$102),0)),"--")</f>
        <v>--</v>
      </c>
      <c r="AJ12" s="230" t="str">
        <f t="shared" ca="1" si="6"/>
        <v>--</v>
      </c>
      <c r="AK12" s="248" t="str">
        <f ca="1">IF(ISNUMBER($B12),IF(Main!H12&lt;Main!$N$2,Main!$L12,(((Main!$N$2-AO12)*(AR12-AQ12))/(AP12-AO12)+AQ12)/1000),"--")</f>
        <v>--</v>
      </c>
      <c r="AL12" s="262" t="str">
        <f ca="1">IF(ISNUMBER($B12),((Main!$N$2-$AO12)*($AN12-$AM12))/($AN12-$AM12)+$AM12,"--")</f>
        <v>--</v>
      </c>
      <c r="AM12" s="231" t="str" cm="1">
        <f t="array" aca="1" ref="AM12" ca="1">IF(ISNUMBER($B12),MAX(IF('Profile Data'!$J$2:$J$102&lt;Main!$N$2,'Profile Data'!$W$2:$W$102)),"--")</f>
        <v>--</v>
      </c>
      <c r="AN12" s="232" t="str" cm="1">
        <f t="array" aca="1" ref="AN12" ca="1">IF(ISNUMBER($B12),MIN(IF('Profile Data'!$J$2:$J$102&gt;Main!$N$2,'Profile Data'!$W$2:$W$102)),"--")</f>
        <v>--</v>
      </c>
      <c r="AO12" s="232" t="str" cm="1">
        <f t="array" aca="1" ref="AO12" ca="1">IF(ISNUMBER($B12),INDIRECT("'Profile Data'!$J$"&amp;MATCH($AM12,ABS('Profile Data'!$W$1:$W$102),0)),"--")</f>
        <v>--</v>
      </c>
      <c r="AP12" s="232" t="str" cm="1">
        <f t="array" aca="1" ref="AP12" ca="1">IF(ISNUMBER($B12),INDIRECT("'Profile Data'!$J$"&amp;MATCH($AN12,ABS('Profile Data'!$W$1:$W$102),0)),"--")</f>
        <v>--</v>
      </c>
      <c r="AQ12" s="249" t="str">
        <f ca="1">IF(ISNUMBER($B12),INDEX('Storage-elevation'!$B$2:$B$279,MATCH(INT($AM12),'Storage-elevation'!$A$2:$A$302,0)),"--")</f>
        <v>--</v>
      </c>
      <c r="AR12" s="250" t="str">
        <f ca="1">IF(ISNUMBER($B12),INDEX('Storage-elevation'!$B$2:$B$279,MATCH(INT($AN12)+1,'Storage-elevation'!$A$2:$A$302,0)),"--")</f>
        <v>--</v>
      </c>
      <c r="AS12" s="123" t="str">
        <f ca="1">IF(ISNUMBER($B12),((Main!$P$2-$U12)*($X12-$W12))/($V12-$U12)+$W12,"--")</f>
        <v>--</v>
      </c>
      <c r="AT12" s="66" t="str" cm="1">
        <f t="array" aca="1" ref="AT12" ca="1">IF(ISNUMBER($B12),MAX(IF('Profile Data'!$W$2:$W$102&lt;Main!$P$2,'Profile Data'!$W$2:$W$102)),"--")</f>
        <v>--</v>
      </c>
      <c r="AU12" s="67" t="str" cm="1">
        <f t="array" aca="1" ref="AU12" ca="1">IF(ISNUMBER($B12),MIN(IF('Profile Data'!$W$2:$W$102&gt;Main!$P$2,'Profile Data'!$W$2:$W$102)),"--")</f>
        <v>--</v>
      </c>
      <c r="AV12" s="67" t="str" cm="1">
        <f t="array" aca="1" ref="AV12" ca="1">IF(ISNUMBER($B12),INDIRECT("'Profile Data'!$J$"&amp;MATCH($AT12,ABS('Profile Data'!$W$1:$W$102),0)),"--")</f>
        <v>--</v>
      </c>
      <c r="AW12" s="67" t="str" cm="1">
        <f t="array" aca="1" ref="AW12" ca="1">IF(ISNUMBER($B12),INDIRECT("'Profile Data'!$J$"&amp;MATCH($V12,ABS('Profile Data'!$W$1:$W$102),0)),"--")</f>
        <v>--</v>
      </c>
      <c r="AX12" s="130" t="str">
        <f t="shared" ca="1" si="7"/>
        <v>--</v>
      </c>
      <c r="AY12" s="130" t="str" cm="1">
        <f t="array" aca="1" ref="AY12" ca="1">IF(ISNUMBER($B12),INDIRECT("Time!$K$"&amp;MATCH($AT12,ABS('Profile Data'!$W$1:$W$102),0)),"--")</f>
        <v>--</v>
      </c>
      <c r="AZ12" s="151" t="str" cm="1">
        <f t="array" aca="1" ref="AZ12" ca="1">IF(ISNUMBER($B12),INDIRECT("Time!$K$"&amp;MATCH($AU12,ABS('Profile Data'!$W$1:$W$102),0)),"--")</f>
        <v>--</v>
      </c>
      <c r="BA12" s="123" t="str">
        <f ca="1">IF(ISNUMBER($B12),((Main!$Q$2-BB12)*(BE12-BD12))/(BC12-BB12)+BD12,"--")</f>
        <v>--</v>
      </c>
      <c r="BB12" s="66" t="str" cm="1">
        <f t="array" aca="1" ref="BB12" ca="1">IF(ISNUMBER($B12),MAX(IF('Profile Data'!$AJ$2:$AJ$102&lt;Main!$Q$2,'Profile Data'!$AJ$2:$AJ$102)),"--")</f>
        <v>--</v>
      </c>
      <c r="BC12" s="67" t="str" cm="1">
        <f t="array" aca="1" ref="BC12" ca="1">IF(ISNUMBER($B12),MIN(IF('Profile Data'!$AJ$2:$AJ$102&gt;Main!$Q$2,'Profile Data'!$AJ$2:$AJ$102)),"--")</f>
        <v>--</v>
      </c>
      <c r="BD12" s="67" t="str" cm="1">
        <f t="array" aca="1" ref="BD12" ca="1">IF(ISNUMBER($B12),INDIRECT("'Profile Data'!$J$"&amp;MATCH($BB12,ABS('Profile Data'!$AJ$1:$AJ$102),0)),"--")</f>
        <v>--</v>
      </c>
      <c r="BE12" s="67" t="str" cm="1">
        <f t="array" aca="1" ref="BE12" ca="1">IF(ISNUMBER($B12),INDIRECT("'Profile Data'!$J$"&amp;MATCH($BC12,ABS('Profile Data'!$AJ$1:$AJ$102),0)),"--")</f>
        <v>--</v>
      </c>
      <c r="BF12" s="130" t="str">
        <f ca="1">IF(ISNUMBER($B12),BH12+(BG12-BH12)*((Main!$Q$2-BB12)/(BC12-BB12)),"--")</f>
        <v>--</v>
      </c>
      <c r="BG12" s="130" t="str" cm="1">
        <f t="array" aca="1" ref="BG12" ca="1">IF(ISNUMBER($B12),INDIRECT("Time!$K$"&amp;MATCH($BB12,ABS('Profile Data'!$AJ$1:$AJ$102),0)),"--")</f>
        <v>--</v>
      </c>
      <c r="BH12" s="151" t="str" cm="1">
        <f t="array" aca="1" ref="BH12" ca="1">IF(ISNUMBER($B12),INDIRECT("Time!$K$"&amp;MATCH($BC12,ABS('Profile Data'!$AJ$1:$AJ$102),0)),"--")</f>
        <v>--</v>
      </c>
    </row>
    <row r="13" spans="1:60" x14ac:dyDescent="0.3">
      <c r="A13" s="38" t="str">
        <f ca="1">IF(ISNUMBER($B13),Main!$C13,"--")</f>
        <v>--</v>
      </c>
      <c r="B13" s="39" t="str">
        <f ca="1">IF(ISNUMBER(Main!F13), Main!F13,"--")</f>
        <v>--</v>
      </c>
      <c r="C13" s="62" t="str">
        <f ca="1">IF(ISNUMBER($B13),INDEX(INDIRECT("'"&amp;Main!$E$13&amp;"'!$B$1:$BA$550"),2,(MATCH("Surface Elevation",INDIRECT("'"&amp;Main!$E$13&amp;"'!$B$1:$BA$1"),0))),"--")</f>
        <v>--</v>
      </c>
      <c r="D13" s="63" t="str" cm="1">
        <f t="array" aca="1" ref="D13" ca="1">IF(ISNUMBER($B13),MEDIAN(IF('Profile Data'!$K$2:$K$102=0,"",'Profile Data'!$K$2:$K$102)),"--")</f>
        <v>--</v>
      </c>
      <c r="E13" s="63" t="str" cm="1">
        <f t="array" aca="1" ref="E13" ca="1">IF(ISNUMBER($B13),MEDIAN(IF('Profile Data'!$X$2:$X$102=0,"",'Profile Data'!$X$2:$X$102)),"--")</f>
        <v>--</v>
      </c>
      <c r="F13" s="105" t="str" cm="1">
        <f t="array" aca="1" ref="F13" ca="1">IF(ISNUMBER($B13),SUM('Profile Data'!$K$2:$K$102*'Elevation difference'!$L$2:$L$102)/SUM('Elevation difference'!$L$2:$L$102),"--")</f>
        <v>--</v>
      </c>
      <c r="G13" s="107" t="str" cm="1">
        <f t="array" aca="1" ref="G13" ca="1">IF(ISNUMBER($B13),SUM(INDIRECT("'Elevation difference'!$L$"&amp;MATCH($V13,ABS('Profile Data'!$X$2:$X$102),0)):INDIRECT("'Elevation difference'!$L$"&amp;MATCH($J13,ABS('Profile Data'!$X$2:$X$102),0))*INDIRECT("'Profile Data'!$K$"&amp;MATCH($V13,ABS('Profile Data'!$X$2:$X$102),0)):INDIRECT("'Profile Data'!$K$"&amp;MATCH($J13,ABS('Profile Data'!$X$2:$X$102),0)))/SUM(INDIRECT("'Elevation difference'!$L$"&amp;MATCH($V13,ABS('Profile Data'!$X$2:$X$102),0)):INDIRECT("'Elevation difference'!$L$"&amp;MATCH($J13,ABS('Profile Data'!$X$2:$X$102),0))),"--")</f>
        <v>--</v>
      </c>
      <c r="H13" s="107" t="str" cm="1">
        <f t="array" aca="1" ref="H13" ca="1">IF(ISNUMBER($B13),SUM(INDIRECT("'Elevation difference'!$L$"&amp;MATCH($AD13,ABS('Profile Data'!$X$2:$X$102),0)):INDIRECT("'Elevation difference'!$L$"&amp;MATCH($J13,ABS('Profile Data'!$X$2:$X$102),0))*INDIRECT("'Profile Data'!$K$"&amp;MATCH($AD13,ABS('Profile Data'!$X$2:$X$102),0)):INDIRECT("'Profile Data'!$K$"&amp;MATCH($J13,ABS('Profile Data'!$X$2:$X$102),0)))/SUM(INDIRECT("'Elevation difference'!$L$"&amp;MATCH($AD13,ABS('Profile Data'!$X$2:$X$102),0)):INDIRECT("'Elevation difference'!$L$"&amp;MATCH($J13,ABS('Profile Data'!$X$2:$X$102),0))),"--")</f>
        <v>--</v>
      </c>
      <c r="I13" s="114" t="str">
        <f t="shared" ca="1" si="0"/>
        <v>--</v>
      </c>
      <c r="J13" s="57" t="str" cm="1">
        <f t="array" aca="1" ref="J13" ca="1">IF(ISNUMBER($B13),MAX(IF('Profile Data'!$X$2:$X$102&lt;380,'Profile Data'!$X$2:$X$102)),"--")</f>
        <v>--</v>
      </c>
      <c r="K13" s="58" t="str" cm="1">
        <f t="array" aca="1" ref="K13" ca="1">IF(ISNUMBER($B13),MIN(IF('Profile Data'!$X$2:$X$102&gt;380,'Profile Data'!$X$2:$X$102)),"--")</f>
        <v>--</v>
      </c>
      <c r="L13" s="58" t="str" cm="1">
        <f t="array" aca="1" ref="L13" ca="1">IF(ISNUMBER($B13),INDIRECT("'Profile Data'!$K$"&amp;MATCH($J13,ABS('Profile Data'!$X$1:$X$102),0)),"--")</f>
        <v>--</v>
      </c>
      <c r="M13" s="58" t="str" cm="1">
        <f t="array" aca="1" ref="M13" ca="1">IF(ISNUMBER($B13),INDIRECT("'Profile Data'!$K$"&amp;MATCH($K13,ABS('Profile Data'!$X$1:$X$102),0)),"--")</f>
        <v>--</v>
      </c>
      <c r="N13" s="164" t="str">
        <f t="shared" ca="1" si="1"/>
        <v>--</v>
      </c>
      <c r="O13" s="144" t="str" cm="1">
        <f t="array" aca="1" ref="O13" ca="1">IF(ISNUMBER($B13),INDIRECT("Time!$L$"&amp;MATCH($J13,ABS('Profile Data'!$X$1:$X$102),0)),"--")</f>
        <v>--</v>
      </c>
      <c r="P13" s="140" t="str" cm="1">
        <f t="array" aca="1" ref="P13" ca="1">IF(ISNUMBER($B13),INDIRECT("Time!$L$"&amp;MATCH($K13,ABS('Profile Data'!$X$1:$X$102),0)),"--")</f>
        <v>--</v>
      </c>
      <c r="Q13" s="117" t="str">
        <f ca="1">'Profile Data'!$K$2</f>
        <v>--</v>
      </c>
      <c r="R13" s="65" t="str">
        <f ca="1">'Profile Data'!$X$2</f>
        <v>--</v>
      </c>
      <c r="S13" s="142" t="str">
        <f ca="1">Time!$L$2</f>
        <v>--</v>
      </c>
      <c r="T13" s="123" t="str">
        <f t="shared" ca="1" si="4"/>
        <v>--</v>
      </c>
      <c r="U13" s="66" t="str" cm="1">
        <f t="array" aca="1" ref="U13" ca="1">IF(ISNUMBER($B13),MAX(IF('Profile Data'!$X$2:$X$102&lt;464,'Profile Data'!$X$2:$X$102)),"--")</f>
        <v>--</v>
      </c>
      <c r="V13" s="67" t="str" cm="1">
        <f t="array" aca="1" ref="V13" ca="1">IF(ISNUMBER($B13),MIN(IF('Profile Data'!$X$2:$X$102&gt;464,'Profile Data'!$X$2:$X$102)),"--")</f>
        <v>--</v>
      </c>
      <c r="W13" s="67" t="str" cm="1">
        <f t="array" aca="1" ref="W13" ca="1">IF(ISNUMBER($B13),INDIRECT("'Profile Data'!$K$"&amp;MATCH($U13,ABS('Profile Data'!$X$1:$X$102),0)),"--")</f>
        <v>--</v>
      </c>
      <c r="X13" s="67" t="str" cm="1">
        <f t="array" aca="1" ref="X13" ca="1">IF(ISNUMBER($B13),INDIRECT("'Profile Data'!$K$"&amp;MATCH($V13,ABS('Profile Data'!$X$1:$X$102),0)),"--")</f>
        <v>--</v>
      </c>
      <c r="Y13" s="130" t="str">
        <f t="shared" ca="1" si="5"/>
        <v>--</v>
      </c>
      <c r="Z13" s="130" t="str" cm="1">
        <f t="array" aca="1" ref="Z13" ca="1">IF(ISNUMBER($B13),INDIRECT("Time!$L$"&amp;MATCH($U13,ABS('Profile Data'!$X$1:$X$102),0)),"--")</f>
        <v>--</v>
      </c>
      <c r="AA13" s="151" t="str" cm="1">
        <f t="array" aca="1" ref="AA13" ca="1">IF(ISNUMBER($B13),INDIRECT("Time!$L$"&amp;MATCH($V13,ABS('Profile Data'!$X$1:$X$102),0)),"--")</f>
        <v>--</v>
      </c>
      <c r="AB13" s="123" t="str">
        <f t="shared" ca="1" si="2"/>
        <v>--</v>
      </c>
      <c r="AC13" s="66" t="str" cm="1">
        <f t="array" aca="1" ref="AC13" ca="1">IF(ISNUMBER($B13),MAX(IF('Profile Data'!$X$2:$X$102&lt;446,'Profile Data'!$X$2:$X$102)),"--")</f>
        <v>--</v>
      </c>
      <c r="AD13" s="67" t="str" cm="1">
        <f t="array" aca="1" ref="AD13" ca="1">IF(ISNUMBER($B13),MIN(IF('Profile Data'!$X$2:$X$102&gt;446,'Profile Data'!$X$2:$X$102)),"--")</f>
        <v>--</v>
      </c>
      <c r="AE13" s="67" t="str" cm="1">
        <f t="array" aca="1" ref="AE13" ca="1">IF(ISNUMBER($B13),INDIRECT("'Profile Data'!$K$"&amp;MATCH($AC13,ABS('Profile Data'!$X$1:$X$102),0)),"--")</f>
        <v>--</v>
      </c>
      <c r="AF13" s="67" t="str" cm="1">
        <f t="array" aca="1" ref="AF13" ca="1">IF(ISNUMBER($B13),INDIRECT("'Profile Data'!$K$"&amp;MATCH($AD13,ABS('Profile Data'!$X$1:$X$102),0)),"--")</f>
        <v>--</v>
      </c>
      <c r="AG13" s="130" t="str">
        <f t="shared" ca="1" si="3"/>
        <v>--</v>
      </c>
      <c r="AH13" s="130" t="str" cm="1">
        <f t="array" aca="1" ref="AH13" ca="1">IF(ISNUMBER($B13),INDIRECT("Time!$L$"&amp;MATCH($AC13,ABS('Profile Data'!$X$1:$X$102),0)),"--")</f>
        <v>--</v>
      </c>
      <c r="AI13" s="163" t="str" cm="1">
        <f t="array" aca="1" ref="AI13" ca="1">IF(ISNUMBER($B13),INDIRECT("Time!$L$"&amp;MATCH($AD13,ABS('Profile Data'!$X$1:$X$102),0)),"--")</f>
        <v>--</v>
      </c>
      <c r="AJ13" s="230" t="str">
        <f t="shared" ca="1" si="6"/>
        <v>--</v>
      </c>
      <c r="AK13" s="248" t="str">
        <f ca="1">IF(ISNUMBER($B13),IF(Main!H13&lt;Main!$N$2,Main!$L13,(((Main!$N$2-AO13)*(AR13-AQ13))/(AP13-AO13)+AQ13)/1000),"--")</f>
        <v>--</v>
      </c>
      <c r="AL13" s="262" t="str">
        <f ca="1">IF(ISNUMBER($B13),((Main!$N$2-$AO13)*($AN13-$AM13))/($AN13-$AM13)+$AM13,"--")</f>
        <v>--</v>
      </c>
      <c r="AM13" s="231" t="str" cm="1">
        <f t="array" aca="1" ref="AM13" ca="1">IF(ISNUMBER($B13),MAX(IF('Profile Data'!$K$2:$K$102&lt;Main!$N$2,'Profile Data'!$X$2:$X$102)),"--")</f>
        <v>--</v>
      </c>
      <c r="AN13" s="232" t="str" cm="1">
        <f t="array" aca="1" ref="AN13" ca="1">IF(ISNUMBER($B13),MIN(IF('Profile Data'!$K$2:$K$102&gt;Main!$N$2,'Profile Data'!$X$2:$X$102)),"--")</f>
        <v>--</v>
      </c>
      <c r="AO13" s="232" t="str" cm="1">
        <f t="array" aca="1" ref="AO13" ca="1">IF(ISNUMBER($B13),INDIRECT("'Profile Data'!$K$"&amp;MATCH($AM13,ABS('Profile Data'!$X$1:$X$102),0)),"--")</f>
        <v>--</v>
      </c>
      <c r="AP13" s="232" t="str" cm="1">
        <f t="array" aca="1" ref="AP13" ca="1">IF(ISNUMBER($B13),INDIRECT("'Profile Data'!$K$"&amp;MATCH($AN13,ABS('Profile Data'!$X$1:$X$102),0)),"--")</f>
        <v>--</v>
      </c>
      <c r="AQ13" s="249" t="str">
        <f ca="1">IF(ISNUMBER($B13),INDEX('Storage-elevation'!$B$2:$B$279,MATCH(INT($AM13),'Storage-elevation'!$A$2:$A$302,0)),"--")</f>
        <v>--</v>
      </c>
      <c r="AR13" s="250" t="str">
        <f ca="1">IF(ISNUMBER($B13),INDEX('Storage-elevation'!$B$2:$B$279,MATCH(INT($AN13)+1,'Storage-elevation'!$A$2:$A$302,0)),"--")</f>
        <v>--</v>
      </c>
      <c r="AS13" s="123" t="str">
        <f ca="1">IF(ISNUMBER($B13),((Main!$P$2-$U13)*($X13-$W13))/($V13-$U13)+$W13,"--")</f>
        <v>--</v>
      </c>
      <c r="AT13" s="66" t="str" cm="1">
        <f t="array" aca="1" ref="AT13" ca="1">IF(ISNUMBER($B13),MAX(IF('Profile Data'!$X$2:$X$102&lt;Main!$P$2,'Profile Data'!$X$2:$X$102)),"--")</f>
        <v>--</v>
      </c>
      <c r="AU13" s="67" t="str" cm="1">
        <f t="array" aca="1" ref="AU13" ca="1">IF(ISNUMBER($B13),MIN(IF('Profile Data'!$X$2:$X$102&gt;Main!$P$2,'Profile Data'!$X$2:$X$102)),"--")</f>
        <v>--</v>
      </c>
      <c r="AV13" s="67" t="str" cm="1">
        <f t="array" aca="1" ref="AV13" ca="1">IF(ISNUMBER($B13),INDIRECT("'Profile Data'!$K$"&amp;MATCH($AT13,ABS('Profile Data'!$X$1:$X$102),0)),"--")</f>
        <v>--</v>
      </c>
      <c r="AW13" s="67" t="str" cm="1">
        <f t="array" aca="1" ref="AW13" ca="1">IF(ISNUMBER($B13),INDIRECT("'Profile Data'!$K$"&amp;MATCH($V13,ABS('Profile Data'!$X$1:$X$102),0)),"--")</f>
        <v>--</v>
      </c>
      <c r="AX13" s="130" t="str">
        <f t="shared" ca="1" si="7"/>
        <v>--</v>
      </c>
      <c r="AY13" s="130" t="str" cm="1">
        <f t="array" aca="1" ref="AY13" ca="1">IF(ISNUMBER($B13),INDIRECT("Time!$L$"&amp;MATCH($AT13,ABS('Profile Data'!$X$1:$X$102),0)),"--")</f>
        <v>--</v>
      </c>
      <c r="AZ13" s="151" t="str" cm="1">
        <f t="array" aca="1" ref="AZ13" ca="1">IF(ISNUMBER($B13),INDIRECT("Time!$L$"&amp;MATCH($AU13,ABS('Profile Data'!$X$1:$X$102),0)),"--")</f>
        <v>--</v>
      </c>
      <c r="BA13" s="123" t="str">
        <f ca="1">IF(ISNUMBER($B13),((Main!$Q$2-BB13)*(BE13-BD13))/(BC13-BB13)+BD13,"--")</f>
        <v>--</v>
      </c>
      <c r="BB13" s="66" t="str" cm="1">
        <f t="array" aca="1" ref="BB13" ca="1">IF(ISNUMBER($B13),MAX(IF('Profile Data'!$AK$2:$AK$102&lt;Main!$Q$2,'Profile Data'!$AK$2:$AK$102)),"--")</f>
        <v>--</v>
      </c>
      <c r="BC13" s="67" t="str" cm="1">
        <f t="array" aca="1" ref="BC13" ca="1">IF(ISNUMBER($B13),MIN(IF('Profile Data'!$AK$2:$AK$102&gt;Main!$Q$2,'Profile Data'!$AK$2:$AK$102)),"--")</f>
        <v>--</v>
      </c>
      <c r="BD13" s="67" t="str" cm="1">
        <f t="array" aca="1" ref="BD13" ca="1">IF(ISNUMBER($B13),INDIRECT("'Profile Data'!$K$"&amp;MATCH($BB13,ABS('Profile Data'!$AK$1:$AK$102),0)),"--")</f>
        <v>--</v>
      </c>
      <c r="BE13" s="67" t="str" cm="1">
        <f t="array" aca="1" ref="BE13" ca="1">IF(ISNUMBER($B13),INDIRECT("'Profile Data'!$K$"&amp;MATCH($BC13,ABS('Profile Data'!$AK$1:$AK$102),0)),"--")</f>
        <v>--</v>
      </c>
      <c r="BF13" s="130" t="str">
        <f ca="1">IF(ISNUMBER($B13),BH13+(BG13-BH13)*((Main!$Q$2-BB13)/(BC13-BB13)),"--")</f>
        <v>--</v>
      </c>
      <c r="BG13" s="130" t="str" cm="1">
        <f t="array" aca="1" ref="BG13" ca="1">IF(ISNUMBER($B13),INDIRECT("Time!$L$"&amp;MATCH($BB13,ABS('Profile Data'!$AK$1:$AK$102),0)),"--")</f>
        <v>--</v>
      </c>
      <c r="BH13" s="151" t="str" cm="1">
        <f t="array" aca="1" ref="BH13" ca="1">IF(ISNUMBER($B13),INDIRECT("Time!$L$"&amp;MATCH($BC13,ABS('Profile Data'!$AK$1:$AK$102),0)),"--")</f>
        <v>--</v>
      </c>
    </row>
    <row r="14" spans="1:60" ht="15" thickBot="1" x14ac:dyDescent="0.35">
      <c r="A14" s="40" t="str">
        <f ca="1">IF(ISNUMBER($B14),Main!$C14,"--")</f>
        <v>--</v>
      </c>
      <c r="B14" s="41" t="str">
        <f ca="1">IF(ISNUMBER(Main!F14), Main!F14,"--")</f>
        <v>--</v>
      </c>
      <c r="C14" s="68" t="str">
        <f ca="1">IF(ISNUMBER($B14),INDEX(INDIRECT("'"&amp;Main!$E$14&amp;"'!$B$1:$BA$550"),2,(MATCH("Surface Elevation",INDIRECT("'"&amp;Main!$E$14&amp;"'!$B$1:$BA$1"),0))),"--")</f>
        <v>--</v>
      </c>
      <c r="D14" s="68" t="str" cm="1">
        <f t="array" aca="1" ref="D14" ca="1">IF(ISNUMBER($B14),MEDIAN(IF('Profile Data'!$L$2:$L$102=0,"",'Profile Data'!$L$2:$L$102)),"--")</f>
        <v>--</v>
      </c>
      <c r="E14" s="68" t="str" cm="1">
        <f t="array" aca="1" ref="E14" ca="1">IF(ISNUMBER($B14),MEDIAN(IF('Profile Data'!$Y$2:$Y$102=0,"",'Profile Data'!$Y$2:$Y$102)),"--")</f>
        <v>--</v>
      </c>
      <c r="F14" s="106" t="str" cm="1">
        <f t="array" aca="1" ref="F14" ca="1">IF(ISNUMBER($B14),SUM('Profile Data'!$L$2:$L$102*'Elevation difference'!$M$2:$M$102)/SUM('Elevation difference'!$M$2:$M$102),"--")</f>
        <v>--</v>
      </c>
      <c r="G14" s="108" t="str" cm="1">
        <f t="array" aca="1" ref="G14" ca="1">IF(ISNUMBER($B14),SUM(INDIRECT("'Elevation difference'!$M$"&amp;MATCH($V14,ABS('Profile Data'!$Y$2:$Y$102),0)):INDIRECT("'Elevation difference'!$M$"&amp;MATCH($J14,ABS('Profile Data'!$Y$2:$Y$102),0))*INDIRECT("'Profile Data'!$L$"&amp;MATCH($V14,ABS('Profile Data'!$Y$2:$Y$102),0)):INDIRECT("'Profile Data'!$L$"&amp;MATCH($J14,ABS('Profile Data'!$Y$2:$Y$102),0)))/SUM(INDIRECT("'Elevation difference'!$M$"&amp;MATCH($V14,ABS('Profile Data'!$Y$2:$Y$102),0)):INDIRECT("'Elevation difference'!$M$"&amp;MATCH($J14,ABS('Profile Data'!$Y$2:$Y$102),0))),"--")</f>
        <v>--</v>
      </c>
      <c r="H14" s="106" t="str" cm="1">
        <f t="array" aca="1" ref="H14" ca="1">IF(ISNUMBER($B14),SUM(INDIRECT("'Elevation difference'!$M$"&amp;MATCH($AD14,ABS('Profile Data'!$Y$2:$Y$102),0)):INDIRECT("'Elevation difference'!$M$"&amp;MATCH($J14,ABS('Profile Data'!$Y$2:$Y$102),0))*INDIRECT("'Profile Data'!$L$"&amp;MATCH($AD14,ABS('Profile Data'!$Y$2:$Y$102),0)):INDIRECT("'Profile Data'!$L$"&amp;MATCH($J14,ABS('Profile Data'!$Y$2:$Y$102),0)))/SUM(INDIRECT("'Elevation difference'!$M$"&amp;MATCH($AD14,ABS('Profile Data'!$Y$2:$Y$102),0)):INDIRECT("'Elevation difference'!$M$"&amp;MATCH($J14,ABS('Profile Data'!$Y$2:$Y$102),0))),"--")</f>
        <v>--</v>
      </c>
      <c r="I14" s="114" t="str">
        <f t="shared" ca="1" si="0"/>
        <v>--</v>
      </c>
      <c r="J14" s="57" t="str" cm="1">
        <f t="array" aca="1" ref="J14" ca="1">IF(ISNUMBER($B14),MAX(IF('Profile Data'!$Y$2:$Y$102&lt;380,'Profile Data'!$Y$2:$Y$102)),"--")</f>
        <v>--</v>
      </c>
      <c r="K14" s="58" t="str" cm="1">
        <f t="array" aca="1" ref="K14" ca="1">IF(ISNUMBER($B14),MIN(IF('Profile Data'!$Y$2:$Y$102&gt;380,'Profile Data'!$Y$2:$Y$102)),"--")</f>
        <v>--</v>
      </c>
      <c r="L14" s="58" t="str" cm="1">
        <f t="array" aca="1" ref="L14" ca="1">IF(ISNUMBER($B14),INDIRECT("'Profile Data'!$L$"&amp;MATCH($J14,ABS('Profile Data'!$Y$1:$Y$102),0)),"--")</f>
        <v>--</v>
      </c>
      <c r="M14" s="58" t="str" cm="1">
        <f t="array" aca="1" ref="M14" ca="1">IF(ISNUMBER($B14),INDIRECT("'Profile Data'!$L$"&amp;MATCH($K14,ABS('Profile Data'!$Y$1:$Y$102),0)),"--")</f>
        <v>--</v>
      </c>
      <c r="N14" s="164" t="str">
        <f t="shared" ca="1" si="1"/>
        <v>--</v>
      </c>
      <c r="O14" s="144" t="str" cm="1">
        <f t="array" aca="1" ref="O14" ca="1">IF(ISNUMBER($B14),INDIRECT("Time!$M$"&amp;MATCH($J14,ABS('Profile Data'!$Y$1:$Y$102),0)),"--")</f>
        <v>--</v>
      </c>
      <c r="P14" s="140" t="str" cm="1">
        <f t="array" aca="1" ref="P14" ca="1">IF(ISNUMBER($B14),INDIRECT("Time!$M$"&amp;MATCH($K14,ABS('Profile Data'!$Y$1:$Y$102),0)),"--")</f>
        <v>--</v>
      </c>
      <c r="Q14" s="118" t="str">
        <f ca="1">'Profile Data'!$L$2</f>
        <v>--</v>
      </c>
      <c r="R14" s="70" t="str">
        <f ca="1">'Profile Data'!$Y$2</f>
        <v>--</v>
      </c>
      <c r="S14" s="143" t="str">
        <f ca="1">Time!$M$2</f>
        <v>--</v>
      </c>
      <c r="T14" s="124" t="str">
        <f t="shared" ca="1" si="4"/>
        <v>--</v>
      </c>
      <c r="U14" s="71" t="str" cm="1">
        <f t="array" aca="1" ref="U14" ca="1">IF(ISNUMBER($B14),MAX(IF('Profile Data'!$Y$2:$Y$102&lt;464,'Profile Data'!$Y$2:$Y$102)),"--")</f>
        <v>--</v>
      </c>
      <c r="V14" s="72" t="str" cm="1">
        <f t="array" aca="1" ref="V14" ca="1">IF(ISNUMBER($B14),MIN(IF('Profile Data'!$Y$2:$Y$102&gt;464,'Profile Data'!$Y$2:$Y$102)),"--")</f>
        <v>--</v>
      </c>
      <c r="W14" s="72" t="str" cm="1">
        <f t="array" aca="1" ref="W14" ca="1">IF(ISNUMBER($B14),INDIRECT("'Profile Data'!$L$"&amp;MATCH($U14,ABS('Profile Data'!$Y$1:$Y$102),0)),"--")</f>
        <v>--</v>
      </c>
      <c r="X14" s="72" t="str" cm="1">
        <f t="array" aca="1" ref="X14" ca="1">IF(ISNUMBER($B14),INDIRECT("'Profile Data'!$L$"&amp;MATCH($V14,ABS('Profile Data'!$Y$1:$Y$102),0)),"--")</f>
        <v>--</v>
      </c>
      <c r="Y14" s="154" t="str">
        <f t="shared" ca="1" si="5"/>
        <v>--</v>
      </c>
      <c r="Z14" s="154" t="str" cm="1">
        <f t="array" aca="1" ref="Z14" ca="1">IF(ISNUMBER($B14),INDIRECT("Time!$M$"&amp;MATCH($U14,ABS('Profile Data'!$Y$1:$Y$102),0)),"--")</f>
        <v>--</v>
      </c>
      <c r="AA14" s="152" t="str" cm="1">
        <f t="array" aca="1" ref="AA14" ca="1">IF(ISNUMBER($B14),INDIRECT("Time!$M$"&amp;MATCH($V14,ABS('Profile Data'!$Y$1:$Y$102),0)),"--")</f>
        <v>--</v>
      </c>
      <c r="AB14" s="123" t="str">
        <f t="shared" ca="1" si="2"/>
        <v>--</v>
      </c>
      <c r="AC14" s="66" t="str" cm="1">
        <f t="array" aca="1" ref="AC14" ca="1">IF(ISNUMBER($B14),MAX(IF('Profile Data'!$Y$2:$Y$102&lt;446,'Profile Data'!$Y$2:$Y$102)),"--")</f>
        <v>--</v>
      </c>
      <c r="AD14" s="67" t="str" cm="1">
        <f t="array" aca="1" ref="AD14" ca="1">IF(ISNUMBER($B14),MIN(IF('Profile Data'!$Y$2:$Y$102&gt;446,'Profile Data'!$Y$2:$Y$102)),"--")</f>
        <v>--</v>
      </c>
      <c r="AE14" s="67" t="str" cm="1">
        <f t="array" aca="1" ref="AE14" ca="1">IF(ISNUMBER($B14),INDIRECT("'Profile Data'!$L$"&amp;MATCH($AC14,ABS('Profile Data'!$Y$1:$Y$102),0)),"--")</f>
        <v>--</v>
      </c>
      <c r="AF14" s="67" t="str" cm="1">
        <f t="array" aca="1" ref="AF14" ca="1">IF(ISNUMBER($B14),INDIRECT("'Profile Data'!$L$"&amp;MATCH($AD14,ABS('Profile Data'!$Y$1:$Y$102),0)),"--")</f>
        <v>--</v>
      </c>
      <c r="AG14" s="130" t="str">
        <f t="shared" ca="1" si="3"/>
        <v>--</v>
      </c>
      <c r="AH14" s="130" t="str" cm="1">
        <f t="array" aca="1" ref="AH14" ca="1">IF(ISNUMBER($B14),INDIRECT("Time!$M$"&amp;MATCH($AC14,ABS('Profile Data'!$Y$1:$Y$102),0)),"--")</f>
        <v>--</v>
      </c>
      <c r="AI14" s="163" t="str" cm="1">
        <f t="array" aca="1" ref="AI14" ca="1">IF(ISNUMBER($B14),INDIRECT("Time!$M$"&amp;MATCH($AD14,ABS('Profile Data'!$Y$1:$Y$102),0)),"--")</f>
        <v>--</v>
      </c>
      <c r="AJ14" s="230" t="str">
        <f t="shared" ca="1" si="6"/>
        <v>--</v>
      </c>
      <c r="AK14" s="248" t="str">
        <f ca="1">IF(ISNUMBER($B14),IF(Main!H14&lt;Main!$N$2,Main!$L14,(((Main!$N$2-AO14)*(AR14-AQ14))/(AP14-AO14)+AQ14)/1000),"--")</f>
        <v>--</v>
      </c>
      <c r="AL14" s="262" t="str">
        <f ca="1">IF(ISNUMBER($B14),((Main!$N$2-$AO14)*($AN14-$AM14))/($AN14-$AM14)+$AM14,"--")</f>
        <v>--</v>
      </c>
      <c r="AM14" s="231" t="str" cm="1">
        <f t="array" aca="1" ref="AM14" ca="1">IF(ISNUMBER($B14),MAX(IF('Profile Data'!$L$2:$L$102&lt;Main!$N$2,'Profile Data'!$Y$2:$Y$102)),"--")</f>
        <v>--</v>
      </c>
      <c r="AN14" s="232" t="str" cm="1">
        <f t="array" aca="1" ref="AN14" ca="1">IF(ISNUMBER($B14),MIN(IF('Profile Data'!$L$2:$L$102&gt;Main!$N$2,'Profile Data'!$Y$2:$Y$102)),"--")</f>
        <v>--</v>
      </c>
      <c r="AO14" s="232" t="str" cm="1">
        <f t="array" aca="1" ref="AO14" ca="1">IF(ISNUMBER($B14),INDIRECT("'Profile Data'!$L$"&amp;MATCH($AM14,ABS('Profile Data'!$Y$1:$Y$102),0)),"--")</f>
        <v>--</v>
      </c>
      <c r="AP14" s="232" t="str" cm="1">
        <f t="array" aca="1" ref="AP14" ca="1">IF(ISNUMBER($B14),INDIRECT("'Profile Data'!$L$"&amp;MATCH($AN14,ABS('Profile Data'!$Y$1:$Y$102),0)),"--")</f>
        <v>--</v>
      </c>
      <c r="AQ14" s="249" t="str">
        <f ca="1">IF(ISNUMBER($B14),INDEX('Storage-elevation'!$B$2:$B$279,MATCH(INT($AM14),'Storage-elevation'!$A$2:$A$302,0)),"--")</f>
        <v>--</v>
      </c>
      <c r="AR14" s="250" t="str">
        <f ca="1">IF(ISNUMBER($B14),INDEX('Storage-elevation'!$B$2:$B$279,MATCH(INT($AM14)+1,'Storage-elevation'!$A$2:$A$302,0)),"--")</f>
        <v>--</v>
      </c>
      <c r="AS14" s="124" t="str">
        <f ca="1">IF(ISNUMBER($B14),((Main!$P$2-$U14)*($X14-$W14))/($V14-$U14)+$W14,"--")</f>
        <v>--</v>
      </c>
      <c r="AT14" s="71" t="str" cm="1">
        <f t="array" aca="1" ref="AT14" ca="1">IF(ISNUMBER($B14),MAX(IF('Profile Data'!$Y$2:$Y$102&lt;Main!$P$2,'Profile Data'!$Y$2:$Y$102)),"--")</f>
        <v>--</v>
      </c>
      <c r="AU14" s="72" t="str" cm="1">
        <f t="array" aca="1" ref="AU14" ca="1">IF(ISNUMBER($B14),MIN(IF('Profile Data'!$Y$2:$Y$102&gt;Main!$P$2,'Profile Data'!$Y$2:$Y$102)),"--")</f>
        <v>--</v>
      </c>
      <c r="AV14" s="72" t="str" cm="1">
        <f t="array" aca="1" ref="AV14" ca="1">IF(ISNUMBER($B14),INDIRECT("'Profile Data'!$L$"&amp;MATCH($AT14,ABS('Profile Data'!$Y$1:$Y$102),0)),"--")</f>
        <v>--</v>
      </c>
      <c r="AW14" s="72" t="str" cm="1">
        <f t="array" aca="1" ref="AW14" ca="1">IF(ISNUMBER($B14),INDIRECT("'Profile Data'!$L$"&amp;MATCH($V14,ABS('Profile Data'!$Y$1:$Y$102),0)),"--")</f>
        <v>--</v>
      </c>
      <c r="AX14" s="154" t="str">
        <f t="shared" ca="1" si="7"/>
        <v>--</v>
      </c>
      <c r="AY14" s="154" t="str" cm="1">
        <f t="array" aca="1" ref="AY14" ca="1">IF(ISNUMBER($B14),INDIRECT("Time!$M$"&amp;MATCH($AT14,ABS('Profile Data'!$Y$1:$Y$102),0)),"--")</f>
        <v>--</v>
      </c>
      <c r="AZ14" s="152" t="str" cm="1">
        <f t="array" aca="1" ref="AZ14" ca="1">IF(ISNUMBER($B14),INDIRECT("Time!$M$"&amp;MATCH($AU14,ABS('Profile Data'!$Y$1:$Y$102),0)),"--")</f>
        <v>--</v>
      </c>
      <c r="BA14" s="124" t="str">
        <f ca="1">IF(ISNUMBER($B14),((Main!$Q$2-BB14)*(BE14-BD14))/(BC14-BB14)+BD14,"--")</f>
        <v>--</v>
      </c>
      <c r="BB14" s="71" t="str" cm="1">
        <f t="array" aca="1" ref="BB14" ca="1">IF(ISNUMBER($B14),MAX(IF('Profile Data'!$AL$2:$AL$102&lt;Main!$Q$2,'Profile Data'!$AL$2:$AL$102)),"--")</f>
        <v>--</v>
      </c>
      <c r="BC14" s="72" t="str" cm="1">
        <f t="array" aca="1" ref="BC14" ca="1">IF(ISNUMBER($B14),MIN(IF('Profile Data'!$AL$2:$AL$102&gt;Main!$Q$2,'Profile Data'!$AL$2:$AL$102)),"--")</f>
        <v>--</v>
      </c>
      <c r="BD14" s="72" t="str" cm="1">
        <f t="array" aca="1" ref="BD14" ca="1">IF(ISNUMBER($B14),INDIRECT("'Profile Data'!$L$"&amp;MATCH($BB14,ABS('Profile Data'!$AL$1:$AL$102),0)),"--")</f>
        <v>--</v>
      </c>
      <c r="BE14" s="72" t="str" cm="1">
        <f t="array" aca="1" ref="BE14" ca="1">IF(ISNUMBER($B14),INDIRECT("'Profile Data'!$L$"&amp;MATCH($BC14,ABS('Profile Data'!$AL$1:$AL$102),0)),"--")</f>
        <v>--</v>
      </c>
      <c r="BF14" s="154" t="str">
        <f ca="1">IF(ISNUMBER($B14),BH14+(BG14-BH14)*((Main!$Q$2-BB14)/(BC14-BB14)),"--")</f>
        <v>--</v>
      </c>
      <c r="BG14" s="154" t="str" cm="1">
        <f t="array" aca="1" ref="BG14" ca="1">IF(ISNUMBER($B14),INDIRECT("Time!$M$"&amp;MATCH($BB14,ABS('Profile Data'!$AL$1:$AL$102),0)),"--")</f>
        <v>--</v>
      </c>
      <c r="BH14" s="152" t="str" cm="1">
        <f t="array" aca="1" ref="BH14" ca="1">IF(ISNUMBER($B14),INDIRECT("Time!$M$"&amp;MATCH($BC14,ABS('Profile Data'!$AL$1:$AL$102),0)),"--")</f>
        <v>--</v>
      </c>
    </row>
    <row r="15" spans="1:60" x14ac:dyDescent="0.3">
      <c r="A15" s="314" t="s">
        <v>59</v>
      </c>
      <c r="B15" s="315"/>
      <c r="C15" s="73" cm="1">
        <f t="array" aca="1" ref="C15" ca="1">AVERAGE(IF(ISERROR(C$3:C$14),"",C$3:C$14))</f>
        <v>549.13</v>
      </c>
      <c r="D15" s="252" cm="1">
        <f t="array" aca="1" ref="D15" ca="1">AVERAGE(IF(ISERROR(D$3:D$14),"",D$3:D$14))</f>
        <v>51.287500000000001</v>
      </c>
      <c r="E15" s="74" cm="1">
        <f t="array" aca="1" ref="E15" ca="1">AVERAGE(IF(ISERROR(E$3:E$14),"",E$3:E$14))</f>
        <v>474.93175000000002</v>
      </c>
      <c r="F15" s="109" cm="1">
        <f t="array" aca="1" ref="F15" ca="1">AVERAGE(IF(ISERROR(F$3:F$14),"",F$3:F$14))</f>
        <v>51.249260657620987</v>
      </c>
      <c r="G15" s="110" cm="1">
        <f t="array" aca="1" ref="G15" ca="1">AVERAGE(IF(ISERROR(G$3:G$14),"",G$3:G$14))</f>
        <v>49.374703502653603</v>
      </c>
      <c r="H15" s="109">
        <v>55.849580759121345</v>
      </c>
      <c r="I15" s="146" cm="1">
        <f t="array" aca="1" ref="I15" ca="1">AVERAGE(IF(ISERROR(I$3:I$14),"",I$3:I$14))</f>
        <v>47.626407302604861</v>
      </c>
      <c r="J15" s="145"/>
      <c r="K15" s="147"/>
      <c r="L15" s="147"/>
      <c r="M15" s="147"/>
      <c r="N15" s="147"/>
      <c r="O15" s="147"/>
      <c r="P15" s="148"/>
      <c r="Q15" s="119" cm="1">
        <f t="array" aca="1" ref="Q15" ca="1">AVERAGE(IF(ISERROR(Q$3:Q$14),"",Q$3:Q$14))</f>
        <v>62.171833333333332</v>
      </c>
      <c r="R15" s="77" cm="1">
        <f t="array" aca="1" ref="R15" ca="1">AVERAGE(IF(ISERROR(R$3:R$14),"",R$3:R$14))</f>
        <v>548.42283333333341</v>
      </c>
      <c r="S15" s="132"/>
      <c r="T15" s="125" cm="1">
        <f t="array" aca="1" ref="T15" ca="1">AVERAGE(IF(ISERROR(T$3:T$14),"",T$3:T$14))</f>
        <v>50.533279425964132</v>
      </c>
      <c r="U15" s="78"/>
      <c r="V15" s="79"/>
      <c r="W15" s="79"/>
      <c r="X15" s="79"/>
      <c r="Y15" s="79"/>
      <c r="Z15" s="135"/>
      <c r="AA15" s="79"/>
      <c r="AB15" s="156" cm="1">
        <f t="array" aca="1" ref="AB15" ca="1">AVERAGE(IF(ISERROR(AB$3:AB$14),"",AB$3:AB$14))</f>
        <v>49.461585939418427</v>
      </c>
      <c r="AC15" s="150"/>
      <c r="AD15" s="135"/>
      <c r="AE15" s="135"/>
      <c r="AF15" s="135"/>
      <c r="AG15" s="135"/>
      <c r="AH15" s="157"/>
      <c r="AI15" s="158"/>
      <c r="AJ15" s="233" cm="1">
        <f t="array" aca="1" ref="AJ15" ca="1">AVERAGE(IF(ISERROR(AJ$3:AJ$14),"",AJ$3:AJ$14))</f>
        <v>324.52616100092808</v>
      </c>
      <c r="AK15" s="233" cm="1">
        <f t="array" aca="1" ref="AK15" ca="1">AVERAGE(IF(ISERROR(AK$3:AK$14),"",AK$3:AK$14))</f>
        <v>345.00116100092805</v>
      </c>
      <c r="AL15" s="233" cm="1">
        <f t="array" aca="1" ref="AL15" ca="1">AVERAGE(IF(ISERROR(AL$3:AL$14),"",AL$3:AL$14))</f>
        <v>539.17533333333324</v>
      </c>
      <c r="AM15" s="234"/>
      <c r="AN15" s="235"/>
      <c r="AO15" s="235"/>
      <c r="AP15" s="235"/>
      <c r="AQ15" s="236"/>
      <c r="AR15" s="237"/>
      <c r="AS15" s="125" cm="1">
        <f t="array" aca="1" ref="AS15" ca="1">AVERAGE(IF(ISERROR(AS$3:AS$14),"",AS$3:AS$14))</f>
        <v>45.406338431749198</v>
      </c>
      <c r="AT15" s="78"/>
      <c r="AU15" s="79"/>
      <c r="AV15" s="79"/>
      <c r="AW15" s="79"/>
      <c r="AX15" s="79"/>
      <c r="AY15" s="135"/>
      <c r="AZ15" s="79"/>
      <c r="BA15" s="125" cm="1">
        <f t="array" aca="1" ref="BA15" ca="1">AVERAGE(IF(ISERROR(BA$3:BA$14),"",BA$3:BA$14))</f>
        <v>48.188713202076222</v>
      </c>
      <c r="BB15" s="78"/>
      <c r="BC15" s="79"/>
      <c r="BD15" s="79"/>
      <c r="BE15" s="79"/>
      <c r="BF15" s="79"/>
      <c r="BG15" s="135"/>
      <c r="BH15" s="79"/>
    </row>
    <row r="16" spans="1:60" x14ac:dyDescent="0.3">
      <c r="A16" s="299" t="s">
        <v>58</v>
      </c>
      <c r="B16" s="300"/>
      <c r="C16" s="80" cm="1">
        <f t="array" aca="1" ref="C16" ca="1">MEDIAN(IF(ISERROR(C$3:C$14),"",C$3:C$14))</f>
        <v>553.30999999999995</v>
      </c>
      <c r="D16" s="253" cm="1">
        <f t="array" aca="1" ref="D16" ca="1">MEDIAN(IF(ISERROR(D$3:D$14),"",D$3:D$14))</f>
        <v>50.796499999999995</v>
      </c>
      <c r="E16" s="81" cm="1">
        <f t="array" aca="1" ref="E16" ca="1">MEDIAN(IF(ISERROR(E$3:E$14),"",E$3:E$14))</f>
        <v>476.30975000000001</v>
      </c>
      <c r="F16" s="111" cm="1">
        <f t="array" aca="1" ref="F16" ca="1">MEDIAN(IF(ISERROR(F$3:F$14),"",F$3:F$14))</f>
        <v>50.960798522413377</v>
      </c>
      <c r="G16" s="112" cm="1">
        <f t="array" aca="1" ref="G16" ca="1">MEDIAN(IF(ISERROR(G$3:G$14),"",G$3:G$14))</f>
        <v>49.045659508350532</v>
      </c>
      <c r="H16" s="111">
        <v>54.969848908099308</v>
      </c>
      <c r="I16" s="149" cm="1">
        <f t="array" aca="1" ref="I16" ca="1">MEDIAN(IF(ISERROR(I$3:I$14),"",I$3:I$14))</f>
        <v>47.937669720325204</v>
      </c>
      <c r="J16" s="75"/>
      <c r="K16" s="76"/>
      <c r="L16" s="76"/>
      <c r="M16" s="76"/>
      <c r="N16" s="76"/>
      <c r="O16" s="76"/>
      <c r="P16" s="64"/>
      <c r="Q16" s="120" cm="1">
        <f t="array" aca="1" ref="Q16" ca="1">MEDIAN(IF(ISERROR(Q$3:Q$14),"",Q$3:Q$14))</f>
        <v>60.974500000000006</v>
      </c>
      <c r="R16" s="82" cm="1">
        <f t="array" aca="1" ref="R16" ca="1">MEDIAN(IF(ISERROR(R$3:R$14),"",R$3:R$14))</f>
        <v>552.19200000000001</v>
      </c>
      <c r="S16" s="133"/>
      <c r="T16" s="126" cm="1">
        <f t="array" aca="1" ref="T16" ca="1">MEDIAN(IF(ISERROR(T$3:T$14),"",T$3:T$14))</f>
        <v>50.545280879805858</v>
      </c>
      <c r="U16" s="78"/>
      <c r="V16" s="79"/>
      <c r="W16" s="79"/>
      <c r="X16" s="79"/>
      <c r="Y16" s="79"/>
      <c r="Z16" s="79"/>
      <c r="AA16" s="79"/>
      <c r="AB16" s="126" cm="1">
        <f t="array" aca="1" ref="AB16" ca="1">MEDIAN(IF(ISERROR(AB$3:AB$14),"",AB$3:AB$14))</f>
        <v>49.288261438639083</v>
      </c>
      <c r="AC16" s="78"/>
      <c r="AD16" s="79"/>
      <c r="AE16" s="79"/>
      <c r="AF16" s="79"/>
      <c r="AG16" s="79"/>
      <c r="AH16" s="159"/>
      <c r="AI16" s="160"/>
      <c r="AJ16" s="238" cm="1">
        <f t="array" aca="1" ref="AJ16" ca="1">MEDIAN(IF(ISERROR(AJ$3:AJ$14),"",AJ$3:AJ$14))</f>
        <v>341.31473946308722</v>
      </c>
      <c r="AK16" s="238" cm="1">
        <f t="array" aca="1" ref="AK16" ca="1">MEDIAN(IF(ISERROR(AK$3:AK$14),"",AK$3:AK$14))</f>
        <v>361.78973946308724</v>
      </c>
      <c r="AL16" s="238" cm="1">
        <f t="array" aca="1" ref="AL16" ca="1">MEDIAN(IF(ISERROR(AL$3:AL$14),"",AL$3:AL$14))</f>
        <v>543.34349999999995</v>
      </c>
      <c r="AM16" s="239"/>
      <c r="AN16" s="240"/>
      <c r="AO16" s="240"/>
      <c r="AP16" s="240"/>
      <c r="AQ16" s="241"/>
      <c r="AR16" s="242"/>
      <c r="AS16" s="126" cm="1">
        <f t="array" aca="1" ref="AS16" ca="1">MEDIAN(IF(ISERROR(AS$3:AS$14),"",AS$3:AS$14))</f>
        <v>44.17400550140367</v>
      </c>
      <c r="AT16" s="78"/>
      <c r="AU16" s="79"/>
      <c r="AV16" s="79"/>
      <c r="AW16" s="79"/>
      <c r="AX16" s="79"/>
      <c r="AY16" s="79"/>
      <c r="AZ16" s="79"/>
      <c r="BA16" s="126" cm="1">
        <f t="array" aca="1" ref="BA16" ca="1">MEDIAN(IF(ISERROR(BA$3:BA$14),"",BA$3:BA$14))</f>
        <v>48.198551852758612</v>
      </c>
      <c r="BB16" s="78"/>
      <c r="BC16" s="79"/>
      <c r="BD16" s="79"/>
      <c r="BE16" s="79"/>
      <c r="BF16" s="79"/>
      <c r="BG16" s="79"/>
      <c r="BH16" s="79"/>
    </row>
    <row r="17" spans="1:60" ht="15" thickBot="1" x14ac:dyDescent="0.35">
      <c r="A17" s="301" t="s">
        <v>60</v>
      </c>
      <c r="B17" s="302"/>
      <c r="C17" s="68" cm="1">
        <f t="array" aca="1" ref="C17" ca="1">STDEVA(IF(ISERROR(C$3:C$14),"",C$3:C$14))</f>
        <v>27.132975509516069</v>
      </c>
      <c r="D17" s="254" cm="1">
        <f t="array" aca="1" ref="D17" ca="1">STDEVA(IF(ISERROR(D$3:D$14),"",D$3:D$14))</f>
        <v>2.4956280772583082</v>
      </c>
      <c r="E17" s="83" cm="1">
        <f t="array" aca="1" ref="E17" ca="1">STDEVA(IF(ISERROR(E$3:E$14),"",E$3:E$14))</f>
        <v>20.499645128025996</v>
      </c>
      <c r="F17" s="106" cm="1">
        <f t="array" aca="1" ref="F17" ca="1">STDEVA(IF(ISERROR(F$3:F$14),"",F$3:F$14))</f>
        <v>1.8491710937761983</v>
      </c>
      <c r="G17" s="108" cm="1">
        <f t="array" aca="1" ref="G17" ca="1">STDEVA(IF(ISERROR(G$3:G$14),"",G$3:G$14))</f>
        <v>1.2727169664936906</v>
      </c>
      <c r="H17" s="108">
        <v>5.5061587179591269</v>
      </c>
      <c r="I17" s="115" cm="1">
        <f t="array" aca="1" ref="I17" ca="1">STDEVA(IF(ISERROR(I$3:I$14),"",I$3:I$14))</f>
        <v>0.84347458728868141</v>
      </c>
      <c r="J17" s="84"/>
      <c r="K17" s="85"/>
      <c r="L17" s="85"/>
      <c r="M17" s="85"/>
      <c r="N17" s="85"/>
      <c r="O17" s="85"/>
      <c r="P17" s="69"/>
      <c r="Q17" s="121" cm="1">
        <f t="array" aca="1" ref="Q17" ca="1">STDEVA(IF(ISERROR(Q$3:Q$14),"",Q$3:Q$14))</f>
        <v>8.9874292523873258</v>
      </c>
      <c r="R17" s="70" cm="1">
        <f t="array" aca="1" ref="R17" ca="1">STDEVA(IF(ISERROR(R$3:R$14),"",R$3:R$14))</f>
        <v>26.895878631616888</v>
      </c>
      <c r="S17" s="131"/>
      <c r="T17" s="251" cm="1">
        <f t="array" aca="1" ref="T17" ca="1">STDEVA(IF(ISERROR(T$3:T$14),"",T$3:T$14))</f>
        <v>1.6698898005308889</v>
      </c>
      <c r="U17" s="86"/>
      <c r="V17" s="87"/>
      <c r="W17" s="87"/>
      <c r="X17" s="87"/>
      <c r="Y17" s="87"/>
      <c r="Z17" s="87"/>
      <c r="AA17" s="87"/>
      <c r="AB17" s="251" cm="1">
        <f t="array" aca="1" ref="AB17" ca="1">STDEVA(IF(ISERROR(AB$3:AB$14),"",AB$3:AB$14))</f>
        <v>1.1861511869048862</v>
      </c>
      <c r="AC17" s="86"/>
      <c r="AD17" s="87"/>
      <c r="AE17" s="87"/>
      <c r="AF17" s="87"/>
      <c r="AG17" s="87"/>
      <c r="AH17" s="161"/>
      <c r="AI17" s="162"/>
      <c r="AJ17" s="108" cm="1">
        <f t="array" aca="1" ref="AJ17" ca="1">STDEVA(IF(ISERROR(AJ$3:AJ$14),"",AJ$3:AJ$14))</f>
        <v>58.779999412640599</v>
      </c>
      <c r="AK17" s="263" cm="1">
        <f t="array" aca="1" ref="AK17" ca="1">STDEVA(IF(ISERROR(AK$3:AK$14),"",AK$3:AK$14))</f>
        <v>58.779999412640997</v>
      </c>
      <c r="AL17" s="263" cm="1">
        <f t="array" aca="1" ref="AL17" ca="1">STDEVA(IF(ISERROR(AL$3:AL$14),"",AL$3:AL$14))</f>
        <v>12.145857592885987</v>
      </c>
      <c r="AM17" s="243"/>
      <c r="AN17" s="244"/>
      <c r="AO17" s="244"/>
      <c r="AP17" s="244"/>
      <c r="AQ17" s="245"/>
      <c r="AR17" s="246"/>
      <c r="AS17" s="251" cm="1">
        <f t="array" aca="1" ref="AS17" ca="1">STDEVA(IF(ISERROR(AS$3:AS$14),"",AS$3:AS$14))</f>
        <v>3.5995673466215581</v>
      </c>
      <c r="AT17" s="86"/>
      <c r="AU17" s="87"/>
      <c r="AV17" s="87"/>
      <c r="AW17" s="87"/>
      <c r="AX17" s="87"/>
      <c r="AY17" s="87"/>
      <c r="AZ17" s="87"/>
      <c r="BA17" s="251" cm="1">
        <f t="array" aca="1" ref="BA17" ca="1">STDEVA(IF(ISERROR(BA$3:BA$14),"",BA$3:BA$14))</f>
        <v>0.68371322755212738</v>
      </c>
      <c r="BB17" s="86"/>
      <c r="BC17" s="87"/>
      <c r="BD17" s="87"/>
      <c r="BE17" s="87"/>
      <c r="BF17" s="87"/>
      <c r="BG17" s="87"/>
      <c r="BH17" s="87"/>
    </row>
    <row r="19" spans="1:60" x14ac:dyDescent="0.3">
      <c r="AL19">
        <f>Main!P2</f>
        <v>380</v>
      </c>
    </row>
    <row r="22" spans="1:60" x14ac:dyDescent="0.3">
      <c r="U22" s="165"/>
      <c r="W22" s="165"/>
      <c r="BB22" s="165"/>
      <c r="BD22" s="165"/>
    </row>
  </sheetData>
  <mergeCells count="18">
    <mergeCell ref="AS1:AZ1"/>
    <mergeCell ref="BA1:BH1"/>
    <mergeCell ref="H1:H2"/>
    <mergeCell ref="F1:F2"/>
    <mergeCell ref="A15:B15"/>
    <mergeCell ref="AJ1:AR1"/>
    <mergeCell ref="I1:P1"/>
    <mergeCell ref="Q1:S1"/>
    <mergeCell ref="T1:AA1"/>
    <mergeCell ref="AB1:AI1"/>
    <mergeCell ref="A16:B16"/>
    <mergeCell ref="A17:B17"/>
    <mergeCell ref="G1:G2"/>
    <mergeCell ref="A1:A2"/>
    <mergeCell ref="B1:B2"/>
    <mergeCell ref="C1:C2"/>
    <mergeCell ref="D1:D2"/>
    <mergeCell ref="E1:E2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1E1E-FDB7-4DDF-8FC2-B40949D51689}">
  <sheetPr codeName="Sheet3">
    <tabColor theme="8" tint="0.59999389629810485"/>
  </sheetPr>
  <dimension ref="A1:M17"/>
  <sheetViews>
    <sheetView workbookViewId="0">
      <selection activeCell="E13" sqref="E13"/>
    </sheetView>
  </sheetViews>
  <sheetFormatPr defaultColWidth="8.88671875" defaultRowHeight="14.4" x14ac:dyDescent="0.3"/>
  <cols>
    <col min="2" max="2" width="10.6640625" bestFit="1" customWidth="1"/>
    <col min="3" max="3" width="13.5546875" customWidth="1"/>
    <col min="4" max="13" width="12.6640625" customWidth="1"/>
  </cols>
  <sheetData>
    <row r="1" spans="1:13" ht="14.4" customHeight="1" x14ac:dyDescent="0.3">
      <c r="A1" s="305" t="s">
        <v>49</v>
      </c>
      <c r="B1" s="307" t="s">
        <v>33</v>
      </c>
      <c r="C1" s="337" t="s">
        <v>134</v>
      </c>
      <c r="D1" s="329" t="s">
        <v>82</v>
      </c>
      <c r="E1" s="325" t="s">
        <v>83</v>
      </c>
      <c r="F1" s="325" t="s">
        <v>89</v>
      </c>
      <c r="G1" s="325" t="s">
        <v>84</v>
      </c>
      <c r="H1" s="325" t="s">
        <v>85</v>
      </c>
      <c r="I1" s="325" t="s">
        <v>86</v>
      </c>
      <c r="J1" s="325" t="s">
        <v>87</v>
      </c>
      <c r="K1" s="325" t="s">
        <v>80</v>
      </c>
      <c r="L1" s="325" t="s">
        <v>81</v>
      </c>
      <c r="M1" s="327" t="s">
        <v>88</v>
      </c>
    </row>
    <row r="2" spans="1:13" ht="15" thickBot="1" x14ac:dyDescent="0.35">
      <c r="A2" s="306"/>
      <c r="B2" s="308"/>
      <c r="C2" s="338"/>
      <c r="D2" s="330"/>
      <c r="E2" s="326"/>
      <c r="F2" s="326"/>
      <c r="G2" s="326"/>
      <c r="H2" s="326"/>
      <c r="I2" s="326"/>
      <c r="J2" s="326"/>
      <c r="K2" s="326"/>
      <c r="L2" s="326"/>
      <c r="M2" s="328"/>
    </row>
    <row r="3" spans="1:13" x14ac:dyDescent="0.3">
      <c r="A3" s="50" t="str">
        <f ca="1">IF(ISNUMBER($B3),Main!$C3,"--")</f>
        <v>MIL</v>
      </c>
      <c r="B3" s="52">
        <f ca="1">IF(ISNUMBER(Main!F3), Main!F3,"--")</f>
        <v>45301</v>
      </c>
      <c r="C3" s="190">
        <f ca="1">IF(ISNUMBER($B3),INDEX(INDIRECT("'"&amp;Main!$E$3&amp;"'!$B$1:$BA$550"),2,(MATCH("Surface Elevation",INDIRECT("'"&amp;Main!$E$3&amp;"'!$B$1:$BA$1"),0))),"--")</f>
        <v>511.22</v>
      </c>
      <c r="D3" s="88">
        <f ca="1">IF(ISNUMBER($B3),INDEX(INDIRECT("'"&amp;Main!$E$3&amp;"'!$B$1:$BA$550"),2,(MATCH("Storage",INDIRECT("'"&amp;Main!$E$3&amp;"'!$B$1:$BA$1"),0))),"--")</f>
        <v>250.18600000000001</v>
      </c>
      <c r="E3" s="89" t="e">
        <f ca="1">IF(ISNUMBER($B3),INDEX(INDIRECT("'"&amp;Main!$E$3&amp;"'!$B$1:$BA$550"),2,(MATCH("Storage Change",INDIRECT("'"&amp;Main!$E$3&amp;"'!$B$1:$BA$1"),0))),"--")</f>
        <v>#N/A</v>
      </c>
      <c r="F3" s="90" t="e">
        <f ca="1">IF(ISNUMBER($B3),INDEX(INDIRECT("'"&amp;Main!$E$3&amp;"'!$B$1:$BA$550"),2,(MATCH("Inflow (computed)",INDIRECT("'"&amp;Main!$E$3&amp;"'!$B$1:$BA$1"),0))),"--")</f>
        <v>#N/A</v>
      </c>
      <c r="G3" s="90" t="e">
        <f ca="1">IF(ISNUMBER($B3),INDEX(INDIRECT("'"&amp;Main!$E$3&amp;"'!$B$1:$BA$550"),2,(MATCH("Madera Release",INDIRECT("'"&amp;Main!$E$3&amp;"'!$B$1:$BA$1"),0))),"--")</f>
        <v>#N/A</v>
      </c>
      <c r="H3" s="90" t="e">
        <f ca="1">IF(ISNUMBER($B3),INDEX(INDIRECT("'"&amp;Main!$E$3&amp;"'!$B$1:$BA$550"),2,(MATCH("Friant-Kern Release",INDIRECT("'"&amp;Main!$E$3&amp;"'!$B$1:$BA$1"),0))),"--")</f>
        <v>#N/A</v>
      </c>
      <c r="I3" s="214" t="e">
        <f ca="1">IF(ISNUMBER($B3),INDEX(INDIRECT("'"&amp;Main!$E$3&amp;"'!$B$1:$BA$550"),2,(MATCH("Spill",INDIRECT("'"&amp;Main!$E$3&amp;"'!$B$1:$BA$1"),0))),"--")</f>
        <v>#N/A</v>
      </c>
      <c r="J3" s="90" t="e">
        <f ca="1">IF(ISNUMBER($B3),INDEX(INDIRECT("'"&amp;Main!$E$3&amp;"'!$B$1:$BA$550"),2,(MATCH("River Release",INDIRECT("'"&amp;Main!$E$3&amp;"'!$B$1:$BA$1"),0))),"--")</f>
        <v>#N/A</v>
      </c>
      <c r="K3" s="90" t="e">
        <f ca="1">IF(ISNUMBER($B3),INDEX(INDIRECT("'"&amp;Main!$E$3&amp;"'!$B$1:$BA$550"),2,(MATCH("Evaporation CFS",INDIRECT("'"&amp;Main!$E$3&amp;"'!$B$1:$BA$1"),0))),"--")</f>
        <v>#N/A</v>
      </c>
      <c r="L3" s="89" t="e">
        <f ca="1">IF(ISNUMBER($B3),INDEX(INDIRECT("'"&amp;Main!$E$3&amp;"'!$B$1:$BA$550"),2,(MATCH("Evaporation Inches",INDIRECT("'"&amp;Main!$E$3&amp;"'!$B$1:$BA$1"),0))),"--")</f>
        <v>#N/A</v>
      </c>
      <c r="M3" s="91" t="e">
        <f ca="1">IF(ISNUMBER($B3),INDEX(INDIRECT("'"&amp;Main!$E$3&amp;"'!$B$1:$BA$550"),2,(MATCH("Precip",INDIRECT("'"&amp;Main!$E$3&amp;"'!$B$1:$BA$1"),0))),"--")</f>
        <v>#N/A</v>
      </c>
    </row>
    <row r="4" spans="1:13" x14ac:dyDescent="0.3">
      <c r="A4" s="51" t="str">
        <f ca="1">IF(ISNUMBER($B4),Main!$C4,"--")</f>
        <v>MIL</v>
      </c>
      <c r="B4" s="53">
        <f ca="1">IF(ISNUMBER(Main!F4), Main!F4,"--")</f>
        <v>45329</v>
      </c>
      <c r="C4" s="191">
        <f ca="1">IF(ISNUMBER($B4),INDEX(INDIRECT("'"&amp;Main!$E$4&amp;"'!$B$1:$BA$550"),2,(MATCH("Surface Elevation",INDIRECT("'"&amp;Main!$E$4&amp;"'!$B$1:$BA$1"),0))),"--")</f>
        <v>525.99</v>
      </c>
      <c r="D4" s="92">
        <f ca="1">IF(ISNUMBER($B4),INDEX(INDIRECT("'"&amp;Main!$E$4&amp;"'!$B$1:$BA$550"),2,(MATCH("Storage",INDIRECT("'"&amp;Main!$E$4&amp;"'!$B$1:$BA$1"),0))),"--")</f>
        <v>300.36</v>
      </c>
      <c r="E4" s="93" t="e">
        <f ca="1">IF(ISNUMBER($B4),INDEX(INDIRECT("'"&amp;Main!$E$4&amp;"'!$B$1:$BA$550"),2,(MATCH("Storage Change",INDIRECT("'"&amp;Main!$E$4&amp;"'!$B$1:$BA$1"),0))),"--")</f>
        <v>#N/A</v>
      </c>
      <c r="F4" s="94" t="e">
        <f ca="1">IF(ISNUMBER($B4),INDEX(INDIRECT("'"&amp;Main!$E$4&amp;"'!$B$1:$BA$550"),2,(MATCH("Inflow (computed)",INDIRECT("'"&amp;Main!$E$4&amp;"'!$B$1:$BA$1"),0))),"--")</f>
        <v>#N/A</v>
      </c>
      <c r="G4" s="94" t="e">
        <f ca="1">IF(ISNUMBER($B4),INDEX(INDIRECT("'"&amp;Main!$E$4&amp;"'!$B$1:$BA$550"),2,(MATCH("Madera Release",INDIRECT("'"&amp;Main!$E$4&amp;"'!$B$1:$BA$1"),0))),"--")</f>
        <v>#N/A</v>
      </c>
      <c r="H4" s="94" t="e">
        <f ca="1">IF(ISNUMBER($B4),INDEX(INDIRECT("'"&amp;Main!$E$4&amp;"'!$B$1:$BA$550"),2,(MATCH("Friant-Kern Release",INDIRECT("'"&amp;Main!$E$4&amp;"'!$B$1:$BA$1"),0))),"--")</f>
        <v>#N/A</v>
      </c>
      <c r="I4" s="192" t="e">
        <f ca="1">IF(ISNUMBER($B4),INDEX(INDIRECT("'"&amp;Main!$E$4&amp;"'!$B$1:$BA$550"),2,(MATCH("Spill",INDIRECT("'"&amp;Main!$E$4&amp;"'!$B$1:$BA$1"),0))),"--")</f>
        <v>#N/A</v>
      </c>
      <c r="J4" s="94" t="e">
        <f ca="1">IF(ISNUMBER($B4),INDEX(INDIRECT("'"&amp;Main!$E$4&amp;"'!$B$1:$BA$550"),2,(MATCH("River Release",INDIRECT("'"&amp;Main!$E$4&amp;"'!$B$1:$BA$1"),0))),"--")</f>
        <v>#N/A</v>
      </c>
      <c r="K4" s="94" t="e">
        <f ca="1">IF(ISNUMBER($B4),INDEX(INDIRECT("'"&amp;Main!$E$4&amp;"'!$B$1:$BA$550"),2,(MATCH("Evaporation CFS",INDIRECT("'"&amp;Main!$E$4&amp;"'!$B$1:$BA$1"),0))),"--")</f>
        <v>#N/A</v>
      </c>
      <c r="L4" s="93" t="e">
        <f ca="1">IF(ISNUMBER($B4),INDEX(INDIRECT("'"&amp;Main!$E$4&amp;"'!$B$1:$BA$550"),2,(MATCH("Evaporation Inches",INDIRECT("'"&amp;Main!$E$4&amp;"'!$B$1:$BA$1"),0))),"--")</f>
        <v>#N/A</v>
      </c>
      <c r="M4" s="91" t="e">
        <f ca="1">IF(ISNUMBER($B4),INDEX(INDIRECT("'"&amp;Main!$E$4&amp;"'!$B$1:$BA$550"),2,(MATCH("Precip",INDIRECT("'"&amp;Main!$E$4&amp;"'!$B$1:$BA$1"),0))),"--")</f>
        <v>#N/A</v>
      </c>
    </row>
    <row r="5" spans="1:13" x14ac:dyDescent="0.3">
      <c r="A5" s="51" t="str">
        <f ca="1">IF(ISNUMBER($B5),Main!$C5,"--")</f>
        <v>MIL</v>
      </c>
      <c r="B5" s="53">
        <f ca="1">IF(ISNUMBER(Main!F5), Main!F5,"--")</f>
        <v>45366</v>
      </c>
      <c r="C5" s="191">
        <f ca="1">IF(ISNUMBER($B5),INDEX(INDIRECT("'"&amp;Main!$E$5&amp;"'!$B$1:$BA$550"),2,(MATCH("Surface Elevation",INDIRECT("'"&amp;Main!$E$5&amp;"'!$B$1:$BA$1"),0))),"--")</f>
        <v>541.37</v>
      </c>
      <c r="D5" s="92">
        <f ca="1">IF(ISNUMBER($B5),INDEX(INDIRECT("'"&amp;Main!$E$5&amp;"'!$B$1:$BA$550"),2,(MATCH("Storage",INDIRECT("'"&amp;Main!$E$5&amp;"'!$B$1:$BA$1"),0))),"--")</f>
        <v>358.34899999999999</v>
      </c>
      <c r="E5" s="93" t="e">
        <f ca="1">IF(ISNUMBER($B5),INDEX(INDIRECT("'"&amp;Main!$E$5&amp;"'!$B$1:$BA$550"),2,(MATCH("Storage Change",INDIRECT("'"&amp;Main!$E$5&amp;"'!$B$1:$BA$1"),0))),"--")</f>
        <v>#N/A</v>
      </c>
      <c r="F5" s="94" t="e">
        <f ca="1">IF(ISNUMBER($B5),INDEX(INDIRECT("'"&amp;Main!$E$5&amp;"'!$B$1:$BA$550"),2,(MATCH("Inflow (computed)",INDIRECT("'"&amp;Main!$E$5&amp;"'!$B$1:$BA$1"),0))),"--")</f>
        <v>#N/A</v>
      </c>
      <c r="G5" s="94" t="e">
        <f ca="1">IF(ISNUMBER($B5),INDEX(INDIRECT("'"&amp;Main!$E$5&amp;"'!$B$1:$BA$550"),2,(MATCH("Madera Release",INDIRECT("'"&amp;Main!$E$5&amp;"'!$B$1:$BA$1"),0))),"--")</f>
        <v>#N/A</v>
      </c>
      <c r="H5" s="94" t="e">
        <f ca="1">IF(ISNUMBER($B5),INDEX(INDIRECT("'"&amp;Main!$E$5&amp;"'!$B$1:$BA$550"),2,(MATCH("Friant-Kern Release",INDIRECT("'"&amp;Main!$E$5&amp;"'!$B$1:$BA$1"),0))),"--")</f>
        <v>#N/A</v>
      </c>
      <c r="I5" s="192" t="e">
        <f ca="1">IF(ISNUMBER($B5),INDEX(INDIRECT("'"&amp;Main!$E$5&amp;"'!$B$1:$BA$550"),2,(MATCH("Spill",INDIRECT("'"&amp;Main!$E$5&amp;"'!$B$1:$BA$1"),0))),"--")</f>
        <v>#N/A</v>
      </c>
      <c r="J5" s="94" t="e">
        <f ca="1">IF(ISNUMBER($B5),INDEX(INDIRECT("'"&amp;Main!$E$5&amp;"'!$B$1:$BA$550"),2,(MATCH("River Release",INDIRECT("'"&amp;Main!$E$5&amp;"'!$B$1:$BA$1"),0))),"--")</f>
        <v>#N/A</v>
      </c>
      <c r="K5" s="94" t="e">
        <f ca="1">IF(ISNUMBER($B5),INDEX(INDIRECT("'"&amp;Main!$E$5&amp;"'!$B$1:$BA$550"),2,(MATCH("Evaporation CFS",INDIRECT("'"&amp;Main!$E$5&amp;"'!$B$1:$BA$1"),0))),"--")</f>
        <v>#N/A</v>
      </c>
      <c r="L5" s="93" t="e">
        <f ca="1">IF(ISNUMBER($B5),INDEX(INDIRECT("'"&amp;Main!$E$5&amp;"'!$B$1:$BA$550"),2,(MATCH("Evaporation Inches",INDIRECT("'"&amp;Main!$E$5&amp;"'!$B$1:$BA$1"),0))),"--")</f>
        <v>#N/A</v>
      </c>
      <c r="M5" s="91" t="e">
        <f ca="1">IF(ISNUMBER($B5),INDEX(INDIRECT("'"&amp;Main!$E$5&amp;"'!$B$1:$BA$550"),2,(MATCH("Precip",INDIRECT("'"&amp;Main!$E$5&amp;"'!$B$1:$BA$1"),0))),"--")</f>
        <v>#N/A</v>
      </c>
    </row>
    <row r="6" spans="1:13" x14ac:dyDescent="0.3">
      <c r="A6" s="51" t="str">
        <f ca="1">IF(ISNUMBER($B6),Main!$C6,"--")</f>
        <v>MIL</v>
      </c>
      <c r="B6" s="53">
        <f ca="1">IF(ISNUMBER(Main!F6), Main!F6,"--")</f>
        <v>45400</v>
      </c>
      <c r="C6" s="191">
        <f ca="1">IF(ISNUMBER($B6),INDEX(INDIRECT("'"&amp;Main!$E$6&amp;"'!$B$1:$BA$550"),2,(MATCH("Surface Elevation",INDIRECT("'"&amp;Main!$E$6&amp;"'!$B$1:$BA$1"),0))),"--")</f>
        <v>565.25</v>
      </c>
      <c r="D6" s="92">
        <f ca="1">IF(ISNUMBER($B6),INDEX(INDIRECT("'"&amp;Main!$E$6&amp;"'!$B$1:$BA$550"),2,(MATCH("Storage",INDIRECT("'"&amp;Main!$E$6&amp;"'!$B$1:$BA$1"),0))),"--")</f>
        <v>460.11900000000003</v>
      </c>
      <c r="E6" s="93" t="e">
        <f ca="1">IF(ISNUMBER($B6),INDEX(INDIRECT("'"&amp;Main!$E$6&amp;"'!$B$1:$BA$550"),2,(MATCH("Storage Change",INDIRECT("'"&amp;Main!$E$6&amp;"'!$B$1:$BA$1"),0))),"--")</f>
        <v>#N/A</v>
      </c>
      <c r="F6" s="94" t="e">
        <f ca="1">IF(ISNUMBER($B6),INDEX(INDIRECT("'"&amp;Main!$E$6&amp;"'!$B$1:$BA$550"),2,(MATCH("Inflow (computed)",INDIRECT("'"&amp;Main!$E$6&amp;"'!$B$1:$BA$1"),0))),"--")</f>
        <v>#N/A</v>
      </c>
      <c r="G6" s="94" t="e">
        <f ca="1">IF(ISNUMBER($B6),INDEX(INDIRECT("'"&amp;Main!$E$6&amp;"'!$B$1:$BA$550"),2,(MATCH("Madera Release",INDIRECT("'"&amp;Main!$E$6&amp;"'!$B$1:$BA$1"),0))),"--")</f>
        <v>#N/A</v>
      </c>
      <c r="H6" s="94" t="e">
        <f ca="1">IF(ISNUMBER($B6),INDEX(INDIRECT("'"&amp;Main!$E$6&amp;"'!$B$1:$BA$550"),2,(MATCH("Friant-Kern Release",INDIRECT("'"&amp;Main!$E$6&amp;"'!$B$1:$BA$1"),0))),"--")</f>
        <v>#N/A</v>
      </c>
      <c r="I6" s="192" t="e">
        <f ca="1">IF(ISNUMBER($B6),INDEX(INDIRECT("'"&amp;Main!$E$6&amp;"'!$B$1:$BA$550"),2,(MATCH("Spill",INDIRECT("'"&amp;Main!$E$6&amp;"'!$B$1:$BA$1"),0))),"--")</f>
        <v>#N/A</v>
      </c>
      <c r="J6" s="94" t="e">
        <f ca="1">IF(ISNUMBER($B6),INDEX(INDIRECT("'"&amp;Main!$E$6&amp;"'!$B$1:$BA$550"),2,(MATCH("River Release",INDIRECT("'"&amp;Main!$E$6&amp;"'!$B$1:$BA$1"),0))),"--")</f>
        <v>#N/A</v>
      </c>
      <c r="K6" s="94" t="e">
        <f ca="1">IF(ISNUMBER($B6),INDEX(INDIRECT("'"&amp;Main!$E$6&amp;"'!$B$1:$BA$550"),2,(MATCH("Evaporation CFS",INDIRECT("'"&amp;Main!$E$6&amp;"'!$B$1:$BA$1"),0))),"--")</f>
        <v>#N/A</v>
      </c>
      <c r="L6" s="93" t="e">
        <f ca="1">IF(ISNUMBER($B6),INDEX(INDIRECT("'"&amp;Main!$E$6&amp;"'!$B$1:$BA$550"),2,(MATCH("Evaporation Inches",INDIRECT("'"&amp;Main!$E$6&amp;"'!$B$1:$BA$1"),0))),"--")</f>
        <v>#N/A</v>
      </c>
      <c r="M6" s="91" t="e">
        <f ca="1">IF(ISNUMBER($B6),INDEX(INDIRECT("'"&amp;Main!$E$6&amp;"'!$B$1:$BA$550"),2,(MATCH("Precip",INDIRECT("'"&amp;Main!$E$6&amp;"'!$B$1:$BA$1"),0))),"--")</f>
        <v>#N/A</v>
      </c>
    </row>
    <row r="7" spans="1:13" x14ac:dyDescent="0.3">
      <c r="A7" s="51" t="str">
        <f ca="1">IF(ISNUMBER($B7),Main!$C7,"--")</f>
        <v>MIL</v>
      </c>
      <c r="B7" s="53">
        <f ca="1">IF(ISNUMBER(Main!F7), Main!F7,"--")</f>
        <v>45427</v>
      </c>
      <c r="C7" s="191">
        <f ca="1">IF(ISNUMBER($B7),INDEX(INDIRECT("'"&amp;Main!$E$7&amp;"'!$B$1:$BA$550"),2,(MATCH("Surface Elevation",INDIRECT("'"&amp;Main!$E$7&amp;"'!$B$1:$BA$1"),0))),"--")</f>
        <v>575.77</v>
      </c>
      <c r="D7" s="92">
        <f ca="1">IF(ISNUMBER($B7),INDEX(INDIRECT("'"&amp;Main!$E$7&amp;"'!$B$1:$BA$550"),2,(MATCH("Storage",INDIRECT("'"&amp;Main!$E$7&amp;"'!$B$1:$BA$1"),0))),"--")</f>
        <v>509.654</v>
      </c>
      <c r="E7" s="93" t="e">
        <f ca="1">IF(ISNUMBER($B7),INDEX(INDIRECT("'"&amp;Main!$E$7&amp;"'!$B$1:$BA$550"),2,(MATCH("Storage Change",INDIRECT("'"&amp;Main!$E$7&amp;"'!$B$1:$BA$1"),0))),"--")</f>
        <v>#N/A</v>
      </c>
      <c r="F7" s="94" t="e">
        <f ca="1">IF(ISNUMBER($B7),INDEX(INDIRECT("'"&amp;Main!$E$7&amp;"'!$B$1:$BA$550"),2,(MATCH("Inflow (computed)",INDIRECT("'"&amp;Main!$E$7&amp;"'!$B$1:$BA$1"),0))),"--")</f>
        <v>#N/A</v>
      </c>
      <c r="G7" s="94" t="e">
        <f ca="1">IF(ISNUMBER($B7),INDEX(INDIRECT("'"&amp;Main!$E$7&amp;"'!$B$1:$BA$550"),2,(MATCH("Madera Release",INDIRECT("'"&amp;Main!$E$7&amp;"'!$B$1:$BA$1"),0))),"--")</f>
        <v>#N/A</v>
      </c>
      <c r="H7" s="94" t="e">
        <f ca="1">IF(ISNUMBER($B7),INDEX(INDIRECT("'"&amp;Main!$E$7&amp;"'!$B$1:$BA$550"),2,(MATCH("Friant-Kern Release",INDIRECT("'"&amp;Main!$E$7&amp;"'!$B$1:$BA$1"),0))),"--")</f>
        <v>#N/A</v>
      </c>
      <c r="I7" s="192" t="e">
        <f ca="1">IF(ISNUMBER($B7),INDEX(INDIRECT("'"&amp;Main!$E$7&amp;"'!$B$1:$BA$550"),2,(MATCH("Spill",INDIRECT("'"&amp;Main!$E$7&amp;"'!$B$1:$BA$1"),0))),"--")</f>
        <v>#N/A</v>
      </c>
      <c r="J7" s="94" t="e">
        <f ca="1">IF(ISNUMBER($B7),INDEX(INDIRECT("'"&amp;Main!$E$7&amp;"'!$B$1:$BA$550"),2,(MATCH("River Release",INDIRECT("'"&amp;Main!$E$7&amp;"'!$B$1:$BA$1"),0))),"--")</f>
        <v>#N/A</v>
      </c>
      <c r="K7" s="94" t="e">
        <f ca="1">IF(ISNUMBER($B7),INDEX(INDIRECT("'"&amp;Main!$E$7&amp;"'!$B$1:$BA$550"),2,(MATCH("Evaporation CFS",INDIRECT("'"&amp;Main!$E$7&amp;"'!$B$1:$BA$1"),0))),"--")</f>
        <v>#N/A</v>
      </c>
      <c r="L7" s="93" t="e">
        <f ca="1">IF(ISNUMBER($B7),INDEX(INDIRECT("'"&amp;Main!$E$7&amp;"'!$B$1:$BA$550"),2,(MATCH("Evaporation Inches",INDIRECT("'"&amp;Main!$E$7&amp;"'!$B$1:$BA$1"),0))),"--")</f>
        <v>#N/A</v>
      </c>
      <c r="M7" s="91" t="e">
        <f ca="1">IF(ISNUMBER($B7),INDEX(INDIRECT("'"&amp;Main!$E$7&amp;"'!$B$1:$BA$550"),2,(MATCH("Precip",INDIRECT("'"&amp;Main!$E$7&amp;"'!$B$1:$BA$1"),0))),"--")</f>
        <v>#N/A</v>
      </c>
    </row>
    <row r="8" spans="1:13" x14ac:dyDescent="0.3">
      <c r="A8" s="51" t="str">
        <f ca="1">IF(ISNUMBER($B8),Main!$C8,"--")</f>
        <v>MIL</v>
      </c>
      <c r="B8" s="53">
        <f ca="1">IF(ISNUMBER(Main!F8), Main!F8,"--")</f>
        <v>45440</v>
      </c>
      <c r="C8" s="191">
        <f ca="1">IF(ISNUMBER($B8),INDEX(INDIRECT("'"&amp;Main!$E$8&amp;"'!$B$1:$BA$550"),2,(MATCH("Surface Elevation",INDIRECT("'"&amp;Main!$E$8&amp;"'!$B$1:$BA$1"),0))),"--")</f>
        <v>575.17999999999995</v>
      </c>
      <c r="D8" s="92">
        <f ca="1">IF(ISNUMBER($B8),INDEX(INDIRECT("'"&amp;Main!$E$8&amp;"'!$B$1:$BA$550"),2,(MATCH("Storage",INDIRECT("'"&amp;Main!$E$8&amp;"'!$B$1:$BA$1"),0))),"--")</f>
        <v>506.8</v>
      </c>
      <c r="E8" s="93" t="e">
        <f ca="1">IF(ISNUMBER($B8),INDEX(INDIRECT("'"&amp;Main!$E$8&amp;"'!$B$1:$BA$550"),2,(MATCH("Storage Change",INDIRECT("'"&amp;Main!$E$8&amp;"'!$B$1:$BA$1"),0))),"--")</f>
        <v>#N/A</v>
      </c>
      <c r="F8" s="94" t="e">
        <f ca="1">IF(ISNUMBER($B8),INDEX(INDIRECT("'"&amp;Main!$E$8&amp;"'!$B$1:$BA$550"),2,(MATCH("Inflow (computed)",INDIRECT("'"&amp;Main!$E$8&amp;"'!$B$1:$BA$1"),0))),"--")</f>
        <v>#N/A</v>
      </c>
      <c r="G8" s="94" t="e">
        <f ca="1">IF(ISNUMBER($B8),INDEX(INDIRECT("'"&amp;Main!$E$8&amp;"'!$B$1:$BA$550"),2,(MATCH("Madera Release",INDIRECT("'"&amp;Main!$E$8&amp;"'!$B$1:$BA$1"),0))),"--")</f>
        <v>#N/A</v>
      </c>
      <c r="H8" s="94" t="e">
        <f ca="1">IF(ISNUMBER($B8),INDEX(INDIRECT("'"&amp;Main!$E$8&amp;"'!$B$1:$BA$550"),2,(MATCH("Friant-Kern Release",INDIRECT("'"&amp;Main!$E$8&amp;"'!$B$1:$BA$1"),0))),"--")</f>
        <v>#N/A</v>
      </c>
      <c r="I8" s="192" t="e">
        <f ca="1">IF(ISNUMBER($B8),INDEX(INDIRECT("'"&amp;Main!$E$8&amp;"'!$B$1:$BA$550"),2,(MATCH("Spill",INDIRECT("'"&amp;Main!$E$8&amp;"'!$B$1:$BA$1"),0))),"--")</f>
        <v>#N/A</v>
      </c>
      <c r="J8" s="94" t="e">
        <f ca="1">IF(ISNUMBER($B8),INDEX(INDIRECT("'"&amp;Main!$E$8&amp;"'!$B$1:$BA$550"),2,(MATCH("River Release",INDIRECT("'"&amp;Main!$E$8&amp;"'!$B$1:$BA$1"),0))),"--")</f>
        <v>#N/A</v>
      </c>
      <c r="K8" s="94" t="e">
        <f ca="1">IF(ISNUMBER($B8),INDEX(INDIRECT("'"&amp;Main!$E$8&amp;"'!$B$1:$BA$550"),2,(MATCH("Evaporation CFS",INDIRECT("'"&amp;Main!$E$8&amp;"'!$B$1:$BA$1"),0))),"--")</f>
        <v>#N/A</v>
      </c>
      <c r="L8" s="93" t="e">
        <f ca="1">IF(ISNUMBER($B8),INDEX(INDIRECT("'"&amp;Main!$E$8&amp;"'!$B$1:$BA$550"),2,(MATCH("Evaporation Inches",INDIRECT("'"&amp;Main!$E$8&amp;"'!$B$1:$BA$1"),0))),"--")</f>
        <v>#N/A</v>
      </c>
      <c r="M8" s="91" t="e">
        <f ca="1">IF(ISNUMBER($B8),INDEX(INDIRECT("'"&amp;Main!$E$8&amp;"'!$B$1:$BA$550"),2,(MATCH("Precip",INDIRECT("'"&amp;Main!$E$8&amp;"'!$B$1:$BA$1"),0))),"--")</f>
        <v>#N/A</v>
      </c>
    </row>
    <row r="9" spans="1:13" x14ac:dyDescent="0.3">
      <c r="A9" s="51" t="str">
        <f ca="1">IF(ISNUMBER($B9),Main!$C9,"--")</f>
        <v>--</v>
      </c>
      <c r="B9" s="53" t="str">
        <f ca="1">IF(ISNUMBER(Main!F9), Main!F9,"--")</f>
        <v>--</v>
      </c>
      <c r="C9" s="191" t="str">
        <f ca="1">IF(ISNUMBER($B9),INDEX(INDIRECT("'"&amp;Main!$E$9&amp;"'!$B$1:$BA$550"),2,(MATCH("Surface Elevation",INDIRECT("'"&amp;Main!$E$9&amp;"'!$B$1:$BA$1"),0))),"--")</f>
        <v>--</v>
      </c>
      <c r="D9" s="92" t="str">
        <f ca="1">IF(ISNUMBER($B9),INDEX(INDIRECT("'"&amp;Main!$E$9&amp;"'!$B$1:$BA$550"),2,(MATCH("Storage",INDIRECT("'"&amp;Main!$E$9&amp;"'!$B$1:$BA$1"),0))),"--")</f>
        <v>--</v>
      </c>
      <c r="E9" s="93" t="str">
        <f ca="1">IF(ISNUMBER($B9),INDEX(INDIRECT("'"&amp;Main!$E$9&amp;"'!$B$1:$BA$550"),2,(MATCH("Storage Change",INDIRECT("'"&amp;Main!$E$9&amp;"'!$B$1:$BA$1"),0))),"--")</f>
        <v>--</v>
      </c>
      <c r="F9" s="94" t="str">
        <f ca="1">IF(ISNUMBER($B9),INDEX(INDIRECT("'"&amp;Main!$E$9&amp;"'!$B$1:$BA$550"),2,(MATCH("Inflow (computed)",INDIRECT("'"&amp;Main!$E$9&amp;"'!$B$1:$BA$1"),0))),"--")</f>
        <v>--</v>
      </c>
      <c r="G9" s="94" t="str">
        <f ca="1">IF(ISNUMBER($B9),INDEX(INDIRECT("'"&amp;Main!$E$9&amp;"'!$B$1:$BA$550"),2,(MATCH("Madera Release",INDIRECT("'"&amp;Main!$E$9&amp;"'!$B$1:$BA$1"),0))),"--")</f>
        <v>--</v>
      </c>
      <c r="H9" s="94" t="str">
        <f ca="1">IF(ISNUMBER($B9),INDEX(INDIRECT("'"&amp;Main!$E$9&amp;"'!$B$1:$BA$550"),2,(MATCH("Friant-Kern Release",INDIRECT("'"&amp;Main!$E$9&amp;"'!$B$1:$BA$1"),0))),"--")</f>
        <v>--</v>
      </c>
      <c r="I9" s="192" t="str">
        <f ca="1">IF(ISNUMBER($B9),INDEX(INDIRECT("'"&amp;Main!$E$9&amp;"'!$B$1:$BA$550"),2,(MATCH("Spill",INDIRECT("'"&amp;Main!$E$9&amp;"'!$B$1:$BA$1"),0))),"--")</f>
        <v>--</v>
      </c>
      <c r="J9" s="94" t="str">
        <f ca="1">IF(ISNUMBER($B9),INDEX(INDIRECT("'"&amp;Main!$E$9&amp;"'!$B$1:$BA$550"),2,(MATCH("River Release",INDIRECT("'"&amp;Main!$E$9&amp;"'!$B$1:$BA$1"),0))),"--")</f>
        <v>--</v>
      </c>
      <c r="K9" s="94" t="str">
        <f ca="1">IF(ISNUMBER($B9),INDEX(INDIRECT("'"&amp;Main!$E$9&amp;"'!$B$1:$BA$550"),2,(MATCH("Evaporation CFS",INDIRECT("'"&amp;Main!$E$9&amp;"'!$B$1:$BA$1"),0))),"--")</f>
        <v>--</v>
      </c>
      <c r="L9" s="93" t="str">
        <f ca="1">IF(ISNUMBER($B9),INDEX(INDIRECT("'"&amp;Main!$E$9&amp;"'!$B$1:$BA$550"),2,(MATCH("Evaporation Inches",INDIRECT("'"&amp;Main!$E$9&amp;"'!$B$1:$BA$1"),0))),"--")</f>
        <v>--</v>
      </c>
      <c r="M9" s="91" t="str">
        <f ca="1">IF(ISNUMBER($B9),INDEX(INDIRECT("'"&amp;Main!$E$9&amp;"'!$B$1:$BA$550"),2,(MATCH("Precip",INDIRECT("'"&amp;Main!$E$9&amp;"'!$B$1:$BA$1"),0))),"--")</f>
        <v>--</v>
      </c>
    </row>
    <row r="10" spans="1:13" x14ac:dyDescent="0.3">
      <c r="A10" s="51" t="str">
        <f ca="1">IF(ISNUMBER($B10),Main!$C10,"--")</f>
        <v>--</v>
      </c>
      <c r="B10" s="53" t="str">
        <f ca="1">IF(ISNUMBER(Main!F10), Main!F10,"--")</f>
        <v>--</v>
      </c>
      <c r="C10" s="191" t="str">
        <f ca="1">IF(ISNUMBER($B10),INDEX(INDIRECT("'"&amp;Main!$E$10&amp;"'!$B$1:$BA$550"),2,(MATCH("Surface Elevation",INDIRECT("'"&amp;Main!$E$10&amp;"'!$B$1:$BA$1"),0))),"--")</f>
        <v>--</v>
      </c>
      <c r="D10" s="92" t="str">
        <f ca="1">IF(ISNUMBER($B10),INDEX(INDIRECT("'"&amp;Main!$E$10&amp;"'!$B$1:$BA$550"),2,(MATCH("Storage",INDIRECT("'"&amp;Main!$E$10&amp;"'!$B$1:$BA$1"),0))),"--")</f>
        <v>--</v>
      </c>
      <c r="E10" s="93" t="str">
        <f ca="1">IF(ISNUMBER($B10),INDEX(INDIRECT("'"&amp;Main!$E$10&amp;"'!$B$1:$BA$550"),2,(MATCH("Storage Change",INDIRECT("'"&amp;Main!$E$10&amp;"'!$B$1:$BA$1"),0))),"--")</f>
        <v>--</v>
      </c>
      <c r="F10" s="94" t="str">
        <f ca="1">IF(ISNUMBER($B10),INDEX(INDIRECT("'"&amp;Main!$E$10&amp;"'!$B$1:$BA$550"),2,(MATCH("Inflow (computed)",INDIRECT("'"&amp;Main!$E$10&amp;"'!$B$1:$BA$1"),0))),"--")</f>
        <v>--</v>
      </c>
      <c r="G10" s="94" t="str">
        <f ca="1">IF(ISNUMBER($B10),INDEX(INDIRECT("'"&amp;Main!$E$10&amp;"'!$B$1:$BA$550"),2,(MATCH("Madera Release",INDIRECT("'"&amp;Main!$E$10&amp;"'!$B$1:$BA$1"),0))),"--")</f>
        <v>--</v>
      </c>
      <c r="H10" s="94" t="str">
        <f ca="1">IF(ISNUMBER($B10),INDEX(INDIRECT("'"&amp;Main!$E$10&amp;"'!$B$1:$BA$550"),2,(MATCH("Friant-Kern Release",INDIRECT("'"&amp;Main!$E$10&amp;"'!$B$1:$BA$1"),0))),"--")</f>
        <v>--</v>
      </c>
      <c r="I10" s="93" t="str">
        <f ca="1">IF(ISNUMBER($B10),INDEX(INDIRECT("'"&amp;Main!$E$10&amp;"'!$B$1:$BA$550"),2,(MATCH("Spill",INDIRECT("'"&amp;Main!$E$10&amp;"'!$B$1:$BA$1"),0))),"--")</f>
        <v>--</v>
      </c>
      <c r="J10" s="94" t="str">
        <f ca="1">IF(ISNUMBER($B10),INDEX(INDIRECT("'"&amp;Main!$E$10&amp;"'!$B$1:$BA$550"),2,(MATCH("River Release",INDIRECT("'"&amp;Main!$E$10&amp;"'!$B$1:$BA$1"),0))),"--")</f>
        <v>--</v>
      </c>
      <c r="K10" s="94" t="str">
        <f ca="1">IF(ISNUMBER($B10),INDEX(INDIRECT("'"&amp;Main!$E$10&amp;"'!$B$1:$BA$550"),2,(MATCH("Evaporation CFS",INDIRECT("'"&amp;Main!$E$10&amp;"'!$B$1:$BA$1"),0))),"--")</f>
        <v>--</v>
      </c>
      <c r="L10" s="93" t="str">
        <f ca="1">IF(ISNUMBER($B10),INDEX(INDIRECT("'"&amp;Main!$E$10&amp;"'!$B$1:$BA$550"),2,(MATCH("Evaporation Inches",INDIRECT("'"&amp;Main!$E$10&amp;"'!$B$1:$BA$1"),0))),"--")</f>
        <v>--</v>
      </c>
      <c r="M10" s="91" t="str">
        <f ca="1">IF(ISNUMBER($B10),INDEX(INDIRECT("'"&amp;Main!$E$10&amp;"'!$B$1:$BA$550"),2,(MATCH("Precip",INDIRECT("'"&amp;Main!$E$10&amp;"'!$B$1:$BA$1"),0))),"--")</f>
        <v>--</v>
      </c>
    </row>
    <row r="11" spans="1:13" x14ac:dyDescent="0.3">
      <c r="A11" s="51" t="str">
        <f ca="1">IF(ISNUMBER($B11),Main!$C11,"--")</f>
        <v>--</v>
      </c>
      <c r="B11" s="53" t="str">
        <f ca="1">IF(ISNUMBER(Main!F11), Main!F11,"--")</f>
        <v>--</v>
      </c>
      <c r="C11" s="191" t="str">
        <f ca="1">IF(ISNUMBER($B11),INDEX(INDIRECT("'"&amp;Main!$E$11&amp;"'!$B$1:$BA$550"),2,(MATCH("Surface Elevation",INDIRECT("'"&amp;Main!$E$11&amp;"'!$B$1:$BA$1"),0))),"--")</f>
        <v>--</v>
      </c>
      <c r="D11" s="92" t="str">
        <f ca="1">IF(ISNUMBER($B11),INDEX(INDIRECT("'"&amp;Main!$E$11&amp;"'!$B$1:$BA$550"),2,(MATCH("Storage",INDIRECT("'"&amp;Main!$E$11&amp;"'!$B$1:$BA$1"),0))),"--")</f>
        <v>--</v>
      </c>
      <c r="E11" s="93" t="str">
        <f ca="1">IF(ISNUMBER($B11),INDEX(INDIRECT("'"&amp;Main!$E$11&amp;"'!$B$1:$BA$550"),2,(MATCH("Storage Change",INDIRECT("'"&amp;Main!$E$11&amp;"'!$B$1:$BA$1"),0))),"--")</f>
        <v>--</v>
      </c>
      <c r="F11" s="94" t="str">
        <f ca="1">IF(ISNUMBER($B11),INDEX(INDIRECT("'"&amp;Main!$E$11&amp;"'!$B$1:$BA$550"),2,(MATCH("Inflow (computed)",INDIRECT("'"&amp;Main!$E$11&amp;"'!$B$1:$BA$1"),0))),"--")</f>
        <v>--</v>
      </c>
      <c r="G11" s="94" t="str">
        <f ca="1">IF(ISNUMBER($B11),INDEX(INDIRECT("'"&amp;Main!$E$11&amp;"'!$B$1:$BA$550"),2,(MATCH("Madera Release",INDIRECT("'"&amp;Main!$E$11&amp;"'!$B$1:$BA$1"),0))),"--")</f>
        <v>--</v>
      </c>
      <c r="H11" s="94" t="str">
        <f ca="1">IF(ISNUMBER($B11),INDEX(INDIRECT("'"&amp;Main!$E$11&amp;"'!$B$1:$BA$550"),2,(MATCH("Friant-Kern Release",INDIRECT("'"&amp;Main!$E$11&amp;"'!$B$1:$BA$1"),0))),"--")</f>
        <v>--</v>
      </c>
      <c r="I11" s="93" t="str">
        <f ca="1">IF(ISNUMBER($B11),INDEX(INDIRECT("'"&amp;Main!$E$11&amp;"'!$B$1:$BA$550"),2,(MATCH("Spill",INDIRECT("'"&amp;Main!$E$11&amp;"'!$B$1:$BA$1"),0))),"--")</f>
        <v>--</v>
      </c>
      <c r="J11" s="94" t="str">
        <f ca="1">IF(ISNUMBER($B11),INDEX(INDIRECT("'"&amp;Main!$E$11&amp;"'!$B$1:$BA$550"),2,(MATCH("River Release",INDIRECT("'"&amp;Main!$E$11&amp;"'!$B$1:$BA$1"),0))),"--")</f>
        <v>--</v>
      </c>
      <c r="K11" s="94" t="str">
        <f ca="1">IF(ISNUMBER($B11),INDEX(INDIRECT("'"&amp;Main!$E$11&amp;"'!$B$1:$BA$550"),2,(MATCH("Evaporation CFS",INDIRECT("'"&amp;Main!$E$11&amp;"'!$B$1:$BA$1"),0))),"--")</f>
        <v>--</v>
      </c>
      <c r="L11" s="93" t="str">
        <f ca="1">IF(ISNUMBER($B11),INDEX(INDIRECT("'"&amp;Main!$E$11&amp;"'!$B$1:$BA$550"),2,(MATCH("Evaporation Inches",INDIRECT("'"&amp;Main!$E$11&amp;"'!$B$1:$BA$1"),0))),"--")</f>
        <v>--</v>
      </c>
      <c r="M11" s="91" t="str">
        <f ca="1">IF(ISNUMBER($B11),INDEX(INDIRECT("'"&amp;Main!$E$11&amp;"'!$B$1:$BA$550"),2,(MATCH("Precip",INDIRECT("'"&amp;Main!$E$11&amp;"'!$B$1:$BA$1"),0))),"--")</f>
        <v>--</v>
      </c>
    </row>
    <row r="12" spans="1:13" x14ac:dyDescent="0.3">
      <c r="A12" s="51" t="str">
        <f ca="1">IF(ISNUMBER($B12),Main!$C12,"--")</f>
        <v>--</v>
      </c>
      <c r="B12" s="53" t="str">
        <f ca="1">IF(ISNUMBER(Main!F12), Main!F12,"--")</f>
        <v>--</v>
      </c>
      <c r="C12" s="191" t="str">
        <f ca="1">IF(ISNUMBER($B12),INDEX(INDIRECT("'"&amp;Main!$E$12&amp;"'!$B$1:$BA$550"),2,(MATCH("Surface Elevation",INDIRECT("'"&amp;Main!$E$12&amp;"'!$B$1:$BA$1"),0))),"--")</f>
        <v>--</v>
      </c>
      <c r="D12" s="92" t="str">
        <f ca="1">IF(ISNUMBER($B12),INDEX(INDIRECT("'"&amp;Main!$E$12&amp;"'!$B$1:$BA$550"),2,(MATCH("Storage",INDIRECT("'"&amp;Main!$E$12&amp;"'!$B$1:$BA$1"),0))),"--")</f>
        <v>--</v>
      </c>
      <c r="E12" s="93" t="str">
        <f ca="1">IF(ISNUMBER($B12),INDEX(INDIRECT("'"&amp;Main!$E$12&amp;"'!$B$1:$BA$550"),2,(MATCH("Storage Change",INDIRECT("'"&amp;Main!$E$12&amp;"'!$B$1:$BA$1"),0))),"--")</f>
        <v>--</v>
      </c>
      <c r="F12" s="94" t="str">
        <f ca="1">IF(ISNUMBER($B12),INDEX(INDIRECT("'"&amp;Main!$E$12&amp;"'!$B$1:$BA$550"),2,(MATCH("Inflow (computed)",INDIRECT("'"&amp;Main!$E$12&amp;"'!$B$1:$BA$1"),0))),"--")</f>
        <v>--</v>
      </c>
      <c r="G12" s="94" t="str">
        <f ca="1">IF(ISNUMBER($B12),INDEX(INDIRECT("'"&amp;Main!$E$12&amp;"'!$B$1:$BA$550"),2,(MATCH("Madera Release",INDIRECT("'"&amp;Main!$E$12&amp;"'!$B$1:$BA$1"),0))),"--")</f>
        <v>--</v>
      </c>
      <c r="H12" s="94" t="str">
        <f ca="1">IF(ISNUMBER($B12),INDEX(INDIRECT("'"&amp;Main!$E$12&amp;"'!$B$1:$BA$550"),2,(MATCH("Friant-Kern Release",INDIRECT("'"&amp;Main!$E$12&amp;"'!$B$1:$BA$1"),0))),"--")</f>
        <v>--</v>
      </c>
      <c r="I12" s="93" t="str">
        <f ca="1">IF(ISNUMBER($B12),INDEX(INDIRECT("'"&amp;Main!$E$12&amp;"'!$B$1:$BA$550"),2,(MATCH("Spill",INDIRECT("'"&amp;Main!$E$12&amp;"'!$B$1:$BA$1"),0))),"--")</f>
        <v>--</v>
      </c>
      <c r="J12" s="94" t="str">
        <f ca="1">IF(ISNUMBER($B12),INDEX(INDIRECT("'"&amp;Main!$E$12&amp;"'!$B$1:$BA$550"),2,(MATCH("River Release",INDIRECT("'"&amp;Main!$E$12&amp;"'!$B$1:$BA$1"),0))),"--")</f>
        <v>--</v>
      </c>
      <c r="K12" s="94" t="str">
        <f ca="1">IF(ISNUMBER($B12),INDEX(INDIRECT("'"&amp;Main!$E$12&amp;"'!$B$1:$BA$550"),2,(MATCH("Evaporation CFS",INDIRECT("'"&amp;Main!$E$12&amp;"'!$B$1:$BA$1"),0))),"--")</f>
        <v>--</v>
      </c>
      <c r="L12" s="93" t="str">
        <f ca="1">IF(ISNUMBER($B12),INDEX(INDIRECT("'"&amp;Main!$E$12&amp;"'!$B$1:$BA$550"),2,(MATCH("Evaporation Inches",INDIRECT("'"&amp;Main!$E$12&amp;"'!$B$1:$BA$1"),0))),"--")</f>
        <v>--</v>
      </c>
      <c r="M12" s="91" t="str">
        <f ca="1">IF(ISNUMBER($B12),INDEX(INDIRECT("'"&amp;Main!$E$12&amp;"'!$B$1:$BA$550"),2,(MATCH("Precip",INDIRECT("'"&amp;Main!$E$12&amp;"'!$B$1:$BA$1"),0))),"--")</f>
        <v>--</v>
      </c>
    </row>
    <row r="13" spans="1:13" x14ac:dyDescent="0.3">
      <c r="A13" s="51" t="str">
        <f ca="1">IF(ISNUMBER($B13),Main!$C13,"--")</f>
        <v>--</v>
      </c>
      <c r="B13" s="53" t="str">
        <f ca="1">IF(ISNUMBER(Main!F13), Main!F13,"--")</f>
        <v>--</v>
      </c>
      <c r="C13" s="191" t="str">
        <f ca="1">IF(ISNUMBER($B13),INDEX(INDIRECT("'"&amp;Main!$E$13&amp;"'!$B$1:$BA$550"),2,(MATCH("Surface Elevation",INDIRECT("'"&amp;Main!$E$13&amp;"'!$B$1:$BA$1"),0))),"--")</f>
        <v>--</v>
      </c>
      <c r="D13" s="92" t="str">
        <f ca="1">IF(ISNUMBER($B13),INDEX(INDIRECT("'"&amp;Main!$E$13&amp;"'!$B$1:$BA$550"),2,(MATCH("Storage",INDIRECT("'"&amp;Main!$E$13&amp;"'!$B$1:$BA$1"),0))),"--")</f>
        <v>--</v>
      </c>
      <c r="E13" s="93" t="str">
        <f ca="1">IF(ISNUMBER($B13),INDEX(INDIRECT("'"&amp;Main!$E$13&amp;"'!$B$1:$BA$550"),2,(MATCH("Storage Change",INDIRECT("'"&amp;Main!$E$13&amp;"'!$B$1:$BA$1"),0))),"--")</f>
        <v>--</v>
      </c>
      <c r="F13" s="94" t="str">
        <f ca="1">IF(ISNUMBER($B13),INDEX(INDIRECT("'"&amp;Main!$E$13&amp;"'!$B$1:$BA$550"),2,(MATCH("Inflow (computed)",INDIRECT("'"&amp;Main!$E$13&amp;"'!$B$1:$BA$1"),0))),"--")</f>
        <v>--</v>
      </c>
      <c r="G13" s="94" t="str">
        <f ca="1">IF(ISNUMBER($B13),INDEX(INDIRECT("'"&amp;Main!$E$13&amp;"'!$B$1:$BA$550"),2,(MATCH("Madera Release",INDIRECT("'"&amp;Main!$E$13&amp;"'!$B$1:$BA$1"),0))),"--")</f>
        <v>--</v>
      </c>
      <c r="H13" s="94" t="str">
        <f ca="1">IF(ISNUMBER($B13),INDEX(INDIRECT("'"&amp;Main!$E$13&amp;"'!$B$1:$BA$550"),2,(MATCH("Friant-Kern Release",INDIRECT("'"&amp;Main!$E$13&amp;"'!$B$1:$BA$1"),0))),"--")</f>
        <v>--</v>
      </c>
      <c r="I13" s="93" t="str">
        <f ca="1">IF(ISNUMBER($B13),INDEX(INDIRECT("'"&amp;Main!$E$13&amp;"'!$B$1:$BA$550"),2,(MATCH("Spill",INDIRECT("'"&amp;Main!$E$13&amp;"'!$B$1:$BA$1"),0))),"--")</f>
        <v>--</v>
      </c>
      <c r="J13" s="94" t="str">
        <f ca="1">IF(ISNUMBER($B13),INDEX(INDIRECT("'"&amp;Main!$E$13&amp;"'!$B$1:$BA$550"),2,(MATCH("River Release",INDIRECT("'"&amp;Main!$E$13&amp;"'!$B$1:$BA$1"),0))),"--")</f>
        <v>--</v>
      </c>
      <c r="K13" s="94" t="str">
        <f ca="1">IF(ISNUMBER($B13),INDEX(INDIRECT("'"&amp;Main!$E$13&amp;"'!$B$1:$BA$550"),2,(MATCH("Evaporation CFS",INDIRECT("'"&amp;Main!$E$13&amp;"'!$B$1:$BA$1"),0))),"--")</f>
        <v>--</v>
      </c>
      <c r="L13" s="93" t="str">
        <f ca="1">IF(ISNUMBER($B13),INDEX(INDIRECT("'"&amp;Main!$E$13&amp;"'!$B$1:$BA$550"),2,(MATCH("Evaporation Inches",INDIRECT("'"&amp;Main!$E$13&amp;"'!$B$1:$BA$1"),0))),"--")</f>
        <v>--</v>
      </c>
      <c r="M13" s="91" t="str">
        <f ca="1">IF(ISNUMBER($B13),INDEX(INDIRECT("'"&amp;Main!$E$13&amp;"'!$B$1:$BA$550"),2,(MATCH("Precip",INDIRECT("'"&amp;Main!$E$13&amp;"'!$B$1:$BA$1"),0))),"--")</f>
        <v>--</v>
      </c>
    </row>
    <row r="14" spans="1:13" ht="15" thickBot="1" x14ac:dyDescent="0.35">
      <c r="A14" s="171" t="str">
        <f ca="1">IF(ISNUMBER($B14),Main!$C14,"--")</f>
        <v>--</v>
      </c>
      <c r="B14" s="54" t="str">
        <f ca="1">IF(ISNUMBER(Main!F14), Main!F14,"--")</f>
        <v>--</v>
      </c>
      <c r="C14" s="191" t="str">
        <f ca="1">IF(ISNUMBER($B14),INDEX(INDIRECT("'"&amp;Main!$E$14&amp;"'!$B$1:$BA$550"),2,(MATCH("Surface Elevation",INDIRECT("'"&amp;Main!$E$14&amp;"'!$B$1:$BA$1"),0))),"--")</f>
        <v>--</v>
      </c>
      <c r="D14" s="92" t="str">
        <f ca="1">IF(ISNUMBER($B14),INDEX(INDIRECT("'"&amp;Main!$E$14&amp;"'!$B$1:$BA$550"),2,(MATCH("Storage",INDIRECT("'"&amp;Main!$E$14&amp;"'!$B$1:$BA$1"),0))),"--")</f>
        <v>--</v>
      </c>
      <c r="E14" s="93" t="str">
        <f ca="1">IF(ISNUMBER($B14),INDEX(INDIRECT("'"&amp;Main!$E$14&amp;"'!$B$1:$BA$550"),2,(MATCH("Storage Change",INDIRECT("'"&amp;Main!$E$14&amp;"'!$B$1:$BA$1"),0))),"--")</f>
        <v>--</v>
      </c>
      <c r="F14" s="94" t="str">
        <f ca="1">IF(ISNUMBER($B14),INDEX(INDIRECT("'"&amp;Main!$E$14&amp;"'!$B$1:$BA$550"),2,(MATCH("Inflow (computed)",INDIRECT("'"&amp;Main!$E$14&amp;"'!$B$1:$BA$1"),0))),"--")</f>
        <v>--</v>
      </c>
      <c r="G14" s="94" t="str">
        <f ca="1">IF(ISNUMBER($B14),INDEX(INDIRECT("'"&amp;Main!$E$14&amp;"'!$B$1:$BA$550"),2,(MATCH("Madera Release",INDIRECT("'"&amp;Main!$E$14&amp;"'!$B$1:$BA$1"),0))),"--")</f>
        <v>--</v>
      </c>
      <c r="H14" s="94" t="str">
        <f ca="1">IF(ISNUMBER($B14),INDEX(INDIRECT("'"&amp;Main!$E$14&amp;"'!$B$1:$BA$550"),2,(MATCH("Friant-Kern Release",INDIRECT("'"&amp;Main!$E$14&amp;"'!$B$1:$BA$1"),0))),"--")</f>
        <v>--</v>
      </c>
      <c r="I14" s="93" t="str">
        <f ca="1">IF(ISNUMBER($B14),INDEX(INDIRECT("'"&amp;Main!$E$14&amp;"'!$B$1:$BA$550"),2,(MATCH("Spill",INDIRECT("'"&amp;Main!$E$14&amp;"'!$B$1:$BA$1"),0))),"--")</f>
        <v>--</v>
      </c>
      <c r="J14" s="94" t="str">
        <f ca="1">IF(ISNUMBER($B14),INDEX(INDIRECT("'"&amp;Main!$E$14&amp;"'!$B$1:$BA$550"),2,(MATCH("River Release",INDIRECT("'"&amp;Main!$E$14&amp;"'!$B$1:$BA$1"),0))),"--")</f>
        <v>--</v>
      </c>
      <c r="K14" s="94" t="str">
        <f ca="1">IF(ISNUMBER($B14),INDEX(INDIRECT("'"&amp;Main!$E$14&amp;"'!$B$1:$BA$550"),2,(MATCH("Evaporation CFS",INDIRECT("'"&amp;Main!$E$14&amp;"'!$B$1:$BA$1"),0))),"--")</f>
        <v>--</v>
      </c>
      <c r="L14" s="93" t="str">
        <f ca="1">IF(ISNUMBER($B14),INDEX(INDIRECT("'"&amp;Main!$E$14&amp;"'!$B$1:$BA$550"),2,(MATCH("Evaporation Inches",INDIRECT("'"&amp;Main!$E$14&amp;"'!$B$1:$BA$1"),0))),"--")</f>
        <v>--</v>
      </c>
      <c r="M14" s="91" t="str">
        <f ca="1">IF(ISNUMBER($B14),INDEX(INDIRECT("'"&amp;Main!$E$14&amp;"'!$B$1:$BA$550"),2,(MATCH("Precip",INDIRECT("'"&amp;Main!$E$14&amp;"'!$B$1:$BA$1"),0))),"--")</f>
        <v>--</v>
      </c>
    </row>
    <row r="15" spans="1:13" x14ac:dyDescent="0.3">
      <c r="A15" s="331" t="s">
        <v>59</v>
      </c>
      <c r="B15" s="332"/>
      <c r="C15" s="187" cm="1">
        <f t="array" aca="1" ref="C15" ca="1">AVERAGE(IF(ISERROR(C$3:C$14),"",C$3:C$14))</f>
        <v>549.13</v>
      </c>
      <c r="D15" s="95" cm="1">
        <f t="array" aca="1" ref="D15" ca="1">AVERAGE(IF(ISERROR(D$3:D$14),"",D$3:D$14))</f>
        <v>397.57800000000003</v>
      </c>
      <c r="E15" s="96" t="e" cm="1">
        <f t="array" aca="1" ref="E15" ca="1">AVERAGE(IF(ISERROR(E$3:E$14),"",E$3:E$14))</f>
        <v>#DIV/0!</v>
      </c>
      <c r="F15" s="96" t="e" cm="1">
        <f t="array" aca="1" ref="F15" ca="1">AVERAGE(IF(ISERROR(F$3:F$14),"",F$3:F$14))</f>
        <v>#DIV/0!</v>
      </c>
      <c r="G15" s="96" t="e" cm="1">
        <f t="array" aca="1" ref="G15" ca="1">AVERAGE(IF(ISERROR(G$3:G$14),"",G$3:G$14))</f>
        <v>#DIV/0!</v>
      </c>
      <c r="H15" s="96" t="e" cm="1">
        <f t="array" aca="1" ref="H15" ca="1">AVERAGE(IF(ISERROR(H$3:H$14),"",H$3:H$14))</f>
        <v>#DIV/0!</v>
      </c>
      <c r="I15" s="96" t="e" cm="1">
        <f t="array" aca="1" ref="I15" ca="1">AVERAGE(IF(ISERROR(I$3:I$14),"",I$3:I$14))</f>
        <v>#DIV/0!</v>
      </c>
      <c r="J15" s="96" t="e" cm="1">
        <f t="array" aca="1" ref="J15" ca="1">AVERAGE(IF(ISERROR(J$3:J$14),"",J$3:J$14))</f>
        <v>#DIV/0!</v>
      </c>
      <c r="K15" s="96" t="e" cm="1">
        <f t="array" aca="1" ref="K15" ca="1">AVERAGE(IF(ISERROR(K$3:K$14),"",K$3:K$14))</f>
        <v>#DIV/0!</v>
      </c>
      <c r="L15" s="96" t="e" cm="1">
        <f t="array" aca="1" ref="L15" ca="1">AVERAGE(IF(ISERROR(L$3:L$14),"",L$3:L$14))</f>
        <v>#DIV/0!</v>
      </c>
      <c r="M15" s="97" t="e" cm="1">
        <f t="array" aca="1" ref="M15" ca="1">AVERAGE(IF(ISERROR(M$3:M$14),"",M$3:M$14))</f>
        <v>#DIV/0!</v>
      </c>
    </row>
    <row r="16" spans="1:13" x14ac:dyDescent="0.3">
      <c r="A16" s="333" t="s">
        <v>58</v>
      </c>
      <c r="B16" s="334"/>
      <c r="C16" s="188" cm="1">
        <f t="array" aca="1" ref="C16" ca="1">MEDIAN(IF(ISERROR(C$3:C$14),"",C$3:C$14))</f>
        <v>553.30999999999995</v>
      </c>
      <c r="D16" s="98" cm="1">
        <f t="array" aca="1" ref="D16" ca="1">MEDIAN(IF(ISERROR(D$3:D$14),"",D$3:D$14))</f>
        <v>409.23400000000004</v>
      </c>
      <c r="E16" s="99" t="e" cm="1">
        <f t="array" aca="1" ref="E16" ca="1">MEDIAN(IF(ISERROR(E$3:E$14),"",E$3:E$14))</f>
        <v>#NUM!</v>
      </c>
      <c r="F16" s="99" t="e" cm="1">
        <f t="array" aca="1" ref="F16" ca="1">MEDIAN(IF(ISERROR(F$3:F$14),"",F$3:F$14))</f>
        <v>#NUM!</v>
      </c>
      <c r="G16" s="99" t="e" cm="1">
        <f t="array" aca="1" ref="G16" ca="1">MEDIAN(IF(ISERROR(G$3:G$14),"",G$3:G$14))</f>
        <v>#NUM!</v>
      </c>
      <c r="H16" s="99" t="e" cm="1">
        <f t="array" aca="1" ref="H16" ca="1">MEDIAN(IF(ISERROR(H$3:H$14),"",H$3:H$14))</f>
        <v>#NUM!</v>
      </c>
      <c r="I16" s="99" t="e" cm="1">
        <f t="array" aca="1" ref="I16" ca="1">MEDIAN(IF(ISERROR(I$3:I$14),"",I$3:I$14))</f>
        <v>#NUM!</v>
      </c>
      <c r="J16" s="99" t="e" cm="1">
        <f t="array" aca="1" ref="J16" ca="1">MEDIAN(IF(ISERROR(J$3:J$14),"",J$3:J$14))</f>
        <v>#NUM!</v>
      </c>
      <c r="K16" s="99" t="e" cm="1">
        <f t="array" aca="1" ref="K16" ca="1">MEDIAN(IF(ISERROR(K$3:K$14),"",K$3:K$14))</f>
        <v>#NUM!</v>
      </c>
      <c r="L16" s="99" t="e" cm="1">
        <f t="array" aca="1" ref="L16" ca="1">MEDIAN(IF(ISERROR(L$3:L$14),"",L$3:L$14))</f>
        <v>#NUM!</v>
      </c>
      <c r="M16" s="100" t="e" cm="1">
        <f t="array" aca="1" ref="M16" ca="1">MEDIAN(IF(ISERROR(M$3:M$14),"",M$3:M$14))</f>
        <v>#NUM!</v>
      </c>
    </row>
    <row r="17" spans="1:13" ht="15" thickBot="1" x14ac:dyDescent="0.35">
      <c r="A17" s="335" t="s">
        <v>60</v>
      </c>
      <c r="B17" s="336"/>
      <c r="C17" s="189" cm="1">
        <f t="array" aca="1" ref="C17" ca="1">STDEVA(IF(ISERROR(C$3:C$14),"",C$3:C$14))</f>
        <v>27.132975509516069</v>
      </c>
      <c r="D17" s="101" cm="1">
        <f t="array" aca="1" ref="D17" ca="1">STDEVA(IF(ISERROR(D$3:D$14),"",D$3:D$14))</f>
        <v>110.55904067058459</v>
      </c>
      <c r="E17" s="102" t="e" cm="1">
        <f t="array" aca="1" ref="E17" ca="1">STDEVA(IF(ISERROR(E$3:E$14),"",E$3:E$14))</f>
        <v>#DIV/0!</v>
      </c>
      <c r="F17" s="102" t="e" cm="1">
        <f t="array" aca="1" ref="F17" ca="1">STDEVA(IF(ISERROR(F$3:F$14),"",F$3:F$14))</f>
        <v>#DIV/0!</v>
      </c>
      <c r="G17" s="102" t="e" cm="1">
        <f t="array" aca="1" ref="G17" ca="1">STDEVA(IF(ISERROR(G$3:G$14),"",G$3:G$14))</f>
        <v>#DIV/0!</v>
      </c>
      <c r="H17" s="102" t="e" cm="1">
        <f t="array" aca="1" ref="H17" ca="1">STDEVA(IF(ISERROR(H$3:H$14),"",H$3:H$14))</f>
        <v>#DIV/0!</v>
      </c>
      <c r="I17" s="102" t="e" cm="1">
        <f t="array" aca="1" ref="I17" ca="1">STDEVA(IF(ISERROR(I$3:I$14),"",I$3:I$14))</f>
        <v>#DIV/0!</v>
      </c>
      <c r="J17" s="102" t="e" cm="1">
        <f t="array" aca="1" ref="J17" ca="1">STDEVA(IF(ISERROR(J$3:J$14),"",J$3:J$14))</f>
        <v>#DIV/0!</v>
      </c>
      <c r="K17" s="102" t="e" cm="1">
        <f t="array" aca="1" ref="K17" ca="1">STDEVA(IF(ISERROR(K$3:K$14),"",K$3:K$14))</f>
        <v>#DIV/0!</v>
      </c>
      <c r="L17" s="102" t="e" cm="1">
        <f t="array" aca="1" ref="L17" ca="1">STDEVA(IF(ISERROR(L$3:L$14),"",L$3:L$14))</f>
        <v>#DIV/0!</v>
      </c>
      <c r="M17" s="103" t="e" cm="1">
        <f t="array" aca="1" ref="M17" ca="1">STDEVA(IF(ISERROR(M$3:M$14),"",M$3:M$14))</f>
        <v>#DIV/0!</v>
      </c>
    </row>
  </sheetData>
  <mergeCells count="16">
    <mergeCell ref="A15:B15"/>
    <mergeCell ref="A16:B16"/>
    <mergeCell ref="A17:B17"/>
    <mergeCell ref="H1:H2"/>
    <mergeCell ref="I1:I2"/>
    <mergeCell ref="C1:C2"/>
    <mergeCell ref="J1:J2"/>
    <mergeCell ref="K1:K2"/>
    <mergeCell ref="L1:L2"/>
    <mergeCell ref="M1:M2"/>
    <mergeCell ref="A1:A2"/>
    <mergeCell ref="B1:B2"/>
    <mergeCell ref="D1:D2"/>
    <mergeCell ref="E1:E2"/>
    <mergeCell ref="F1:F2"/>
    <mergeCell ref="G1:G2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63AE-C0A9-435E-A32B-883C7C20B1AA}">
  <sheetPr codeName="Sheet4">
    <tabColor theme="9" tint="0.59999389629810485"/>
  </sheetPr>
  <dimension ref="A1:AL102"/>
  <sheetViews>
    <sheetView workbookViewId="0">
      <selection activeCell="I1" sqref="I1"/>
    </sheetView>
  </sheetViews>
  <sheetFormatPr defaultRowHeight="14.4" x14ac:dyDescent="0.3"/>
  <cols>
    <col min="1" max="12" width="15.6640625" customWidth="1"/>
    <col min="14" max="25" width="15.6640625" customWidth="1"/>
    <col min="27" max="38" width="15.6640625" customWidth="1"/>
  </cols>
  <sheetData>
    <row r="1" spans="1:38" ht="33.6" customHeight="1" x14ac:dyDescent="0.3">
      <c r="A1" s="177" t="str">
        <f ca="1" xml:space="preserve"> _xlfn.CONCAT(Main!$G$3," ","Temp F")</f>
        <v>MIL Jan 10, 2024 Temp F</v>
      </c>
      <c r="B1" s="177" t="str">
        <f ca="1" xml:space="preserve"> _xlfn.CONCAT(Main!$G$4," ","Temp F")</f>
        <v>MIL Feb 7, 2024 Temp F</v>
      </c>
      <c r="C1" s="177" t="str">
        <f ca="1" xml:space="preserve"> _xlfn.CONCAT(Main!$G$5," ","Temp F")</f>
        <v>MIL Mar 15, 2024 Temp F</v>
      </c>
      <c r="D1" s="177" t="str">
        <f ca="1" xml:space="preserve"> _xlfn.CONCAT(Main!$G$6," ","Temp F")</f>
        <v>MIL Apr 18, 2024 Temp F</v>
      </c>
      <c r="E1" s="177" t="str">
        <f ca="1" xml:space="preserve"> _xlfn.CONCAT(Main!$G$7," ","Temp F")</f>
        <v>MIL May 15, 2024 Temp F</v>
      </c>
      <c r="F1" s="177" t="str">
        <f ca="1" xml:space="preserve"> _xlfn.CONCAT(Main!$G$8," ","Temp F")</f>
        <v>MIL May 28, 2024 Temp F</v>
      </c>
      <c r="G1" s="177" t="str">
        <f ca="1" xml:space="preserve"> _xlfn.CONCAT(Main!$G$9," ","Temp F")</f>
        <v>-- Temp F</v>
      </c>
      <c r="H1" s="177" t="str">
        <f ca="1" xml:space="preserve"> _xlfn.CONCAT(Main!$G$10," ","Temp F")</f>
        <v>-- Temp F</v>
      </c>
      <c r="I1" s="177" t="str">
        <f ca="1" xml:space="preserve"> _xlfn.CONCAT(Main!$G$11," ","Temp F")</f>
        <v>-- Temp F</v>
      </c>
      <c r="J1" s="177" t="str">
        <f ca="1" xml:space="preserve"> _xlfn.CONCAT(Main!$G$12," ","Temp F")</f>
        <v>-- Temp F</v>
      </c>
      <c r="K1" s="177" t="str">
        <f ca="1" xml:space="preserve"> _xlfn.CONCAT(Main!$G$13," ","Temp F")</f>
        <v>-- Temp F</v>
      </c>
      <c r="L1" s="177" t="str">
        <f ca="1" xml:space="preserve"> _xlfn.CONCAT(Main!$G$14," ","Temp F")</f>
        <v>-- Temp F</v>
      </c>
      <c r="M1" s="219"/>
      <c r="N1" s="176" t="str">
        <f ca="1" xml:space="preserve"> _xlfn.CONCAT(Main!$G$3," ","Elevation (ft)")</f>
        <v>MIL Jan 10, 2024 Elevation (ft)</v>
      </c>
      <c r="O1" s="176" t="str">
        <f ca="1" xml:space="preserve"> _xlfn.CONCAT(Main!$G$4," ","Elevation (ft)")</f>
        <v>MIL Feb 7, 2024 Elevation (ft)</v>
      </c>
      <c r="P1" s="176" t="str">
        <f ca="1" xml:space="preserve"> _xlfn.CONCAT(Main!$G$5," ","Elevation (ft)")</f>
        <v>MIL Mar 15, 2024 Elevation (ft)</v>
      </c>
      <c r="Q1" s="176" t="str">
        <f ca="1" xml:space="preserve"> _xlfn.CONCAT(Main!$G$6," ","Elevation (ft)")</f>
        <v>MIL Apr 18, 2024 Elevation (ft)</v>
      </c>
      <c r="R1" s="176" t="str">
        <f ca="1" xml:space="preserve"> _xlfn.CONCAT(Main!$G$7," ","Elevation (ft)")</f>
        <v>MIL May 15, 2024 Elevation (ft)</v>
      </c>
      <c r="S1" s="176" t="str">
        <f ca="1" xml:space="preserve"> _xlfn.CONCAT(Main!$G$8," ","Elevation (ft)")</f>
        <v>MIL May 28, 2024 Elevation (ft)</v>
      </c>
      <c r="T1" s="176" t="str">
        <f ca="1" xml:space="preserve"> _xlfn.CONCAT(Main!$G$9," ","Elevation (ft)")</f>
        <v>-- Elevation (ft)</v>
      </c>
      <c r="U1" s="176" t="str">
        <f ca="1" xml:space="preserve"> _xlfn.CONCAT(Main!$G$10," ","Elevation (ft)")</f>
        <v>-- Elevation (ft)</v>
      </c>
      <c r="V1" s="176" t="str">
        <f ca="1" xml:space="preserve"> _xlfn.CONCAT(Main!$G$11," ","Elevation (ft)")</f>
        <v>-- Elevation (ft)</v>
      </c>
      <c r="W1" s="176" t="str">
        <f ca="1" xml:space="preserve"> _xlfn.CONCAT(Main!$G$12," ","Elevation (ft)")</f>
        <v>-- Elevation (ft)</v>
      </c>
      <c r="X1" s="176" t="str">
        <f ca="1" xml:space="preserve"> _xlfn.CONCAT(Main!$G$13," ","Elevation (ft)")</f>
        <v>-- Elevation (ft)</v>
      </c>
      <c r="Y1" s="176" t="str">
        <f ca="1" xml:space="preserve"> _xlfn.CONCAT(Main!$G$14," ","Elevation (ft)")</f>
        <v>-- Elevation (ft)</v>
      </c>
      <c r="Z1" s="220"/>
      <c r="AA1" s="174" t="str">
        <f ca="1" xml:space="preserve"> _xlfn.CONCAT(Main!$G$3," ","Storage (TAF)")</f>
        <v>MIL Jan 10, 2024 Storage (TAF)</v>
      </c>
      <c r="AB1" s="174" t="str">
        <f ca="1" xml:space="preserve"> _xlfn.CONCAT(Main!$G$4," ","Storage (TAF)")</f>
        <v>MIL Feb 7, 2024 Storage (TAF)</v>
      </c>
      <c r="AC1" s="175" t="str">
        <f ca="1" xml:space="preserve"> _xlfn.CONCAT(Main!$G$5," ","Storage (TAF)")</f>
        <v>MIL Mar 15, 2024 Storage (TAF)</v>
      </c>
      <c r="AD1" s="174" t="str">
        <f ca="1" xml:space="preserve"> _xlfn.CONCAT(Main!$G$6," ","Storage (TAF)")</f>
        <v>MIL Apr 18, 2024 Storage (TAF)</v>
      </c>
      <c r="AE1" s="174" t="str">
        <f ca="1" xml:space="preserve"> _xlfn.CONCAT(Main!$G$7," ","Storage (TAF)")</f>
        <v>MIL May 15, 2024 Storage (TAF)</v>
      </c>
      <c r="AF1" s="174" t="str">
        <f ca="1" xml:space="preserve"> _xlfn.CONCAT(Main!$G$8," ","Storage (TAF)")</f>
        <v>MIL May 28, 2024 Storage (TAF)</v>
      </c>
      <c r="AG1" s="174" t="str">
        <f ca="1" xml:space="preserve"> _xlfn.CONCAT(Main!$G$9," ","Storage (TAF)")</f>
        <v>-- Storage (TAF)</v>
      </c>
      <c r="AH1" s="175" t="str">
        <f ca="1" xml:space="preserve"> _xlfn.CONCAT(Main!$G$10," ","Storage (TAF)")</f>
        <v>-- Storage (TAF)</v>
      </c>
      <c r="AI1" s="174" t="str">
        <f ca="1" xml:space="preserve"> _xlfn.CONCAT(Main!$G$11," ","Storage (TAF)")</f>
        <v>-- Storage (TAF)</v>
      </c>
      <c r="AJ1" s="174" t="str">
        <f ca="1" xml:space="preserve"> _xlfn.CONCAT(Main!$G$12," ","Storage (TAF)")</f>
        <v>-- Storage (TAF)</v>
      </c>
      <c r="AK1" s="174" t="str">
        <f ca="1" xml:space="preserve"> _xlfn.CONCAT(Main!$G$13," ","Storage (TAF)")</f>
        <v>-- Storage (TAF)</v>
      </c>
      <c r="AL1" s="174" t="str">
        <f ca="1" xml:space="preserve"> _xlfn.CONCAT(Main!$G$14," ","Storage (TAF)")</f>
        <v>-- Storage (TAF)</v>
      </c>
    </row>
    <row r="2" spans="1:38" x14ac:dyDescent="0.3">
      <c r="A2" s="43" cm="1">
        <f t="array" aca="1" ref="A2" ca="1">IF(ISNUMBER(Main!$F$3),INDEX(INDIRECT("'"&amp;Main!$E$3&amp;"'!$B$1:$BA$550"),ROW(A2),(MATCH("Temp",INDIRECT("'"&amp;Main!$E$3&amp;"'!$B$1:$BA$1"),0))),"--")</f>
        <v>53.006</v>
      </c>
      <c r="B2" s="43" cm="1">
        <f t="array" aca="1" ref="B2" ca="1">IF(ISNUMBER(Main!$F$4),INDEX(INDIRECT("'"&amp;Main!$E$4&amp;"'!$B$1:$BA$550"),ROW(B2),(MATCH("Temp",INDIRECT("'"&amp;Main!$E$4&amp;"'!$B$1:$BA$1"),0))),"--")</f>
        <v>53.691000000000003</v>
      </c>
      <c r="C2" s="43" cm="1">
        <f t="array" aca="1" ref="C2" ca="1">IF(ISNUMBER(Main!$F$5),INDEX(INDIRECT("'"&amp;Main!$E$5&amp;"'!$B$1:$BA$550"),ROW(C2),(MATCH("Temp",INDIRECT("'"&amp;Main!$E$5&amp;"'!$B$1:$BA$1"),0))),"--")</f>
        <v>56.396999999999998</v>
      </c>
      <c r="D2" s="43" cm="1">
        <f t="array" aca="1" ref="D2" ca="1">IF(ISNUMBER(Main!$F$6),INDEX(INDIRECT("'"&amp;Main!$E$6&amp;"'!$B$1:$BA$550"),ROW(D2),(MATCH("Temp",INDIRECT("'"&amp;Main!$E$6&amp;"'!$B$1:$BA$1"),0))),"--")</f>
        <v>65.552000000000007</v>
      </c>
      <c r="E2" s="43" cm="1">
        <f t="array" aca="1" ref="E2" ca="1">IF(ISNUMBER(Main!$F$7),INDEX(INDIRECT("'"&amp;Main!$E$7&amp;"'!$B$1:$BA$550"),ROW(E2),(MATCH("Temp",INDIRECT("'"&amp;Main!$E$7&amp;"'!$B$1:$BA$1"),0))),"--")</f>
        <v>71.113</v>
      </c>
      <c r="F2" s="43" cm="1">
        <f t="array" aca="1" ref="F2" ca="1">IF(ISNUMBER(Main!$F$8),INDEX(INDIRECT("'"&amp;Main!$E$8&amp;"'!$B$1:$BA$550"),ROW(F2),(MATCH("Temp",INDIRECT("'"&amp;Main!$E$8&amp;"'!$B$1:$BA$1"),0))),"--")</f>
        <v>73.272000000000006</v>
      </c>
      <c r="G2" s="43" t="str" cm="1">
        <f t="array" aca="1" ref="G2" ca="1">IF(ISNUMBER(Main!$F$9),INDEX(INDIRECT("'"&amp;Main!$E$9&amp;"'!$B$1:$BA$550"),ROW(G2),(MATCH("Temp",INDIRECT("'"&amp;Main!$E$9&amp;"'!$B$1:$BA$1"),0))),"--")</f>
        <v>--</v>
      </c>
      <c r="H2" s="43" t="str" cm="1">
        <f t="array" aca="1" ref="H2" ca="1">IF(ISNUMBER(Main!$F$10),INDEX(INDIRECT("'"&amp;Main!$E$10&amp;"'!$B$1:$BA$550"),ROW(H2),(MATCH("Temp",INDIRECT("'"&amp;Main!$E$10&amp;"'!$B$1:$BA$1"),0))),"--")</f>
        <v>--</v>
      </c>
      <c r="I2" s="43" t="str" cm="1">
        <f t="array" aca="1" ref="I2" ca="1">IF(ISNUMBER(Main!$F$11),INDEX(INDIRECT("'"&amp;Main!$E$11&amp;"'!$B$1:$BA$550"),ROW(I2),(MATCH("Temp",INDIRECT("'"&amp;Main!$E$11&amp;"'!$B$1:$BA$1"),0))),"--")</f>
        <v>--</v>
      </c>
      <c r="J2" s="43" t="str" cm="1">
        <f t="array" aca="1" ref="J2" ca="1">IF(ISNUMBER(Main!$F$12),INDEX(INDIRECT("'"&amp;Main!$E$12&amp;"'!$B$1:$BA$550"),ROW(J2),(MATCH("Temp",INDIRECT("'"&amp;Main!$E$12&amp;"'!$B$1:$BA$1"),0))),"--")</f>
        <v>--</v>
      </c>
      <c r="K2" s="43" t="str" cm="1">
        <f t="array" aca="1" ref="K2" ca="1">IF(ISNUMBER(Main!$F$13),INDEX(INDIRECT("'"&amp;Main!$E$13&amp;"'!$B$1:$BA$550"),ROW(K2),(MATCH("Temp",INDIRECT("'"&amp;Main!$E$13&amp;"'!$B$1:$BA$1"),0))),"--")</f>
        <v>--</v>
      </c>
      <c r="L2" s="43" t="str" cm="1">
        <f t="array" aca="1" ref="L2" ca="1">IF(ISNUMBER(Main!$F$14),INDEX(INDIRECT("'"&amp;Main!$E$14&amp;"'!$B$1:$BA$550"),ROW(L2),(MATCH("Temp",INDIRECT("'"&amp;Main!$E$14&amp;"'!$B$1:$BA$1"),0))),"--")</f>
        <v>--</v>
      </c>
      <c r="M2" s="221"/>
      <c r="N2" s="43" cm="1">
        <f t="array" aca="1" ref="N2" ca="1">IF(ISNUMBER(Main!$F$3),INDEX(INDIRECT("'"&amp;Main!$E$3&amp;"'!$B$1:$BA$550"),ROW(N2),(MATCH("Elevation",INDIRECT("'"&amp;Main!$E$3&amp;"'!$B$1:$BA$1"),0))),"--")</f>
        <v>511.06400000000002</v>
      </c>
      <c r="O2" s="43" cm="1">
        <f t="array" aca="1" ref="O2" ca="1">IF(ISNUMBER(Main!$F$4),INDEX(INDIRECT("'"&amp;Main!$E$4&amp;"'!$B$1:$BA$550"),ROW(O2),(MATCH("Elevation",INDIRECT("'"&amp;Main!$E$4&amp;"'!$B$1:$BA$1"),0))),"--")</f>
        <v>525.53899999999999</v>
      </c>
      <c r="P2" s="43" cm="1">
        <f t="array" aca="1" ref="P2" ca="1">IF(ISNUMBER(Main!$F$5),INDEX(INDIRECT("'"&amp;Main!$E$5&amp;"'!$B$1:$BA$550"),ROW(P2),(MATCH("Elevation",INDIRECT("'"&amp;Main!$E$5&amp;"'!$B$1:$BA$1"),0))),"--")</f>
        <v>540.375</v>
      </c>
      <c r="Q2" s="43" cm="1">
        <f t="array" aca="1" ref="Q2" ca="1">IF(ISNUMBER(Main!$F$6),INDEX(INDIRECT("'"&amp;Main!$E$6&amp;"'!$B$1:$BA$550"),ROW(Q2),(MATCH("Elevation",INDIRECT("'"&amp;Main!$E$6&amp;"'!$B$1:$BA$1"),0))),"--")</f>
        <v>564.00900000000001</v>
      </c>
      <c r="R2" s="43" cm="1">
        <f t="array" aca="1" ref="R2" ca="1">IF(ISNUMBER(Main!$F$7),INDEX(INDIRECT("'"&amp;Main!$E$7&amp;"'!$B$1:$BA$550"),ROW(R2),(MATCH("Elevation",INDIRECT("'"&amp;Main!$E$7&amp;"'!$B$1:$BA$1"),0))),"--")</f>
        <v>575.48900000000003</v>
      </c>
      <c r="S2" s="43" cm="1">
        <f t="array" aca="1" ref="S2" ca="1">IF(ISNUMBER(Main!$F$8),INDEX(INDIRECT("'"&amp;Main!$E$8&amp;"'!$B$1:$BA$550"),ROW(S2),(MATCH("Elevation",INDIRECT("'"&amp;Main!$E$8&amp;"'!$B$1:$BA$1"),0))),"--")</f>
        <v>574.06099999999992</v>
      </c>
      <c r="T2" s="43" t="str" cm="1">
        <f t="array" aca="1" ref="T2" ca="1">IF(ISNUMBER(Main!$F$9),INDEX(INDIRECT("'"&amp;Main!$E$9&amp;"'!$B$1:$BA$550"),ROW(T2),(MATCH("Elevation",INDIRECT("'"&amp;Main!$E$9&amp;"'!$B$1:$BA$1"),0))),"--")</f>
        <v>--</v>
      </c>
      <c r="U2" s="43" t="str" cm="1">
        <f t="array" aca="1" ref="U2" ca="1">IF(ISNUMBER(Main!$F$10),INDEX(INDIRECT("'"&amp;Main!$E$10&amp;"'!$B$1:$BA$550"),ROW(U2),(MATCH("Elevation",INDIRECT("'"&amp;Main!$E$10&amp;"'!$B$1:$BA$1"),0))),"--")</f>
        <v>--</v>
      </c>
      <c r="V2" s="43" t="str" cm="1">
        <f t="array" aca="1" ref="V2" ca="1">IF(ISNUMBER(Main!$F$11),INDEX(INDIRECT("'"&amp;Main!$E$11&amp;"'!$B$1:$BA$550"),ROW(V2),(MATCH("Elevation",INDIRECT("'"&amp;Main!$E$11&amp;"'!$B$1:$BA$1"),0))),"--")</f>
        <v>--</v>
      </c>
      <c r="W2" s="43" t="str" cm="1">
        <f t="array" aca="1" ref="W2" ca="1">IF(ISNUMBER(Main!$F$12),INDEX(INDIRECT("'"&amp;Main!$E$12&amp;"'!$B$1:$BA$550"),ROW(W2),(MATCH("Elevation",INDIRECT("'"&amp;Main!$E$12&amp;"'!$B$1:$BA$1"),0))),"--")</f>
        <v>--</v>
      </c>
      <c r="X2" s="43" t="str" cm="1">
        <f t="array" aca="1" ref="X2" ca="1">IF(ISNUMBER(Main!$F$13),INDEX(INDIRECT("'"&amp;Main!$E$13&amp;"'!$B$1:$BA$550"),ROW(X2),(MATCH("Elevation",INDIRECT("'"&amp;Main!$E$13&amp;"'!$B$1:$BA$1"),0))),"--")</f>
        <v>--</v>
      </c>
      <c r="Y2" s="43" t="str" cm="1">
        <f t="array" aca="1" ref="Y2" ca="1">IF(ISNUMBER(Main!$F$14),INDEX(INDIRECT("'"&amp;Main!$E$14&amp;"'!$B$1:$BA$550"),ROW(Y2),(MATCH("Elevation",INDIRECT("'"&amp;Main!$E$14&amp;"'!$B$1:$BA$1"),0))),"--")</f>
        <v>--</v>
      </c>
      <c r="Z2" s="221"/>
      <c r="AA2" s="43">
        <f ca="1">IF(ISNUMBER(Main!$F$3),'Storage-elevation'!BD2/1000,"--")</f>
        <v>249.68401600000007</v>
      </c>
      <c r="AB2" s="43">
        <f ca="1">IF(ISNUMBER(Main!$F$4),'Storage-elevation'!BE2/1000,"--")</f>
        <v>298.75022999999999</v>
      </c>
      <c r="AC2" s="172">
        <f ca="1">IF(ISNUMBER(Main!$F$5),'Storage-elevation'!BF2/1000,"--")</f>
        <v>354.42937499999999</v>
      </c>
      <c r="AD2" s="43">
        <f ca="1">IF(ISNUMBER(Main!$F$6),'Storage-elevation'!BG2/1000,"--")</f>
        <v>454.46197700000005</v>
      </c>
      <c r="AE2" s="43">
        <f ca="1">IF(ISNUMBER(Main!$F$7),'Storage-elevation'!BH2/1000,"--")</f>
        <v>508.29478200000017</v>
      </c>
      <c r="AF2" s="43">
        <f ca="1">IF(ISNUMBER(Main!$F$8),'Storage-elevation'!BI2/1000,"--")</f>
        <v>501.41147099999961</v>
      </c>
      <c r="AG2" s="43" t="str">
        <f ca="1">IF(ISNUMBER(Main!$F$9),'Storage-elevation'!BJ2/1000,"--")</f>
        <v>--</v>
      </c>
      <c r="AH2" s="172" t="str">
        <f ca="1">IF(ISNUMBER(Main!$F$10),'Storage-elevation'!BK2/1000,"--")</f>
        <v>--</v>
      </c>
      <c r="AI2" s="43" t="str">
        <f ca="1">IF(ISNUMBER(Main!$F$11),'Storage-elevation'!BL2/1000,"--")</f>
        <v>--</v>
      </c>
      <c r="AJ2" s="43" t="str">
        <f ca="1">IF(ISNUMBER(Main!$F$12),'Storage-elevation'!BM2/1000,"--")</f>
        <v>--</v>
      </c>
      <c r="AK2" s="43" t="str">
        <f ca="1">IF(ISNUMBER(Main!$F$13),'Storage-elevation'!BN2/1000,"--")</f>
        <v>--</v>
      </c>
      <c r="AL2" s="43" t="str">
        <f ca="1">IF(ISNUMBER(Main!$F$14),'Storage-elevation'!BO2/1000,"--")</f>
        <v>--</v>
      </c>
    </row>
    <row r="3" spans="1:38" x14ac:dyDescent="0.3">
      <c r="A3" s="43" cm="1">
        <f t="array" aca="1" ref="A3" ca="1">IF(ISNUMBER(Main!$F$3),INDEX(INDIRECT("'"&amp;Main!$E$3&amp;"'!$B$1:$BA$550"),ROW(A3),(MATCH("Temp",INDIRECT("'"&amp;Main!$E$3&amp;"'!$B$1:$BA$1"),0))),"--")</f>
        <v>52.959000000000003</v>
      </c>
      <c r="B3" s="43" cm="1">
        <f t="array" aca="1" ref="B3" ca="1">IF(ISNUMBER(Main!$F$4),INDEX(INDIRECT("'"&amp;Main!$E$4&amp;"'!$B$1:$BA$550"),ROW(B3),(MATCH("Temp",INDIRECT("'"&amp;Main!$E$4&amp;"'!$B$1:$BA$1"),0))),"--")</f>
        <v>53.698999999999998</v>
      </c>
      <c r="C3" s="43" cm="1">
        <f t="array" aca="1" ref="C3" ca="1">IF(ISNUMBER(Main!$F$5),INDEX(INDIRECT("'"&amp;Main!$E$5&amp;"'!$B$1:$BA$550"),ROW(C3),(MATCH("Temp",INDIRECT("'"&amp;Main!$E$5&amp;"'!$B$1:$BA$1"),0))),"--")</f>
        <v>56.326000000000001</v>
      </c>
      <c r="D3" s="43" cm="1">
        <f t="array" aca="1" ref="D3" ca="1">IF(ISNUMBER(Main!$F$6),INDEX(INDIRECT("'"&amp;Main!$E$6&amp;"'!$B$1:$BA$550"),ROW(D3),(MATCH("Temp",INDIRECT("'"&amp;Main!$E$6&amp;"'!$B$1:$BA$1"),0))),"--")</f>
        <v>64.522000000000006</v>
      </c>
      <c r="E3" s="43" cm="1">
        <f t="array" aca="1" ref="E3" ca="1">IF(ISNUMBER(Main!$F$7),INDEX(INDIRECT("'"&amp;Main!$E$7&amp;"'!$B$1:$BA$550"),ROW(E3),(MATCH("Temp",INDIRECT("'"&amp;Main!$E$7&amp;"'!$B$1:$BA$1"),0))),"--")</f>
        <v>70.795000000000002</v>
      </c>
      <c r="F3" s="43" cm="1">
        <f t="array" aca="1" ref="F3" ca="1">IF(ISNUMBER(Main!$F$8),INDEX(INDIRECT("'"&amp;Main!$E$8&amp;"'!$B$1:$BA$550"),ROW(F3),(MATCH("Temp",INDIRECT("'"&amp;Main!$E$8&amp;"'!$B$1:$BA$1"),0))),"--")</f>
        <v>72.203000000000003</v>
      </c>
      <c r="G3" s="43" t="str" cm="1">
        <f t="array" aca="1" ref="G3" ca="1">IF(ISNUMBER(Main!$F$9),INDEX(INDIRECT("'"&amp;Main!$E$9&amp;"'!$B$1:$BA$550"),ROW(G3),(MATCH("Temp",INDIRECT("'"&amp;Main!$E$9&amp;"'!$B$1:$BA$1"),0))),"--")</f>
        <v>--</v>
      </c>
      <c r="H3" s="43" t="str" cm="1">
        <f t="array" aca="1" ref="H3" ca="1">IF(ISNUMBER(Main!$F$10),INDEX(INDIRECT("'"&amp;Main!$E$10&amp;"'!$B$1:$BA$550"),ROW(H3),(MATCH("Temp",INDIRECT("'"&amp;Main!$E$10&amp;"'!$B$1:$BA$1"),0))),"--")</f>
        <v>--</v>
      </c>
      <c r="I3" s="43" t="str" cm="1">
        <f t="array" aca="1" ref="I3" ca="1">IF(ISNUMBER(Main!$F$11),INDEX(INDIRECT("'"&amp;Main!$E$11&amp;"'!$B$1:$BA$550"),ROW(I3),(MATCH("Temp",INDIRECT("'"&amp;Main!$E$11&amp;"'!$B$1:$BA$1"),0))),"--")</f>
        <v>--</v>
      </c>
      <c r="J3" s="43" t="str" cm="1">
        <f t="array" aca="1" ref="J3" ca="1">IF(ISNUMBER(Main!$F$12),INDEX(INDIRECT("'"&amp;Main!$E$12&amp;"'!$B$1:$BA$550"),ROW(J3),(MATCH("Temp",INDIRECT("'"&amp;Main!$E$12&amp;"'!$B$1:$BA$1"),0))),"--")</f>
        <v>--</v>
      </c>
      <c r="K3" s="43" t="str" cm="1">
        <f t="array" aca="1" ref="K3" ca="1">IF(ISNUMBER(Main!$F$13),INDEX(INDIRECT("'"&amp;Main!$E$13&amp;"'!$B$1:$BA$550"),ROW(K3),(MATCH("Temp",INDIRECT("'"&amp;Main!$E$13&amp;"'!$B$1:$BA$1"),0))),"--")</f>
        <v>--</v>
      </c>
      <c r="L3" s="43" t="str" cm="1">
        <f t="array" aca="1" ref="L3" ca="1">IF(ISNUMBER(Main!$F$14),INDEX(INDIRECT("'"&amp;Main!$E$14&amp;"'!$B$1:$BA$550"),ROW(L3),(MATCH("Temp",INDIRECT("'"&amp;Main!$E$14&amp;"'!$B$1:$BA$1"),0))),"--")</f>
        <v>--</v>
      </c>
      <c r="M3" s="221"/>
      <c r="N3" s="43" cm="1">
        <f t="array" aca="1" ref="N3" ca="1">IF(ISNUMBER(Main!$F$3),INDEX(INDIRECT("'"&amp;Main!$E$3&amp;"'!$B$1:$BA$550"),ROW(N3),(MATCH("Elevation",INDIRECT("'"&amp;Main!$E$3&amp;"'!$B$1:$BA$1"),0))),"--")</f>
        <v>510.113</v>
      </c>
      <c r="O3" s="43" cm="1">
        <f t="array" aca="1" ref="O3" ca="1">IF(ISNUMBER(Main!$F$4),INDEX(INDIRECT("'"&amp;Main!$E$4&amp;"'!$B$1:$BA$550"),ROW(O3),(MATCH("Elevation",INDIRECT("'"&amp;Main!$E$4&amp;"'!$B$1:$BA$1"),0))),"--")</f>
        <v>522.76300000000003</v>
      </c>
      <c r="P3" s="43" cm="1">
        <f t="array" aca="1" ref="P3" ca="1">IF(ISNUMBER(Main!$F$5),INDEX(INDIRECT("'"&amp;Main!$E$5&amp;"'!$B$1:$BA$550"),ROW(P3),(MATCH("Elevation",INDIRECT("'"&amp;Main!$E$5&amp;"'!$B$1:$BA$1"),0))),"--")</f>
        <v>537.29399999999998</v>
      </c>
      <c r="Q3" s="43" cm="1">
        <f t="array" aca="1" ref="Q3" ca="1">IF(ISNUMBER(Main!$F$6),INDEX(INDIRECT("'"&amp;Main!$E$6&amp;"'!$B$1:$BA$550"),ROW(Q3),(MATCH("Elevation",INDIRECT("'"&amp;Main!$E$6&amp;"'!$B$1:$BA$1"),0))),"--")</f>
        <v>561.08900000000006</v>
      </c>
      <c r="R3" s="43" cm="1">
        <f t="array" aca="1" ref="R3" ca="1">IF(ISNUMBER(Main!$F$7),INDEX(INDIRECT("'"&amp;Main!$E$7&amp;"'!$B$1:$BA$550"),ROW(R3),(MATCH("Elevation",INDIRECT("'"&amp;Main!$E$7&amp;"'!$B$1:$BA$1"),0))),"--")</f>
        <v>571.76800000000003</v>
      </c>
      <c r="S3" s="43" cm="1">
        <f t="array" aca="1" ref="S3" ca="1">IF(ISNUMBER(Main!$F$8),INDEX(INDIRECT("'"&amp;Main!$E$8&amp;"'!$B$1:$BA$550"),ROW(S3),(MATCH("Elevation",INDIRECT("'"&amp;Main!$E$8&amp;"'!$B$1:$BA$1"),0))),"--")</f>
        <v>572.66899999999998</v>
      </c>
      <c r="T3" s="43" t="str" cm="1">
        <f t="array" aca="1" ref="T3" ca="1">IF(ISNUMBER(Main!$F$9),INDEX(INDIRECT("'"&amp;Main!$E$9&amp;"'!$B$1:$BA$550"),ROW(T3),(MATCH("Elevation",INDIRECT("'"&amp;Main!$E$9&amp;"'!$B$1:$BA$1"),0))),"--")</f>
        <v>--</v>
      </c>
      <c r="U3" s="43" t="str" cm="1">
        <f t="array" aca="1" ref="U3" ca="1">IF(ISNUMBER(Main!$F$10),INDEX(INDIRECT("'"&amp;Main!$E$10&amp;"'!$B$1:$BA$550"),ROW(U3),(MATCH("Elevation",INDIRECT("'"&amp;Main!$E$10&amp;"'!$B$1:$BA$1"),0))),"--")</f>
        <v>--</v>
      </c>
      <c r="V3" s="43" t="str" cm="1">
        <f t="array" aca="1" ref="V3" ca="1">IF(ISNUMBER(Main!$F$11),INDEX(INDIRECT("'"&amp;Main!$E$11&amp;"'!$B$1:$BA$550"),ROW(V3),(MATCH("Elevation",INDIRECT("'"&amp;Main!$E$11&amp;"'!$B$1:$BA$1"),0))),"--")</f>
        <v>--</v>
      </c>
      <c r="W3" s="43" t="str" cm="1">
        <f t="array" aca="1" ref="W3" ca="1">IF(ISNUMBER(Main!$F$12),INDEX(INDIRECT("'"&amp;Main!$E$12&amp;"'!$B$1:$BA$550"),ROW(W3),(MATCH("Elevation",INDIRECT("'"&amp;Main!$E$12&amp;"'!$B$1:$BA$1"),0))),"--")</f>
        <v>--</v>
      </c>
      <c r="X3" s="43" t="str" cm="1">
        <f t="array" aca="1" ref="X3" ca="1">IF(ISNUMBER(Main!$F$13),INDEX(INDIRECT("'"&amp;Main!$E$13&amp;"'!$B$1:$BA$550"),ROW(X3),(MATCH("Elevation",INDIRECT("'"&amp;Main!$E$13&amp;"'!$B$1:$BA$1"),0))),"--")</f>
        <v>--</v>
      </c>
      <c r="Y3" s="43" t="str" cm="1">
        <f t="array" aca="1" ref="Y3" ca="1">IF(ISNUMBER(Main!$F$14),INDEX(INDIRECT("'"&amp;Main!$E$14&amp;"'!$B$1:$BA$550"),ROW(Y3),(MATCH("Elevation",INDIRECT("'"&amp;Main!$E$14&amp;"'!$B$1:$BA$1"),0))),"--")</f>
        <v>--</v>
      </c>
      <c r="Z3" s="221"/>
      <c r="AA3" s="43">
        <f ca="1">IF(ISNUMBER(Main!$F$3),'Storage-elevation'!BD3/1000,"--")</f>
        <v>246.64580900000001</v>
      </c>
      <c r="AB3" s="43">
        <f ca="1">IF(ISNUMBER(Main!$F$4),'Storage-elevation'!BE3/1000,"--")</f>
        <v>288.93539600000014</v>
      </c>
      <c r="AC3" s="172">
        <f ca="1">IF(ISNUMBER(Main!$F$5),'Storage-elevation'!BF3/1000,"--")</f>
        <v>342.41089799999992</v>
      </c>
      <c r="AD3" s="43">
        <f ca="1">IF(ISNUMBER(Main!$F$6),'Storage-elevation'!BG3/1000,"--")</f>
        <v>441.32583000000022</v>
      </c>
      <c r="AE3" s="43">
        <f ca="1">IF(ISNUMBER(Main!$F$7),'Storage-elevation'!BH3/1000,"--")</f>
        <v>490.48210400000016</v>
      </c>
      <c r="AF3" s="43">
        <f ca="1">IF(ISNUMBER(Main!$F$8),'Storage-elevation'!BI3/1000,"--")</f>
        <v>494.76009499999992</v>
      </c>
      <c r="AG3" s="43" t="str">
        <f ca="1">IF(ISNUMBER(Main!$F$9),'Storage-elevation'!BJ3/1000,"--")</f>
        <v>--</v>
      </c>
      <c r="AH3" s="172" t="str">
        <f ca="1">IF(ISNUMBER(Main!$F$10),'Storage-elevation'!BK3/1000,"--")</f>
        <v>--</v>
      </c>
      <c r="AI3" s="43" t="str">
        <f ca="1">IF(ISNUMBER(Main!$F$11),'Storage-elevation'!BL3/1000,"--")</f>
        <v>--</v>
      </c>
      <c r="AJ3" s="43" t="str">
        <f ca="1">IF(ISNUMBER(Main!$F$12),'Storage-elevation'!BM3/1000,"--")</f>
        <v>--</v>
      </c>
      <c r="AK3" s="43" t="str">
        <f ca="1">IF(ISNUMBER(Main!$F$13),'Storage-elevation'!BN3/1000,"--")</f>
        <v>--</v>
      </c>
      <c r="AL3" s="43" t="str">
        <f ca="1">IF(ISNUMBER(Main!$F$14),'Storage-elevation'!BO3/1000,"--")</f>
        <v>--</v>
      </c>
    </row>
    <row r="4" spans="1:38" x14ac:dyDescent="0.3">
      <c r="A4" s="43" cm="1">
        <f t="array" aca="1" ref="A4" ca="1">IF(ISNUMBER(Main!$F$3),INDEX(INDIRECT("'"&amp;Main!$E$3&amp;"'!$B$1:$BA$550"),ROW(A4),(MATCH("Temp",INDIRECT("'"&amp;Main!$E$3&amp;"'!$B$1:$BA$1"),0))),"--")</f>
        <v>52.718000000000004</v>
      </c>
      <c r="B4" s="43" cm="1">
        <f t="array" aca="1" ref="B4" ca="1">IF(ISNUMBER(Main!$F$4),INDEX(INDIRECT("'"&amp;Main!$E$4&amp;"'!$B$1:$BA$550"),ROW(B4),(MATCH("Temp",INDIRECT("'"&amp;Main!$E$4&amp;"'!$B$1:$BA$1"),0))),"--")</f>
        <v>53.703000000000003</v>
      </c>
      <c r="C4" s="43" cm="1">
        <f t="array" aca="1" ref="C4" ca="1">IF(ISNUMBER(Main!$F$5),INDEX(INDIRECT("'"&amp;Main!$E$5&amp;"'!$B$1:$BA$550"),ROW(C4),(MATCH("Temp",INDIRECT("'"&amp;Main!$E$5&amp;"'!$B$1:$BA$1"),0))),"--")</f>
        <v>56.183999999999997</v>
      </c>
      <c r="D4" s="43" cm="1">
        <f t="array" aca="1" ref="D4" ca="1">IF(ISNUMBER(Main!$F$6),INDEX(INDIRECT("'"&amp;Main!$E$6&amp;"'!$B$1:$BA$550"),ROW(D4),(MATCH("Temp",INDIRECT("'"&amp;Main!$E$6&amp;"'!$B$1:$BA$1"),0))),"--")</f>
        <v>64.265000000000001</v>
      </c>
      <c r="E4" s="43" cm="1">
        <f t="array" aca="1" ref="E4" ca="1">IF(ISNUMBER(Main!$F$7),INDEX(INDIRECT("'"&amp;Main!$E$7&amp;"'!$B$1:$BA$550"),ROW(E4),(MATCH("Temp",INDIRECT("'"&amp;Main!$E$7&amp;"'!$B$1:$BA$1"),0))),"--")</f>
        <v>70.625</v>
      </c>
      <c r="F4" s="43" cm="1">
        <f t="array" aca="1" ref="F4" ca="1">IF(ISNUMBER(Main!$F$8),INDEX(INDIRECT("'"&amp;Main!$E$8&amp;"'!$B$1:$BA$550"),ROW(F4),(MATCH("Temp",INDIRECT("'"&amp;Main!$E$8&amp;"'!$B$1:$BA$1"),0))),"--")</f>
        <v>71.968000000000004</v>
      </c>
      <c r="G4" s="43" t="str" cm="1">
        <f t="array" aca="1" ref="G4" ca="1">IF(ISNUMBER(Main!$F$9),INDEX(INDIRECT("'"&amp;Main!$E$9&amp;"'!$B$1:$BA$550"),ROW(G4),(MATCH("Temp",INDIRECT("'"&amp;Main!$E$9&amp;"'!$B$1:$BA$1"),0))),"--")</f>
        <v>--</v>
      </c>
      <c r="H4" s="43" t="str" cm="1">
        <f t="array" aca="1" ref="H4" ca="1">IF(ISNUMBER(Main!$F$10),INDEX(INDIRECT("'"&amp;Main!$E$10&amp;"'!$B$1:$BA$550"),ROW(H4),(MATCH("Temp",INDIRECT("'"&amp;Main!$E$10&amp;"'!$B$1:$BA$1"),0))),"--")</f>
        <v>--</v>
      </c>
      <c r="I4" s="43" t="str" cm="1">
        <f t="array" aca="1" ref="I4" ca="1">IF(ISNUMBER(Main!$F$11),INDEX(INDIRECT("'"&amp;Main!$E$11&amp;"'!$B$1:$BA$550"),ROW(I4),(MATCH("Temp",INDIRECT("'"&amp;Main!$E$11&amp;"'!$B$1:$BA$1"),0))),"--")</f>
        <v>--</v>
      </c>
      <c r="J4" s="43" t="str" cm="1">
        <f t="array" aca="1" ref="J4" ca="1">IF(ISNUMBER(Main!$F$12),INDEX(INDIRECT("'"&amp;Main!$E$12&amp;"'!$B$1:$BA$550"),ROW(J4),(MATCH("Temp",INDIRECT("'"&amp;Main!$E$12&amp;"'!$B$1:$BA$1"),0))),"--")</f>
        <v>--</v>
      </c>
      <c r="K4" s="43" t="str" cm="1">
        <f t="array" aca="1" ref="K4" ca="1">IF(ISNUMBER(Main!$F$13),INDEX(INDIRECT("'"&amp;Main!$E$13&amp;"'!$B$1:$BA$550"),ROW(K4),(MATCH("Temp",INDIRECT("'"&amp;Main!$E$13&amp;"'!$B$1:$BA$1"),0))),"--")</f>
        <v>--</v>
      </c>
      <c r="L4" s="43" t="str" cm="1">
        <f t="array" aca="1" ref="L4" ca="1">IF(ISNUMBER(Main!$F$14),INDEX(INDIRECT("'"&amp;Main!$E$14&amp;"'!$B$1:$BA$550"),ROW(L4),(MATCH("Temp",INDIRECT("'"&amp;Main!$E$14&amp;"'!$B$1:$BA$1"),0))),"--")</f>
        <v>--</v>
      </c>
      <c r="M4" s="221"/>
      <c r="N4" s="43" cm="1">
        <f t="array" aca="1" ref="N4" ca="1">IF(ISNUMBER(Main!$F$3),INDEX(INDIRECT("'"&amp;Main!$E$3&amp;"'!$B$1:$BA$550"),ROW(N4),(MATCH("Elevation",INDIRECT("'"&amp;Main!$E$3&amp;"'!$B$1:$BA$1"),0))),"--")</f>
        <v>507.38000000000005</v>
      </c>
      <c r="O4" s="43" cm="1">
        <f t="array" aca="1" ref="O4" ca="1">IF(ISNUMBER(Main!$F$4),INDEX(INDIRECT("'"&amp;Main!$E$4&amp;"'!$B$1:$BA$550"),ROW(O4),(MATCH("Elevation",INDIRECT("'"&amp;Main!$E$4&amp;"'!$B$1:$BA$1"),0))),"--")</f>
        <v>518.78600000000006</v>
      </c>
      <c r="P4" s="43" cm="1">
        <f t="array" aca="1" ref="P4" ca="1">IF(ISNUMBER(Main!$F$5),INDEX(INDIRECT("'"&amp;Main!$E$5&amp;"'!$B$1:$BA$550"),ROW(P4),(MATCH("Elevation",INDIRECT("'"&amp;Main!$E$5&amp;"'!$B$1:$BA$1"),0))),"--")</f>
        <v>534.91899999999998</v>
      </c>
      <c r="Q4" s="43" cm="1">
        <f t="array" aca="1" ref="Q4" ca="1">IF(ISNUMBER(Main!$F$6),INDEX(INDIRECT("'"&amp;Main!$E$6&amp;"'!$B$1:$BA$550"),ROW(Q4),(MATCH("Elevation",INDIRECT("'"&amp;Main!$E$6&amp;"'!$B$1:$BA$1"),0))),"--")</f>
        <v>557.86500000000001</v>
      </c>
      <c r="R4" s="43" cm="1">
        <f t="array" aca="1" ref="R4" ca="1">IF(ISNUMBER(Main!$F$7),INDEX(INDIRECT("'"&amp;Main!$E$7&amp;"'!$B$1:$BA$550"),ROW(R4),(MATCH("Elevation",INDIRECT("'"&amp;Main!$E$7&amp;"'!$B$1:$BA$1"),0))),"--")</f>
        <v>568.78300000000002</v>
      </c>
      <c r="S4" s="43" cm="1">
        <f t="array" aca="1" ref="S4" ca="1">IF(ISNUMBER(Main!$F$8),INDEX(INDIRECT("'"&amp;Main!$E$8&amp;"'!$B$1:$BA$550"),ROW(S4),(MATCH("Elevation",INDIRECT("'"&amp;Main!$E$8&amp;"'!$B$1:$BA$1"),0))),"--")</f>
        <v>568.50299999999993</v>
      </c>
      <c r="T4" s="43" t="str" cm="1">
        <f t="array" aca="1" ref="T4" ca="1">IF(ISNUMBER(Main!$F$9),INDEX(INDIRECT("'"&amp;Main!$E$9&amp;"'!$B$1:$BA$550"),ROW(T4),(MATCH("Elevation",INDIRECT("'"&amp;Main!$E$9&amp;"'!$B$1:$BA$1"),0))),"--")</f>
        <v>--</v>
      </c>
      <c r="U4" s="43" t="str" cm="1">
        <f t="array" aca="1" ref="U4" ca="1">IF(ISNUMBER(Main!$F$10),INDEX(INDIRECT("'"&amp;Main!$E$10&amp;"'!$B$1:$BA$550"),ROW(U4),(MATCH("Elevation",INDIRECT("'"&amp;Main!$E$10&amp;"'!$B$1:$BA$1"),0))),"--")</f>
        <v>--</v>
      </c>
      <c r="V4" s="43" t="str" cm="1">
        <f t="array" aca="1" ref="V4" ca="1">IF(ISNUMBER(Main!$F$11),INDEX(INDIRECT("'"&amp;Main!$E$11&amp;"'!$B$1:$BA$550"),ROW(V4),(MATCH("Elevation",INDIRECT("'"&amp;Main!$E$11&amp;"'!$B$1:$BA$1"),0))),"--")</f>
        <v>--</v>
      </c>
      <c r="W4" s="43" t="str" cm="1">
        <f t="array" aca="1" ref="W4" ca="1">IF(ISNUMBER(Main!$F$12),INDEX(INDIRECT("'"&amp;Main!$E$12&amp;"'!$B$1:$BA$550"),ROW(W4),(MATCH("Elevation",INDIRECT("'"&amp;Main!$E$12&amp;"'!$B$1:$BA$1"),0))),"--")</f>
        <v>--</v>
      </c>
      <c r="X4" s="43" t="str" cm="1">
        <f t="array" aca="1" ref="X4" ca="1">IF(ISNUMBER(Main!$F$13),INDEX(INDIRECT("'"&amp;Main!$E$13&amp;"'!$B$1:$BA$550"),ROW(X4),(MATCH("Elevation",INDIRECT("'"&amp;Main!$E$13&amp;"'!$B$1:$BA$1"),0))),"--")</f>
        <v>--</v>
      </c>
      <c r="Y4" s="43" t="str" cm="1">
        <f t="array" aca="1" ref="Y4" ca="1">IF(ISNUMBER(Main!$F$14),INDEX(INDIRECT("'"&amp;Main!$E$14&amp;"'!$B$1:$BA$550"),ROW(Y4),(MATCH("Elevation",INDIRECT("'"&amp;Main!$E$14&amp;"'!$B$1:$BA$1"),0))),"--")</f>
        <v>--</v>
      </c>
      <c r="Z4" s="221"/>
      <c r="AA4" s="43">
        <f ca="1">IF(ISNUMBER(Main!$F$3),'Storage-elevation'!BD4/1000,"--")</f>
        <v>238.01788000000016</v>
      </c>
      <c r="AB4" s="43">
        <f ca="1">IF(ISNUMBER(Main!$F$4),'Storage-elevation'!BE4/1000,"--")</f>
        <v>275.21382800000021</v>
      </c>
      <c r="AC4" s="172">
        <f ca="1">IF(ISNUMBER(Main!$F$5),'Storage-elevation'!BF4/1000,"--")</f>
        <v>333.31117199999994</v>
      </c>
      <c r="AD4" s="43">
        <f ca="1">IF(ISNUMBER(Main!$F$6),'Storage-elevation'!BG4/1000,"--")</f>
        <v>427.06978000000004</v>
      </c>
      <c r="AE4" s="43">
        <f ca="1">IF(ISNUMBER(Main!$F$7),'Storage-elevation'!BH4/1000,"--")</f>
        <v>476.44834600000007</v>
      </c>
      <c r="AF4" s="43">
        <f ca="1">IF(ISNUMBER(Main!$F$8),'Storage-elevation'!BI4/1000,"--")</f>
        <v>475.14298599999967</v>
      </c>
      <c r="AG4" s="43" t="str">
        <f ca="1">IF(ISNUMBER(Main!$F$9),'Storage-elevation'!BJ4/1000,"--")</f>
        <v>--</v>
      </c>
      <c r="AH4" s="172" t="str">
        <f ca="1">IF(ISNUMBER(Main!$F$10),'Storage-elevation'!BK4/1000,"--")</f>
        <v>--</v>
      </c>
      <c r="AI4" s="43" t="str">
        <f ca="1">IF(ISNUMBER(Main!$F$11),'Storage-elevation'!BL4/1000,"--")</f>
        <v>--</v>
      </c>
      <c r="AJ4" s="43" t="str">
        <f ca="1">IF(ISNUMBER(Main!$F$12),'Storage-elevation'!BM4/1000,"--")</f>
        <v>--</v>
      </c>
      <c r="AK4" s="43" t="str">
        <f ca="1">IF(ISNUMBER(Main!$F$13),'Storage-elevation'!BN4/1000,"--")</f>
        <v>--</v>
      </c>
      <c r="AL4" s="43" t="str">
        <f ca="1">IF(ISNUMBER(Main!$F$14),'Storage-elevation'!BO4/1000,"--")</f>
        <v>--</v>
      </c>
    </row>
    <row r="5" spans="1:38" x14ac:dyDescent="0.3">
      <c r="A5" s="43" cm="1">
        <f t="array" aca="1" ref="A5" ca="1">IF(ISNUMBER(Main!$F$3),INDEX(INDIRECT("'"&amp;Main!$E$3&amp;"'!$B$1:$BA$550"),ROW(A5),(MATCH("Temp",INDIRECT("'"&amp;Main!$E$3&amp;"'!$B$1:$BA$1"),0))),"--")</f>
        <v>52.320999999999998</v>
      </c>
      <c r="B5" s="43" cm="1">
        <f t="array" aca="1" ref="B5" ca="1">IF(ISNUMBER(Main!$F$4),INDEX(INDIRECT("'"&amp;Main!$E$4&amp;"'!$B$1:$BA$550"),ROW(B5),(MATCH("Temp",INDIRECT("'"&amp;Main!$E$4&amp;"'!$B$1:$BA$1"),0))),"--")</f>
        <v>53.69</v>
      </c>
      <c r="C5" s="43" cm="1">
        <f t="array" aca="1" ref="C5" ca="1">IF(ISNUMBER(Main!$F$5),INDEX(INDIRECT("'"&amp;Main!$E$5&amp;"'!$B$1:$BA$550"),ROW(C5),(MATCH("Temp",INDIRECT("'"&amp;Main!$E$5&amp;"'!$B$1:$BA$1"),0))),"--")</f>
        <v>56.09</v>
      </c>
      <c r="D5" s="43" cm="1">
        <f t="array" aca="1" ref="D5" ca="1">IF(ISNUMBER(Main!$F$6),INDEX(INDIRECT("'"&amp;Main!$E$6&amp;"'!$B$1:$BA$550"),ROW(D5),(MATCH("Temp",INDIRECT("'"&amp;Main!$E$6&amp;"'!$B$1:$BA$1"),0))),"--")</f>
        <v>64.034000000000006</v>
      </c>
      <c r="E5" s="43" cm="1">
        <f t="array" aca="1" ref="E5" ca="1">IF(ISNUMBER(Main!$F$7),INDEX(INDIRECT("'"&amp;Main!$E$7&amp;"'!$B$1:$BA$550"),ROW(E5),(MATCH("Temp",INDIRECT("'"&amp;Main!$E$7&amp;"'!$B$1:$BA$1"),0))),"--")</f>
        <v>70.543999999999997</v>
      </c>
      <c r="F5" s="43" cm="1">
        <f t="array" aca="1" ref="F5" ca="1">IF(ISNUMBER(Main!$F$8),INDEX(INDIRECT("'"&amp;Main!$E$8&amp;"'!$B$1:$BA$550"),ROW(F5),(MATCH("Temp",INDIRECT("'"&amp;Main!$E$8&amp;"'!$B$1:$BA$1"),0))),"--")</f>
        <v>71.89</v>
      </c>
      <c r="G5" s="43" t="str" cm="1">
        <f t="array" aca="1" ref="G5" ca="1">IF(ISNUMBER(Main!$F$9),INDEX(INDIRECT("'"&amp;Main!$E$9&amp;"'!$B$1:$BA$550"),ROW(G5),(MATCH("Temp",INDIRECT("'"&amp;Main!$E$9&amp;"'!$B$1:$BA$1"),0))),"--")</f>
        <v>--</v>
      </c>
      <c r="H5" s="43" t="str" cm="1">
        <f t="array" aca="1" ref="H5" ca="1">IF(ISNUMBER(Main!$F$10),INDEX(INDIRECT("'"&amp;Main!$E$10&amp;"'!$B$1:$BA$550"),ROW(H5),(MATCH("Temp",INDIRECT("'"&amp;Main!$E$10&amp;"'!$B$1:$BA$1"),0))),"--")</f>
        <v>--</v>
      </c>
      <c r="I5" s="43" t="str" cm="1">
        <f t="array" aca="1" ref="I5" ca="1">IF(ISNUMBER(Main!$F$11),INDEX(INDIRECT("'"&amp;Main!$E$11&amp;"'!$B$1:$BA$550"),ROW(I5),(MATCH("Temp",INDIRECT("'"&amp;Main!$E$11&amp;"'!$B$1:$BA$1"),0))),"--")</f>
        <v>--</v>
      </c>
      <c r="J5" s="43" t="str" cm="1">
        <f t="array" aca="1" ref="J5" ca="1">IF(ISNUMBER(Main!$F$12),INDEX(INDIRECT("'"&amp;Main!$E$12&amp;"'!$B$1:$BA$550"),ROW(J5),(MATCH("Temp",INDIRECT("'"&amp;Main!$E$12&amp;"'!$B$1:$BA$1"),0))),"--")</f>
        <v>--</v>
      </c>
      <c r="K5" s="43" t="str" cm="1">
        <f t="array" aca="1" ref="K5" ca="1">IF(ISNUMBER(Main!$F$13),INDEX(INDIRECT("'"&amp;Main!$E$13&amp;"'!$B$1:$BA$550"),ROW(K5),(MATCH("Temp",INDIRECT("'"&amp;Main!$E$13&amp;"'!$B$1:$BA$1"),0))),"--")</f>
        <v>--</v>
      </c>
      <c r="L5" s="43" t="str" cm="1">
        <f t="array" aca="1" ref="L5" ca="1">IF(ISNUMBER(Main!$F$14),INDEX(INDIRECT("'"&amp;Main!$E$14&amp;"'!$B$1:$BA$550"),ROW(L5),(MATCH("Temp",INDIRECT("'"&amp;Main!$E$14&amp;"'!$B$1:$BA$1"),0))),"--")</f>
        <v>--</v>
      </c>
      <c r="M5" s="221"/>
      <c r="N5" s="43" cm="1">
        <f t="array" aca="1" ref="N5" ca="1">IF(ISNUMBER(Main!$F$3),INDEX(INDIRECT("'"&amp;Main!$E$3&amp;"'!$B$1:$BA$550"),ROW(N5),(MATCH("Elevation",INDIRECT("'"&amp;Main!$E$3&amp;"'!$B$1:$BA$1"),0))),"--")</f>
        <v>504.22900000000004</v>
      </c>
      <c r="O5" s="43" cm="1">
        <f t="array" aca="1" ref="O5" ca="1">IF(ISNUMBER(Main!$F$4),INDEX(INDIRECT("'"&amp;Main!$E$4&amp;"'!$B$1:$BA$550"),ROW(O5),(MATCH("Elevation",INDIRECT("'"&amp;Main!$E$4&amp;"'!$B$1:$BA$1"),0))),"--")</f>
        <v>515.75099999999998</v>
      </c>
      <c r="P5" s="43" cm="1">
        <f t="array" aca="1" ref="P5" ca="1">IF(ISNUMBER(Main!$F$5),INDEX(INDIRECT("'"&amp;Main!$E$5&amp;"'!$B$1:$BA$550"),ROW(P5),(MATCH("Elevation",INDIRECT("'"&amp;Main!$E$5&amp;"'!$B$1:$BA$1"),0))),"--")</f>
        <v>531.14700000000005</v>
      </c>
      <c r="Q5" s="43" cm="1">
        <f t="array" aca="1" ref="Q5" ca="1">IF(ISNUMBER(Main!$F$6),INDEX(INDIRECT("'"&amp;Main!$E$6&amp;"'!$B$1:$BA$550"),ROW(Q5),(MATCH("Elevation",INDIRECT("'"&amp;Main!$E$6&amp;"'!$B$1:$BA$1"),0))),"--")</f>
        <v>555.197</v>
      </c>
      <c r="R5" s="43" cm="1">
        <f t="array" aca="1" ref="R5" ca="1">IF(ISNUMBER(Main!$F$7),INDEX(INDIRECT("'"&amp;Main!$E$7&amp;"'!$B$1:$BA$550"),ROW(R5),(MATCH("Elevation",INDIRECT("'"&amp;Main!$E$7&amp;"'!$B$1:$BA$1"),0))),"--")</f>
        <v>565.74699999999996</v>
      </c>
      <c r="S5" s="43" cm="1">
        <f t="array" aca="1" ref="S5" ca="1">IF(ISNUMBER(Main!$F$8),INDEX(INDIRECT("'"&amp;Main!$E$8&amp;"'!$B$1:$BA$550"),ROW(S5),(MATCH("Elevation",INDIRECT("'"&amp;Main!$E$8&amp;"'!$B$1:$BA$1"),0))),"--")</f>
        <v>567.202</v>
      </c>
      <c r="T5" s="43" t="str" cm="1">
        <f t="array" aca="1" ref="T5" ca="1">IF(ISNUMBER(Main!$F$9),INDEX(INDIRECT("'"&amp;Main!$E$9&amp;"'!$B$1:$BA$550"),ROW(T5),(MATCH("Elevation",INDIRECT("'"&amp;Main!$E$9&amp;"'!$B$1:$BA$1"),0))),"--")</f>
        <v>--</v>
      </c>
      <c r="U5" s="43" t="str" cm="1">
        <f t="array" aca="1" ref="U5" ca="1">IF(ISNUMBER(Main!$F$10),INDEX(INDIRECT("'"&amp;Main!$E$10&amp;"'!$B$1:$BA$550"),ROW(U5),(MATCH("Elevation",INDIRECT("'"&amp;Main!$E$10&amp;"'!$B$1:$BA$1"),0))),"--")</f>
        <v>--</v>
      </c>
      <c r="V5" s="43" t="str" cm="1">
        <f t="array" aca="1" ref="V5" ca="1">IF(ISNUMBER(Main!$F$11),INDEX(INDIRECT("'"&amp;Main!$E$11&amp;"'!$B$1:$BA$550"),ROW(V5),(MATCH("Elevation",INDIRECT("'"&amp;Main!$E$11&amp;"'!$B$1:$BA$1"),0))),"--")</f>
        <v>--</v>
      </c>
      <c r="W5" s="43" t="str" cm="1">
        <f t="array" aca="1" ref="W5" ca="1">IF(ISNUMBER(Main!$F$12),INDEX(INDIRECT("'"&amp;Main!$E$12&amp;"'!$B$1:$BA$550"),ROW(W5),(MATCH("Elevation",INDIRECT("'"&amp;Main!$E$12&amp;"'!$B$1:$BA$1"),0))),"--")</f>
        <v>--</v>
      </c>
      <c r="X5" s="43" t="str" cm="1">
        <f t="array" aca="1" ref="X5" ca="1">IF(ISNUMBER(Main!$F$13),INDEX(INDIRECT("'"&amp;Main!$E$13&amp;"'!$B$1:$BA$550"),ROW(X5),(MATCH("Elevation",INDIRECT("'"&amp;Main!$E$13&amp;"'!$B$1:$BA$1"),0))),"--")</f>
        <v>--</v>
      </c>
      <c r="Y5" s="43" t="str" cm="1">
        <f t="array" aca="1" ref="Y5" ca="1">IF(ISNUMBER(Main!$F$14),INDEX(INDIRECT("'"&amp;Main!$E$14&amp;"'!$B$1:$BA$550"),ROW(Y5),(MATCH("Elevation",INDIRECT("'"&amp;Main!$E$14&amp;"'!$B$1:$BA$1"),0))),"--")</f>
        <v>--</v>
      </c>
      <c r="Z5" s="221"/>
      <c r="AA5" s="43">
        <f ca="1">IF(ISNUMBER(Main!$F$3),'Storage-elevation'!BD5/1000,"--")</f>
        <v>228.29967900000011</v>
      </c>
      <c r="AB5" s="43">
        <f ca="1">IF(ISNUMBER(Main!$F$4),'Storage-elevation'!BE5/1000,"--")</f>
        <v>264.99831999999992</v>
      </c>
      <c r="AC5" s="172">
        <f ca="1">IF(ISNUMBER(Main!$F$5),'Storage-elevation'!BF5/1000,"--")</f>
        <v>319.16822300000018</v>
      </c>
      <c r="AD5" s="43">
        <f ca="1">IF(ISNUMBER(Main!$F$6),'Storage-elevation'!BG5/1000,"--")</f>
        <v>415.47744900000004</v>
      </c>
      <c r="AE5" s="43">
        <f ca="1">IF(ISNUMBER(Main!$F$7),'Storage-elevation'!BH5/1000,"--")</f>
        <v>462.39525999999978</v>
      </c>
      <c r="AF5" s="43">
        <f ca="1">IF(ISNUMBER(Main!$F$8),'Storage-elevation'!BI5/1000,"--")</f>
        <v>469.09847200000002</v>
      </c>
      <c r="AG5" s="43" t="str">
        <f ca="1">IF(ISNUMBER(Main!$F$9),'Storage-elevation'!BJ5/1000,"--")</f>
        <v>--</v>
      </c>
      <c r="AH5" s="172" t="str">
        <f ca="1">IF(ISNUMBER(Main!$F$10),'Storage-elevation'!BK5/1000,"--")</f>
        <v>--</v>
      </c>
      <c r="AI5" s="43" t="str">
        <f ca="1">IF(ISNUMBER(Main!$F$11),'Storage-elevation'!BL5/1000,"--")</f>
        <v>--</v>
      </c>
      <c r="AJ5" s="43" t="str">
        <f ca="1">IF(ISNUMBER(Main!$F$12),'Storage-elevation'!BM5/1000,"--")</f>
        <v>--</v>
      </c>
      <c r="AK5" s="43" t="str">
        <f ca="1">IF(ISNUMBER(Main!$F$13),'Storage-elevation'!BN5/1000,"--")</f>
        <v>--</v>
      </c>
      <c r="AL5" s="43" t="str">
        <f ca="1">IF(ISNUMBER(Main!$F$14),'Storage-elevation'!BO5/1000,"--")</f>
        <v>--</v>
      </c>
    </row>
    <row r="6" spans="1:38" x14ac:dyDescent="0.3">
      <c r="A6" s="43" cm="1">
        <f t="array" aca="1" ref="A6" ca="1">IF(ISNUMBER(Main!$F$3),INDEX(INDIRECT("'"&amp;Main!$E$3&amp;"'!$B$1:$BA$550"),ROW(A6),(MATCH("Temp",INDIRECT("'"&amp;Main!$E$3&amp;"'!$B$1:$BA$1"),0))),"--")</f>
        <v>52.287999999999997</v>
      </c>
      <c r="B6" s="43" cm="1">
        <f t="array" aca="1" ref="B6" ca="1">IF(ISNUMBER(Main!$F$4),INDEX(INDIRECT("'"&amp;Main!$E$4&amp;"'!$B$1:$BA$550"),ROW(B6),(MATCH("Temp",INDIRECT("'"&amp;Main!$E$4&amp;"'!$B$1:$BA$1"),0))),"--")</f>
        <v>53.637999999999998</v>
      </c>
      <c r="C6" s="43" cm="1">
        <f t="array" aca="1" ref="C6" ca="1">IF(ISNUMBER(Main!$F$5),INDEX(INDIRECT("'"&amp;Main!$E$5&amp;"'!$B$1:$BA$550"),ROW(C6),(MATCH("Temp",INDIRECT("'"&amp;Main!$E$5&amp;"'!$B$1:$BA$1"),0))),"--")</f>
        <v>55.99</v>
      </c>
      <c r="D6" s="43" cm="1">
        <f t="array" aca="1" ref="D6" ca="1">IF(ISNUMBER(Main!$F$6),INDEX(INDIRECT("'"&amp;Main!$E$6&amp;"'!$B$1:$BA$550"),ROW(D6),(MATCH("Temp",INDIRECT("'"&amp;Main!$E$6&amp;"'!$B$1:$BA$1"),0))),"--")</f>
        <v>62.962000000000003</v>
      </c>
      <c r="E6" s="43" cm="1">
        <f t="array" aca="1" ref="E6" ca="1">IF(ISNUMBER(Main!$F$7),INDEX(INDIRECT("'"&amp;Main!$E$7&amp;"'!$B$1:$BA$550"),ROW(E6),(MATCH("Temp",INDIRECT("'"&amp;Main!$E$7&amp;"'!$B$1:$BA$1"),0))),"--")</f>
        <v>61.517000000000003</v>
      </c>
      <c r="F6" s="43" cm="1">
        <f t="array" aca="1" ref="F6" ca="1">IF(ISNUMBER(Main!$F$8),INDEX(INDIRECT("'"&amp;Main!$E$8&amp;"'!$B$1:$BA$550"),ROW(F6),(MATCH("Temp",INDIRECT("'"&amp;Main!$E$8&amp;"'!$B$1:$BA$1"),0))),"--")</f>
        <v>71.762</v>
      </c>
      <c r="G6" s="43" t="str" cm="1">
        <f t="array" aca="1" ref="G6" ca="1">IF(ISNUMBER(Main!$F$9),INDEX(INDIRECT("'"&amp;Main!$E$9&amp;"'!$B$1:$BA$550"),ROW(G6),(MATCH("Temp",INDIRECT("'"&amp;Main!$E$9&amp;"'!$B$1:$BA$1"),0))),"--")</f>
        <v>--</v>
      </c>
      <c r="H6" s="43" t="str" cm="1">
        <f t="array" aca="1" ref="H6" ca="1">IF(ISNUMBER(Main!$F$10),INDEX(INDIRECT("'"&amp;Main!$E$10&amp;"'!$B$1:$BA$550"),ROW(H6),(MATCH("Temp",INDIRECT("'"&amp;Main!$E$10&amp;"'!$B$1:$BA$1"),0))),"--")</f>
        <v>--</v>
      </c>
      <c r="I6" s="43" t="str" cm="1">
        <f t="array" aca="1" ref="I6" ca="1">IF(ISNUMBER(Main!$F$11),INDEX(INDIRECT("'"&amp;Main!$E$11&amp;"'!$B$1:$BA$550"),ROW(I6),(MATCH("Temp",INDIRECT("'"&amp;Main!$E$11&amp;"'!$B$1:$BA$1"),0))),"--")</f>
        <v>--</v>
      </c>
      <c r="J6" s="43" t="str" cm="1">
        <f t="array" aca="1" ref="J6" ca="1">IF(ISNUMBER(Main!$F$12),INDEX(INDIRECT("'"&amp;Main!$E$12&amp;"'!$B$1:$BA$550"),ROW(J6),(MATCH("Temp",INDIRECT("'"&amp;Main!$E$12&amp;"'!$B$1:$BA$1"),0))),"--")</f>
        <v>--</v>
      </c>
      <c r="K6" s="43" t="str" cm="1">
        <f t="array" aca="1" ref="K6" ca="1">IF(ISNUMBER(Main!$F$13),INDEX(INDIRECT("'"&amp;Main!$E$13&amp;"'!$B$1:$BA$550"),ROW(K6),(MATCH("Temp",INDIRECT("'"&amp;Main!$E$13&amp;"'!$B$1:$BA$1"),0))),"--")</f>
        <v>--</v>
      </c>
      <c r="L6" s="43" t="str" cm="1">
        <f t="array" aca="1" ref="L6" ca="1">IF(ISNUMBER(Main!$F$14),INDEX(INDIRECT("'"&amp;Main!$E$14&amp;"'!$B$1:$BA$550"),ROW(L6),(MATCH("Temp",INDIRECT("'"&amp;Main!$E$14&amp;"'!$B$1:$BA$1"),0))),"--")</f>
        <v>--</v>
      </c>
      <c r="M6" s="221"/>
      <c r="N6" s="43" cm="1">
        <f t="array" aca="1" ref="N6" ca="1">IF(ISNUMBER(Main!$F$3),INDEX(INDIRECT("'"&amp;Main!$E$3&amp;"'!$B$1:$BA$550"),ROW(N6),(MATCH("Elevation",INDIRECT("'"&amp;Main!$E$3&amp;"'!$B$1:$BA$1"),0))),"--")</f>
        <v>501.08700000000005</v>
      </c>
      <c r="O6" s="43" cm="1">
        <f t="array" aca="1" ref="O6" ca="1">IF(ISNUMBER(Main!$F$4),INDEX(INDIRECT("'"&amp;Main!$E$4&amp;"'!$B$1:$BA$550"),ROW(O6),(MATCH("Elevation",INDIRECT("'"&amp;Main!$E$4&amp;"'!$B$1:$BA$1"),0))),"--")</f>
        <v>512.73599999999999</v>
      </c>
      <c r="P6" s="43" cm="1">
        <f t="array" aca="1" ref="P6" ca="1">IF(ISNUMBER(Main!$F$5),INDEX(INDIRECT("'"&amp;Main!$E$5&amp;"'!$B$1:$BA$550"),ROW(P6),(MATCH("Elevation",INDIRECT("'"&amp;Main!$E$5&amp;"'!$B$1:$BA$1"),0))),"--")</f>
        <v>528.44899999999996</v>
      </c>
      <c r="Q6" s="43" cm="1">
        <f t="array" aca="1" ref="Q6" ca="1">IF(ISNUMBER(Main!$F$6),INDEX(INDIRECT("'"&amp;Main!$E$6&amp;"'!$B$1:$BA$550"),ROW(Q6),(MATCH("Elevation",INDIRECT("'"&amp;Main!$E$6&amp;"'!$B$1:$BA$1"),0))),"--")</f>
        <v>551.88</v>
      </c>
      <c r="R6" s="43" cm="1">
        <f t="array" aca="1" ref="R6" ca="1">IF(ISNUMBER(Main!$F$7),INDEX(INDIRECT("'"&amp;Main!$E$7&amp;"'!$B$1:$BA$550"),ROW(R6),(MATCH("Elevation",INDIRECT("'"&amp;Main!$E$7&amp;"'!$B$1:$BA$1"),0))),"--")</f>
        <v>556.00800000000004</v>
      </c>
      <c r="S6" s="43" cm="1">
        <f t="array" aca="1" ref="S6" ca="1">IF(ISNUMBER(Main!$F$8),INDEX(INDIRECT("'"&amp;Main!$E$8&amp;"'!$B$1:$BA$550"),ROW(S6),(MATCH("Elevation",INDIRECT("'"&amp;Main!$E$8&amp;"'!$B$1:$BA$1"),0))),"--")</f>
        <v>563.03699999999992</v>
      </c>
      <c r="T6" s="43" t="str" cm="1">
        <f t="array" aca="1" ref="T6" ca="1">IF(ISNUMBER(Main!$F$9),INDEX(INDIRECT("'"&amp;Main!$E$9&amp;"'!$B$1:$BA$550"),ROW(T6),(MATCH("Elevation",INDIRECT("'"&amp;Main!$E$9&amp;"'!$B$1:$BA$1"),0))),"--")</f>
        <v>--</v>
      </c>
      <c r="U6" s="43" t="str" cm="1">
        <f t="array" aca="1" ref="U6" ca="1">IF(ISNUMBER(Main!$F$10),INDEX(INDIRECT("'"&amp;Main!$E$10&amp;"'!$B$1:$BA$550"),ROW(U6),(MATCH("Elevation",INDIRECT("'"&amp;Main!$E$10&amp;"'!$B$1:$BA$1"),0))),"--")</f>
        <v>--</v>
      </c>
      <c r="V6" s="43" t="str" cm="1">
        <f t="array" aca="1" ref="V6" ca="1">IF(ISNUMBER(Main!$F$11),INDEX(INDIRECT("'"&amp;Main!$E$11&amp;"'!$B$1:$BA$550"),ROW(V6),(MATCH("Elevation",INDIRECT("'"&amp;Main!$E$11&amp;"'!$B$1:$BA$1"),0))),"--")</f>
        <v>--</v>
      </c>
      <c r="W6" s="43" t="str" cm="1">
        <f t="array" aca="1" ref="W6" ca="1">IF(ISNUMBER(Main!$F$12),INDEX(INDIRECT("'"&amp;Main!$E$12&amp;"'!$B$1:$BA$550"),ROW(W6),(MATCH("Elevation",INDIRECT("'"&amp;Main!$E$12&amp;"'!$B$1:$BA$1"),0))),"--")</f>
        <v>--</v>
      </c>
      <c r="X6" s="43" t="str" cm="1">
        <f t="array" aca="1" ref="X6" ca="1">IF(ISNUMBER(Main!$F$13),INDEX(INDIRECT("'"&amp;Main!$E$13&amp;"'!$B$1:$BA$550"),ROW(X6),(MATCH("Elevation",INDIRECT("'"&amp;Main!$E$13&amp;"'!$B$1:$BA$1"),0))),"--")</f>
        <v>--</v>
      </c>
      <c r="Y6" s="43" t="str" cm="1">
        <f t="array" aca="1" ref="Y6" ca="1">IF(ISNUMBER(Main!$F$14),INDEX(INDIRECT("'"&amp;Main!$E$14&amp;"'!$B$1:$BA$550"),ROW(Y6),(MATCH("Elevation",INDIRECT("'"&amp;Main!$E$14&amp;"'!$B$1:$BA$1"),0))),"--")</f>
        <v>--</v>
      </c>
      <c r="Z6" s="221"/>
      <c r="AA6" s="43">
        <f ca="1">IF(ISNUMBER(Main!$F$3),'Storage-elevation'!BD6/1000,"--")</f>
        <v>218.85499900000013</v>
      </c>
      <c r="AB6" s="43">
        <f ca="1">IF(ISNUMBER(Main!$F$4),'Storage-elevation'!BE6/1000,"--")</f>
        <v>255.08458399999998</v>
      </c>
      <c r="AC6" s="172">
        <f ca="1">IF(ISNUMBER(Main!$F$5),'Storage-elevation'!BF6/1000,"--")</f>
        <v>309.25384999999989</v>
      </c>
      <c r="AD6" s="43">
        <f ca="1">IF(ISNUMBER(Main!$F$6),'Storage-elevation'!BG6/1000,"--")</f>
        <v>401.33279999999996</v>
      </c>
      <c r="AE6" s="43">
        <f ca="1">IF(ISNUMBER(Main!$F$7),'Storage-elevation'!BH6/1000,"--")</f>
        <v>418.97875200000016</v>
      </c>
      <c r="AF6" s="43">
        <f ca="1">IF(ISNUMBER(Main!$F$8),'Storage-elevation'!BI6/1000,"--")</f>
        <v>450.06342499999965</v>
      </c>
      <c r="AG6" s="43" t="str">
        <f ca="1">IF(ISNUMBER(Main!$F$9),'Storage-elevation'!BJ6/1000,"--")</f>
        <v>--</v>
      </c>
      <c r="AH6" s="172" t="str">
        <f ca="1">IF(ISNUMBER(Main!$F$10),'Storage-elevation'!BK6/1000,"--")</f>
        <v>--</v>
      </c>
      <c r="AI6" s="43" t="str">
        <f ca="1">IF(ISNUMBER(Main!$F$11),'Storage-elevation'!BL6/1000,"--")</f>
        <v>--</v>
      </c>
      <c r="AJ6" s="43" t="str">
        <f ca="1">IF(ISNUMBER(Main!$F$12),'Storage-elevation'!BM6/1000,"--")</f>
        <v>--</v>
      </c>
      <c r="AK6" s="43" t="str">
        <f ca="1">IF(ISNUMBER(Main!$F$13),'Storage-elevation'!BN6/1000,"--")</f>
        <v>--</v>
      </c>
      <c r="AL6" s="43" t="str">
        <f ca="1">IF(ISNUMBER(Main!$F$14),'Storage-elevation'!BO6/1000,"--")</f>
        <v>--</v>
      </c>
    </row>
    <row r="7" spans="1:38" x14ac:dyDescent="0.3">
      <c r="A7" s="43" cm="1">
        <f t="array" aca="1" ref="A7" ca="1">IF(ISNUMBER(Main!$F$3),INDEX(INDIRECT("'"&amp;Main!$E$3&amp;"'!$B$1:$BA$550"),ROW(A7),(MATCH("Temp",INDIRECT("'"&amp;Main!$E$3&amp;"'!$B$1:$BA$1"),0))),"--")</f>
        <v>52.258000000000003</v>
      </c>
      <c r="B7" s="43" cm="1">
        <f t="array" aca="1" ref="B7" ca="1">IF(ISNUMBER(Main!$F$4),INDEX(INDIRECT("'"&amp;Main!$E$4&amp;"'!$B$1:$BA$550"),ROW(B7),(MATCH("Temp",INDIRECT("'"&amp;Main!$E$4&amp;"'!$B$1:$BA$1"),0))),"--")</f>
        <v>53.615000000000002</v>
      </c>
      <c r="C7" s="43" cm="1">
        <f t="array" aca="1" ref="C7" ca="1">IF(ISNUMBER(Main!$F$5),INDEX(INDIRECT("'"&amp;Main!$E$5&amp;"'!$B$1:$BA$550"),ROW(C7),(MATCH("Temp",INDIRECT("'"&amp;Main!$E$5&amp;"'!$B$1:$BA$1"),0))),"--")</f>
        <v>55.874000000000002</v>
      </c>
      <c r="D7" s="43" cm="1">
        <f t="array" aca="1" ref="D7" ca="1">IF(ISNUMBER(Main!$F$6),INDEX(INDIRECT("'"&amp;Main!$E$6&amp;"'!$B$1:$BA$550"),ROW(D7),(MATCH("Temp",INDIRECT("'"&amp;Main!$E$6&amp;"'!$B$1:$BA$1"),0))),"--")</f>
        <v>59.237000000000002</v>
      </c>
      <c r="E7" s="43" cm="1">
        <f t="array" aca="1" ref="E7" ca="1">IF(ISNUMBER(Main!$F$7),INDEX(INDIRECT("'"&amp;Main!$E$7&amp;"'!$B$1:$BA$550"),ROW(E7),(MATCH("Temp",INDIRECT("'"&amp;Main!$E$7&amp;"'!$B$1:$BA$1"),0))),"--")</f>
        <v>56.941000000000003</v>
      </c>
      <c r="F7" s="43" cm="1">
        <f t="array" aca="1" ref="F7" ca="1">IF(ISNUMBER(Main!$F$8),INDEX(INDIRECT("'"&amp;Main!$E$8&amp;"'!$B$1:$BA$550"),ROW(F7),(MATCH("Temp",INDIRECT("'"&amp;Main!$E$8&amp;"'!$B$1:$BA$1"),0))),"--")</f>
        <v>70.909000000000006</v>
      </c>
      <c r="G7" s="43" t="str" cm="1">
        <f t="array" aca="1" ref="G7" ca="1">IF(ISNUMBER(Main!$F$9),INDEX(INDIRECT("'"&amp;Main!$E$9&amp;"'!$B$1:$BA$550"),ROW(G7),(MATCH("Temp",INDIRECT("'"&amp;Main!$E$9&amp;"'!$B$1:$BA$1"),0))),"--")</f>
        <v>--</v>
      </c>
      <c r="H7" s="43" t="str" cm="1">
        <f t="array" aca="1" ref="H7" ca="1">IF(ISNUMBER(Main!$F$10),INDEX(INDIRECT("'"&amp;Main!$E$10&amp;"'!$B$1:$BA$550"),ROW(H7),(MATCH("Temp",INDIRECT("'"&amp;Main!$E$10&amp;"'!$B$1:$BA$1"),0))),"--")</f>
        <v>--</v>
      </c>
      <c r="I7" s="43" t="str" cm="1">
        <f t="array" aca="1" ref="I7" ca="1">IF(ISNUMBER(Main!$F$11),INDEX(INDIRECT("'"&amp;Main!$E$11&amp;"'!$B$1:$BA$550"),ROW(I7),(MATCH("Temp",INDIRECT("'"&amp;Main!$E$11&amp;"'!$B$1:$BA$1"),0))),"--")</f>
        <v>--</v>
      </c>
      <c r="J7" s="43" t="str" cm="1">
        <f t="array" aca="1" ref="J7" ca="1">IF(ISNUMBER(Main!$F$12),INDEX(INDIRECT("'"&amp;Main!$E$12&amp;"'!$B$1:$BA$550"),ROW(J7),(MATCH("Temp",INDIRECT("'"&amp;Main!$E$12&amp;"'!$B$1:$BA$1"),0))),"--")</f>
        <v>--</v>
      </c>
      <c r="K7" s="43" t="str" cm="1">
        <f t="array" aca="1" ref="K7" ca="1">IF(ISNUMBER(Main!$F$13),INDEX(INDIRECT("'"&amp;Main!$E$13&amp;"'!$B$1:$BA$550"),ROW(K7),(MATCH("Temp",INDIRECT("'"&amp;Main!$E$13&amp;"'!$B$1:$BA$1"),0))),"--")</f>
        <v>--</v>
      </c>
      <c r="L7" s="43" t="str" cm="1">
        <f t="array" aca="1" ref="L7" ca="1">IF(ISNUMBER(Main!$F$14),INDEX(INDIRECT("'"&amp;Main!$E$14&amp;"'!$B$1:$BA$550"),ROW(L7),(MATCH("Temp",INDIRECT("'"&amp;Main!$E$14&amp;"'!$B$1:$BA$1"),0))),"--")</f>
        <v>--</v>
      </c>
      <c r="M7" s="221"/>
      <c r="N7" s="43" cm="1">
        <f t="array" aca="1" ref="N7" ca="1">IF(ISNUMBER(Main!$F$3),INDEX(INDIRECT("'"&amp;Main!$E$3&amp;"'!$B$1:$BA$550"),ROW(N7),(MATCH("Elevation",INDIRECT("'"&amp;Main!$E$3&amp;"'!$B$1:$BA$1"),0))),"--")</f>
        <v>498.29200000000003</v>
      </c>
      <c r="O7" s="43" cm="1">
        <f t="array" aca="1" ref="O7" ca="1">IF(ISNUMBER(Main!$F$4),INDEX(INDIRECT("'"&amp;Main!$E$4&amp;"'!$B$1:$BA$550"),ROW(O7),(MATCH("Elevation",INDIRECT("'"&amp;Main!$E$4&amp;"'!$B$1:$BA$1"),0))),"--")</f>
        <v>509.73900000000003</v>
      </c>
      <c r="P7" s="43" cm="1">
        <f t="array" aca="1" ref="P7" ca="1">IF(ISNUMBER(Main!$F$5),INDEX(INDIRECT("'"&amp;Main!$E$5&amp;"'!$B$1:$BA$550"),ROW(P7),(MATCH("Elevation",INDIRECT("'"&amp;Main!$E$5&amp;"'!$B$1:$BA$1"),0))),"--")</f>
        <v>525.71500000000003</v>
      </c>
      <c r="Q7" s="43" cm="1">
        <f t="array" aca="1" ref="Q7" ca="1">IF(ISNUMBER(Main!$F$6),INDEX(INDIRECT("'"&amp;Main!$E$6&amp;"'!$B$1:$BA$550"),ROW(Q7),(MATCH("Elevation",INDIRECT("'"&amp;Main!$E$6&amp;"'!$B$1:$BA$1"),0))),"--")</f>
        <v>541.94600000000003</v>
      </c>
      <c r="R7" s="43" cm="1">
        <f t="array" aca="1" ref="R7" ca="1">IF(ISNUMBER(Main!$F$7),INDEX(INDIRECT("'"&amp;Main!$E$7&amp;"'!$B$1:$BA$550"),ROW(R7),(MATCH("Elevation",INDIRECT("'"&amp;Main!$E$7&amp;"'!$B$1:$BA$1"),0))),"--")</f>
        <v>546.52599999999995</v>
      </c>
      <c r="S7" s="43" cm="1">
        <f t="array" aca="1" ref="S7" ca="1">IF(ISNUMBER(Main!$F$8),INDEX(INDIRECT("'"&amp;Main!$E$8&amp;"'!$B$1:$BA$550"),ROW(S7),(MATCH("Elevation",INDIRECT("'"&amp;Main!$E$8&amp;"'!$B$1:$BA$1"),0))),"--")</f>
        <v>559.08299999999997</v>
      </c>
      <c r="T7" s="43" t="str" cm="1">
        <f t="array" aca="1" ref="T7" ca="1">IF(ISNUMBER(Main!$F$9),INDEX(INDIRECT("'"&amp;Main!$E$9&amp;"'!$B$1:$BA$550"),ROW(T7),(MATCH("Elevation",INDIRECT("'"&amp;Main!$E$9&amp;"'!$B$1:$BA$1"),0))),"--")</f>
        <v>--</v>
      </c>
      <c r="U7" s="43" t="str" cm="1">
        <f t="array" aca="1" ref="U7" ca="1">IF(ISNUMBER(Main!$F$10),INDEX(INDIRECT("'"&amp;Main!$E$10&amp;"'!$B$1:$BA$550"),ROW(U7),(MATCH("Elevation",INDIRECT("'"&amp;Main!$E$10&amp;"'!$B$1:$BA$1"),0))),"--")</f>
        <v>--</v>
      </c>
      <c r="V7" s="43" t="str" cm="1">
        <f t="array" aca="1" ref="V7" ca="1">IF(ISNUMBER(Main!$F$11),INDEX(INDIRECT("'"&amp;Main!$E$11&amp;"'!$B$1:$BA$550"),ROW(V7),(MATCH("Elevation",INDIRECT("'"&amp;Main!$E$11&amp;"'!$B$1:$BA$1"),0))),"--")</f>
        <v>--</v>
      </c>
      <c r="W7" s="43" t="str" cm="1">
        <f t="array" aca="1" ref="W7" ca="1">IF(ISNUMBER(Main!$F$12),INDEX(INDIRECT("'"&amp;Main!$E$12&amp;"'!$B$1:$BA$550"),ROW(W7),(MATCH("Elevation",INDIRECT("'"&amp;Main!$E$12&amp;"'!$B$1:$BA$1"),0))),"--")</f>
        <v>--</v>
      </c>
      <c r="X7" s="43" t="str" cm="1">
        <f t="array" aca="1" ref="X7" ca="1">IF(ISNUMBER(Main!$F$13),INDEX(INDIRECT("'"&amp;Main!$E$13&amp;"'!$B$1:$BA$550"),ROW(X7),(MATCH("Elevation",INDIRECT("'"&amp;Main!$E$13&amp;"'!$B$1:$BA$1"),0))),"--")</f>
        <v>--</v>
      </c>
      <c r="Y7" s="43" t="str" cm="1">
        <f t="array" aca="1" ref="Y7" ca="1">IF(ISNUMBER(Main!$F$14),INDEX(INDIRECT("'"&amp;Main!$E$14&amp;"'!$B$1:$BA$550"),ROW(Y7),(MATCH("Elevation",INDIRECT("'"&amp;Main!$E$14&amp;"'!$B$1:$BA$1"),0))),"--")</f>
        <v>--</v>
      </c>
      <c r="Z7" s="221"/>
      <c r="AA7" s="43">
        <f ca="1">IF(ISNUMBER(Main!$F$3),'Storage-elevation'!BD7/1000,"--")</f>
        <v>210.65996800000008</v>
      </c>
      <c r="AB7" s="43">
        <f ca="1">IF(ISNUMBER(Main!$F$4),'Storage-elevation'!BE7/1000,"--")</f>
        <v>245.45580300000009</v>
      </c>
      <c r="AC7" s="172">
        <f ca="1">IF(ISNUMBER(Main!$F$5),'Storage-elevation'!BF7/1000,"--")</f>
        <v>299.37855000000013</v>
      </c>
      <c r="AD7" s="43">
        <f ca="1">IF(ISNUMBER(Main!$F$6),'Storage-elevation'!BG7/1000,"--")</f>
        <v>360.62737600000008</v>
      </c>
      <c r="AE7" s="43">
        <f ca="1">IF(ISNUMBER(Main!$F$7),'Storage-elevation'!BH7/1000,"--")</f>
        <v>379.07981399999983</v>
      </c>
      <c r="AF7" s="43">
        <f ca="1">IF(ISNUMBER(Main!$F$8),'Storage-elevation'!BI7/1000,"--")</f>
        <v>432.42635799999988</v>
      </c>
      <c r="AG7" s="43" t="str">
        <f ca="1">IF(ISNUMBER(Main!$F$9),'Storage-elevation'!BJ7/1000,"--")</f>
        <v>--</v>
      </c>
      <c r="AH7" s="172" t="str">
        <f ca="1">IF(ISNUMBER(Main!$F$10),'Storage-elevation'!BK7/1000,"--")</f>
        <v>--</v>
      </c>
      <c r="AI7" s="43" t="str">
        <f ca="1">IF(ISNUMBER(Main!$F$11),'Storage-elevation'!BL7/1000,"--")</f>
        <v>--</v>
      </c>
      <c r="AJ7" s="43" t="str">
        <f ca="1">IF(ISNUMBER(Main!$F$12),'Storage-elevation'!BM7/1000,"--")</f>
        <v>--</v>
      </c>
      <c r="AK7" s="43" t="str">
        <f ca="1">IF(ISNUMBER(Main!$F$13),'Storage-elevation'!BN7/1000,"--")</f>
        <v>--</v>
      </c>
      <c r="AL7" s="43" t="str">
        <f ca="1">IF(ISNUMBER(Main!$F$14),'Storage-elevation'!BO7/1000,"--")</f>
        <v>--</v>
      </c>
    </row>
    <row r="8" spans="1:38" x14ac:dyDescent="0.3">
      <c r="A8" s="43" cm="1">
        <f t="array" aca="1" ref="A8" ca="1">IF(ISNUMBER(Main!$F$3),INDEX(INDIRECT("'"&amp;Main!$E$3&amp;"'!$B$1:$BA$550"),ROW(A8),(MATCH("Temp",INDIRECT("'"&amp;Main!$E$3&amp;"'!$B$1:$BA$1"),0))),"--")</f>
        <v>52.246000000000002</v>
      </c>
      <c r="B8" s="43" cm="1">
        <f t="array" aca="1" ref="B8" ca="1">IF(ISNUMBER(Main!$F$4),INDEX(INDIRECT("'"&amp;Main!$E$4&amp;"'!$B$1:$BA$550"),ROW(B8),(MATCH("Temp",INDIRECT("'"&amp;Main!$E$4&amp;"'!$B$1:$BA$1"),0))),"--")</f>
        <v>53.603999999999999</v>
      </c>
      <c r="C8" s="43" cm="1">
        <f t="array" aca="1" ref="C8" ca="1">IF(ISNUMBER(Main!$F$5),INDEX(INDIRECT("'"&amp;Main!$E$5&amp;"'!$B$1:$BA$550"),ROW(C8),(MATCH("Temp",INDIRECT("'"&amp;Main!$E$5&amp;"'!$B$1:$BA$1"),0))),"--")</f>
        <v>55.811</v>
      </c>
      <c r="D8" s="43" cm="1">
        <f t="array" aca="1" ref="D8" ca="1">IF(ISNUMBER(Main!$F$6),INDEX(INDIRECT("'"&amp;Main!$E$6&amp;"'!$B$1:$BA$550"),ROW(D8),(MATCH("Temp",INDIRECT("'"&amp;Main!$E$6&amp;"'!$B$1:$BA$1"),0))),"--")</f>
        <v>52.280999999999999</v>
      </c>
      <c r="E8" s="43" cm="1">
        <f t="array" aca="1" ref="E8" ca="1">IF(ISNUMBER(Main!$F$7),INDEX(INDIRECT("'"&amp;Main!$E$7&amp;"'!$B$1:$BA$550"),ROW(E8),(MATCH("Temp",INDIRECT("'"&amp;Main!$E$7&amp;"'!$B$1:$BA$1"),0))),"--")</f>
        <v>55.064999999999998</v>
      </c>
      <c r="F8" s="43" cm="1">
        <f t="array" aca="1" ref="F8" ca="1">IF(ISNUMBER(Main!$F$8),INDEX(INDIRECT("'"&amp;Main!$E$8&amp;"'!$B$1:$BA$550"),ROW(F8),(MATCH("Temp",INDIRECT("'"&amp;Main!$E$8&amp;"'!$B$1:$BA$1"),0))),"--")</f>
        <v>64.674999999999997</v>
      </c>
      <c r="G8" s="43" t="str" cm="1">
        <f t="array" aca="1" ref="G8" ca="1">IF(ISNUMBER(Main!$F$9),INDEX(INDIRECT("'"&amp;Main!$E$9&amp;"'!$B$1:$BA$550"),ROW(G8),(MATCH("Temp",INDIRECT("'"&amp;Main!$E$9&amp;"'!$B$1:$BA$1"),0))),"--")</f>
        <v>--</v>
      </c>
      <c r="H8" s="43" t="str" cm="1">
        <f t="array" aca="1" ref="H8" ca="1">IF(ISNUMBER(Main!$F$10),INDEX(INDIRECT("'"&amp;Main!$E$10&amp;"'!$B$1:$BA$550"),ROW(H8),(MATCH("Temp",INDIRECT("'"&amp;Main!$E$10&amp;"'!$B$1:$BA$1"),0))),"--")</f>
        <v>--</v>
      </c>
      <c r="I8" s="43" t="str" cm="1">
        <f t="array" aca="1" ref="I8" ca="1">IF(ISNUMBER(Main!$F$11),INDEX(INDIRECT("'"&amp;Main!$E$11&amp;"'!$B$1:$BA$550"),ROW(I8),(MATCH("Temp",INDIRECT("'"&amp;Main!$E$11&amp;"'!$B$1:$BA$1"),0))),"--")</f>
        <v>--</v>
      </c>
      <c r="J8" s="43" t="str" cm="1">
        <f t="array" aca="1" ref="J8" ca="1">IF(ISNUMBER(Main!$F$12),INDEX(INDIRECT("'"&amp;Main!$E$12&amp;"'!$B$1:$BA$550"),ROW(J8),(MATCH("Temp",INDIRECT("'"&amp;Main!$E$12&amp;"'!$B$1:$BA$1"),0))),"--")</f>
        <v>--</v>
      </c>
      <c r="K8" s="43" t="str" cm="1">
        <f t="array" aca="1" ref="K8" ca="1">IF(ISNUMBER(Main!$F$13),INDEX(INDIRECT("'"&amp;Main!$E$13&amp;"'!$B$1:$BA$550"),ROW(K8),(MATCH("Temp",INDIRECT("'"&amp;Main!$E$13&amp;"'!$B$1:$BA$1"),0))),"--")</f>
        <v>--</v>
      </c>
      <c r="L8" s="43" t="str" cm="1">
        <f t="array" aca="1" ref="L8" ca="1">IF(ISNUMBER(Main!$F$14),INDEX(INDIRECT("'"&amp;Main!$E$14&amp;"'!$B$1:$BA$550"),ROW(L8),(MATCH("Temp",INDIRECT("'"&amp;Main!$E$14&amp;"'!$B$1:$BA$1"),0))),"--")</f>
        <v>--</v>
      </c>
      <c r="M8" s="221"/>
      <c r="N8" s="43" cm="1">
        <f t="array" aca="1" ref="N8" ca="1">IF(ISNUMBER(Main!$F$3),INDEX(INDIRECT("'"&amp;Main!$E$3&amp;"'!$B$1:$BA$550"),ROW(N8),(MATCH("Elevation",INDIRECT("'"&amp;Main!$E$3&amp;"'!$B$1:$BA$1"),0))),"--")</f>
        <v>495.02800000000002</v>
      </c>
      <c r="O8" s="43" cm="1">
        <f t="array" aca="1" ref="O8" ca="1">IF(ISNUMBER(Main!$F$4),INDEX(INDIRECT("'"&amp;Main!$E$4&amp;"'!$B$1:$BA$550"),ROW(O8),(MATCH("Elevation",INDIRECT("'"&amp;Main!$E$4&amp;"'!$B$1:$BA$1"),0))),"--")</f>
        <v>506.524</v>
      </c>
      <c r="P8" s="43" cm="1">
        <f t="array" aca="1" ref="P8" ca="1">IF(ISNUMBER(Main!$F$5),INDEX(INDIRECT("'"&amp;Main!$E$5&amp;"'!$B$1:$BA$550"),ROW(P8),(MATCH("Elevation",INDIRECT("'"&amp;Main!$E$5&amp;"'!$B$1:$BA$1"),0))),"--")</f>
        <v>522.06899999999996</v>
      </c>
      <c r="Q8" s="43" cm="1">
        <f t="array" aca="1" ref="Q8" ca="1">IF(ISNUMBER(Main!$F$6),INDEX(INDIRECT("'"&amp;Main!$E$6&amp;"'!$B$1:$BA$550"),ROW(Q8),(MATCH("Elevation",INDIRECT("'"&amp;Main!$E$6&amp;"'!$B$1:$BA$1"),0))),"--")</f>
        <v>531.51599999999996</v>
      </c>
      <c r="R8" s="43" cm="1">
        <f t="array" aca="1" ref="R8" ca="1">IF(ISNUMBER(Main!$F$7),INDEX(INDIRECT("'"&amp;Main!$E$7&amp;"'!$B$1:$BA$550"),ROW(R8),(MATCH("Elevation",INDIRECT("'"&amp;Main!$E$7&amp;"'!$B$1:$BA$1"),0))),"--")</f>
        <v>535.88099999999997</v>
      </c>
      <c r="S8" s="43" cm="1">
        <f t="array" aca="1" ref="S8" ca="1">IF(ISNUMBER(Main!$F$8),INDEX(INDIRECT("'"&amp;Main!$E$8&amp;"'!$B$1:$BA$550"),ROW(S8),(MATCH("Elevation",INDIRECT("'"&amp;Main!$E$8&amp;"'!$B$1:$BA$1"),0))),"--")</f>
        <v>557.149</v>
      </c>
      <c r="T8" s="43" t="str" cm="1">
        <f t="array" aca="1" ref="T8" ca="1">IF(ISNUMBER(Main!$F$9),INDEX(INDIRECT("'"&amp;Main!$E$9&amp;"'!$B$1:$BA$550"),ROW(T8),(MATCH("Elevation",INDIRECT("'"&amp;Main!$E$9&amp;"'!$B$1:$BA$1"),0))),"--")</f>
        <v>--</v>
      </c>
      <c r="U8" s="43" t="str" cm="1">
        <f t="array" aca="1" ref="U8" ca="1">IF(ISNUMBER(Main!$F$10),INDEX(INDIRECT("'"&amp;Main!$E$10&amp;"'!$B$1:$BA$550"),ROW(U8),(MATCH("Elevation",INDIRECT("'"&amp;Main!$E$10&amp;"'!$B$1:$BA$1"),0))),"--")</f>
        <v>--</v>
      </c>
      <c r="V8" s="43" t="str" cm="1">
        <f t="array" aca="1" ref="V8" ca="1">IF(ISNUMBER(Main!$F$11),INDEX(INDIRECT("'"&amp;Main!$E$11&amp;"'!$B$1:$BA$550"),ROW(V8),(MATCH("Elevation",INDIRECT("'"&amp;Main!$E$11&amp;"'!$B$1:$BA$1"),0))),"--")</f>
        <v>--</v>
      </c>
      <c r="W8" s="43" t="str" cm="1">
        <f t="array" aca="1" ref="W8" ca="1">IF(ISNUMBER(Main!$F$12),INDEX(INDIRECT("'"&amp;Main!$E$12&amp;"'!$B$1:$BA$550"),ROW(W8),(MATCH("Elevation",INDIRECT("'"&amp;Main!$E$12&amp;"'!$B$1:$BA$1"),0))),"--")</f>
        <v>--</v>
      </c>
      <c r="X8" s="43" t="str" cm="1">
        <f t="array" aca="1" ref="X8" ca="1">IF(ISNUMBER(Main!$F$13),INDEX(INDIRECT("'"&amp;Main!$E$13&amp;"'!$B$1:$BA$550"),ROW(X8),(MATCH("Elevation",INDIRECT("'"&amp;Main!$E$13&amp;"'!$B$1:$BA$1"),0))),"--")</f>
        <v>--</v>
      </c>
      <c r="Y8" s="43" t="str" cm="1">
        <f t="array" aca="1" ref="Y8" ca="1">IF(ISNUMBER(Main!$F$14),INDEX(INDIRECT("'"&amp;Main!$E$14&amp;"'!$B$1:$BA$550"),ROW(Y8),(MATCH("Elevation",INDIRECT("'"&amp;Main!$E$14&amp;"'!$B$1:$BA$1"),0))),"--")</f>
        <v>--</v>
      </c>
      <c r="Z8" s="221"/>
      <c r="AA8" s="43">
        <f ca="1">IF(ISNUMBER(Main!$F$3),'Storage-elevation'!BD8/1000,"--")</f>
        <v>201.32624000000004</v>
      </c>
      <c r="AB8" s="43">
        <f ca="1">IF(ISNUMBER(Main!$F$4),'Storage-elevation'!BE8/1000,"--")</f>
        <v>235.35392400000001</v>
      </c>
      <c r="AC8" s="172">
        <f ca="1">IF(ISNUMBER(Main!$F$5),'Storage-elevation'!BF8/1000,"--")</f>
        <v>286.51194799999985</v>
      </c>
      <c r="AD8" s="43">
        <f ca="1">IF(ISNUMBER(Main!$F$6),'Storage-elevation'!BG8/1000,"--")</f>
        <v>320.53684399999986</v>
      </c>
      <c r="AE8" s="43">
        <f ca="1">IF(ISNUMBER(Main!$F$7),'Storage-elevation'!BH8/1000,"--")</f>
        <v>336.9781339999999</v>
      </c>
      <c r="AF8" s="43">
        <f ca="1">IF(ISNUMBER(Main!$F$8),'Storage-elevation'!BI8/1000,"--")</f>
        <v>423.93942800000002</v>
      </c>
      <c r="AG8" s="43" t="str">
        <f ca="1">IF(ISNUMBER(Main!$F$9),'Storage-elevation'!BJ8/1000,"--")</f>
        <v>--</v>
      </c>
      <c r="AH8" s="172" t="str">
        <f ca="1">IF(ISNUMBER(Main!$F$10),'Storage-elevation'!BK8/1000,"--")</f>
        <v>--</v>
      </c>
      <c r="AI8" s="43" t="str">
        <f ca="1">IF(ISNUMBER(Main!$F$11),'Storage-elevation'!BL8/1000,"--")</f>
        <v>--</v>
      </c>
      <c r="AJ8" s="43" t="str">
        <f ca="1">IF(ISNUMBER(Main!$F$12),'Storage-elevation'!BM8/1000,"--")</f>
        <v>--</v>
      </c>
      <c r="AK8" s="43" t="str">
        <f ca="1">IF(ISNUMBER(Main!$F$13),'Storage-elevation'!BN8/1000,"--")</f>
        <v>--</v>
      </c>
      <c r="AL8" s="43" t="str">
        <f ca="1">IF(ISNUMBER(Main!$F$14),'Storage-elevation'!BO8/1000,"--")</f>
        <v>--</v>
      </c>
    </row>
    <row r="9" spans="1:38" x14ac:dyDescent="0.3">
      <c r="A9" s="43" cm="1">
        <f t="array" aca="1" ref="A9" ca="1">IF(ISNUMBER(Main!$F$3),INDEX(INDIRECT("'"&amp;Main!$E$3&amp;"'!$B$1:$BA$550"),ROW(A9),(MATCH("Temp",INDIRECT("'"&amp;Main!$E$3&amp;"'!$B$1:$BA$1"),0))),"--")</f>
        <v>52.231999999999999</v>
      </c>
      <c r="B9" s="43" cm="1">
        <f t="array" aca="1" ref="B9" ca="1">IF(ISNUMBER(Main!$F$4),INDEX(INDIRECT("'"&amp;Main!$E$4&amp;"'!$B$1:$BA$550"),ROW(B9),(MATCH("Temp",INDIRECT("'"&amp;Main!$E$4&amp;"'!$B$1:$BA$1"),0))),"--")</f>
        <v>53.460999999999999</v>
      </c>
      <c r="C9" s="43" cm="1">
        <f t="array" aca="1" ref="C9" ca="1">IF(ISNUMBER(Main!$F$5),INDEX(INDIRECT("'"&amp;Main!$E$5&amp;"'!$B$1:$BA$550"),ROW(C9),(MATCH("Temp",INDIRECT("'"&amp;Main!$E$5&amp;"'!$B$1:$BA$1"),0))),"--")</f>
        <v>55.792000000000002</v>
      </c>
      <c r="D9" s="43" cm="1">
        <f t="array" aca="1" ref="D9" ca="1">IF(ISNUMBER(Main!$F$6),INDEX(INDIRECT("'"&amp;Main!$E$6&amp;"'!$B$1:$BA$550"),ROW(D9),(MATCH("Temp",INDIRECT("'"&amp;Main!$E$6&amp;"'!$B$1:$BA$1"),0))),"--")</f>
        <v>51.195999999999998</v>
      </c>
      <c r="E9" s="43" cm="1">
        <f t="array" aca="1" ref="E9" ca="1">IF(ISNUMBER(Main!$F$7),INDEX(INDIRECT("'"&amp;Main!$E$7&amp;"'!$B$1:$BA$550"),ROW(E9),(MATCH("Temp",INDIRECT("'"&amp;Main!$E$7&amp;"'!$B$1:$BA$1"),0))),"--")</f>
        <v>54.271000000000001</v>
      </c>
      <c r="F9" s="43" cm="1">
        <f t="array" aca="1" ref="F9" ca="1">IF(ISNUMBER(Main!$F$8),INDEX(INDIRECT("'"&amp;Main!$E$8&amp;"'!$B$1:$BA$550"),ROW(F9),(MATCH("Temp",INDIRECT("'"&amp;Main!$E$8&amp;"'!$B$1:$BA$1"),0))),"--")</f>
        <v>58.58</v>
      </c>
      <c r="G9" s="43" t="str" cm="1">
        <f t="array" aca="1" ref="G9" ca="1">IF(ISNUMBER(Main!$F$9),INDEX(INDIRECT("'"&amp;Main!$E$9&amp;"'!$B$1:$BA$550"),ROW(G9),(MATCH("Temp",INDIRECT("'"&amp;Main!$E$9&amp;"'!$B$1:$BA$1"),0))),"--")</f>
        <v>--</v>
      </c>
      <c r="H9" s="43" t="str" cm="1">
        <f t="array" aca="1" ref="H9" ca="1">IF(ISNUMBER(Main!$F$10),INDEX(INDIRECT("'"&amp;Main!$E$10&amp;"'!$B$1:$BA$550"),ROW(H9),(MATCH("Temp",INDIRECT("'"&amp;Main!$E$10&amp;"'!$B$1:$BA$1"),0))),"--")</f>
        <v>--</v>
      </c>
      <c r="I9" s="43" t="str" cm="1">
        <f t="array" aca="1" ref="I9" ca="1">IF(ISNUMBER(Main!$F$11),INDEX(INDIRECT("'"&amp;Main!$E$11&amp;"'!$B$1:$BA$550"),ROW(I9),(MATCH("Temp",INDIRECT("'"&amp;Main!$E$11&amp;"'!$B$1:$BA$1"),0))),"--")</f>
        <v>--</v>
      </c>
      <c r="J9" s="43" t="str" cm="1">
        <f t="array" aca="1" ref="J9" ca="1">IF(ISNUMBER(Main!$F$12),INDEX(INDIRECT("'"&amp;Main!$E$12&amp;"'!$B$1:$BA$550"),ROW(J9),(MATCH("Temp",INDIRECT("'"&amp;Main!$E$12&amp;"'!$B$1:$BA$1"),0))),"--")</f>
        <v>--</v>
      </c>
      <c r="K9" s="43" t="str" cm="1">
        <f t="array" aca="1" ref="K9" ca="1">IF(ISNUMBER(Main!$F$13),INDEX(INDIRECT("'"&amp;Main!$E$13&amp;"'!$B$1:$BA$550"),ROW(K9),(MATCH("Temp",INDIRECT("'"&amp;Main!$E$13&amp;"'!$B$1:$BA$1"),0))),"--")</f>
        <v>--</v>
      </c>
      <c r="L9" s="43" t="str" cm="1">
        <f t="array" aca="1" ref="L9" ca="1">IF(ISNUMBER(Main!$F$14),INDEX(INDIRECT("'"&amp;Main!$E$14&amp;"'!$B$1:$BA$550"),ROW(L9),(MATCH("Temp",INDIRECT("'"&amp;Main!$E$14&amp;"'!$B$1:$BA$1"),0))),"--")</f>
        <v>--</v>
      </c>
      <c r="M9" s="221"/>
      <c r="N9" s="43" cm="1">
        <f t="array" aca="1" ref="N9" ca="1">IF(ISNUMBER(Main!$F$3),INDEX(INDIRECT("'"&amp;Main!$E$3&amp;"'!$B$1:$BA$550"),ROW(N9),(MATCH("Elevation",INDIRECT("'"&amp;Main!$E$3&amp;"'!$B$1:$BA$1"),0))),"--")</f>
        <v>491.31400000000002</v>
      </c>
      <c r="O9" s="43" cm="1">
        <f t="array" aca="1" ref="O9" ca="1">IF(ISNUMBER(Main!$F$4),INDEX(INDIRECT("'"&amp;Main!$E$4&amp;"'!$B$1:$BA$550"),ROW(O9),(MATCH("Elevation",INDIRECT("'"&amp;Main!$E$4&amp;"'!$B$1:$BA$1"),0))),"--")</f>
        <v>504.27699999999999</v>
      </c>
      <c r="P9" s="43" cm="1">
        <f t="array" aca="1" ref="P9" ca="1">IF(ISNUMBER(Main!$F$5),INDEX(INDIRECT("'"&amp;Main!$E$5&amp;"'!$B$1:$BA$550"),ROW(P9),(MATCH("Elevation",INDIRECT("'"&amp;Main!$E$5&amp;"'!$B$1:$BA$1"),0))),"--")</f>
        <v>520.351</v>
      </c>
      <c r="Q9" s="43" cm="1">
        <f t="array" aca="1" ref="Q9" ca="1">IF(ISNUMBER(Main!$F$6),INDEX(INDIRECT("'"&amp;Main!$E$6&amp;"'!$B$1:$BA$550"),ROW(Q9),(MATCH("Elevation",INDIRECT("'"&amp;Main!$E$6&amp;"'!$B$1:$BA$1"),0))),"--")</f>
        <v>521.76599999999996</v>
      </c>
      <c r="R9" s="43" cm="1">
        <f t="array" aca="1" ref="R9" ca="1">IF(ISNUMBER(Main!$F$7),INDEX(INDIRECT("'"&amp;Main!$E$7&amp;"'!$B$1:$BA$550"),ROW(R9),(MATCH("Elevation",INDIRECT("'"&amp;Main!$E$7&amp;"'!$B$1:$BA$1"),0))),"--")</f>
        <v>525.78099999999995</v>
      </c>
      <c r="S9" s="43" cm="1">
        <f t="array" aca="1" ref="S9" ca="1">IF(ISNUMBER(Main!$F$8),INDEX(INDIRECT("'"&amp;Main!$E$8&amp;"'!$B$1:$BA$550"),ROW(S9),(MATCH("Elevation",INDIRECT("'"&amp;Main!$E$8&amp;"'!$B$1:$BA$1"),0))),"--")</f>
        <v>547.45399999999995</v>
      </c>
      <c r="T9" s="43" t="str" cm="1">
        <f t="array" aca="1" ref="T9" ca="1">IF(ISNUMBER(Main!$F$9),INDEX(INDIRECT("'"&amp;Main!$E$9&amp;"'!$B$1:$BA$550"),ROW(T9),(MATCH("Elevation",INDIRECT("'"&amp;Main!$E$9&amp;"'!$B$1:$BA$1"),0))),"--")</f>
        <v>--</v>
      </c>
      <c r="U9" s="43" t="str" cm="1">
        <f t="array" aca="1" ref="U9" ca="1">IF(ISNUMBER(Main!$F$10),INDEX(INDIRECT("'"&amp;Main!$E$10&amp;"'!$B$1:$BA$550"),ROW(U9),(MATCH("Elevation",INDIRECT("'"&amp;Main!$E$10&amp;"'!$B$1:$BA$1"),0))),"--")</f>
        <v>--</v>
      </c>
      <c r="V9" s="43" t="str" cm="1">
        <f t="array" aca="1" ref="V9" ca="1">IF(ISNUMBER(Main!$F$11),INDEX(INDIRECT("'"&amp;Main!$E$11&amp;"'!$B$1:$BA$550"),ROW(V9),(MATCH("Elevation",INDIRECT("'"&amp;Main!$E$11&amp;"'!$B$1:$BA$1"),0))),"--")</f>
        <v>--</v>
      </c>
      <c r="W9" s="43" t="str" cm="1">
        <f t="array" aca="1" ref="W9" ca="1">IF(ISNUMBER(Main!$F$12),INDEX(INDIRECT("'"&amp;Main!$E$12&amp;"'!$B$1:$BA$550"),ROW(W9),(MATCH("Elevation",INDIRECT("'"&amp;Main!$E$12&amp;"'!$B$1:$BA$1"),0))),"--")</f>
        <v>--</v>
      </c>
      <c r="X9" s="43" t="str" cm="1">
        <f t="array" aca="1" ref="X9" ca="1">IF(ISNUMBER(Main!$F$13),INDEX(INDIRECT("'"&amp;Main!$E$13&amp;"'!$B$1:$BA$550"),ROW(X9),(MATCH("Elevation",INDIRECT("'"&amp;Main!$E$13&amp;"'!$B$1:$BA$1"),0))),"--")</f>
        <v>--</v>
      </c>
      <c r="Y9" s="43" t="str" cm="1">
        <f t="array" aca="1" ref="Y9" ca="1">IF(ISNUMBER(Main!$F$14),INDEX(INDIRECT("'"&amp;Main!$E$14&amp;"'!$B$1:$BA$550"),ROW(Y9),(MATCH("Elevation",INDIRECT("'"&amp;Main!$E$14&amp;"'!$B$1:$BA$1"),0))),"--")</f>
        <v>--</v>
      </c>
      <c r="Z9" s="221"/>
      <c r="AA9" s="43">
        <f ca="1">IF(ISNUMBER(Main!$F$3),'Storage-elevation'!BD9/1000,"--")</f>
        <v>191.02379000000008</v>
      </c>
      <c r="AB9" s="43">
        <f ca="1">IF(ISNUMBER(Main!$F$4),'Storage-elevation'!BE9/1000,"--")</f>
        <v>228.44612699999996</v>
      </c>
      <c r="AC9" s="172">
        <f ca="1">IF(ISNUMBER(Main!$F$5),'Storage-elevation'!BF9/1000,"--")</f>
        <v>280.57179099999996</v>
      </c>
      <c r="AD9" s="43">
        <f ca="1">IF(ISNUMBER(Main!$F$6),'Storage-elevation'!BG9/1000,"--")</f>
        <v>285.45995599999986</v>
      </c>
      <c r="AE9" s="43">
        <f ca="1">IF(ISNUMBER(Main!$F$7),'Storage-elevation'!BH9/1000,"--")</f>
        <v>299.61416999999983</v>
      </c>
      <c r="AF9" s="43">
        <f ca="1">IF(ISNUMBER(Main!$F$8),'Storage-elevation'!BI9/1000,"--")</f>
        <v>382.88666399999983</v>
      </c>
      <c r="AG9" s="43" t="str">
        <f ca="1">IF(ISNUMBER(Main!$F$9),'Storage-elevation'!BJ9/1000,"--")</f>
        <v>--</v>
      </c>
      <c r="AH9" s="172" t="str">
        <f ca="1">IF(ISNUMBER(Main!$F$10),'Storage-elevation'!BK9/1000,"--")</f>
        <v>--</v>
      </c>
      <c r="AI9" s="43" t="str">
        <f ca="1">IF(ISNUMBER(Main!$F$11),'Storage-elevation'!BL9/1000,"--")</f>
        <v>--</v>
      </c>
      <c r="AJ9" s="43" t="str">
        <f ca="1">IF(ISNUMBER(Main!$F$12),'Storage-elevation'!BM9/1000,"--")</f>
        <v>--</v>
      </c>
      <c r="AK9" s="43" t="str">
        <f ca="1">IF(ISNUMBER(Main!$F$13),'Storage-elevation'!BN9/1000,"--")</f>
        <v>--</v>
      </c>
      <c r="AL9" s="43" t="str">
        <f ca="1">IF(ISNUMBER(Main!$F$14),'Storage-elevation'!BO9/1000,"--")</f>
        <v>--</v>
      </c>
    </row>
    <row r="10" spans="1:38" x14ac:dyDescent="0.3">
      <c r="A10" s="43" cm="1">
        <f t="array" aca="1" ref="A10" ca="1">IF(ISNUMBER(Main!$F$3),INDEX(INDIRECT("'"&amp;Main!$E$3&amp;"'!$B$1:$BA$550"),ROW(A10),(MATCH("Temp",INDIRECT("'"&amp;Main!$E$3&amp;"'!$B$1:$BA$1"),0))),"--")</f>
        <v>52.220999999999997</v>
      </c>
      <c r="B10" s="43" cm="1">
        <f t="array" aca="1" ref="B10" ca="1">IF(ISNUMBER(Main!$F$4),INDEX(INDIRECT("'"&amp;Main!$E$4&amp;"'!$B$1:$BA$550"),ROW(B10),(MATCH("Temp",INDIRECT("'"&amp;Main!$E$4&amp;"'!$B$1:$BA$1"),0))),"--")</f>
        <v>53.25</v>
      </c>
      <c r="C10" s="43" cm="1">
        <f t="array" aca="1" ref="C10" ca="1">IF(ISNUMBER(Main!$F$5),INDEX(INDIRECT("'"&amp;Main!$E$5&amp;"'!$B$1:$BA$550"),ROW(C10),(MATCH("Temp",INDIRECT("'"&amp;Main!$E$5&amp;"'!$B$1:$BA$1"),0))),"--")</f>
        <v>55.765000000000001</v>
      </c>
      <c r="D10" s="43" cm="1">
        <f t="array" aca="1" ref="D10" ca="1">IF(ISNUMBER(Main!$F$6),INDEX(INDIRECT("'"&amp;Main!$E$6&amp;"'!$B$1:$BA$550"),ROW(D10),(MATCH("Temp",INDIRECT("'"&amp;Main!$E$6&amp;"'!$B$1:$BA$1"),0))),"--")</f>
        <v>50.381999999999998</v>
      </c>
      <c r="E10" s="43" cm="1">
        <f t="array" aca="1" ref="E10" ca="1">IF(ISNUMBER(Main!$F$7),INDEX(INDIRECT("'"&amp;Main!$E$7&amp;"'!$B$1:$BA$550"),ROW(E10),(MATCH("Temp",INDIRECT("'"&amp;Main!$E$7&amp;"'!$B$1:$BA$1"),0))),"--")</f>
        <v>53.79</v>
      </c>
      <c r="F10" s="43" cm="1">
        <f t="array" aca="1" ref="F10" ca="1">IF(ISNUMBER(Main!$F$8),INDEX(INDIRECT("'"&amp;Main!$E$8&amp;"'!$B$1:$BA$550"),ROW(F10),(MATCH("Temp",INDIRECT("'"&amp;Main!$E$8&amp;"'!$B$1:$BA$1"),0))),"--")</f>
        <v>56.99</v>
      </c>
      <c r="G10" s="43" t="str" cm="1">
        <f t="array" aca="1" ref="G10" ca="1">IF(ISNUMBER(Main!$F$9),INDEX(INDIRECT("'"&amp;Main!$E$9&amp;"'!$B$1:$BA$550"),ROW(G10),(MATCH("Temp",INDIRECT("'"&amp;Main!$E$9&amp;"'!$B$1:$BA$1"),0))),"--")</f>
        <v>--</v>
      </c>
      <c r="H10" s="43" t="str" cm="1">
        <f t="array" aca="1" ref="H10" ca="1">IF(ISNUMBER(Main!$F$10),INDEX(INDIRECT("'"&amp;Main!$E$10&amp;"'!$B$1:$BA$550"),ROW(H10),(MATCH("Temp",INDIRECT("'"&amp;Main!$E$10&amp;"'!$B$1:$BA$1"),0))),"--")</f>
        <v>--</v>
      </c>
      <c r="I10" s="43" t="str" cm="1">
        <f t="array" aca="1" ref="I10" ca="1">IF(ISNUMBER(Main!$F$11),INDEX(INDIRECT("'"&amp;Main!$E$11&amp;"'!$B$1:$BA$550"),ROW(I10),(MATCH("Temp",INDIRECT("'"&amp;Main!$E$11&amp;"'!$B$1:$BA$1"),0))),"--")</f>
        <v>--</v>
      </c>
      <c r="J10" s="43" t="str" cm="1">
        <f t="array" aca="1" ref="J10" ca="1">IF(ISNUMBER(Main!$F$12),INDEX(INDIRECT("'"&amp;Main!$E$12&amp;"'!$B$1:$BA$550"),ROW(J10),(MATCH("Temp",INDIRECT("'"&amp;Main!$E$12&amp;"'!$B$1:$BA$1"),0))),"--")</f>
        <v>--</v>
      </c>
      <c r="K10" s="43" t="str" cm="1">
        <f t="array" aca="1" ref="K10" ca="1">IF(ISNUMBER(Main!$F$13),INDEX(INDIRECT("'"&amp;Main!$E$13&amp;"'!$B$1:$BA$550"),ROW(K10),(MATCH("Temp",INDIRECT("'"&amp;Main!$E$13&amp;"'!$B$1:$BA$1"),0))),"--")</f>
        <v>--</v>
      </c>
      <c r="L10" s="43" t="str" cm="1">
        <f t="array" aca="1" ref="L10" ca="1">IF(ISNUMBER(Main!$F$14),INDEX(INDIRECT("'"&amp;Main!$E$14&amp;"'!$B$1:$BA$550"),ROW(L10),(MATCH("Temp",INDIRECT("'"&amp;Main!$E$14&amp;"'!$B$1:$BA$1"),0))),"--")</f>
        <v>--</v>
      </c>
      <c r="M10" s="221"/>
      <c r="N10" s="43" cm="1">
        <f t="array" aca="1" ref="N10" ca="1">IF(ISNUMBER(Main!$F$3),INDEX(INDIRECT("'"&amp;Main!$E$3&amp;"'!$B$1:$BA$550"),ROW(N10),(MATCH("Elevation",INDIRECT("'"&amp;Main!$E$3&amp;"'!$B$1:$BA$1"),0))),"--")</f>
        <v>489.24300000000005</v>
      </c>
      <c r="O10" s="43" cm="1">
        <f t="array" aca="1" ref="O10" ca="1">IF(ISNUMBER(Main!$F$4),INDEX(INDIRECT("'"&amp;Main!$E$4&amp;"'!$B$1:$BA$550"),ROW(O10),(MATCH("Elevation",INDIRECT("'"&amp;Main!$E$4&amp;"'!$B$1:$BA$1"),0))),"--")</f>
        <v>501.22</v>
      </c>
      <c r="P10" s="43" cm="1">
        <f t="array" aca="1" ref="P10" ca="1">IF(ISNUMBER(Main!$F$5),INDEX(INDIRECT("'"&amp;Main!$E$5&amp;"'!$B$1:$BA$550"),ROW(P10),(MATCH("Elevation",INDIRECT("'"&amp;Main!$E$5&amp;"'!$B$1:$BA$1"),0))),"--")</f>
        <v>516.28499999999997</v>
      </c>
      <c r="Q10" s="43" cm="1">
        <f t="array" aca="1" ref="Q10" ca="1">IF(ISNUMBER(Main!$F$6),INDEX(INDIRECT("'"&amp;Main!$E$6&amp;"'!$B$1:$BA$550"),ROW(Q10),(MATCH("Elevation",INDIRECT("'"&amp;Main!$E$6&amp;"'!$B$1:$BA$1"),0))),"--")</f>
        <v>511.99900000000002</v>
      </c>
      <c r="R10" s="43" cm="1">
        <f t="array" aca="1" ref="R10" ca="1">IF(ISNUMBER(Main!$F$7),INDEX(INDIRECT("'"&amp;Main!$E$7&amp;"'!$B$1:$BA$550"),ROW(R10),(MATCH("Elevation",INDIRECT("'"&amp;Main!$E$7&amp;"'!$B$1:$BA$1"),0))),"--")</f>
        <v>515.75</v>
      </c>
      <c r="S10" s="43" cm="1">
        <f t="array" aca="1" ref="S10" ca="1">IF(ISNUMBER(Main!$F$8),INDEX(INDIRECT("'"&amp;Main!$E$8&amp;"'!$B$1:$BA$550"),ROW(S10),(MATCH("Elevation",INDIRECT("'"&amp;Main!$E$8&amp;"'!$B$1:$BA$1"),0))),"--")</f>
        <v>537.39400000000001</v>
      </c>
      <c r="T10" s="43" t="str" cm="1">
        <f t="array" aca="1" ref="T10" ca="1">IF(ISNUMBER(Main!$F$9),INDEX(INDIRECT("'"&amp;Main!$E$9&amp;"'!$B$1:$BA$550"),ROW(T10),(MATCH("Elevation",INDIRECT("'"&amp;Main!$E$9&amp;"'!$B$1:$BA$1"),0))),"--")</f>
        <v>--</v>
      </c>
      <c r="U10" s="43" t="str" cm="1">
        <f t="array" aca="1" ref="U10" ca="1">IF(ISNUMBER(Main!$F$10),INDEX(INDIRECT("'"&amp;Main!$E$10&amp;"'!$B$1:$BA$550"),ROW(U10),(MATCH("Elevation",INDIRECT("'"&amp;Main!$E$10&amp;"'!$B$1:$BA$1"),0))),"--")</f>
        <v>--</v>
      </c>
      <c r="V10" s="43" t="str" cm="1">
        <f t="array" aca="1" ref="V10" ca="1">IF(ISNUMBER(Main!$F$11),INDEX(INDIRECT("'"&amp;Main!$E$11&amp;"'!$B$1:$BA$550"),ROW(V10),(MATCH("Elevation",INDIRECT("'"&amp;Main!$E$11&amp;"'!$B$1:$BA$1"),0))),"--")</f>
        <v>--</v>
      </c>
      <c r="W10" s="43" t="str" cm="1">
        <f t="array" aca="1" ref="W10" ca="1">IF(ISNUMBER(Main!$F$12),INDEX(INDIRECT("'"&amp;Main!$E$12&amp;"'!$B$1:$BA$550"),ROW(W10),(MATCH("Elevation",INDIRECT("'"&amp;Main!$E$12&amp;"'!$B$1:$BA$1"),0))),"--")</f>
        <v>--</v>
      </c>
      <c r="X10" s="43" t="str" cm="1">
        <f t="array" aca="1" ref="X10" ca="1">IF(ISNUMBER(Main!$F$13),INDEX(INDIRECT("'"&amp;Main!$E$13&amp;"'!$B$1:$BA$550"),ROW(X10),(MATCH("Elevation",INDIRECT("'"&amp;Main!$E$13&amp;"'!$B$1:$BA$1"),0))),"--")</f>
        <v>--</v>
      </c>
      <c r="Y10" s="43" t="str" cm="1">
        <f t="array" aca="1" ref="Y10" ca="1">IF(ISNUMBER(Main!$F$14),INDEX(INDIRECT("'"&amp;Main!$E$14&amp;"'!$B$1:$BA$550"),ROW(Y10),(MATCH("Elevation",INDIRECT("'"&amp;Main!$E$14&amp;"'!$B$1:$BA$1"),0))),"--")</f>
        <v>--</v>
      </c>
      <c r="Z10" s="221"/>
      <c r="AA10" s="43">
        <f ca="1">IF(ISNUMBER(Main!$F$3),'Storage-elevation'!BD10/1000,"--")</f>
        <v>185.42699700000014</v>
      </c>
      <c r="AB10" s="43">
        <f ca="1">IF(ISNUMBER(Main!$F$4),'Storage-elevation'!BE10/1000,"--")</f>
        <v>219.2509400000001</v>
      </c>
      <c r="AC10" s="172">
        <f ca="1">IF(ISNUMBER(Main!$F$5),'Storage-elevation'!BF10/1000,"--")</f>
        <v>266.77860999999984</v>
      </c>
      <c r="AD10" s="43">
        <f ca="1">IF(ISNUMBER(Main!$F$6),'Storage-elevation'!BG10/1000,"--")</f>
        <v>252.69378100000009</v>
      </c>
      <c r="AE10" s="43">
        <f ca="1">IF(ISNUMBER(Main!$F$7),'Storage-elevation'!BH10/1000,"--")</f>
        <v>264.995</v>
      </c>
      <c r="AF10" s="43">
        <f ca="1">IF(ISNUMBER(Main!$F$8),'Storage-elevation'!BI10/1000,"--")</f>
        <v>342.79759799999999</v>
      </c>
      <c r="AG10" s="43" t="str">
        <f ca="1">IF(ISNUMBER(Main!$F$9),'Storage-elevation'!BJ10/1000,"--")</f>
        <v>--</v>
      </c>
      <c r="AH10" s="172" t="str">
        <f ca="1">IF(ISNUMBER(Main!$F$10),'Storage-elevation'!BK10/1000,"--")</f>
        <v>--</v>
      </c>
      <c r="AI10" s="43" t="str">
        <f ca="1">IF(ISNUMBER(Main!$F$11),'Storage-elevation'!BL10/1000,"--")</f>
        <v>--</v>
      </c>
      <c r="AJ10" s="43" t="str">
        <f ca="1">IF(ISNUMBER(Main!$F$12),'Storage-elevation'!BM10/1000,"--")</f>
        <v>--</v>
      </c>
      <c r="AK10" s="43" t="str">
        <f ca="1">IF(ISNUMBER(Main!$F$13),'Storage-elevation'!BN10/1000,"--")</f>
        <v>--</v>
      </c>
      <c r="AL10" s="43" t="str">
        <f ca="1">IF(ISNUMBER(Main!$F$14),'Storage-elevation'!BO10/1000,"--")</f>
        <v>--</v>
      </c>
    </row>
    <row r="11" spans="1:38" x14ac:dyDescent="0.3">
      <c r="A11" s="43" cm="1">
        <f t="array" aca="1" ref="A11" ca="1">IF(ISNUMBER(Main!$F$3),INDEX(INDIRECT("'"&amp;Main!$E$3&amp;"'!$B$1:$BA$550"),ROW(A11),(MATCH("Temp",INDIRECT("'"&amp;Main!$E$3&amp;"'!$B$1:$BA$1"),0))),"--")</f>
        <v>52.207000000000001</v>
      </c>
      <c r="B11" s="43" cm="1">
        <f t="array" aca="1" ref="B11" ca="1">IF(ISNUMBER(Main!$F$4),INDEX(INDIRECT("'"&amp;Main!$E$4&amp;"'!$B$1:$BA$550"),ROW(B11),(MATCH("Temp",INDIRECT("'"&amp;Main!$E$4&amp;"'!$B$1:$BA$1"),0))),"--")</f>
        <v>52.84</v>
      </c>
      <c r="C11" s="43" cm="1">
        <f t="array" aca="1" ref="C11" ca="1">IF(ISNUMBER(Main!$F$5),INDEX(INDIRECT("'"&amp;Main!$E$5&amp;"'!$B$1:$BA$550"),ROW(C11),(MATCH("Temp",INDIRECT("'"&amp;Main!$E$5&amp;"'!$B$1:$BA$1"),0))),"--")</f>
        <v>55.746000000000002</v>
      </c>
      <c r="D11" s="43" cm="1">
        <f t="array" aca="1" ref="D11" ca="1">IF(ISNUMBER(Main!$F$6),INDEX(INDIRECT("'"&amp;Main!$E$6&amp;"'!$B$1:$BA$550"),ROW(D11),(MATCH("Temp",INDIRECT("'"&amp;Main!$E$6&amp;"'!$B$1:$BA$1"),0))),"--")</f>
        <v>49.895000000000003</v>
      </c>
      <c r="E11" s="43" cm="1">
        <f t="array" aca="1" ref="E11" ca="1">IF(ISNUMBER(Main!$F$7),INDEX(INDIRECT("'"&amp;Main!$E$7&amp;"'!$B$1:$BA$550"),ROW(E11),(MATCH("Temp",INDIRECT("'"&amp;Main!$E$7&amp;"'!$B$1:$BA$1"),0))),"--")</f>
        <v>53.576000000000001</v>
      </c>
      <c r="F11" s="43" cm="1">
        <f t="array" aca="1" ref="F11" ca="1">IF(ISNUMBER(Main!$F$8),INDEX(INDIRECT("'"&amp;Main!$E$8&amp;"'!$B$1:$BA$550"),ROW(F11),(MATCH("Temp",INDIRECT("'"&amp;Main!$E$8&amp;"'!$B$1:$BA$1"),0))),"--")</f>
        <v>56.776000000000003</v>
      </c>
      <c r="G11" s="43" t="str" cm="1">
        <f t="array" aca="1" ref="G11" ca="1">IF(ISNUMBER(Main!$F$9),INDEX(INDIRECT("'"&amp;Main!$E$9&amp;"'!$B$1:$BA$550"),ROW(G11),(MATCH("Temp",INDIRECT("'"&amp;Main!$E$9&amp;"'!$B$1:$BA$1"),0))),"--")</f>
        <v>--</v>
      </c>
      <c r="H11" s="43" t="str" cm="1">
        <f t="array" aca="1" ref="H11" ca="1">IF(ISNUMBER(Main!$F$10),INDEX(INDIRECT("'"&amp;Main!$E$10&amp;"'!$B$1:$BA$550"),ROW(H11),(MATCH("Temp",INDIRECT("'"&amp;Main!$E$10&amp;"'!$B$1:$BA$1"),0))),"--")</f>
        <v>--</v>
      </c>
      <c r="I11" s="43" t="str" cm="1">
        <f t="array" aca="1" ref="I11" ca="1">IF(ISNUMBER(Main!$F$11),INDEX(INDIRECT("'"&amp;Main!$E$11&amp;"'!$B$1:$BA$550"),ROW(I11),(MATCH("Temp",INDIRECT("'"&amp;Main!$E$11&amp;"'!$B$1:$BA$1"),0))),"--")</f>
        <v>--</v>
      </c>
      <c r="J11" s="43" t="str" cm="1">
        <f t="array" aca="1" ref="J11" ca="1">IF(ISNUMBER(Main!$F$12),INDEX(INDIRECT("'"&amp;Main!$E$12&amp;"'!$B$1:$BA$550"),ROW(J11),(MATCH("Temp",INDIRECT("'"&amp;Main!$E$12&amp;"'!$B$1:$BA$1"),0))),"--")</f>
        <v>--</v>
      </c>
      <c r="K11" s="43" t="str" cm="1">
        <f t="array" aca="1" ref="K11" ca="1">IF(ISNUMBER(Main!$F$13),INDEX(INDIRECT("'"&amp;Main!$E$13&amp;"'!$B$1:$BA$550"),ROW(K11),(MATCH("Temp",INDIRECT("'"&amp;Main!$E$13&amp;"'!$B$1:$BA$1"),0))),"--")</f>
        <v>--</v>
      </c>
      <c r="L11" s="43" t="str" cm="1">
        <f t="array" aca="1" ref="L11" ca="1">IF(ISNUMBER(Main!$F$14),INDEX(INDIRECT("'"&amp;Main!$E$14&amp;"'!$B$1:$BA$550"),ROW(L11),(MATCH("Temp",INDIRECT("'"&amp;Main!$E$14&amp;"'!$B$1:$BA$1"),0))),"--")</f>
        <v>--</v>
      </c>
      <c r="M11" s="221"/>
      <c r="N11" s="43" cm="1">
        <f t="array" aca="1" ref="N11" ca="1">IF(ISNUMBER(Main!$F$3),INDEX(INDIRECT("'"&amp;Main!$E$3&amp;"'!$B$1:$BA$550"),ROW(N11),(MATCH("Elevation",INDIRECT("'"&amp;Main!$E$3&amp;"'!$B$1:$BA$1"),0))),"--")</f>
        <v>485.81900000000002</v>
      </c>
      <c r="O11" s="43" cm="1">
        <f t="array" aca="1" ref="O11" ca="1">IF(ISNUMBER(Main!$F$4),INDEX(INDIRECT("'"&amp;Main!$E$4&amp;"'!$B$1:$BA$550"),ROW(O11),(MATCH("Elevation",INDIRECT("'"&amp;Main!$E$4&amp;"'!$B$1:$BA$1"),0))),"--")</f>
        <v>490.96300000000002</v>
      </c>
      <c r="P11" s="43" cm="1">
        <f t="array" aca="1" ref="P11" ca="1">IF(ISNUMBER(Main!$F$5),INDEX(INDIRECT("'"&amp;Main!$E$5&amp;"'!$B$1:$BA$550"),ROW(P11),(MATCH("Elevation",INDIRECT("'"&amp;Main!$E$5&amp;"'!$B$1:$BA$1"),0))),"--")</f>
        <v>513.13300000000004</v>
      </c>
      <c r="Q11" s="43" cm="1">
        <f t="array" aca="1" ref="Q11" ca="1">IF(ISNUMBER(Main!$F$6),INDEX(INDIRECT("'"&amp;Main!$E$6&amp;"'!$B$1:$BA$550"),ROW(Q11),(MATCH("Elevation",INDIRECT("'"&amp;Main!$E$6&amp;"'!$B$1:$BA$1"),0))),"--")</f>
        <v>501.69</v>
      </c>
      <c r="R11" s="43" cm="1">
        <f t="array" aca="1" ref="R11" ca="1">IF(ISNUMBER(Main!$F$7),INDEX(INDIRECT("'"&amp;Main!$E$7&amp;"'!$B$1:$BA$550"),ROW(R11),(MATCH("Elevation",INDIRECT("'"&amp;Main!$E$7&amp;"'!$B$1:$BA$1"),0))),"--")</f>
        <v>506.71199999999999</v>
      </c>
      <c r="S11" s="43" cm="1">
        <f t="array" aca="1" ref="S11" ca="1">IF(ISNUMBER(Main!$F$8),INDEX(INDIRECT("'"&amp;Main!$E$8&amp;"'!$B$1:$BA$550"),ROW(S11),(MATCH("Elevation",INDIRECT("'"&amp;Main!$E$8&amp;"'!$B$1:$BA$1"),0))),"--")</f>
        <v>526.51</v>
      </c>
      <c r="T11" s="43" t="str" cm="1">
        <f t="array" aca="1" ref="T11" ca="1">IF(ISNUMBER(Main!$F$9),INDEX(INDIRECT("'"&amp;Main!$E$9&amp;"'!$B$1:$BA$550"),ROW(T11),(MATCH("Elevation",INDIRECT("'"&amp;Main!$E$9&amp;"'!$B$1:$BA$1"),0))),"--")</f>
        <v>--</v>
      </c>
      <c r="U11" s="43" t="str" cm="1">
        <f t="array" aca="1" ref="U11" ca="1">IF(ISNUMBER(Main!$F$10),INDEX(INDIRECT("'"&amp;Main!$E$10&amp;"'!$B$1:$BA$550"),ROW(U11),(MATCH("Elevation",INDIRECT("'"&amp;Main!$E$10&amp;"'!$B$1:$BA$1"),0))),"--")</f>
        <v>--</v>
      </c>
      <c r="V11" s="43" t="str" cm="1">
        <f t="array" aca="1" ref="V11" ca="1">IF(ISNUMBER(Main!$F$11),INDEX(INDIRECT("'"&amp;Main!$E$11&amp;"'!$B$1:$BA$550"),ROW(V11),(MATCH("Elevation",INDIRECT("'"&amp;Main!$E$11&amp;"'!$B$1:$BA$1"),0))),"--")</f>
        <v>--</v>
      </c>
      <c r="W11" s="43" t="str" cm="1">
        <f t="array" aca="1" ref="W11" ca="1">IF(ISNUMBER(Main!$F$12),INDEX(INDIRECT("'"&amp;Main!$E$12&amp;"'!$B$1:$BA$550"),ROW(W11),(MATCH("Elevation",INDIRECT("'"&amp;Main!$E$12&amp;"'!$B$1:$BA$1"),0))),"--")</f>
        <v>--</v>
      </c>
      <c r="X11" s="43" t="str" cm="1">
        <f t="array" aca="1" ref="X11" ca="1">IF(ISNUMBER(Main!$F$13),INDEX(INDIRECT("'"&amp;Main!$E$13&amp;"'!$B$1:$BA$550"),ROW(X11),(MATCH("Elevation",INDIRECT("'"&amp;Main!$E$13&amp;"'!$B$1:$BA$1"),0))),"--")</f>
        <v>--</v>
      </c>
      <c r="Y11" s="43" t="str" cm="1">
        <f t="array" aca="1" ref="Y11" ca="1">IF(ISNUMBER(Main!$F$14),INDEX(INDIRECT("'"&amp;Main!$E$14&amp;"'!$B$1:$BA$550"),ROW(Y11),(MATCH("Elevation",INDIRECT("'"&amp;Main!$E$14&amp;"'!$B$1:$BA$1"),0))),"--")</f>
        <v>--</v>
      </c>
      <c r="Z11" s="221"/>
      <c r="AA11" s="43">
        <f ca="1">IF(ISNUMBER(Main!$F$3),'Storage-elevation'!BD11/1000,"--")</f>
        <v>176.41311500000006</v>
      </c>
      <c r="AB11" s="43">
        <f ca="1">IF(ISNUMBER(Main!$F$4),'Storage-elevation'!BE11/1000,"--")</f>
        <v>190.06473000000008</v>
      </c>
      <c r="AC11" s="172">
        <f ca="1">IF(ISNUMBER(Main!$F$5),'Storage-elevation'!BF11/1000,"--")</f>
        <v>256.37577700000014</v>
      </c>
      <c r="AD11" s="43">
        <f ca="1">IF(ISNUMBER(Main!$F$6),'Storage-elevation'!BG11/1000,"--")</f>
        <v>220.65013000000002</v>
      </c>
      <c r="AE11" s="43">
        <f ca="1">IF(ISNUMBER(Main!$F$7),'Storage-elevation'!BH11/1000,"--")</f>
        <v>235.93691199999995</v>
      </c>
      <c r="AF11" s="43">
        <f ca="1">IF(ISNUMBER(Main!$F$8),'Storage-elevation'!BI11/1000,"--")</f>
        <v>302.23046999999997</v>
      </c>
      <c r="AG11" s="43" t="str">
        <f ca="1">IF(ISNUMBER(Main!$F$9),'Storage-elevation'!BJ11/1000,"--")</f>
        <v>--</v>
      </c>
      <c r="AH11" s="172" t="str">
        <f ca="1">IF(ISNUMBER(Main!$F$10),'Storage-elevation'!BK11/1000,"--")</f>
        <v>--</v>
      </c>
      <c r="AI11" s="43" t="str">
        <f ca="1">IF(ISNUMBER(Main!$F$11),'Storage-elevation'!BL11/1000,"--")</f>
        <v>--</v>
      </c>
      <c r="AJ11" s="43" t="str">
        <f ca="1">IF(ISNUMBER(Main!$F$12),'Storage-elevation'!BM11/1000,"--")</f>
        <v>--</v>
      </c>
      <c r="AK11" s="43" t="str">
        <f ca="1">IF(ISNUMBER(Main!$F$13),'Storage-elevation'!BN11/1000,"--")</f>
        <v>--</v>
      </c>
      <c r="AL11" s="43" t="str">
        <f ca="1">IF(ISNUMBER(Main!$F$14),'Storage-elevation'!BO11/1000,"--")</f>
        <v>--</v>
      </c>
    </row>
    <row r="12" spans="1:38" x14ac:dyDescent="0.3">
      <c r="A12" s="43" cm="1">
        <f t="array" aca="1" ref="A12" ca="1">IF(ISNUMBER(Main!$F$3),INDEX(INDIRECT("'"&amp;Main!$E$3&amp;"'!$B$1:$BA$550"),ROW(A12),(MATCH("Temp",INDIRECT("'"&amp;Main!$E$3&amp;"'!$B$1:$BA$1"),0))),"--")</f>
        <v>52.204999999999998</v>
      </c>
      <c r="B12" s="43" cm="1">
        <f t="array" aca="1" ref="B12" ca="1">IF(ISNUMBER(Main!$F$4),INDEX(INDIRECT("'"&amp;Main!$E$4&amp;"'!$B$1:$BA$550"),ROW(B12),(MATCH("Temp",INDIRECT("'"&amp;Main!$E$4&amp;"'!$B$1:$BA$1"),0))),"--")</f>
        <v>51.838000000000001</v>
      </c>
      <c r="C12" s="43" cm="1">
        <f t="array" aca="1" ref="C12" ca="1">IF(ISNUMBER(Main!$F$5),INDEX(INDIRECT("'"&amp;Main!$E$5&amp;"'!$B$1:$BA$550"),ROW(C12),(MATCH("Temp",INDIRECT("'"&amp;Main!$E$5&amp;"'!$B$1:$BA$1"),0))),"--")</f>
        <v>55.709000000000003</v>
      </c>
      <c r="D12" s="43" cm="1">
        <f t="array" aca="1" ref="D12" ca="1">IF(ISNUMBER(Main!$F$6),INDEX(INDIRECT("'"&amp;Main!$E$6&amp;"'!$B$1:$BA$550"),ROW(D12),(MATCH("Temp",INDIRECT("'"&amp;Main!$E$6&amp;"'!$B$1:$BA$1"),0))),"--")</f>
        <v>49.613999999999997</v>
      </c>
      <c r="E12" s="43" cm="1">
        <f t="array" aca="1" ref="E12" ca="1">IF(ISNUMBER(Main!$F$7),INDEX(INDIRECT("'"&amp;Main!$E$7&amp;"'!$B$1:$BA$550"),ROW(E12),(MATCH("Temp",INDIRECT("'"&amp;Main!$E$7&amp;"'!$B$1:$BA$1"),0))),"--")</f>
        <v>53.305999999999997</v>
      </c>
      <c r="F12" s="43" cm="1">
        <f t="array" aca="1" ref="F12" ca="1">IF(ISNUMBER(Main!$F$8),INDEX(INDIRECT("'"&amp;Main!$E$8&amp;"'!$B$1:$BA$550"),ROW(F12),(MATCH("Temp",INDIRECT("'"&amp;Main!$E$8&amp;"'!$B$1:$BA$1"),0))),"--")</f>
        <v>56.466000000000001</v>
      </c>
      <c r="G12" s="43" t="str" cm="1">
        <f t="array" aca="1" ref="G12" ca="1">IF(ISNUMBER(Main!$F$9),INDEX(INDIRECT("'"&amp;Main!$E$9&amp;"'!$B$1:$BA$550"),ROW(G12),(MATCH("Temp",INDIRECT("'"&amp;Main!$E$9&amp;"'!$B$1:$BA$1"),0))),"--")</f>
        <v>--</v>
      </c>
      <c r="H12" s="43" t="str" cm="1">
        <f t="array" aca="1" ref="H12" ca="1">IF(ISNUMBER(Main!$F$10),INDEX(INDIRECT("'"&amp;Main!$E$10&amp;"'!$B$1:$BA$550"),ROW(H12),(MATCH("Temp",INDIRECT("'"&amp;Main!$E$10&amp;"'!$B$1:$BA$1"),0))),"--")</f>
        <v>--</v>
      </c>
      <c r="I12" s="43" t="str" cm="1">
        <f t="array" aca="1" ref="I12" ca="1">IF(ISNUMBER(Main!$F$11),INDEX(INDIRECT("'"&amp;Main!$E$11&amp;"'!$B$1:$BA$550"),ROW(I12),(MATCH("Temp",INDIRECT("'"&amp;Main!$E$11&amp;"'!$B$1:$BA$1"),0))),"--")</f>
        <v>--</v>
      </c>
      <c r="J12" s="43" t="str" cm="1">
        <f t="array" aca="1" ref="J12" ca="1">IF(ISNUMBER(Main!$F$12),INDEX(INDIRECT("'"&amp;Main!$E$12&amp;"'!$B$1:$BA$550"),ROW(J12),(MATCH("Temp",INDIRECT("'"&amp;Main!$E$12&amp;"'!$B$1:$BA$1"),0))),"--")</f>
        <v>--</v>
      </c>
      <c r="K12" s="43" t="str" cm="1">
        <f t="array" aca="1" ref="K12" ca="1">IF(ISNUMBER(Main!$F$13),INDEX(INDIRECT("'"&amp;Main!$E$13&amp;"'!$B$1:$BA$550"),ROW(K12),(MATCH("Temp",INDIRECT("'"&amp;Main!$E$13&amp;"'!$B$1:$BA$1"),0))),"--")</f>
        <v>--</v>
      </c>
      <c r="L12" s="43" t="str" cm="1">
        <f t="array" aca="1" ref="L12" ca="1">IF(ISNUMBER(Main!$F$14),INDEX(INDIRECT("'"&amp;Main!$E$14&amp;"'!$B$1:$BA$550"),ROW(L12),(MATCH("Temp",INDIRECT("'"&amp;Main!$E$14&amp;"'!$B$1:$BA$1"),0))),"--")</f>
        <v>--</v>
      </c>
      <c r="M12" s="221"/>
      <c r="N12" s="43" cm="1">
        <f t="array" aca="1" ref="N12" ca="1">IF(ISNUMBER(Main!$F$3),INDEX(INDIRECT("'"&amp;Main!$E$3&amp;"'!$B$1:$BA$550"),ROW(N12),(MATCH("Elevation",INDIRECT("'"&amp;Main!$E$3&amp;"'!$B$1:$BA$1"),0))),"--")</f>
        <v>483.30200000000002</v>
      </c>
      <c r="O12" s="43" cm="1">
        <f t="array" aca="1" ref="O12" ca="1">IF(ISNUMBER(Main!$F$4),INDEX(INDIRECT("'"&amp;Main!$E$4&amp;"'!$B$1:$BA$550"),ROW(O12),(MATCH("Elevation",INDIRECT("'"&amp;Main!$E$4&amp;"'!$B$1:$BA$1"),0))),"--")</f>
        <v>480.73599999999999</v>
      </c>
      <c r="P12" s="43" cm="1">
        <f t="array" aca="1" ref="P12" ca="1">IF(ISNUMBER(Main!$F$5),INDEX(INDIRECT("'"&amp;Main!$E$5&amp;"'!$B$1:$BA$550"),ROW(P12),(MATCH("Elevation",INDIRECT("'"&amp;Main!$E$5&amp;"'!$B$1:$BA$1"),0))),"--")</f>
        <v>510.25</v>
      </c>
      <c r="Q12" s="43" cm="1">
        <f t="array" aca="1" ref="Q12" ca="1">IF(ISNUMBER(Main!$F$6),INDEX(INDIRECT("'"&amp;Main!$E$6&amp;"'!$B$1:$BA$550"),ROW(Q12),(MATCH("Elevation",INDIRECT("'"&amp;Main!$E$6&amp;"'!$B$1:$BA$1"),0))),"--")</f>
        <v>491.04</v>
      </c>
      <c r="R12" s="43" cm="1">
        <f t="array" aca="1" ref="R12" ca="1">IF(ISNUMBER(Main!$F$7),INDEX(INDIRECT("'"&amp;Main!$E$7&amp;"'!$B$1:$BA$550"),ROW(R12),(MATCH("Elevation",INDIRECT("'"&amp;Main!$E$7&amp;"'!$B$1:$BA$1"),0))),"--")</f>
        <v>496.12</v>
      </c>
      <c r="S12" s="43" cm="1">
        <f t="array" aca="1" ref="S12" ca="1">IF(ISNUMBER(Main!$F$8),INDEX(INDIRECT("'"&amp;Main!$E$8&amp;"'!$B$1:$BA$550"),ROW(S12),(MATCH("Elevation",INDIRECT("'"&amp;Main!$E$8&amp;"'!$B$1:$BA$1"),0))),"--")</f>
        <v>515.79399999999998</v>
      </c>
      <c r="T12" s="43" t="str" cm="1">
        <f t="array" aca="1" ref="T12" ca="1">IF(ISNUMBER(Main!$F$9),INDEX(INDIRECT("'"&amp;Main!$E$9&amp;"'!$B$1:$BA$550"),ROW(T12),(MATCH("Elevation",INDIRECT("'"&amp;Main!$E$9&amp;"'!$B$1:$BA$1"),0))),"--")</f>
        <v>--</v>
      </c>
      <c r="U12" s="43" t="str" cm="1">
        <f t="array" aca="1" ref="U12" ca="1">IF(ISNUMBER(Main!$F$10),INDEX(INDIRECT("'"&amp;Main!$E$10&amp;"'!$B$1:$BA$550"),ROW(U12),(MATCH("Elevation",INDIRECT("'"&amp;Main!$E$10&amp;"'!$B$1:$BA$1"),0))),"--")</f>
        <v>--</v>
      </c>
      <c r="V12" s="43" t="str" cm="1">
        <f t="array" aca="1" ref="V12" ca="1">IF(ISNUMBER(Main!$F$11),INDEX(INDIRECT("'"&amp;Main!$E$11&amp;"'!$B$1:$BA$550"),ROW(V12),(MATCH("Elevation",INDIRECT("'"&amp;Main!$E$11&amp;"'!$B$1:$BA$1"),0))),"--")</f>
        <v>--</v>
      </c>
      <c r="W12" s="43" t="str" cm="1">
        <f t="array" aca="1" ref="W12" ca="1">IF(ISNUMBER(Main!$F$12),INDEX(INDIRECT("'"&amp;Main!$E$12&amp;"'!$B$1:$BA$550"),ROW(W12),(MATCH("Elevation",INDIRECT("'"&amp;Main!$E$12&amp;"'!$B$1:$BA$1"),0))),"--")</f>
        <v>--</v>
      </c>
      <c r="X12" s="43" t="str" cm="1">
        <f t="array" aca="1" ref="X12" ca="1">IF(ISNUMBER(Main!$F$13),INDEX(INDIRECT("'"&amp;Main!$E$13&amp;"'!$B$1:$BA$550"),ROW(X12),(MATCH("Elevation",INDIRECT("'"&amp;Main!$E$13&amp;"'!$B$1:$BA$1"),0))),"--")</f>
        <v>--</v>
      </c>
      <c r="Y12" s="43" t="str" cm="1">
        <f t="array" aca="1" ref="Y12" ca="1">IF(ISNUMBER(Main!$F$14),INDEX(INDIRECT("'"&amp;Main!$E$14&amp;"'!$B$1:$BA$550"),ROW(Y12),(MATCH("Elevation",INDIRECT("'"&amp;Main!$E$14&amp;"'!$B$1:$BA$1"),0))),"--")</f>
        <v>--</v>
      </c>
      <c r="Z12" s="221"/>
      <c r="AA12" s="43">
        <f ca="1">IF(ISNUMBER(Main!$F$3),'Storage-elevation'!BD12/1000,"--")</f>
        <v>169.96347600000004</v>
      </c>
      <c r="AB12" s="43">
        <f ca="1">IF(ISNUMBER(Main!$F$4),'Storage-elevation'!BE12/1000,"--")</f>
        <v>163.53718399999997</v>
      </c>
      <c r="AC12" s="172">
        <f ca="1">IF(ISNUMBER(Main!$F$5),'Storage-elevation'!BF12/1000,"--")</f>
        <v>247.08324999999999</v>
      </c>
      <c r="AD12" s="43">
        <f ca="1">IF(ISNUMBER(Main!$F$6),'Storage-elevation'!BG12/1000,"--")</f>
        <v>190.27440000000004</v>
      </c>
      <c r="AE12" s="43">
        <f ca="1">IF(ISNUMBER(Main!$F$7),'Storage-elevation'!BH12/1000,"--")</f>
        <v>204.4196</v>
      </c>
      <c r="AF12" s="43">
        <f ca="1">IF(ISNUMBER(Main!$F$8),'Storage-elevation'!BI12/1000,"--")</f>
        <v>265.14107999999993</v>
      </c>
      <c r="AG12" s="43" t="str">
        <f ca="1">IF(ISNUMBER(Main!$F$9),'Storage-elevation'!BJ12/1000,"--")</f>
        <v>--</v>
      </c>
      <c r="AH12" s="172" t="str">
        <f ca="1">IF(ISNUMBER(Main!$F$10),'Storage-elevation'!BK12/1000,"--")</f>
        <v>--</v>
      </c>
      <c r="AI12" s="43" t="str">
        <f ca="1">IF(ISNUMBER(Main!$F$11),'Storage-elevation'!BL12/1000,"--")</f>
        <v>--</v>
      </c>
      <c r="AJ12" s="43" t="str">
        <f ca="1">IF(ISNUMBER(Main!$F$12),'Storage-elevation'!BM12/1000,"--")</f>
        <v>--</v>
      </c>
      <c r="AK12" s="43" t="str">
        <f ca="1">IF(ISNUMBER(Main!$F$13),'Storage-elevation'!BN12/1000,"--")</f>
        <v>--</v>
      </c>
      <c r="AL12" s="43" t="str">
        <f ca="1">IF(ISNUMBER(Main!$F$14),'Storage-elevation'!BO12/1000,"--")</f>
        <v>--</v>
      </c>
    </row>
    <row r="13" spans="1:38" x14ac:dyDescent="0.3">
      <c r="A13" s="43" cm="1">
        <f t="array" aca="1" ref="A13" ca="1">IF(ISNUMBER(Main!$F$3),INDEX(INDIRECT("'"&amp;Main!$E$3&amp;"'!$B$1:$BA$550"),ROW(A13),(MATCH("Temp",INDIRECT("'"&amp;Main!$E$3&amp;"'!$B$1:$BA$1"),0))),"--")</f>
        <v>52.177999999999997</v>
      </c>
      <c r="B13" s="43" cm="1">
        <f t="array" aca="1" ref="B13" ca="1">IF(ISNUMBER(Main!$F$4),INDEX(INDIRECT("'"&amp;Main!$E$4&amp;"'!$B$1:$BA$550"),ROW(B13),(MATCH("Temp",INDIRECT("'"&amp;Main!$E$4&amp;"'!$B$1:$BA$1"),0))),"--")</f>
        <v>50.829000000000001</v>
      </c>
      <c r="C13" s="43" cm="1">
        <f t="array" aca="1" ref="C13" ca="1">IF(ISNUMBER(Main!$F$5),INDEX(INDIRECT("'"&amp;Main!$E$5&amp;"'!$B$1:$BA$550"),ROW(C13),(MATCH("Temp",INDIRECT("'"&amp;Main!$E$5&amp;"'!$B$1:$BA$1"),0))),"--")</f>
        <v>53.039000000000001</v>
      </c>
      <c r="D13" s="43" cm="1">
        <f t="array" aca="1" ref="D13" ca="1">IF(ISNUMBER(Main!$F$6),INDEX(INDIRECT("'"&amp;Main!$E$6&amp;"'!$B$1:$BA$550"),ROW(D13),(MATCH("Temp",INDIRECT("'"&amp;Main!$E$6&amp;"'!$B$1:$BA$1"),0))),"--")</f>
        <v>49.206000000000003</v>
      </c>
      <c r="E13" s="43" cm="1">
        <f t="array" aca="1" ref="E13" ca="1">IF(ISNUMBER(Main!$F$7),INDEX(INDIRECT("'"&amp;Main!$E$7&amp;"'!$B$1:$BA$550"),ROW(E13),(MATCH("Temp",INDIRECT("'"&amp;Main!$E$7&amp;"'!$B$1:$BA$1"),0))),"--")</f>
        <v>52.710999999999999</v>
      </c>
      <c r="F13" s="43" cm="1">
        <f t="array" aca="1" ref="F13" ca="1">IF(ISNUMBER(Main!$F$8),INDEX(INDIRECT("'"&amp;Main!$E$8&amp;"'!$B$1:$BA$550"),ROW(F13),(MATCH("Temp",INDIRECT("'"&amp;Main!$E$8&amp;"'!$B$1:$BA$1"),0))),"--")</f>
        <v>56.085000000000001</v>
      </c>
      <c r="G13" s="43" t="str" cm="1">
        <f t="array" aca="1" ref="G13" ca="1">IF(ISNUMBER(Main!$F$9),INDEX(INDIRECT("'"&amp;Main!$E$9&amp;"'!$B$1:$BA$550"),ROW(G13),(MATCH("Temp",INDIRECT("'"&amp;Main!$E$9&amp;"'!$B$1:$BA$1"),0))),"--")</f>
        <v>--</v>
      </c>
      <c r="H13" s="43" t="str" cm="1">
        <f t="array" aca="1" ref="H13" ca="1">IF(ISNUMBER(Main!$F$10),INDEX(INDIRECT("'"&amp;Main!$E$10&amp;"'!$B$1:$BA$550"),ROW(H13),(MATCH("Temp",INDIRECT("'"&amp;Main!$E$10&amp;"'!$B$1:$BA$1"),0))),"--")</f>
        <v>--</v>
      </c>
      <c r="I13" s="43" t="str" cm="1">
        <f t="array" aca="1" ref="I13" ca="1">IF(ISNUMBER(Main!$F$11),INDEX(INDIRECT("'"&amp;Main!$E$11&amp;"'!$B$1:$BA$550"),ROW(I13),(MATCH("Temp",INDIRECT("'"&amp;Main!$E$11&amp;"'!$B$1:$BA$1"),0))),"--")</f>
        <v>--</v>
      </c>
      <c r="J13" s="43" t="str" cm="1">
        <f t="array" aca="1" ref="J13" ca="1">IF(ISNUMBER(Main!$F$12),INDEX(INDIRECT("'"&amp;Main!$E$12&amp;"'!$B$1:$BA$550"),ROW(J13),(MATCH("Temp",INDIRECT("'"&amp;Main!$E$12&amp;"'!$B$1:$BA$1"),0))),"--")</f>
        <v>--</v>
      </c>
      <c r="K13" s="43" t="str" cm="1">
        <f t="array" aca="1" ref="K13" ca="1">IF(ISNUMBER(Main!$F$13),INDEX(INDIRECT("'"&amp;Main!$E$13&amp;"'!$B$1:$BA$550"),ROW(K13),(MATCH("Temp",INDIRECT("'"&amp;Main!$E$13&amp;"'!$B$1:$BA$1"),0))),"--")</f>
        <v>--</v>
      </c>
      <c r="L13" s="43" t="str" cm="1">
        <f t="array" aca="1" ref="L13" ca="1">IF(ISNUMBER(Main!$F$14),INDEX(INDIRECT("'"&amp;Main!$E$14&amp;"'!$B$1:$BA$550"),ROW(L13),(MATCH("Temp",INDIRECT("'"&amp;Main!$E$14&amp;"'!$B$1:$BA$1"),0))),"--")</f>
        <v>--</v>
      </c>
      <c r="M13" s="221"/>
      <c r="N13" s="43" cm="1">
        <f t="array" aca="1" ref="N13" ca="1">IF(ISNUMBER(Main!$F$3),INDEX(INDIRECT("'"&amp;Main!$E$3&amp;"'!$B$1:$BA$550"),ROW(N13),(MATCH("Elevation",INDIRECT("'"&amp;Main!$E$3&amp;"'!$B$1:$BA$1"),0))),"--")</f>
        <v>473.02800000000002</v>
      </c>
      <c r="O13" s="43" cm="1">
        <f t="array" aca="1" ref="O13" ca="1">IF(ISNUMBER(Main!$F$4),INDEX(INDIRECT("'"&amp;Main!$E$4&amp;"'!$B$1:$BA$550"),ROW(O13),(MATCH("Elevation",INDIRECT("'"&amp;Main!$E$4&amp;"'!$B$1:$BA$1"),0))),"--")</f>
        <v>470.72700000000003</v>
      </c>
      <c r="P13" s="43" cm="1">
        <f t="array" aca="1" ref="P13" ca="1">IF(ISNUMBER(Main!$F$5),INDEX(INDIRECT("'"&amp;Main!$E$5&amp;"'!$B$1:$BA$550"),ROW(P13),(MATCH("Elevation",INDIRECT("'"&amp;Main!$E$5&amp;"'!$B$1:$BA$1"),0))),"--")</f>
        <v>507.53</v>
      </c>
      <c r="Q13" s="43" cm="1">
        <f t="array" aca="1" ref="Q13" ca="1">IF(ISNUMBER(Main!$F$6),INDEX(INDIRECT("'"&amp;Main!$E$6&amp;"'!$B$1:$BA$550"),ROW(Q13),(MATCH("Elevation",INDIRECT("'"&amp;Main!$E$6&amp;"'!$B$1:$BA$1"),0))),"--")</f>
        <v>481.64499999999998</v>
      </c>
      <c r="R13" s="43" cm="1">
        <f t="array" aca="1" ref="R13" ca="1">IF(ISNUMBER(Main!$F$7),INDEX(INDIRECT("'"&amp;Main!$E$7&amp;"'!$B$1:$BA$550"),ROW(R13),(MATCH("Elevation",INDIRECT("'"&amp;Main!$E$7&amp;"'!$B$1:$BA$1"),0))),"--")</f>
        <v>485.68899999999996</v>
      </c>
      <c r="S13" s="43" cm="1">
        <f t="array" aca="1" ref="S13" ca="1">IF(ISNUMBER(Main!$F$8),INDEX(INDIRECT("'"&amp;Main!$E$8&amp;"'!$B$1:$BA$550"),ROW(S13),(MATCH("Elevation",INDIRECT("'"&amp;Main!$E$8&amp;"'!$B$1:$BA$1"),0))),"--")</f>
        <v>506.68599999999992</v>
      </c>
      <c r="T13" s="43" t="str" cm="1">
        <f t="array" aca="1" ref="T13" ca="1">IF(ISNUMBER(Main!$F$9),INDEX(INDIRECT("'"&amp;Main!$E$9&amp;"'!$B$1:$BA$550"),ROW(T13),(MATCH("Elevation",INDIRECT("'"&amp;Main!$E$9&amp;"'!$B$1:$BA$1"),0))),"--")</f>
        <v>--</v>
      </c>
      <c r="U13" s="43" t="str" cm="1">
        <f t="array" aca="1" ref="U13" ca="1">IF(ISNUMBER(Main!$F$10),INDEX(INDIRECT("'"&amp;Main!$E$10&amp;"'!$B$1:$BA$550"),ROW(U13),(MATCH("Elevation",INDIRECT("'"&amp;Main!$E$10&amp;"'!$B$1:$BA$1"),0))),"--")</f>
        <v>--</v>
      </c>
      <c r="V13" s="43" t="str" cm="1">
        <f t="array" aca="1" ref="V13" ca="1">IF(ISNUMBER(Main!$F$11),INDEX(INDIRECT("'"&amp;Main!$E$11&amp;"'!$B$1:$BA$550"),ROW(V13),(MATCH("Elevation",INDIRECT("'"&amp;Main!$E$11&amp;"'!$B$1:$BA$1"),0))),"--")</f>
        <v>--</v>
      </c>
      <c r="W13" s="43" t="str" cm="1">
        <f t="array" aca="1" ref="W13" ca="1">IF(ISNUMBER(Main!$F$12),INDEX(INDIRECT("'"&amp;Main!$E$12&amp;"'!$B$1:$BA$550"),ROW(W13),(MATCH("Elevation",INDIRECT("'"&amp;Main!$E$12&amp;"'!$B$1:$BA$1"),0))),"--")</f>
        <v>--</v>
      </c>
      <c r="X13" s="43" t="str" cm="1">
        <f t="array" aca="1" ref="X13" ca="1">IF(ISNUMBER(Main!$F$13),INDEX(INDIRECT("'"&amp;Main!$E$13&amp;"'!$B$1:$BA$550"),ROW(X13),(MATCH("Elevation",INDIRECT("'"&amp;Main!$E$13&amp;"'!$B$1:$BA$1"),0))),"--")</f>
        <v>--</v>
      </c>
      <c r="Y13" s="43" t="str" cm="1">
        <f t="array" aca="1" ref="Y13" ca="1">IF(ISNUMBER(Main!$F$14),INDEX(INDIRECT("'"&amp;Main!$E$14&amp;"'!$B$1:$BA$550"),ROW(Y13),(MATCH("Elevation",INDIRECT("'"&amp;Main!$E$14&amp;"'!$B$1:$BA$1"),0))),"--")</f>
        <v>--</v>
      </c>
      <c r="Z13" s="221"/>
      <c r="AA13" s="43">
        <f ca="1">IF(ISNUMBER(Main!$F$3),'Storage-elevation'!BD13/1000,"--")</f>
        <v>145.22037200000003</v>
      </c>
      <c r="AB13" s="43">
        <f ca="1">IF(ISNUMBER(Main!$F$4),'Storage-elevation'!BE13/1000,"--")</f>
        <v>140.01311800000008</v>
      </c>
      <c r="AC13" s="172">
        <f ca="1">IF(ISNUMBER(Main!$F$5),'Storage-elevation'!BF13/1000,"--")</f>
        <v>238.48677999999992</v>
      </c>
      <c r="AD13" s="43">
        <f ca="1">IF(ISNUMBER(Main!$F$6),'Storage-elevation'!BG13/1000,"--")</f>
        <v>165.79633999999996</v>
      </c>
      <c r="AE13" s="43">
        <f ca="1">IF(ISNUMBER(Main!$F$7),'Storage-elevation'!BH13/1000,"--")</f>
        <v>176.07706499999992</v>
      </c>
      <c r="AF13" s="43">
        <f ca="1">IF(ISNUMBER(Main!$F$8),'Storage-elevation'!BI13/1000,"--")</f>
        <v>235.85628599999976</v>
      </c>
      <c r="AG13" s="43" t="str">
        <f ca="1">IF(ISNUMBER(Main!$F$9),'Storage-elevation'!BJ13/1000,"--")</f>
        <v>--</v>
      </c>
      <c r="AH13" s="172" t="str">
        <f ca="1">IF(ISNUMBER(Main!$F$10),'Storage-elevation'!BK13/1000,"--")</f>
        <v>--</v>
      </c>
      <c r="AI13" s="43" t="str">
        <f ca="1">IF(ISNUMBER(Main!$F$11),'Storage-elevation'!BL13/1000,"--")</f>
        <v>--</v>
      </c>
      <c r="AJ13" s="43" t="str">
        <f ca="1">IF(ISNUMBER(Main!$F$12),'Storage-elevation'!BM13/1000,"--")</f>
        <v>--</v>
      </c>
      <c r="AK13" s="43" t="str">
        <f ca="1">IF(ISNUMBER(Main!$F$13),'Storage-elevation'!BN13/1000,"--")</f>
        <v>--</v>
      </c>
      <c r="AL13" s="43" t="str">
        <f ca="1">IF(ISNUMBER(Main!$F$14),'Storage-elevation'!BO13/1000,"--")</f>
        <v>--</v>
      </c>
    </row>
    <row r="14" spans="1:38" x14ac:dyDescent="0.3">
      <c r="A14" s="43" cm="1">
        <f t="array" aca="1" ref="A14" ca="1">IF(ISNUMBER(Main!$F$3),INDEX(INDIRECT("'"&amp;Main!$E$3&amp;"'!$B$1:$BA$550"),ROW(A14),(MATCH("Temp",INDIRECT("'"&amp;Main!$E$3&amp;"'!$B$1:$BA$1"),0))),"--")</f>
        <v>52.146000000000001</v>
      </c>
      <c r="B14" s="43" cm="1">
        <f t="array" aca="1" ref="B14" ca="1">IF(ISNUMBER(Main!$F$4),INDEX(INDIRECT("'"&amp;Main!$E$4&amp;"'!$B$1:$BA$550"),ROW(B14),(MATCH("Temp",INDIRECT("'"&amp;Main!$E$4&amp;"'!$B$1:$BA$1"),0))),"--")</f>
        <v>50.058</v>
      </c>
      <c r="C14" s="43" cm="1">
        <f t="array" aca="1" ref="C14" ca="1">IF(ISNUMBER(Main!$F$5),INDEX(INDIRECT("'"&amp;Main!$E$5&amp;"'!$B$1:$BA$550"),ROW(C14),(MATCH("Temp",INDIRECT("'"&amp;Main!$E$5&amp;"'!$B$1:$BA$1"),0))),"--")</f>
        <v>51.616999999999997</v>
      </c>
      <c r="D14" s="43" cm="1">
        <f t="array" aca="1" ref="D14" ca="1">IF(ISNUMBER(Main!$F$6),INDEX(INDIRECT("'"&amp;Main!$E$6&amp;"'!$B$1:$BA$550"),ROW(D14),(MATCH("Temp",INDIRECT("'"&amp;Main!$E$6&amp;"'!$B$1:$BA$1"),0))),"--")</f>
        <v>49.040999999999997</v>
      </c>
      <c r="E14" s="43" cm="1">
        <f t="array" aca="1" ref="E14" ca="1">IF(ISNUMBER(Main!$F$7),INDEX(INDIRECT("'"&amp;Main!$E$7&amp;"'!$B$1:$BA$550"),ROW(E14),(MATCH("Temp",INDIRECT("'"&amp;Main!$E$7&amp;"'!$B$1:$BA$1"),0))),"--")</f>
        <v>52.000999999999998</v>
      </c>
      <c r="F14" s="43" cm="1">
        <f t="array" aca="1" ref="F14" ca="1">IF(ISNUMBER(Main!$F$8),INDEX(INDIRECT("'"&amp;Main!$E$8&amp;"'!$B$1:$BA$550"),ROW(F14),(MATCH("Temp",INDIRECT("'"&amp;Main!$E$8&amp;"'!$B$1:$BA$1"),0))),"--")</f>
        <v>55.658999999999999</v>
      </c>
      <c r="G14" s="43" t="str" cm="1">
        <f t="array" aca="1" ref="G14" ca="1">IF(ISNUMBER(Main!$F$9),INDEX(INDIRECT("'"&amp;Main!$E$9&amp;"'!$B$1:$BA$550"),ROW(G14),(MATCH("Temp",INDIRECT("'"&amp;Main!$E$9&amp;"'!$B$1:$BA$1"),0))),"--")</f>
        <v>--</v>
      </c>
      <c r="H14" s="43" t="str" cm="1">
        <f t="array" aca="1" ref="H14" ca="1">IF(ISNUMBER(Main!$F$10),INDEX(INDIRECT("'"&amp;Main!$E$10&amp;"'!$B$1:$BA$550"),ROW(H14),(MATCH("Temp",INDIRECT("'"&amp;Main!$E$10&amp;"'!$B$1:$BA$1"),0))),"--")</f>
        <v>--</v>
      </c>
      <c r="I14" s="43" t="str" cm="1">
        <f t="array" aca="1" ref="I14" ca="1">IF(ISNUMBER(Main!$F$11),INDEX(INDIRECT("'"&amp;Main!$E$11&amp;"'!$B$1:$BA$550"),ROW(I14),(MATCH("Temp",INDIRECT("'"&amp;Main!$E$11&amp;"'!$B$1:$BA$1"),0))),"--")</f>
        <v>--</v>
      </c>
      <c r="J14" s="43" t="str" cm="1">
        <f t="array" aca="1" ref="J14" ca="1">IF(ISNUMBER(Main!$F$12),INDEX(INDIRECT("'"&amp;Main!$E$12&amp;"'!$B$1:$BA$550"),ROW(J14),(MATCH("Temp",INDIRECT("'"&amp;Main!$E$12&amp;"'!$B$1:$BA$1"),0))),"--")</f>
        <v>--</v>
      </c>
      <c r="K14" s="43" t="str" cm="1">
        <f t="array" aca="1" ref="K14" ca="1">IF(ISNUMBER(Main!$F$13),INDEX(INDIRECT("'"&amp;Main!$E$13&amp;"'!$B$1:$BA$550"),ROW(K14),(MATCH("Temp",INDIRECT("'"&amp;Main!$E$13&amp;"'!$B$1:$BA$1"),0))),"--")</f>
        <v>--</v>
      </c>
      <c r="L14" s="43" t="str" cm="1">
        <f t="array" aca="1" ref="L14" ca="1">IF(ISNUMBER(Main!$F$14),INDEX(INDIRECT("'"&amp;Main!$E$14&amp;"'!$B$1:$BA$550"),ROW(L14),(MATCH("Temp",INDIRECT("'"&amp;Main!$E$14&amp;"'!$B$1:$BA$1"),0))),"--")</f>
        <v>--</v>
      </c>
      <c r="M14" s="221"/>
      <c r="N14" s="43" cm="1">
        <f t="array" aca="1" ref="N14" ca="1">IF(ISNUMBER(Main!$F$3),INDEX(INDIRECT("'"&amp;Main!$E$3&amp;"'!$B$1:$BA$550"),ROW(N14),(MATCH("Elevation",INDIRECT("'"&amp;Main!$E$3&amp;"'!$B$1:$BA$1"),0))),"--")</f>
        <v>463.26800000000003</v>
      </c>
      <c r="O14" s="43" cm="1">
        <f t="array" aca="1" ref="O14" ca="1">IF(ISNUMBER(Main!$F$4),INDEX(INDIRECT("'"&amp;Main!$E$4&amp;"'!$B$1:$BA$550"),ROW(O14),(MATCH("Elevation",INDIRECT("'"&amp;Main!$E$4&amp;"'!$B$1:$BA$1"),0))),"--")</f>
        <v>460.798</v>
      </c>
      <c r="P14" s="43" cm="1">
        <f t="array" aca="1" ref="P14" ca="1">IF(ISNUMBER(Main!$F$5),INDEX(INDIRECT("'"&amp;Main!$E$5&amp;"'!$B$1:$BA$550"),ROW(P14),(MATCH("Elevation",INDIRECT("'"&amp;Main!$E$5&amp;"'!$B$1:$BA$1"),0))),"--")</f>
        <v>495.685</v>
      </c>
      <c r="Q14" s="43" cm="1">
        <f t="array" aca="1" ref="Q14" ca="1">IF(ISNUMBER(Main!$F$6),INDEX(INDIRECT("'"&amp;Main!$E$6&amp;"'!$B$1:$BA$550"),ROW(Q14),(MATCH("Elevation",INDIRECT("'"&amp;Main!$E$6&amp;"'!$B$1:$BA$1"),0))),"--")</f>
        <v>471.61799999999999</v>
      </c>
      <c r="R14" s="43" cm="1">
        <f t="array" aca="1" ref="R14" ca="1">IF(ISNUMBER(Main!$F$7),INDEX(INDIRECT("'"&amp;Main!$E$7&amp;"'!$B$1:$BA$550"),ROW(R14),(MATCH("Elevation",INDIRECT("'"&amp;Main!$E$7&amp;"'!$B$1:$BA$1"),0))),"--")</f>
        <v>475.839</v>
      </c>
      <c r="S14" s="43" cm="1">
        <f t="array" aca="1" ref="S14" ca="1">IF(ISNUMBER(Main!$F$8),INDEX(INDIRECT("'"&amp;Main!$E$8&amp;"'!$B$1:$BA$550"),ROW(S14),(MATCH("Elevation",INDIRECT("'"&amp;Main!$E$8&amp;"'!$B$1:$BA$1"),0))),"--")</f>
        <v>496.30199999999996</v>
      </c>
      <c r="T14" s="43" t="str" cm="1">
        <f t="array" aca="1" ref="T14" ca="1">IF(ISNUMBER(Main!$F$9),INDEX(INDIRECT("'"&amp;Main!$E$9&amp;"'!$B$1:$BA$550"),ROW(T14),(MATCH("Elevation",INDIRECT("'"&amp;Main!$E$9&amp;"'!$B$1:$BA$1"),0))),"--")</f>
        <v>--</v>
      </c>
      <c r="U14" s="43" t="str" cm="1">
        <f t="array" aca="1" ref="U14" ca="1">IF(ISNUMBER(Main!$F$10),INDEX(INDIRECT("'"&amp;Main!$E$10&amp;"'!$B$1:$BA$550"),ROW(U14),(MATCH("Elevation",INDIRECT("'"&amp;Main!$E$10&amp;"'!$B$1:$BA$1"),0))),"--")</f>
        <v>--</v>
      </c>
      <c r="V14" s="43" t="str" cm="1">
        <f t="array" aca="1" ref="V14" ca="1">IF(ISNUMBER(Main!$F$11),INDEX(INDIRECT("'"&amp;Main!$E$11&amp;"'!$B$1:$BA$550"),ROW(V14),(MATCH("Elevation",INDIRECT("'"&amp;Main!$E$11&amp;"'!$B$1:$BA$1"),0))),"--")</f>
        <v>--</v>
      </c>
      <c r="W14" s="43" t="str" cm="1">
        <f t="array" aca="1" ref="W14" ca="1">IF(ISNUMBER(Main!$F$12),INDEX(INDIRECT("'"&amp;Main!$E$12&amp;"'!$B$1:$BA$550"),ROW(W14),(MATCH("Elevation",INDIRECT("'"&amp;Main!$E$12&amp;"'!$B$1:$BA$1"),0))),"--")</f>
        <v>--</v>
      </c>
      <c r="X14" s="43" t="str" cm="1">
        <f t="array" aca="1" ref="X14" ca="1">IF(ISNUMBER(Main!$F$13),INDEX(INDIRECT("'"&amp;Main!$E$13&amp;"'!$B$1:$BA$550"),ROW(X14),(MATCH("Elevation",INDIRECT("'"&amp;Main!$E$13&amp;"'!$B$1:$BA$1"),0))),"--")</f>
        <v>--</v>
      </c>
      <c r="Y14" s="43" t="str" cm="1">
        <f t="array" aca="1" ref="Y14" ca="1">IF(ISNUMBER(Main!$F$14),INDEX(INDIRECT("'"&amp;Main!$E$14&amp;"'!$B$1:$BA$550"),ROW(Y14),(MATCH("Elevation",INDIRECT("'"&amp;Main!$E$14&amp;"'!$B$1:$BA$1"),0))),"--")</f>
        <v>--</v>
      </c>
      <c r="Z14" s="221"/>
      <c r="AA14" s="43">
        <f ca="1">IF(ISNUMBER(Main!$F$3),'Storage-elevation'!BD14/1000,"--")</f>
        <v>124.12847200000007</v>
      </c>
      <c r="AB14" s="43">
        <f ca="1">IF(ISNUMBER(Main!$F$4),'Storage-elevation'!BE14/1000,"--")</f>
        <v>119.12941400000001</v>
      </c>
      <c r="AC14" s="172">
        <f ca="1">IF(ISNUMBER(Main!$F$5),'Storage-elevation'!BF14/1000,"--")</f>
        <v>203.18555000000001</v>
      </c>
      <c r="AD14" s="43">
        <f ca="1">IF(ISNUMBER(Main!$F$6),'Storage-elevation'!BG14/1000,"--")</f>
        <v>142.01659000000001</v>
      </c>
      <c r="AE14" s="43">
        <f ca="1">IF(ISNUMBER(Main!$F$7),'Storage-elevation'!BH14/1000,"--")</f>
        <v>151.743616</v>
      </c>
      <c r="AF14" s="43">
        <f ca="1">IF(ISNUMBER(Main!$F$8),'Storage-elevation'!BI14/1000,"--")</f>
        <v>204.93920999999992</v>
      </c>
      <c r="AG14" s="43" t="str">
        <f ca="1">IF(ISNUMBER(Main!$F$9),'Storage-elevation'!BJ14/1000,"--")</f>
        <v>--</v>
      </c>
      <c r="AH14" s="172" t="str">
        <f ca="1">IF(ISNUMBER(Main!$F$10),'Storage-elevation'!BK14/1000,"--")</f>
        <v>--</v>
      </c>
      <c r="AI14" s="43" t="str">
        <f ca="1">IF(ISNUMBER(Main!$F$11),'Storage-elevation'!BL14/1000,"--")</f>
        <v>--</v>
      </c>
      <c r="AJ14" s="43" t="str">
        <f ca="1">IF(ISNUMBER(Main!$F$12),'Storage-elevation'!BM14/1000,"--")</f>
        <v>--</v>
      </c>
      <c r="AK14" s="43" t="str">
        <f ca="1">IF(ISNUMBER(Main!$F$13),'Storage-elevation'!BN14/1000,"--")</f>
        <v>--</v>
      </c>
      <c r="AL14" s="43" t="str">
        <f ca="1">IF(ISNUMBER(Main!$F$14),'Storage-elevation'!BO14/1000,"--")</f>
        <v>--</v>
      </c>
    </row>
    <row r="15" spans="1:38" x14ac:dyDescent="0.3">
      <c r="A15" s="43" cm="1">
        <f t="array" aca="1" ref="A15" ca="1">IF(ISNUMBER(Main!$F$3),INDEX(INDIRECT("'"&amp;Main!$E$3&amp;"'!$B$1:$BA$550"),ROW(A15),(MATCH("Temp",INDIRECT("'"&amp;Main!$E$3&amp;"'!$B$1:$BA$1"),0))),"--")</f>
        <v>51.853000000000002</v>
      </c>
      <c r="B15" s="43" cm="1">
        <f t="array" aca="1" ref="B15" ca="1">IF(ISNUMBER(Main!$F$4),INDEX(INDIRECT("'"&amp;Main!$E$4&amp;"'!$B$1:$BA$550"),ROW(B15),(MATCH("Temp",INDIRECT("'"&amp;Main!$E$4&amp;"'!$B$1:$BA$1"),0))),"--")</f>
        <v>49.323999999999998</v>
      </c>
      <c r="C15" s="43" cm="1">
        <f t="array" aca="1" ref="C15" ca="1">IF(ISNUMBER(Main!$F$5),INDEX(INDIRECT("'"&amp;Main!$E$5&amp;"'!$B$1:$BA$550"),ROW(C15),(MATCH("Temp",INDIRECT("'"&amp;Main!$E$5&amp;"'!$B$1:$BA$1"),0))),"--")</f>
        <v>49.944000000000003</v>
      </c>
      <c r="D15" s="43" cm="1">
        <f t="array" aca="1" ref="D15" ca="1">IF(ISNUMBER(Main!$F$6),INDEX(INDIRECT("'"&amp;Main!$E$6&amp;"'!$B$1:$BA$550"),ROW(D15),(MATCH("Temp",INDIRECT("'"&amp;Main!$E$6&amp;"'!$B$1:$BA$1"),0))),"--")</f>
        <v>48.843000000000004</v>
      </c>
      <c r="E15" s="43" cm="1">
        <f t="array" aca="1" ref="E15" ca="1">IF(ISNUMBER(Main!$F$7),INDEX(INDIRECT("'"&amp;Main!$E$7&amp;"'!$B$1:$BA$550"),ROW(E15),(MATCH("Temp",INDIRECT("'"&amp;Main!$E$7&amp;"'!$B$1:$BA$1"),0))),"--")</f>
        <v>50.957999999999998</v>
      </c>
      <c r="F15" s="43" cm="1">
        <f t="array" aca="1" ref="F15" ca="1">IF(ISNUMBER(Main!$F$8),INDEX(INDIRECT("'"&amp;Main!$E$8&amp;"'!$B$1:$BA$550"),ROW(F15),(MATCH("Temp",INDIRECT("'"&amp;Main!$E$8&amp;"'!$B$1:$BA$1"),0))),"--")</f>
        <v>54.86</v>
      </c>
      <c r="G15" s="43" t="str" cm="1">
        <f t="array" aca="1" ref="G15" ca="1">IF(ISNUMBER(Main!$F$9),INDEX(INDIRECT("'"&amp;Main!$E$9&amp;"'!$B$1:$BA$550"),ROW(G15),(MATCH("Temp",INDIRECT("'"&amp;Main!$E$9&amp;"'!$B$1:$BA$1"),0))),"--")</f>
        <v>--</v>
      </c>
      <c r="H15" s="43" t="str" cm="1">
        <f t="array" aca="1" ref="H15" ca="1">IF(ISNUMBER(Main!$F$10),INDEX(INDIRECT("'"&amp;Main!$E$10&amp;"'!$B$1:$BA$550"),ROW(H15),(MATCH("Temp",INDIRECT("'"&amp;Main!$E$10&amp;"'!$B$1:$BA$1"),0))),"--")</f>
        <v>--</v>
      </c>
      <c r="I15" s="43" t="str" cm="1">
        <f t="array" aca="1" ref="I15" ca="1">IF(ISNUMBER(Main!$F$11),INDEX(INDIRECT("'"&amp;Main!$E$11&amp;"'!$B$1:$BA$550"),ROW(I15),(MATCH("Temp",INDIRECT("'"&amp;Main!$E$11&amp;"'!$B$1:$BA$1"),0))),"--")</f>
        <v>--</v>
      </c>
      <c r="J15" s="43" t="str" cm="1">
        <f t="array" aca="1" ref="J15" ca="1">IF(ISNUMBER(Main!$F$12),INDEX(INDIRECT("'"&amp;Main!$E$12&amp;"'!$B$1:$BA$550"),ROW(J15),(MATCH("Temp",INDIRECT("'"&amp;Main!$E$12&amp;"'!$B$1:$BA$1"),0))),"--")</f>
        <v>--</v>
      </c>
      <c r="K15" s="43" t="str" cm="1">
        <f t="array" aca="1" ref="K15" ca="1">IF(ISNUMBER(Main!$F$13),INDEX(INDIRECT("'"&amp;Main!$E$13&amp;"'!$B$1:$BA$550"),ROW(K15),(MATCH("Temp",INDIRECT("'"&amp;Main!$E$13&amp;"'!$B$1:$BA$1"),0))),"--")</f>
        <v>--</v>
      </c>
      <c r="L15" s="43" t="str" cm="1">
        <f t="array" aca="1" ref="L15" ca="1">IF(ISNUMBER(Main!$F$14),INDEX(INDIRECT("'"&amp;Main!$E$14&amp;"'!$B$1:$BA$550"),ROW(L15),(MATCH("Temp",INDIRECT("'"&amp;Main!$E$14&amp;"'!$B$1:$BA$1"),0))),"--")</f>
        <v>--</v>
      </c>
      <c r="M15" s="221"/>
      <c r="N15" s="43" cm="1">
        <f t="array" aca="1" ref="N15" ca="1">IF(ISNUMBER(Main!$F$3),INDEX(INDIRECT("'"&amp;Main!$E$3&amp;"'!$B$1:$BA$550"),ROW(N15),(MATCH("Elevation",INDIRECT("'"&amp;Main!$E$3&amp;"'!$B$1:$BA$1"),0))),"--")</f>
        <v>453.16200000000003</v>
      </c>
      <c r="O15" s="43" cm="1">
        <f t="array" aca="1" ref="O15" ca="1">IF(ISNUMBER(Main!$F$4),INDEX(INDIRECT("'"&amp;Main!$E$4&amp;"'!$B$1:$BA$550"),ROW(O15),(MATCH("Elevation",INDIRECT("'"&amp;Main!$E$4&amp;"'!$B$1:$BA$1"),0))),"--")</f>
        <v>449.17099999999999</v>
      </c>
      <c r="P15" s="43" cm="1">
        <f t="array" aca="1" ref="P15" ca="1">IF(ISNUMBER(Main!$F$5),INDEX(INDIRECT("'"&amp;Main!$E$5&amp;"'!$B$1:$BA$550"),ROW(P15),(MATCH("Elevation",INDIRECT("'"&amp;Main!$E$5&amp;"'!$B$1:$BA$1"),0))),"--")</f>
        <v>486.22399999999999</v>
      </c>
      <c r="Q15" s="43" cm="1">
        <f t="array" aca="1" ref="Q15" ca="1">IF(ISNUMBER(Main!$F$6),INDEX(INDIRECT("'"&amp;Main!$E$6&amp;"'!$B$1:$BA$550"),ROW(Q15),(MATCH("Elevation",INDIRECT("'"&amp;Main!$E$6&amp;"'!$B$1:$BA$1"),0))),"--")</f>
        <v>461.983</v>
      </c>
      <c r="R15" s="43" cm="1">
        <f t="array" aca="1" ref="R15" ca="1">IF(ISNUMBER(Main!$F$7),INDEX(INDIRECT("'"&amp;Main!$E$7&amp;"'!$B$1:$BA$550"),ROW(R15),(MATCH("Elevation",INDIRECT("'"&amp;Main!$E$7&amp;"'!$B$1:$BA$1"),0))),"--")</f>
        <v>465.76400000000001</v>
      </c>
      <c r="S15" s="43" cm="1">
        <f t="array" aca="1" ref="S15" ca="1">IF(ISNUMBER(Main!$F$8),INDEX(INDIRECT("'"&amp;Main!$E$8&amp;"'!$B$1:$BA$550"),ROW(S15),(MATCH("Elevation",INDIRECT("'"&amp;Main!$E$8&amp;"'!$B$1:$BA$1"),0))),"--")</f>
        <v>486.71099999999996</v>
      </c>
      <c r="T15" s="43" t="str" cm="1">
        <f t="array" aca="1" ref="T15" ca="1">IF(ISNUMBER(Main!$F$9),INDEX(INDIRECT("'"&amp;Main!$E$9&amp;"'!$B$1:$BA$550"),ROW(T15),(MATCH("Elevation",INDIRECT("'"&amp;Main!$E$9&amp;"'!$B$1:$BA$1"),0))),"--")</f>
        <v>--</v>
      </c>
      <c r="U15" s="43" t="str" cm="1">
        <f t="array" aca="1" ref="U15" ca="1">IF(ISNUMBER(Main!$F$10),INDEX(INDIRECT("'"&amp;Main!$E$10&amp;"'!$B$1:$BA$550"),ROW(U15),(MATCH("Elevation",INDIRECT("'"&amp;Main!$E$10&amp;"'!$B$1:$BA$1"),0))),"--")</f>
        <v>--</v>
      </c>
      <c r="V15" s="43" t="str" cm="1">
        <f t="array" aca="1" ref="V15" ca="1">IF(ISNUMBER(Main!$F$11),INDEX(INDIRECT("'"&amp;Main!$E$11&amp;"'!$B$1:$BA$550"),ROW(V15),(MATCH("Elevation",INDIRECT("'"&amp;Main!$E$11&amp;"'!$B$1:$BA$1"),0))),"--")</f>
        <v>--</v>
      </c>
      <c r="W15" s="43" t="str" cm="1">
        <f t="array" aca="1" ref="W15" ca="1">IF(ISNUMBER(Main!$F$12),INDEX(INDIRECT("'"&amp;Main!$E$12&amp;"'!$B$1:$BA$550"),ROW(W15),(MATCH("Elevation",INDIRECT("'"&amp;Main!$E$12&amp;"'!$B$1:$BA$1"),0))),"--")</f>
        <v>--</v>
      </c>
      <c r="X15" s="43" t="str" cm="1">
        <f t="array" aca="1" ref="X15" ca="1">IF(ISNUMBER(Main!$F$13),INDEX(INDIRECT("'"&amp;Main!$E$13&amp;"'!$B$1:$BA$550"),ROW(X15),(MATCH("Elevation",INDIRECT("'"&amp;Main!$E$13&amp;"'!$B$1:$BA$1"),0))),"--")</f>
        <v>--</v>
      </c>
      <c r="Y15" s="43" t="str" cm="1">
        <f t="array" aca="1" ref="Y15" ca="1">IF(ISNUMBER(Main!$F$14),INDEX(INDIRECT("'"&amp;Main!$E$14&amp;"'!$B$1:$BA$550"),ROW(Y15),(MATCH("Elevation",INDIRECT("'"&amp;Main!$E$14&amp;"'!$B$1:$BA$1"),0))),"--")</f>
        <v>--</v>
      </c>
      <c r="Z15" s="221"/>
      <c r="AA15" s="43">
        <f ca="1">IF(ISNUMBER(Main!$F$3),'Storage-elevation'!BD15/1000,"--")</f>
        <v>104.85343800000007</v>
      </c>
      <c r="AB15" s="43">
        <f ca="1">IF(ISNUMBER(Main!$F$4),'Storage-elevation'!BE15/1000,"--")</f>
        <v>97.89288599999999</v>
      </c>
      <c r="AC15" s="172">
        <f ca="1">IF(ISNUMBER(Main!$F$5),'Storage-elevation'!BF15/1000,"--")</f>
        <v>177.46541599999998</v>
      </c>
      <c r="AD15" s="43">
        <f ca="1">IF(ISNUMBER(Main!$F$6),'Storage-elevation'!BG15/1000,"--")</f>
        <v>121.51077900000001</v>
      </c>
      <c r="AE15" s="43">
        <f ca="1">IF(ISNUMBER(Main!$F$7),'Storage-elevation'!BH15/1000,"--")</f>
        <v>129.30758000000003</v>
      </c>
      <c r="AF15" s="43">
        <f ca="1">IF(ISNUMBER(Main!$F$8),'Storage-elevation'!BI15/1000,"--")</f>
        <v>178.73599899999991</v>
      </c>
      <c r="AG15" s="43" t="str">
        <f ca="1">IF(ISNUMBER(Main!$F$9),'Storage-elevation'!BJ15/1000,"--")</f>
        <v>--</v>
      </c>
      <c r="AH15" s="172" t="str">
        <f ca="1">IF(ISNUMBER(Main!$F$10),'Storage-elevation'!BK15/1000,"--")</f>
        <v>--</v>
      </c>
      <c r="AI15" s="43" t="str">
        <f ca="1">IF(ISNUMBER(Main!$F$11),'Storage-elevation'!BL15/1000,"--")</f>
        <v>--</v>
      </c>
      <c r="AJ15" s="43" t="str">
        <f ca="1">IF(ISNUMBER(Main!$F$12),'Storage-elevation'!BM15/1000,"--")</f>
        <v>--</v>
      </c>
      <c r="AK15" s="43" t="str">
        <f ca="1">IF(ISNUMBER(Main!$F$13),'Storage-elevation'!BN15/1000,"--")</f>
        <v>--</v>
      </c>
      <c r="AL15" s="43" t="str">
        <f ca="1">IF(ISNUMBER(Main!$F$14),'Storage-elevation'!BO15/1000,"--")</f>
        <v>--</v>
      </c>
    </row>
    <row r="16" spans="1:38" x14ac:dyDescent="0.3">
      <c r="A16" s="43" cm="1">
        <f t="array" aca="1" ref="A16" ca="1">IF(ISNUMBER(Main!$F$3),INDEX(INDIRECT("'"&amp;Main!$E$3&amp;"'!$B$1:$BA$550"),ROW(A16),(MATCH("Temp",INDIRECT("'"&amp;Main!$E$3&amp;"'!$B$1:$BA$1"),0))),"--")</f>
        <v>51.103999999999999</v>
      </c>
      <c r="B16" s="43" cm="1">
        <f t="array" aca="1" ref="B16" ca="1">IF(ISNUMBER(Main!$F$4),INDEX(INDIRECT("'"&amp;Main!$E$4&amp;"'!$B$1:$BA$550"),ROW(B16),(MATCH("Temp",INDIRECT("'"&amp;Main!$E$4&amp;"'!$B$1:$BA$1"),0))),"--")</f>
        <v>48.771999999999998</v>
      </c>
      <c r="C16" s="43" cm="1">
        <f t="array" aca="1" ref="C16" ca="1">IF(ISNUMBER(Main!$F$5),INDEX(INDIRECT("'"&amp;Main!$E$5&amp;"'!$B$1:$BA$550"),ROW(C16),(MATCH("Temp",INDIRECT("'"&amp;Main!$E$5&amp;"'!$B$1:$BA$1"),0))),"--")</f>
        <v>48.938000000000002</v>
      </c>
      <c r="D16" s="43" cm="1">
        <f t="array" aca="1" ref="D16" ca="1">IF(ISNUMBER(Main!$F$6),INDEX(INDIRECT("'"&amp;Main!$E$6&amp;"'!$B$1:$BA$550"),ROW(D16),(MATCH("Temp",INDIRECT("'"&amp;Main!$E$6&amp;"'!$B$1:$BA$1"),0))),"--")</f>
        <v>48.715000000000003</v>
      </c>
      <c r="E16" s="43" cm="1">
        <f t="array" aca="1" ref="E16" ca="1">IF(ISNUMBER(Main!$F$7),INDEX(INDIRECT("'"&amp;Main!$E$7&amp;"'!$B$1:$BA$550"),ROW(E16),(MATCH("Temp",INDIRECT("'"&amp;Main!$E$7&amp;"'!$B$1:$BA$1"),0))),"--")</f>
        <v>49.975999999999999</v>
      </c>
      <c r="F16" s="43" cm="1">
        <f t="array" aca="1" ref="F16" ca="1">IF(ISNUMBER(Main!$F$8),INDEX(INDIRECT("'"&amp;Main!$E$8&amp;"'!$B$1:$BA$550"),ROW(F16),(MATCH("Temp",INDIRECT("'"&amp;Main!$E$8&amp;"'!$B$1:$BA$1"),0))),"--")</f>
        <v>53.628999999999998</v>
      </c>
      <c r="G16" s="43" t="str" cm="1">
        <f t="array" aca="1" ref="G16" ca="1">IF(ISNUMBER(Main!$F$9),INDEX(INDIRECT("'"&amp;Main!$E$9&amp;"'!$B$1:$BA$550"),ROW(G16),(MATCH("Temp",INDIRECT("'"&amp;Main!$E$9&amp;"'!$B$1:$BA$1"),0))),"--")</f>
        <v>--</v>
      </c>
      <c r="H16" s="43" t="str" cm="1">
        <f t="array" aca="1" ref="H16" ca="1">IF(ISNUMBER(Main!$F$10),INDEX(INDIRECT("'"&amp;Main!$E$10&amp;"'!$B$1:$BA$550"),ROW(H16),(MATCH("Temp",INDIRECT("'"&amp;Main!$E$10&amp;"'!$B$1:$BA$1"),0))),"--")</f>
        <v>--</v>
      </c>
      <c r="I16" s="43" t="str" cm="1">
        <f t="array" aca="1" ref="I16" ca="1">IF(ISNUMBER(Main!$F$11),INDEX(INDIRECT("'"&amp;Main!$E$11&amp;"'!$B$1:$BA$550"),ROW(I16),(MATCH("Temp",INDIRECT("'"&amp;Main!$E$11&amp;"'!$B$1:$BA$1"),0))),"--")</f>
        <v>--</v>
      </c>
      <c r="J16" s="43" t="str" cm="1">
        <f t="array" aca="1" ref="J16" ca="1">IF(ISNUMBER(Main!$F$12),INDEX(INDIRECT("'"&amp;Main!$E$12&amp;"'!$B$1:$BA$550"),ROW(J16),(MATCH("Temp",INDIRECT("'"&amp;Main!$E$12&amp;"'!$B$1:$BA$1"),0))),"--")</f>
        <v>--</v>
      </c>
      <c r="K16" s="43" t="str" cm="1">
        <f t="array" aca="1" ref="K16" ca="1">IF(ISNUMBER(Main!$F$13),INDEX(INDIRECT("'"&amp;Main!$E$13&amp;"'!$B$1:$BA$550"),ROW(K16),(MATCH("Temp",INDIRECT("'"&amp;Main!$E$13&amp;"'!$B$1:$BA$1"),0))),"--")</f>
        <v>--</v>
      </c>
      <c r="L16" s="43" t="str" cm="1">
        <f t="array" aca="1" ref="L16" ca="1">IF(ISNUMBER(Main!$F$14),INDEX(INDIRECT("'"&amp;Main!$E$14&amp;"'!$B$1:$BA$550"),ROW(L16),(MATCH("Temp",INDIRECT("'"&amp;Main!$E$14&amp;"'!$B$1:$BA$1"),0))),"--")</f>
        <v>--</v>
      </c>
      <c r="M16" s="221"/>
      <c r="N16" s="43" cm="1">
        <f t="array" aca="1" ref="N16" ca="1">IF(ISNUMBER(Main!$F$3),INDEX(INDIRECT("'"&amp;Main!$E$3&amp;"'!$B$1:$BA$550"),ROW(N16),(MATCH("Elevation",INDIRECT("'"&amp;Main!$E$3&amp;"'!$B$1:$BA$1"),0))),"--")</f>
        <v>442.95600000000002</v>
      </c>
      <c r="O16" s="43" cm="1">
        <f t="array" aca="1" ref="O16" ca="1">IF(ISNUMBER(Main!$F$4),INDEX(INDIRECT("'"&amp;Main!$E$4&amp;"'!$B$1:$BA$550"),ROW(O16),(MATCH("Elevation",INDIRECT("'"&amp;Main!$E$4&amp;"'!$B$1:$BA$1"),0))),"--")</f>
        <v>440.59199999999998</v>
      </c>
      <c r="P16" s="43" cm="1">
        <f t="array" aca="1" ref="P16" ca="1">IF(ISNUMBER(Main!$F$5),INDEX(INDIRECT("'"&amp;Main!$E$5&amp;"'!$B$1:$BA$550"),ROW(P16),(MATCH("Elevation",INDIRECT("'"&amp;Main!$E$5&amp;"'!$B$1:$BA$1"),0))),"--")</f>
        <v>476.06</v>
      </c>
      <c r="Q16" s="43" cm="1">
        <f t="array" aca="1" ref="Q16" ca="1">IF(ISNUMBER(Main!$F$6),INDEX(INDIRECT("'"&amp;Main!$E$6&amp;"'!$B$1:$BA$550"),ROW(Q16),(MATCH("Elevation",INDIRECT("'"&amp;Main!$E$6&amp;"'!$B$1:$BA$1"),0))),"--")</f>
        <v>451.91500000000002</v>
      </c>
      <c r="R16" s="43" cm="1">
        <f t="array" aca="1" ref="R16" ca="1">IF(ISNUMBER(Main!$F$7),INDEX(INDIRECT("'"&amp;Main!$E$7&amp;"'!$B$1:$BA$550"),ROW(R16),(MATCH("Elevation",INDIRECT("'"&amp;Main!$E$7&amp;"'!$B$1:$BA$1"),0))),"--")</f>
        <v>455.81299999999999</v>
      </c>
      <c r="S16" s="43" cm="1">
        <f t="array" aca="1" ref="S16" ca="1">IF(ISNUMBER(Main!$F$8),INDEX(INDIRECT("'"&amp;Main!$E$8&amp;"'!$B$1:$BA$550"),ROW(S16),(MATCH("Elevation",INDIRECT("'"&amp;Main!$E$8&amp;"'!$B$1:$BA$1"),0))),"--")</f>
        <v>476.34599999999995</v>
      </c>
      <c r="T16" s="43" t="str" cm="1">
        <f t="array" aca="1" ref="T16" ca="1">IF(ISNUMBER(Main!$F$9),INDEX(INDIRECT("'"&amp;Main!$E$9&amp;"'!$B$1:$BA$550"),ROW(T16),(MATCH("Elevation",INDIRECT("'"&amp;Main!$E$9&amp;"'!$B$1:$BA$1"),0))),"--")</f>
        <v>--</v>
      </c>
      <c r="U16" s="43" t="str" cm="1">
        <f t="array" aca="1" ref="U16" ca="1">IF(ISNUMBER(Main!$F$10),INDEX(INDIRECT("'"&amp;Main!$E$10&amp;"'!$B$1:$BA$550"),ROW(U16),(MATCH("Elevation",INDIRECT("'"&amp;Main!$E$10&amp;"'!$B$1:$BA$1"),0))),"--")</f>
        <v>--</v>
      </c>
      <c r="V16" s="43" t="str" cm="1">
        <f t="array" aca="1" ref="V16" ca="1">IF(ISNUMBER(Main!$F$11),INDEX(INDIRECT("'"&amp;Main!$E$11&amp;"'!$B$1:$BA$550"),ROW(V16),(MATCH("Elevation",INDIRECT("'"&amp;Main!$E$11&amp;"'!$B$1:$BA$1"),0))),"--")</f>
        <v>--</v>
      </c>
      <c r="W16" s="43" t="str" cm="1">
        <f t="array" aca="1" ref="W16" ca="1">IF(ISNUMBER(Main!$F$12),INDEX(INDIRECT("'"&amp;Main!$E$12&amp;"'!$B$1:$BA$550"),ROW(W16),(MATCH("Elevation",INDIRECT("'"&amp;Main!$E$12&amp;"'!$B$1:$BA$1"),0))),"--")</f>
        <v>--</v>
      </c>
      <c r="X16" s="43" t="str" cm="1">
        <f t="array" aca="1" ref="X16" ca="1">IF(ISNUMBER(Main!$F$13),INDEX(INDIRECT("'"&amp;Main!$E$13&amp;"'!$B$1:$BA$550"),ROW(X16),(MATCH("Elevation",INDIRECT("'"&amp;Main!$E$13&amp;"'!$B$1:$BA$1"),0))),"--")</f>
        <v>--</v>
      </c>
      <c r="Y16" s="43" t="str" cm="1">
        <f t="array" aca="1" ref="Y16" ca="1">IF(ISNUMBER(Main!$F$14),INDEX(INDIRECT("'"&amp;Main!$E$14&amp;"'!$B$1:$BA$550"),ROW(Y16),(MATCH("Elevation",INDIRECT("'"&amp;Main!$E$14&amp;"'!$B$1:$BA$1"),0))),"--")</f>
        <v>--</v>
      </c>
      <c r="Z16" s="221"/>
      <c r="AA16" s="43">
        <f ca="1">IF(ISNUMBER(Main!$F$3),'Storage-elevation'!BD16/1000,"--")</f>
        <v>87.880668000000028</v>
      </c>
      <c r="AB16" s="43">
        <f ca="1">IF(ISNUMBER(Main!$F$4),'Storage-elevation'!BE16/1000,"--")</f>
        <v>84.238023999999982</v>
      </c>
      <c r="AC16" s="172">
        <f ca="1">IF(ISNUMBER(Main!$F$5),'Storage-elevation'!BF16/1000,"--")</f>
        <v>152.26295999999999</v>
      </c>
      <c r="AD16" s="43">
        <f ca="1">IF(ISNUMBER(Main!$F$6),'Storage-elevation'!BG16/1000,"--")</f>
        <v>102.63214500000004</v>
      </c>
      <c r="AE16" s="43">
        <f ca="1">IF(ISNUMBER(Main!$F$7),'Storage-elevation'!BH16/1000,"--")</f>
        <v>109.67085499999997</v>
      </c>
      <c r="AF16" s="43">
        <f ca="1">IF(ISNUMBER(Main!$F$8),'Storage-elevation'!BI16/1000,"--")</f>
        <v>152.93963599999989</v>
      </c>
      <c r="AG16" s="43" t="str">
        <f ca="1">IF(ISNUMBER(Main!$F$9),'Storage-elevation'!BJ16/1000,"--")</f>
        <v>--</v>
      </c>
      <c r="AH16" s="172" t="str">
        <f ca="1">IF(ISNUMBER(Main!$F$10),'Storage-elevation'!BK16/1000,"--")</f>
        <v>--</v>
      </c>
      <c r="AI16" s="43" t="str">
        <f ca="1">IF(ISNUMBER(Main!$F$11),'Storage-elevation'!BL16/1000,"--")</f>
        <v>--</v>
      </c>
      <c r="AJ16" s="43" t="str">
        <f ca="1">IF(ISNUMBER(Main!$F$12),'Storage-elevation'!BM16/1000,"--")</f>
        <v>--</v>
      </c>
      <c r="AK16" s="43" t="str">
        <f ca="1">IF(ISNUMBER(Main!$F$13),'Storage-elevation'!BN16/1000,"--")</f>
        <v>--</v>
      </c>
      <c r="AL16" s="43" t="str">
        <f ca="1">IF(ISNUMBER(Main!$F$14),'Storage-elevation'!BO16/1000,"--")</f>
        <v>--</v>
      </c>
    </row>
    <row r="17" spans="1:38" x14ac:dyDescent="0.3">
      <c r="A17" s="43" cm="1">
        <f t="array" aca="1" ref="A17" ca="1">IF(ISNUMBER(Main!$F$3),INDEX(INDIRECT("'"&amp;Main!$E$3&amp;"'!$B$1:$BA$550"),ROW(A17),(MATCH("Temp",INDIRECT("'"&amp;Main!$E$3&amp;"'!$B$1:$BA$1"),0))),"--")</f>
        <v>50.768999999999998</v>
      </c>
      <c r="B17" s="43" cm="1">
        <f t="array" aca="1" ref="B17" ca="1">IF(ISNUMBER(Main!$F$4),INDEX(INDIRECT("'"&amp;Main!$E$4&amp;"'!$B$1:$BA$550"),ROW(B17),(MATCH("Temp",INDIRECT("'"&amp;Main!$E$4&amp;"'!$B$1:$BA$1"),0))),"--")</f>
        <v>48.411999999999999</v>
      </c>
      <c r="C17" s="43" cm="1">
        <f t="array" aca="1" ref="C17" ca="1">IF(ISNUMBER(Main!$F$5),INDEX(INDIRECT("'"&amp;Main!$E$5&amp;"'!$B$1:$BA$550"),ROW(C17),(MATCH("Temp",INDIRECT("'"&amp;Main!$E$5&amp;"'!$B$1:$BA$1"),0))),"--")</f>
        <v>48.546999999999997</v>
      </c>
      <c r="D17" s="43" cm="1">
        <f t="array" aca="1" ref="D17" ca="1">IF(ISNUMBER(Main!$F$6),INDEX(INDIRECT("'"&amp;Main!$E$6&amp;"'!$B$1:$BA$550"),ROW(D17),(MATCH("Temp",INDIRECT("'"&amp;Main!$E$6&amp;"'!$B$1:$BA$1"),0))),"--")</f>
        <v>48.591999999999999</v>
      </c>
      <c r="E17" s="43" cm="1">
        <f t="array" aca="1" ref="E17" ca="1">IF(ISNUMBER(Main!$F$7),INDEX(INDIRECT("'"&amp;Main!$E$7&amp;"'!$B$1:$BA$550"),ROW(E17),(MATCH("Temp",INDIRECT("'"&amp;Main!$E$7&amp;"'!$B$1:$BA$1"),0))),"--")</f>
        <v>49.475999999999999</v>
      </c>
      <c r="F17" s="43" cm="1">
        <f t="array" aca="1" ref="F17" ca="1">IF(ISNUMBER(Main!$F$8),INDEX(INDIRECT("'"&amp;Main!$E$8&amp;"'!$B$1:$BA$550"),ROW(F17),(MATCH("Temp",INDIRECT("'"&amp;Main!$E$8&amp;"'!$B$1:$BA$1"),0))),"--")</f>
        <v>52.904000000000003</v>
      </c>
      <c r="G17" s="43" t="str" cm="1">
        <f t="array" aca="1" ref="G17" ca="1">IF(ISNUMBER(Main!$F$9),INDEX(INDIRECT("'"&amp;Main!$E$9&amp;"'!$B$1:$BA$550"),ROW(G17),(MATCH("Temp",INDIRECT("'"&amp;Main!$E$9&amp;"'!$B$1:$BA$1"),0))),"--")</f>
        <v>--</v>
      </c>
      <c r="H17" s="43" t="str" cm="1">
        <f t="array" aca="1" ref="H17" ca="1">IF(ISNUMBER(Main!$F$10),INDEX(INDIRECT("'"&amp;Main!$E$10&amp;"'!$B$1:$BA$550"),ROW(H17),(MATCH("Temp",INDIRECT("'"&amp;Main!$E$10&amp;"'!$B$1:$BA$1"),0))),"--")</f>
        <v>--</v>
      </c>
      <c r="I17" s="43" t="str" cm="1">
        <f t="array" aca="1" ref="I17" ca="1">IF(ISNUMBER(Main!$F$11),INDEX(INDIRECT("'"&amp;Main!$E$11&amp;"'!$B$1:$BA$550"),ROW(I17),(MATCH("Temp",INDIRECT("'"&amp;Main!$E$11&amp;"'!$B$1:$BA$1"),0))),"--")</f>
        <v>--</v>
      </c>
      <c r="J17" s="43" t="str" cm="1">
        <f t="array" aca="1" ref="J17" ca="1">IF(ISNUMBER(Main!$F$12),INDEX(INDIRECT("'"&amp;Main!$E$12&amp;"'!$B$1:$BA$550"),ROW(J17),(MATCH("Temp",INDIRECT("'"&amp;Main!$E$12&amp;"'!$B$1:$BA$1"),0))),"--")</f>
        <v>--</v>
      </c>
      <c r="K17" s="43" t="str" cm="1">
        <f t="array" aca="1" ref="K17" ca="1">IF(ISNUMBER(Main!$F$13),INDEX(INDIRECT("'"&amp;Main!$E$13&amp;"'!$B$1:$BA$550"),ROW(K17),(MATCH("Temp",INDIRECT("'"&amp;Main!$E$13&amp;"'!$B$1:$BA$1"),0))),"--")</f>
        <v>--</v>
      </c>
      <c r="L17" s="43" t="str" cm="1">
        <f t="array" aca="1" ref="L17" ca="1">IF(ISNUMBER(Main!$F$14),INDEX(INDIRECT("'"&amp;Main!$E$14&amp;"'!$B$1:$BA$550"),ROW(L17),(MATCH("Temp",INDIRECT("'"&amp;Main!$E$14&amp;"'!$B$1:$BA$1"),0))),"--")</f>
        <v>--</v>
      </c>
      <c r="M17" s="221"/>
      <c r="N17" s="43" cm="1">
        <f t="array" aca="1" ref="N17" ca="1">IF(ISNUMBER(Main!$F$3),INDEX(INDIRECT("'"&amp;Main!$E$3&amp;"'!$B$1:$BA$550"),ROW(N17),(MATCH("Elevation",INDIRECT("'"&amp;Main!$E$3&amp;"'!$B$1:$BA$1"),0))),"--")</f>
        <v>432.952</v>
      </c>
      <c r="O17" s="43" cm="1">
        <f t="array" aca="1" ref="O17" ca="1">IF(ISNUMBER(Main!$F$4),INDEX(INDIRECT("'"&amp;Main!$E$4&amp;"'!$B$1:$BA$550"),ROW(O17),(MATCH("Elevation",INDIRECT("'"&amp;Main!$E$4&amp;"'!$B$1:$BA$1"),0))),"--")</f>
        <v>429.46199999999999</v>
      </c>
      <c r="P17" s="43" cm="1">
        <f t="array" aca="1" ref="P17" ca="1">IF(ISNUMBER(Main!$F$5),INDEX(INDIRECT("'"&amp;Main!$E$5&amp;"'!$B$1:$BA$550"),ROW(P17),(MATCH("Elevation",INDIRECT("'"&amp;Main!$E$5&amp;"'!$B$1:$BA$1"),0))),"--")</f>
        <v>465.51499999999999</v>
      </c>
      <c r="Q17" s="43" cm="1">
        <f t="array" aca="1" ref="Q17" ca="1">IF(ISNUMBER(Main!$F$6),INDEX(INDIRECT("'"&amp;Main!$E$6&amp;"'!$B$1:$BA$550"),ROW(Q17),(MATCH("Elevation",INDIRECT("'"&amp;Main!$E$6&amp;"'!$B$1:$BA$1"),0))),"--")</f>
        <v>441.875</v>
      </c>
      <c r="R17" s="43" cm="1">
        <f t="array" aca="1" ref="R17" ca="1">IF(ISNUMBER(Main!$F$7),INDEX(INDIRECT("'"&amp;Main!$E$7&amp;"'!$B$1:$BA$550"),ROW(R17),(MATCH("Elevation",INDIRECT("'"&amp;Main!$E$7&amp;"'!$B$1:$BA$1"),0))),"--")</f>
        <v>446.53300000000002</v>
      </c>
      <c r="S17" s="43" cm="1">
        <f t="array" aca="1" ref="S17" ca="1">IF(ISNUMBER(Main!$F$8),INDEX(INDIRECT("'"&amp;Main!$E$8&amp;"'!$B$1:$BA$550"),ROW(S17),(MATCH("Elevation",INDIRECT("'"&amp;Main!$E$8&amp;"'!$B$1:$BA$1"),0))),"--")</f>
        <v>466.54599999999994</v>
      </c>
      <c r="T17" s="43" t="str" cm="1">
        <f t="array" aca="1" ref="T17" ca="1">IF(ISNUMBER(Main!$F$9),INDEX(INDIRECT("'"&amp;Main!$E$9&amp;"'!$B$1:$BA$550"),ROW(T17),(MATCH("Elevation",INDIRECT("'"&amp;Main!$E$9&amp;"'!$B$1:$BA$1"),0))),"--")</f>
        <v>--</v>
      </c>
      <c r="U17" s="43" t="str" cm="1">
        <f t="array" aca="1" ref="U17" ca="1">IF(ISNUMBER(Main!$F$10),INDEX(INDIRECT("'"&amp;Main!$E$10&amp;"'!$B$1:$BA$550"),ROW(U17),(MATCH("Elevation",INDIRECT("'"&amp;Main!$E$10&amp;"'!$B$1:$BA$1"),0))),"--")</f>
        <v>--</v>
      </c>
      <c r="V17" s="43" t="str" cm="1">
        <f t="array" aca="1" ref="V17" ca="1">IF(ISNUMBER(Main!$F$11),INDEX(INDIRECT("'"&amp;Main!$E$11&amp;"'!$B$1:$BA$550"),ROW(V17),(MATCH("Elevation",INDIRECT("'"&amp;Main!$E$11&amp;"'!$B$1:$BA$1"),0))),"--")</f>
        <v>--</v>
      </c>
      <c r="W17" s="43" t="str" cm="1">
        <f t="array" aca="1" ref="W17" ca="1">IF(ISNUMBER(Main!$F$12),INDEX(INDIRECT("'"&amp;Main!$E$12&amp;"'!$B$1:$BA$550"),ROW(W17),(MATCH("Elevation",INDIRECT("'"&amp;Main!$E$12&amp;"'!$B$1:$BA$1"),0))),"--")</f>
        <v>--</v>
      </c>
      <c r="X17" s="43" t="str" cm="1">
        <f t="array" aca="1" ref="X17" ca="1">IF(ISNUMBER(Main!$F$13),INDEX(INDIRECT("'"&amp;Main!$E$13&amp;"'!$B$1:$BA$550"),ROW(X17),(MATCH("Elevation",INDIRECT("'"&amp;Main!$E$13&amp;"'!$B$1:$BA$1"),0))),"--")</f>
        <v>--</v>
      </c>
      <c r="Y17" s="43" t="str" cm="1">
        <f t="array" aca="1" ref="Y17" ca="1">IF(ISNUMBER(Main!$F$14),INDEX(INDIRECT("'"&amp;Main!$E$14&amp;"'!$B$1:$BA$550"),ROW(Y17),(MATCH("Elevation",INDIRECT("'"&amp;Main!$E$14&amp;"'!$B$1:$BA$1"),0))),"--")</f>
        <v>--</v>
      </c>
      <c r="Z17" s="221"/>
      <c r="AA17" s="43">
        <f ca="1">IF(ISNUMBER(Main!$F$3),'Storage-elevation'!BD17/1000,"--")</f>
        <v>73.320576000000003</v>
      </c>
      <c r="AB17" s="43">
        <f ca="1">IF(ISNUMBER(Main!$F$4),'Storage-elevation'!BE17/1000,"--")</f>
        <v>68.64282799999998</v>
      </c>
      <c r="AC17" s="172">
        <f ca="1">IF(ISNUMBER(Main!$F$5),'Storage-elevation'!BF17/1000,"--")</f>
        <v>128.78592499999996</v>
      </c>
      <c r="AD17" s="43">
        <f ca="1">IF(ISNUMBER(Main!$F$6),'Storage-elevation'!BG17/1000,"--")</f>
        <v>86.203874999999996</v>
      </c>
      <c r="AE17" s="43">
        <f ca="1">IF(ISNUMBER(Main!$F$7),'Storage-elevation'!BH17/1000,"--")</f>
        <v>93.568394000000026</v>
      </c>
      <c r="AF17" s="43">
        <f ca="1">IF(ISNUMBER(Main!$F$8),'Storage-elevation'!BI17/1000,"--")</f>
        <v>130.95678999999987</v>
      </c>
      <c r="AG17" s="43" t="str">
        <f ca="1">IF(ISNUMBER(Main!$F$9),'Storage-elevation'!BJ17/1000,"--")</f>
        <v>--</v>
      </c>
      <c r="AH17" s="172" t="str">
        <f ca="1">IF(ISNUMBER(Main!$F$10),'Storage-elevation'!BK17/1000,"--")</f>
        <v>--</v>
      </c>
      <c r="AI17" s="43" t="str">
        <f ca="1">IF(ISNUMBER(Main!$F$11),'Storage-elevation'!BL17/1000,"--")</f>
        <v>--</v>
      </c>
      <c r="AJ17" s="43" t="str">
        <f ca="1">IF(ISNUMBER(Main!$F$12),'Storage-elevation'!BM17/1000,"--")</f>
        <v>--</v>
      </c>
      <c r="AK17" s="43" t="str">
        <f ca="1">IF(ISNUMBER(Main!$F$13),'Storage-elevation'!BN17/1000,"--")</f>
        <v>--</v>
      </c>
      <c r="AL17" s="43" t="str">
        <f ca="1">IF(ISNUMBER(Main!$F$14),'Storage-elevation'!BO17/1000,"--")</f>
        <v>--</v>
      </c>
    </row>
    <row r="18" spans="1:38" x14ac:dyDescent="0.3">
      <c r="A18" s="43" cm="1">
        <f t="array" aca="1" ref="A18" ca="1">IF(ISNUMBER(Main!$F$3),INDEX(INDIRECT("'"&amp;Main!$E$3&amp;"'!$B$1:$BA$550"),ROW(A18),(MATCH("Temp",INDIRECT("'"&amp;Main!$E$3&amp;"'!$B$1:$BA$1"),0))),"--")</f>
        <v>50.642000000000003</v>
      </c>
      <c r="B18" s="43" cm="1">
        <f t="array" aca="1" ref="B18" ca="1">IF(ISNUMBER(Main!$F$4),INDEX(INDIRECT("'"&amp;Main!$E$4&amp;"'!$B$1:$BA$550"),ROW(B18),(MATCH("Temp",INDIRECT("'"&amp;Main!$E$4&amp;"'!$B$1:$BA$1"),0))),"--")</f>
        <v>48.177</v>
      </c>
      <c r="C18" s="43" cm="1">
        <f t="array" aca="1" ref="C18" ca="1">IF(ISNUMBER(Main!$F$5),INDEX(INDIRECT("'"&amp;Main!$E$5&amp;"'!$B$1:$BA$550"),ROW(C18),(MATCH("Temp",INDIRECT("'"&amp;Main!$E$5&amp;"'!$B$1:$BA$1"),0))),"--")</f>
        <v>48.140999999999998</v>
      </c>
      <c r="D18" s="43" cm="1">
        <f t="array" aca="1" ref="D18" ca="1">IF(ISNUMBER(Main!$F$6),INDEX(INDIRECT("'"&amp;Main!$E$6&amp;"'!$B$1:$BA$550"),ROW(D18),(MATCH("Temp",INDIRECT("'"&amp;Main!$E$6&amp;"'!$B$1:$BA$1"),0))),"--")</f>
        <v>48.49</v>
      </c>
      <c r="E18" s="43" cm="1">
        <f t="array" aca="1" ref="E18" ca="1">IF(ISNUMBER(Main!$F$7),INDEX(INDIRECT("'"&amp;Main!$E$7&amp;"'!$B$1:$BA$550"),ROW(E18),(MATCH("Temp",INDIRECT("'"&amp;Main!$E$7&amp;"'!$B$1:$BA$1"),0))),"--")</f>
        <v>49.084000000000003</v>
      </c>
      <c r="F18" s="43" cm="1">
        <f t="array" aca="1" ref="F18" ca="1">IF(ISNUMBER(Main!$F$8),INDEX(INDIRECT("'"&amp;Main!$E$8&amp;"'!$B$1:$BA$550"),ROW(F18),(MATCH("Temp",INDIRECT("'"&amp;Main!$E$8&amp;"'!$B$1:$BA$1"),0))),"--")</f>
        <v>51.694000000000003</v>
      </c>
      <c r="G18" s="43" t="str" cm="1">
        <f t="array" aca="1" ref="G18" ca="1">IF(ISNUMBER(Main!$F$9),INDEX(INDIRECT("'"&amp;Main!$E$9&amp;"'!$B$1:$BA$550"),ROW(G18),(MATCH("Temp",INDIRECT("'"&amp;Main!$E$9&amp;"'!$B$1:$BA$1"),0))),"--")</f>
        <v>--</v>
      </c>
      <c r="H18" s="43" t="str" cm="1">
        <f t="array" aca="1" ref="H18" ca="1">IF(ISNUMBER(Main!$F$10),INDEX(INDIRECT("'"&amp;Main!$E$10&amp;"'!$B$1:$BA$550"),ROW(H18),(MATCH("Temp",INDIRECT("'"&amp;Main!$E$10&amp;"'!$B$1:$BA$1"),0))),"--")</f>
        <v>--</v>
      </c>
      <c r="I18" s="43" t="str" cm="1">
        <f t="array" aca="1" ref="I18" ca="1">IF(ISNUMBER(Main!$F$11),INDEX(INDIRECT("'"&amp;Main!$E$11&amp;"'!$B$1:$BA$550"),ROW(I18),(MATCH("Temp",INDIRECT("'"&amp;Main!$E$11&amp;"'!$B$1:$BA$1"),0))),"--")</f>
        <v>--</v>
      </c>
      <c r="J18" s="43" t="str" cm="1">
        <f t="array" aca="1" ref="J18" ca="1">IF(ISNUMBER(Main!$F$12),INDEX(INDIRECT("'"&amp;Main!$E$12&amp;"'!$B$1:$BA$550"),ROW(J18),(MATCH("Temp",INDIRECT("'"&amp;Main!$E$12&amp;"'!$B$1:$BA$1"),0))),"--")</f>
        <v>--</v>
      </c>
      <c r="K18" s="43" t="str" cm="1">
        <f t="array" aca="1" ref="K18" ca="1">IF(ISNUMBER(Main!$F$13),INDEX(INDIRECT("'"&amp;Main!$E$13&amp;"'!$B$1:$BA$550"),ROW(K18),(MATCH("Temp",INDIRECT("'"&amp;Main!$E$13&amp;"'!$B$1:$BA$1"),0))),"--")</f>
        <v>--</v>
      </c>
      <c r="L18" s="43" t="str" cm="1">
        <f t="array" aca="1" ref="L18" ca="1">IF(ISNUMBER(Main!$F$14),INDEX(INDIRECT("'"&amp;Main!$E$14&amp;"'!$B$1:$BA$550"),ROW(L18),(MATCH("Temp",INDIRECT("'"&amp;Main!$E$14&amp;"'!$B$1:$BA$1"),0))),"--")</f>
        <v>--</v>
      </c>
      <c r="M18" s="221"/>
      <c r="N18" s="43" cm="1">
        <f t="array" aca="1" ref="N18" ca="1">IF(ISNUMBER(Main!$F$3),INDEX(INDIRECT("'"&amp;Main!$E$3&amp;"'!$B$1:$BA$550"),ROW(N18),(MATCH("Elevation",INDIRECT("'"&amp;Main!$E$3&amp;"'!$B$1:$BA$1"),0))),"--")</f>
        <v>423.26400000000001</v>
      </c>
      <c r="O18" s="43" cm="1">
        <f t="array" aca="1" ref="O18" ca="1">IF(ISNUMBER(Main!$F$4),INDEX(INDIRECT("'"&amp;Main!$E$4&amp;"'!$B$1:$BA$550"),ROW(O18),(MATCH("Elevation",INDIRECT("'"&amp;Main!$E$4&amp;"'!$B$1:$BA$1"),0))),"--")</f>
        <v>421.06400000000002</v>
      </c>
      <c r="P18" s="43" cm="1">
        <f t="array" aca="1" ref="P18" ca="1">IF(ISNUMBER(Main!$F$5),INDEX(INDIRECT("'"&amp;Main!$E$5&amp;"'!$B$1:$BA$550"),ROW(P18),(MATCH("Elevation",INDIRECT("'"&amp;Main!$E$5&amp;"'!$B$1:$BA$1"),0))),"--")</f>
        <v>456.798</v>
      </c>
      <c r="Q18" s="43" cm="1">
        <f t="array" aca="1" ref="Q18" ca="1">IF(ISNUMBER(Main!$F$6),INDEX(INDIRECT("'"&amp;Main!$E$6&amp;"'!$B$1:$BA$550"),ROW(Q18),(MATCH("Elevation",INDIRECT("'"&amp;Main!$E$6&amp;"'!$B$1:$BA$1"),0))),"--")</f>
        <v>431.71699999999998</v>
      </c>
      <c r="R18" s="43" cm="1">
        <f t="array" aca="1" ref="R18" ca="1">IF(ISNUMBER(Main!$F$7),INDEX(INDIRECT("'"&amp;Main!$E$7&amp;"'!$B$1:$BA$550"),ROW(R18),(MATCH("Elevation",INDIRECT("'"&amp;Main!$E$7&amp;"'!$B$1:$BA$1"),0))),"--")</f>
        <v>435.78800000000001</v>
      </c>
      <c r="S18" s="43" cm="1">
        <f t="array" aca="1" ref="S18" ca="1">IF(ISNUMBER(Main!$F$8),INDEX(INDIRECT("'"&amp;Main!$E$8&amp;"'!$B$1:$BA$550"),ROW(S18),(MATCH("Elevation",INDIRECT("'"&amp;Main!$E$8&amp;"'!$B$1:$BA$1"),0))),"--")</f>
        <v>456.41799999999995</v>
      </c>
      <c r="T18" s="43" t="str" cm="1">
        <f t="array" aca="1" ref="T18" ca="1">IF(ISNUMBER(Main!$F$9),INDEX(INDIRECT("'"&amp;Main!$E$9&amp;"'!$B$1:$BA$550"),ROW(T18),(MATCH("Elevation",INDIRECT("'"&amp;Main!$E$9&amp;"'!$B$1:$BA$1"),0))),"--")</f>
        <v>--</v>
      </c>
      <c r="U18" s="43" t="str" cm="1">
        <f t="array" aca="1" ref="U18" ca="1">IF(ISNUMBER(Main!$F$10),INDEX(INDIRECT("'"&amp;Main!$E$10&amp;"'!$B$1:$BA$550"),ROW(U18),(MATCH("Elevation",INDIRECT("'"&amp;Main!$E$10&amp;"'!$B$1:$BA$1"),0))),"--")</f>
        <v>--</v>
      </c>
      <c r="V18" s="43" t="str" cm="1">
        <f t="array" aca="1" ref="V18" ca="1">IF(ISNUMBER(Main!$F$11),INDEX(INDIRECT("'"&amp;Main!$E$11&amp;"'!$B$1:$BA$550"),ROW(V18),(MATCH("Elevation",INDIRECT("'"&amp;Main!$E$11&amp;"'!$B$1:$BA$1"),0))),"--")</f>
        <v>--</v>
      </c>
      <c r="W18" s="43" t="str" cm="1">
        <f t="array" aca="1" ref="W18" ca="1">IF(ISNUMBER(Main!$F$12),INDEX(INDIRECT("'"&amp;Main!$E$12&amp;"'!$B$1:$BA$550"),ROW(W18),(MATCH("Elevation",INDIRECT("'"&amp;Main!$E$12&amp;"'!$B$1:$BA$1"),0))),"--")</f>
        <v>--</v>
      </c>
      <c r="X18" s="43" t="str" cm="1">
        <f t="array" aca="1" ref="X18" ca="1">IF(ISNUMBER(Main!$F$13),INDEX(INDIRECT("'"&amp;Main!$E$13&amp;"'!$B$1:$BA$550"),ROW(X18),(MATCH("Elevation",INDIRECT("'"&amp;Main!$E$13&amp;"'!$B$1:$BA$1"),0))),"--")</f>
        <v>--</v>
      </c>
      <c r="Y18" s="43" t="str" cm="1">
        <f t="array" aca="1" ref="Y18" ca="1">IF(ISNUMBER(Main!$F$14),INDEX(INDIRECT("'"&amp;Main!$E$14&amp;"'!$B$1:$BA$550"),ROW(Y18),(MATCH("Elevation",INDIRECT("'"&amp;Main!$E$14&amp;"'!$B$1:$BA$1"),0))),"--")</f>
        <v>--</v>
      </c>
      <c r="Z18" s="221"/>
      <c r="AA18" s="43">
        <f ca="1">IF(ISNUMBER(Main!$F$3),'Storage-elevation'!BD18/1000,"--")</f>
        <v>60.881232000000011</v>
      </c>
      <c r="AB18" s="43">
        <f ca="1">IF(ISNUMBER(Main!$F$4),'Storage-elevation'!BE18/1000,"--")</f>
        <v>58.249904000000022</v>
      </c>
      <c r="AC18" s="172">
        <f ca="1">IF(ISNUMBER(Main!$F$5),'Storage-elevation'!BF18/1000,"--")</f>
        <v>111.493492</v>
      </c>
      <c r="AD18" s="43">
        <f ca="1">IF(ISNUMBER(Main!$F$6),'Storage-elevation'!BG18/1000,"--")</f>
        <v>71.641232999999971</v>
      </c>
      <c r="AE18" s="43">
        <f ca="1">IF(ISNUMBER(Main!$F$7),'Storage-elevation'!BH18/1000,"--")</f>
        <v>77.264716000000021</v>
      </c>
      <c r="AF18" s="43">
        <f ca="1">IF(ISNUMBER(Main!$F$8),'Storage-elevation'!BI18/1000,"--")</f>
        <v>110.7889719999999</v>
      </c>
      <c r="AG18" s="43" t="str">
        <f ca="1">IF(ISNUMBER(Main!$F$9),'Storage-elevation'!BJ18/1000,"--")</f>
        <v>--</v>
      </c>
      <c r="AH18" s="172" t="str">
        <f ca="1">IF(ISNUMBER(Main!$F$10),'Storage-elevation'!BK18/1000,"--")</f>
        <v>--</v>
      </c>
      <c r="AI18" s="43" t="str">
        <f ca="1">IF(ISNUMBER(Main!$F$11),'Storage-elevation'!BL18/1000,"--")</f>
        <v>--</v>
      </c>
      <c r="AJ18" s="43" t="str">
        <f ca="1">IF(ISNUMBER(Main!$F$12),'Storage-elevation'!BM18/1000,"--")</f>
        <v>--</v>
      </c>
      <c r="AK18" s="43" t="str">
        <f ca="1">IF(ISNUMBER(Main!$F$13),'Storage-elevation'!BN18/1000,"--")</f>
        <v>--</v>
      </c>
      <c r="AL18" s="43" t="str">
        <f ca="1">IF(ISNUMBER(Main!$F$14),'Storage-elevation'!BO18/1000,"--")</f>
        <v>--</v>
      </c>
    </row>
    <row r="19" spans="1:38" x14ac:dyDescent="0.3">
      <c r="A19" s="43" cm="1">
        <f t="array" aca="1" ref="A19" ca="1">IF(ISNUMBER(Main!$F$3),INDEX(INDIRECT("'"&amp;Main!$E$3&amp;"'!$B$1:$BA$550"),ROW(A19),(MATCH("Temp",INDIRECT("'"&amp;Main!$E$3&amp;"'!$B$1:$BA$1"),0))),"--")</f>
        <v>50.491999999999997</v>
      </c>
      <c r="B19" s="43" cm="1">
        <f t="array" aca="1" ref="B19" ca="1">IF(ISNUMBER(Main!$F$4),INDEX(INDIRECT("'"&amp;Main!$E$4&amp;"'!$B$1:$BA$550"),ROW(B19),(MATCH("Temp",INDIRECT("'"&amp;Main!$E$4&amp;"'!$B$1:$BA$1"),0))),"--")</f>
        <v>48.1</v>
      </c>
      <c r="C19" s="43" cm="1">
        <f t="array" aca="1" ref="C19" ca="1">IF(ISNUMBER(Main!$F$5),INDEX(INDIRECT("'"&amp;Main!$E$5&amp;"'!$B$1:$BA$550"),ROW(C19),(MATCH("Temp",INDIRECT("'"&amp;Main!$E$5&amp;"'!$B$1:$BA$1"),0))),"--")</f>
        <v>48.000999999999998</v>
      </c>
      <c r="D19" s="43" cm="1">
        <f t="array" aca="1" ref="D19" ca="1">IF(ISNUMBER(Main!$F$6),INDEX(INDIRECT("'"&amp;Main!$E$6&amp;"'!$B$1:$BA$550"),ROW(D19),(MATCH("Temp",INDIRECT("'"&amp;Main!$E$6&amp;"'!$B$1:$BA$1"),0))),"--")</f>
        <v>48.326000000000001</v>
      </c>
      <c r="E19" s="43" cm="1">
        <f t="array" aca="1" ref="E19" ca="1">IF(ISNUMBER(Main!$F$7),INDEX(INDIRECT("'"&amp;Main!$E$7&amp;"'!$B$1:$BA$550"),ROW(E19),(MATCH("Temp",INDIRECT("'"&amp;Main!$E$7&amp;"'!$B$1:$BA$1"),0))),"--")</f>
        <v>48.956000000000003</v>
      </c>
      <c r="F19" s="43" cm="1">
        <f t="array" aca="1" ref="F19" ca="1">IF(ISNUMBER(Main!$F$8),INDEX(INDIRECT("'"&amp;Main!$E$8&amp;"'!$B$1:$BA$550"),ROW(F19),(MATCH("Temp",INDIRECT("'"&amp;Main!$E$8&amp;"'!$B$1:$BA$1"),0))),"--")</f>
        <v>50.18</v>
      </c>
      <c r="G19" s="43" t="str" cm="1">
        <f t="array" aca="1" ref="G19" ca="1">IF(ISNUMBER(Main!$F$9),INDEX(INDIRECT("'"&amp;Main!$E$9&amp;"'!$B$1:$BA$550"),ROW(G19),(MATCH("Temp",INDIRECT("'"&amp;Main!$E$9&amp;"'!$B$1:$BA$1"),0))),"--")</f>
        <v>--</v>
      </c>
      <c r="H19" s="43" t="str" cm="1">
        <f t="array" aca="1" ref="H19" ca="1">IF(ISNUMBER(Main!$F$10),INDEX(INDIRECT("'"&amp;Main!$E$10&amp;"'!$B$1:$BA$550"),ROW(H19),(MATCH("Temp",INDIRECT("'"&amp;Main!$E$10&amp;"'!$B$1:$BA$1"),0))),"--")</f>
        <v>--</v>
      </c>
      <c r="I19" s="43" t="str" cm="1">
        <f t="array" aca="1" ref="I19" ca="1">IF(ISNUMBER(Main!$F$11),INDEX(INDIRECT("'"&amp;Main!$E$11&amp;"'!$B$1:$BA$550"),ROW(I19),(MATCH("Temp",INDIRECT("'"&amp;Main!$E$11&amp;"'!$B$1:$BA$1"),0))),"--")</f>
        <v>--</v>
      </c>
      <c r="J19" s="43" t="str" cm="1">
        <f t="array" aca="1" ref="J19" ca="1">IF(ISNUMBER(Main!$F$12),INDEX(INDIRECT("'"&amp;Main!$E$12&amp;"'!$B$1:$BA$550"),ROW(J19),(MATCH("Temp",INDIRECT("'"&amp;Main!$E$12&amp;"'!$B$1:$BA$1"),0))),"--")</f>
        <v>--</v>
      </c>
      <c r="K19" s="43" t="str" cm="1">
        <f t="array" aca="1" ref="K19" ca="1">IF(ISNUMBER(Main!$F$13),INDEX(INDIRECT("'"&amp;Main!$E$13&amp;"'!$B$1:$BA$550"),ROW(K19),(MATCH("Temp",INDIRECT("'"&amp;Main!$E$13&amp;"'!$B$1:$BA$1"),0))),"--")</f>
        <v>--</v>
      </c>
      <c r="L19" s="43" t="str" cm="1">
        <f t="array" aca="1" ref="L19" ca="1">IF(ISNUMBER(Main!$F$14),INDEX(INDIRECT("'"&amp;Main!$E$14&amp;"'!$B$1:$BA$550"),ROW(L19),(MATCH("Temp",INDIRECT("'"&amp;Main!$E$14&amp;"'!$B$1:$BA$1"),0))),"--")</f>
        <v>--</v>
      </c>
      <c r="M19" s="221"/>
      <c r="N19" s="43" cm="1">
        <f t="array" aca="1" ref="N19" ca="1">IF(ISNUMBER(Main!$F$3),INDEX(INDIRECT("'"&amp;Main!$E$3&amp;"'!$B$1:$BA$550"),ROW(N19),(MATCH("Elevation",INDIRECT("'"&amp;Main!$E$3&amp;"'!$B$1:$BA$1"),0))),"--")</f>
        <v>416.82400000000001</v>
      </c>
      <c r="O19" s="43" cm="1">
        <f t="array" aca="1" ref="O19" ca="1">IF(ISNUMBER(Main!$F$4),INDEX(INDIRECT("'"&amp;Main!$E$4&amp;"'!$B$1:$BA$550"),ROW(O19),(MATCH("Elevation",INDIRECT("'"&amp;Main!$E$4&amp;"'!$B$1:$BA$1"),0))),"--")</f>
        <v>410.50700000000001</v>
      </c>
      <c r="P19" s="43" cm="1">
        <f t="array" aca="1" ref="P19" ca="1">IF(ISNUMBER(Main!$F$5),INDEX(INDIRECT("'"&amp;Main!$E$5&amp;"'!$B$1:$BA$550"),ROW(P19),(MATCH("Elevation",INDIRECT("'"&amp;Main!$E$5&amp;"'!$B$1:$BA$1"),0))),"--")</f>
        <v>447.04500000000002</v>
      </c>
      <c r="Q19" s="43" cm="1">
        <f t="array" aca="1" ref="Q19" ca="1">IF(ISNUMBER(Main!$F$6),INDEX(INDIRECT("'"&amp;Main!$E$6&amp;"'!$B$1:$BA$550"),ROW(Q19),(MATCH("Elevation",INDIRECT("'"&amp;Main!$E$6&amp;"'!$B$1:$BA$1"),0))),"--")</f>
        <v>421.69499999999999</v>
      </c>
      <c r="R19" s="43" cm="1">
        <f t="array" aca="1" ref="R19" ca="1">IF(ISNUMBER(Main!$F$7),INDEX(INDIRECT("'"&amp;Main!$E$7&amp;"'!$B$1:$BA$550"),ROW(R19),(MATCH("Elevation",INDIRECT("'"&amp;Main!$E$7&amp;"'!$B$1:$BA$1"),0))),"--")</f>
        <v>425.89</v>
      </c>
      <c r="S19" s="43" cm="1">
        <f t="array" aca="1" ref="S19" ca="1">IF(ISNUMBER(Main!$F$8),INDEX(INDIRECT("'"&amp;Main!$E$8&amp;"'!$B$1:$BA$550"),ROW(S19),(MATCH("Elevation",INDIRECT("'"&amp;Main!$E$8&amp;"'!$B$1:$BA$1"),0))),"--")</f>
        <v>445.61299999999994</v>
      </c>
      <c r="T19" s="43" t="str" cm="1">
        <f t="array" aca="1" ref="T19" ca="1">IF(ISNUMBER(Main!$F$9),INDEX(INDIRECT("'"&amp;Main!$E$9&amp;"'!$B$1:$BA$550"),ROW(T19),(MATCH("Elevation",INDIRECT("'"&amp;Main!$E$9&amp;"'!$B$1:$BA$1"),0))),"--")</f>
        <v>--</v>
      </c>
      <c r="U19" s="43" t="str" cm="1">
        <f t="array" aca="1" ref="U19" ca="1">IF(ISNUMBER(Main!$F$10),INDEX(INDIRECT("'"&amp;Main!$E$10&amp;"'!$B$1:$BA$550"),ROW(U19),(MATCH("Elevation",INDIRECT("'"&amp;Main!$E$10&amp;"'!$B$1:$BA$1"),0))),"--")</f>
        <v>--</v>
      </c>
      <c r="V19" s="43" t="str" cm="1">
        <f t="array" aca="1" ref="V19" ca="1">IF(ISNUMBER(Main!$F$11),INDEX(INDIRECT("'"&amp;Main!$E$11&amp;"'!$B$1:$BA$550"),ROW(V19),(MATCH("Elevation",INDIRECT("'"&amp;Main!$E$11&amp;"'!$B$1:$BA$1"),0))),"--")</f>
        <v>--</v>
      </c>
      <c r="W19" s="43" t="str" cm="1">
        <f t="array" aca="1" ref="W19" ca="1">IF(ISNUMBER(Main!$F$12),INDEX(INDIRECT("'"&amp;Main!$E$12&amp;"'!$B$1:$BA$550"),ROW(W19),(MATCH("Elevation",INDIRECT("'"&amp;Main!$E$12&amp;"'!$B$1:$BA$1"),0))),"--")</f>
        <v>--</v>
      </c>
      <c r="X19" s="43" t="str" cm="1">
        <f t="array" aca="1" ref="X19" ca="1">IF(ISNUMBER(Main!$F$13),INDEX(INDIRECT("'"&amp;Main!$E$13&amp;"'!$B$1:$BA$550"),ROW(X19),(MATCH("Elevation",INDIRECT("'"&amp;Main!$E$13&amp;"'!$B$1:$BA$1"),0))),"--")</f>
        <v>--</v>
      </c>
      <c r="Y19" s="43" t="str" cm="1">
        <f t="array" aca="1" ref="Y19" ca="1">IF(ISNUMBER(Main!$F$14),INDEX(INDIRECT("'"&amp;Main!$E$14&amp;"'!$B$1:$BA$550"),ROW(Y19),(MATCH("Elevation",INDIRECT("'"&amp;Main!$E$14&amp;"'!$B$1:$BA$1"),0))),"--")</f>
        <v>--</v>
      </c>
      <c r="Z19" s="221"/>
      <c r="AA19" s="43">
        <f ca="1">IF(ISNUMBER(Main!$F$3),'Storage-elevation'!BD19/1000,"--")</f>
        <v>53.534031200000015</v>
      </c>
      <c r="AB19" s="43">
        <f ca="1">IF(ISNUMBER(Main!$F$4),'Storage-elevation'!BE19/1000,"--")</f>
        <v>46.640289100000011</v>
      </c>
      <c r="AC19" s="172">
        <f ca="1">IF(ISNUMBER(Main!$F$5),'Storage-elevation'!BF19/1000,"--")</f>
        <v>94.397530000000032</v>
      </c>
      <c r="AD19" s="43">
        <f ca="1">IF(ISNUMBER(Main!$F$6),'Storage-elevation'!BG19/1000,"--")</f>
        <v>58.998269999999991</v>
      </c>
      <c r="AE19" s="43">
        <f ca="1">IF(ISNUMBER(Main!$F$7),'Storage-elevation'!BH19/1000,"--")</f>
        <v>64.105599999999981</v>
      </c>
      <c r="AF19" s="43">
        <f ca="1">IF(ISNUMBER(Main!$F$8),'Storage-elevation'!BI19/1000,"--")</f>
        <v>92.086412999999908</v>
      </c>
      <c r="AG19" s="43" t="str">
        <f ca="1">IF(ISNUMBER(Main!$F$9),'Storage-elevation'!BJ19/1000,"--")</f>
        <v>--</v>
      </c>
      <c r="AH19" s="172" t="str">
        <f ca="1">IF(ISNUMBER(Main!$F$10),'Storage-elevation'!BK19/1000,"--")</f>
        <v>--</v>
      </c>
      <c r="AI19" s="43" t="str">
        <f ca="1">IF(ISNUMBER(Main!$F$11),'Storage-elevation'!BL19/1000,"--")</f>
        <v>--</v>
      </c>
      <c r="AJ19" s="43" t="str">
        <f ca="1">IF(ISNUMBER(Main!$F$12),'Storage-elevation'!BM19/1000,"--")</f>
        <v>--</v>
      </c>
      <c r="AK19" s="43" t="str">
        <f ca="1">IF(ISNUMBER(Main!$F$13),'Storage-elevation'!BN19/1000,"--")</f>
        <v>--</v>
      </c>
      <c r="AL19" s="43" t="str">
        <f ca="1">IF(ISNUMBER(Main!$F$14),'Storage-elevation'!BO19/1000,"--")</f>
        <v>--</v>
      </c>
    </row>
    <row r="20" spans="1:38" x14ac:dyDescent="0.3">
      <c r="A20" s="43" cm="1">
        <f t="array" aca="1" ref="A20" ca="1">IF(ISNUMBER(Main!$F$3),INDEX(INDIRECT("'"&amp;Main!$E$3&amp;"'!$B$1:$BA$550"),ROW(A20),(MATCH("Temp",INDIRECT("'"&amp;Main!$E$3&amp;"'!$B$1:$BA$1"),0))),"--")</f>
        <v>50.484000000000002</v>
      </c>
      <c r="B20" s="43" cm="1">
        <f t="array" aca="1" ref="B20" ca="1">IF(ISNUMBER(Main!$F$4),INDEX(INDIRECT("'"&amp;Main!$E$4&amp;"'!$B$1:$BA$550"),ROW(B20),(MATCH("Temp",INDIRECT("'"&amp;Main!$E$4&amp;"'!$B$1:$BA$1"),0))),"--")</f>
        <v>48.000999999999998</v>
      </c>
      <c r="C20" s="43" cm="1">
        <f t="array" aca="1" ref="C20" ca="1">IF(ISNUMBER(Main!$F$5),INDEX(INDIRECT("'"&amp;Main!$E$5&amp;"'!$B$1:$BA$550"),ROW(C20),(MATCH("Temp",INDIRECT("'"&amp;Main!$E$5&amp;"'!$B$1:$BA$1"),0))),"--")</f>
        <v>47.88</v>
      </c>
      <c r="D20" s="43" cm="1">
        <f t="array" aca="1" ref="D20" ca="1">IF(ISNUMBER(Main!$F$6),INDEX(INDIRECT("'"&amp;Main!$E$6&amp;"'!$B$1:$BA$550"),ROW(D20),(MATCH("Temp",INDIRECT("'"&amp;Main!$E$6&amp;"'!$B$1:$BA$1"),0))),"--")</f>
        <v>48.261000000000003</v>
      </c>
      <c r="E20" s="43" cm="1">
        <f t="array" aca="1" ref="E20" ca="1">IF(ISNUMBER(Main!$F$7),INDEX(INDIRECT("'"&amp;Main!$E$7&amp;"'!$B$1:$BA$550"),ROW(E20),(MATCH("Temp",INDIRECT("'"&amp;Main!$E$7&amp;"'!$B$1:$BA$1"),0))),"--")</f>
        <v>48.805</v>
      </c>
      <c r="F20" s="43" cm="1">
        <f t="array" aca="1" ref="F20" ca="1">IF(ISNUMBER(Main!$F$8),INDEX(INDIRECT("'"&amp;Main!$E$8&amp;"'!$B$1:$BA$550"),ROW(F20),(MATCH("Temp",INDIRECT("'"&amp;Main!$E$8&amp;"'!$B$1:$BA$1"),0))),"--")</f>
        <v>49.771999999999998</v>
      </c>
      <c r="G20" s="43" t="str" cm="1">
        <f t="array" aca="1" ref="G20" ca="1">IF(ISNUMBER(Main!$F$9),INDEX(INDIRECT("'"&amp;Main!$E$9&amp;"'!$B$1:$BA$550"),ROW(G20),(MATCH("Temp",INDIRECT("'"&amp;Main!$E$9&amp;"'!$B$1:$BA$1"),0))),"--")</f>
        <v>--</v>
      </c>
      <c r="H20" s="43" t="str" cm="1">
        <f t="array" aca="1" ref="H20" ca="1">IF(ISNUMBER(Main!$F$10),INDEX(INDIRECT("'"&amp;Main!$E$10&amp;"'!$B$1:$BA$550"),ROW(H20),(MATCH("Temp",INDIRECT("'"&amp;Main!$E$10&amp;"'!$B$1:$BA$1"),0))),"--")</f>
        <v>--</v>
      </c>
      <c r="I20" s="43" t="str" cm="1">
        <f t="array" aca="1" ref="I20" ca="1">IF(ISNUMBER(Main!$F$11),INDEX(INDIRECT("'"&amp;Main!$E$11&amp;"'!$B$1:$BA$550"),ROW(I20),(MATCH("Temp",INDIRECT("'"&amp;Main!$E$11&amp;"'!$B$1:$BA$1"),0))),"--")</f>
        <v>--</v>
      </c>
      <c r="J20" s="43" t="str" cm="1">
        <f t="array" aca="1" ref="J20" ca="1">IF(ISNUMBER(Main!$F$12),INDEX(INDIRECT("'"&amp;Main!$E$12&amp;"'!$B$1:$BA$550"),ROW(J20),(MATCH("Temp",INDIRECT("'"&amp;Main!$E$12&amp;"'!$B$1:$BA$1"),0))),"--")</f>
        <v>--</v>
      </c>
      <c r="K20" s="43" t="str" cm="1">
        <f t="array" aca="1" ref="K20" ca="1">IF(ISNUMBER(Main!$F$13),INDEX(INDIRECT("'"&amp;Main!$E$13&amp;"'!$B$1:$BA$550"),ROW(K20),(MATCH("Temp",INDIRECT("'"&amp;Main!$E$13&amp;"'!$B$1:$BA$1"),0))),"--")</f>
        <v>--</v>
      </c>
      <c r="L20" s="43" t="str" cm="1">
        <f t="array" aca="1" ref="L20" ca="1">IF(ISNUMBER(Main!$F$14),INDEX(INDIRECT("'"&amp;Main!$E$14&amp;"'!$B$1:$BA$550"),ROW(L20),(MATCH("Temp",INDIRECT("'"&amp;Main!$E$14&amp;"'!$B$1:$BA$1"),0))),"--")</f>
        <v>--</v>
      </c>
      <c r="M20" s="221"/>
      <c r="N20" s="43" cm="1">
        <f t="array" aca="1" ref="N20" ca="1">IF(ISNUMBER(Main!$F$3),INDEX(INDIRECT("'"&amp;Main!$E$3&amp;"'!$B$1:$BA$550"),ROW(N20),(MATCH("Elevation",INDIRECT("'"&amp;Main!$E$3&amp;"'!$B$1:$BA$1"),0))),"--")</f>
        <v>417.23099999999999</v>
      </c>
      <c r="O20" s="43" cm="1">
        <f t="array" aca="1" ref="O20" ca="1">IF(ISNUMBER(Main!$F$4),INDEX(INDIRECT("'"&amp;Main!$E$4&amp;"'!$B$1:$BA$550"),ROW(O20),(MATCH("Elevation",INDIRECT("'"&amp;Main!$E$4&amp;"'!$B$1:$BA$1"),0))),"--")</f>
        <v>400.48</v>
      </c>
      <c r="P20" s="43" cm="1">
        <f t="array" aca="1" ref="P20" ca="1">IF(ISNUMBER(Main!$F$5),INDEX(INDIRECT("'"&amp;Main!$E$5&amp;"'!$B$1:$BA$550"),ROW(P20),(MATCH("Elevation",INDIRECT("'"&amp;Main!$E$5&amp;"'!$B$1:$BA$1"),0))),"--")</f>
        <v>436.649</v>
      </c>
      <c r="Q20" s="43" cm="1">
        <f t="array" aca="1" ref="Q20" ca="1">IF(ISNUMBER(Main!$F$6),INDEX(INDIRECT("'"&amp;Main!$E$6&amp;"'!$B$1:$BA$550"),ROW(Q20),(MATCH("Elevation",INDIRECT("'"&amp;Main!$E$6&amp;"'!$B$1:$BA$1"),0))),"--")</f>
        <v>411.35900000000004</v>
      </c>
      <c r="R20" s="43" cm="1">
        <f t="array" aca="1" ref="R20" ca="1">IF(ISNUMBER(Main!$F$7),INDEX(INDIRECT("'"&amp;Main!$E$7&amp;"'!$B$1:$BA$550"),ROW(R20),(MATCH("Elevation",INDIRECT("'"&amp;Main!$E$7&amp;"'!$B$1:$BA$1"),0))),"--")</f>
        <v>415.71799999999996</v>
      </c>
      <c r="S20" s="43" cm="1">
        <f t="array" aca="1" ref="S20" ca="1">IF(ISNUMBER(Main!$F$8),INDEX(INDIRECT("'"&amp;Main!$E$8&amp;"'!$B$1:$BA$550"),ROW(S20),(MATCH("Elevation",INDIRECT("'"&amp;Main!$E$8&amp;"'!$B$1:$BA$1"),0))),"--")</f>
        <v>437.05499999999995</v>
      </c>
      <c r="T20" s="43" t="str" cm="1">
        <f t="array" aca="1" ref="T20" ca="1">IF(ISNUMBER(Main!$F$9),INDEX(INDIRECT("'"&amp;Main!$E$9&amp;"'!$B$1:$BA$550"),ROW(T20),(MATCH("Elevation",INDIRECT("'"&amp;Main!$E$9&amp;"'!$B$1:$BA$1"),0))),"--")</f>
        <v>--</v>
      </c>
      <c r="U20" s="43" t="str" cm="1">
        <f t="array" aca="1" ref="U20" ca="1">IF(ISNUMBER(Main!$F$10),INDEX(INDIRECT("'"&amp;Main!$E$10&amp;"'!$B$1:$BA$550"),ROW(U20),(MATCH("Elevation",INDIRECT("'"&amp;Main!$E$10&amp;"'!$B$1:$BA$1"),0))),"--")</f>
        <v>--</v>
      </c>
      <c r="V20" s="43" t="str" cm="1">
        <f t="array" aca="1" ref="V20" ca="1">IF(ISNUMBER(Main!$F$11),INDEX(INDIRECT("'"&amp;Main!$E$11&amp;"'!$B$1:$BA$550"),ROW(V20),(MATCH("Elevation",INDIRECT("'"&amp;Main!$E$11&amp;"'!$B$1:$BA$1"),0))),"--")</f>
        <v>--</v>
      </c>
      <c r="W20" s="43" t="str" cm="1">
        <f t="array" aca="1" ref="W20" ca="1">IF(ISNUMBER(Main!$F$12),INDEX(INDIRECT("'"&amp;Main!$E$12&amp;"'!$B$1:$BA$550"),ROW(W20),(MATCH("Elevation",INDIRECT("'"&amp;Main!$E$12&amp;"'!$B$1:$BA$1"),0))),"--")</f>
        <v>--</v>
      </c>
      <c r="X20" s="43" t="str" cm="1">
        <f t="array" aca="1" ref="X20" ca="1">IF(ISNUMBER(Main!$F$13),INDEX(INDIRECT("'"&amp;Main!$E$13&amp;"'!$B$1:$BA$550"),ROW(X20),(MATCH("Elevation",INDIRECT("'"&amp;Main!$E$13&amp;"'!$B$1:$BA$1"),0))),"--")</f>
        <v>--</v>
      </c>
      <c r="Y20" s="43" t="str" cm="1">
        <f t="array" aca="1" ref="Y20" ca="1">IF(ISNUMBER(Main!$F$14),INDEX(INDIRECT("'"&amp;Main!$E$14&amp;"'!$B$1:$BA$550"),ROW(Y20),(MATCH("Elevation",INDIRECT("'"&amp;Main!$E$14&amp;"'!$B$1:$BA$1"),0))),"--")</f>
        <v>--</v>
      </c>
      <c r="Z20" s="221"/>
      <c r="AA20" s="43">
        <f ca="1">IF(ISNUMBER(Main!$F$3),'Storage-elevation'!BD20/1000,"--")</f>
        <v>53.978190299999994</v>
      </c>
      <c r="AB20" s="43">
        <f ca="1">IF(ISNUMBER(Main!$F$4),'Storage-elevation'!BE20/1000,"--")</f>
        <v>36.895440000000015</v>
      </c>
      <c r="AC20" s="172">
        <f ca="1">IF(ISNUMBER(Main!$F$5),'Storage-elevation'!BF20/1000,"--")</f>
        <v>78.485878</v>
      </c>
      <c r="AD20" s="43">
        <f ca="1">IF(ISNUMBER(Main!$F$6),'Storage-elevation'!BG20/1000,"--")</f>
        <v>47.570076700000044</v>
      </c>
      <c r="AE20" s="43">
        <f ca="1">IF(ISNUMBER(Main!$F$7),'Storage-elevation'!BH20/1000,"--")</f>
        <v>52.327053399999961</v>
      </c>
      <c r="AF20" s="43">
        <f ca="1">IF(ISNUMBER(Main!$F$8),'Storage-elevation'!BI20/1000,"--")</f>
        <v>79.06397999999993</v>
      </c>
      <c r="AG20" s="43" t="str">
        <f ca="1">IF(ISNUMBER(Main!$F$9),'Storage-elevation'!BJ20/1000,"--")</f>
        <v>--</v>
      </c>
      <c r="AH20" s="172" t="str">
        <f ca="1">IF(ISNUMBER(Main!$F$10),'Storage-elevation'!BK20/1000,"--")</f>
        <v>--</v>
      </c>
      <c r="AI20" s="43" t="str">
        <f ca="1">IF(ISNUMBER(Main!$F$11),'Storage-elevation'!BL20/1000,"--")</f>
        <v>--</v>
      </c>
      <c r="AJ20" s="43" t="str">
        <f ca="1">IF(ISNUMBER(Main!$F$12),'Storage-elevation'!BM20/1000,"--")</f>
        <v>--</v>
      </c>
      <c r="AK20" s="43" t="str">
        <f ca="1">IF(ISNUMBER(Main!$F$13),'Storage-elevation'!BN20/1000,"--")</f>
        <v>--</v>
      </c>
      <c r="AL20" s="43" t="str">
        <f ca="1">IF(ISNUMBER(Main!$F$14),'Storage-elevation'!BO20/1000,"--")</f>
        <v>--</v>
      </c>
    </row>
    <row r="21" spans="1:38" x14ac:dyDescent="0.3">
      <c r="A21" s="43" cm="1">
        <f t="array" aca="1" ref="A21" ca="1">IF(ISNUMBER(Main!$F$3),INDEX(INDIRECT("'"&amp;Main!$E$3&amp;"'!$B$1:$BA$550"),ROW(A21),(MATCH("Temp",INDIRECT("'"&amp;Main!$E$3&amp;"'!$B$1:$BA$1"),0))),"--")</f>
        <v>0</v>
      </c>
      <c r="B21" s="43" cm="1">
        <f t="array" aca="1" ref="B21" ca="1">IF(ISNUMBER(Main!$F$4),INDEX(INDIRECT("'"&amp;Main!$E$4&amp;"'!$B$1:$BA$550"),ROW(B21),(MATCH("Temp",INDIRECT("'"&amp;Main!$E$4&amp;"'!$B$1:$BA$1"),0))),"--")</f>
        <v>47.951000000000001</v>
      </c>
      <c r="C21" s="43" cm="1">
        <f t="array" aca="1" ref="C21" ca="1">IF(ISNUMBER(Main!$F$5),INDEX(INDIRECT("'"&amp;Main!$E$5&amp;"'!$B$1:$BA$550"),ROW(C21),(MATCH("Temp",INDIRECT("'"&amp;Main!$E$5&amp;"'!$B$1:$BA$1"),0))),"--")</f>
        <v>47.826999999999998</v>
      </c>
      <c r="D21" s="43" cm="1">
        <f t="array" aca="1" ref="D21" ca="1">IF(ISNUMBER(Main!$F$6),INDEX(INDIRECT("'"&amp;Main!$E$6&amp;"'!$B$1:$BA$550"),ROW(D21),(MATCH("Temp",INDIRECT("'"&amp;Main!$E$6&amp;"'!$B$1:$BA$1"),0))),"--")</f>
        <v>48.13</v>
      </c>
      <c r="E21" s="43" cm="1">
        <f t="array" aca="1" ref="E21" ca="1">IF(ISNUMBER(Main!$F$7),INDEX(INDIRECT("'"&amp;Main!$E$7&amp;"'!$B$1:$BA$550"),ROW(E21),(MATCH("Temp",INDIRECT("'"&amp;Main!$E$7&amp;"'!$B$1:$BA$1"),0))),"--")</f>
        <v>48.65</v>
      </c>
      <c r="F21" s="43" cm="1">
        <f t="array" aca="1" ref="F21" ca="1">IF(ISNUMBER(Main!$F$8),INDEX(INDIRECT("'"&amp;Main!$E$8&amp;"'!$B$1:$BA$550"),ROW(F21),(MATCH("Temp",INDIRECT("'"&amp;Main!$E$8&amp;"'!$B$1:$BA$1"),0))),"--")</f>
        <v>49.375999999999998</v>
      </c>
      <c r="G21" s="43" t="str" cm="1">
        <f t="array" aca="1" ref="G21" ca="1">IF(ISNUMBER(Main!$F$9),INDEX(INDIRECT("'"&amp;Main!$E$9&amp;"'!$B$1:$BA$550"),ROW(G21),(MATCH("Temp",INDIRECT("'"&amp;Main!$E$9&amp;"'!$B$1:$BA$1"),0))),"--")</f>
        <v>--</v>
      </c>
      <c r="H21" s="43" t="str" cm="1">
        <f t="array" aca="1" ref="H21" ca="1">IF(ISNUMBER(Main!$F$10),INDEX(INDIRECT("'"&amp;Main!$E$10&amp;"'!$B$1:$BA$550"),ROW(H21),(MATCH("Temp",INDIRECT("'"&amp;Main!$E$10&amp;"'!$B$1:$BA$1"),0))),"--")</f>
        <v>--</v>
      </c>
      <c r="I21" s="43" t="str" cm="1">
        <f t="array" aca="1" ref="I21" ca="1">IF(ISNUMBER(Main!$F$11),INDEX(INDIRECT("'"&amp;Main!$E$11&amp;"'!$B$1:$BA$550"),ROW(I21),(MATCH("Temp",INDIRECT("'"&amp;Main!$E$11&amp;"'!$B$1:$BA$1"),0))),"--")</f>
        <v>--</v>
      </c>
      <c r="J21" s="43" t="str" cm="1">
        <f t="array" aca="1" ref="J21" ca="1">IF(ISNUMBER(Main!$F$12),INDEX(INDIRECT("'"&amp;Main!$E$12&amp;"'!$B$1:$BA$550"),ROW(J21),(MATCH("Temp",INDIRECT("'"&amp;Main!$E$12&amp;"'!$B$1:$BA$1"),0))),"--")</f>
        <v>--</v>
      </c>
      <c r="K21" s="43" t="str" cm="1">
        <f t="array" aca="1" ref="K21" ca="1">IF(ISNUMBER(Main!$F$13),INDEX(INDIRECT("'"&amp;Main!$E$13&amp;"'!$B$1:$BA$550"),ROW(K21),(MATCH("Temp",INDIRECT("'"&amp;Main!$E$13&amp;"'!$B$1:$BA$1"),0))),"--")</f>
        <v>--</v>
      </c>
      <c r="L21" s="43" t="str" cm="1">
        <f t="array" aca="1" ref="L21" ca="1">IF(ISNUMBER(Main!$F$14),INDEX(INDIRECT("'"&amp;Main!$E$14&amp;"'!$B$1:$BA$550"),ROW(L21),(MATCH("Temp",INDIRECT("'"&amp;Main!$E$14&amp;"'!$B$1:$BA$1"),0))),"--")</f>
        <v>--</v>
      </c>
      <c r="M21" s="221"/>
      <c r="N21" s="43" cm="1">
        <f t="array" aca="1" ref="N21" ca="1">IF(ISNUMBER(Main!$F$3),INDEX(INDIRECT("'"&amp;Main!$E$3&amp;"'!$B$1:$BA$550"),ROW(N21),(MATCH("Elevation",INDIRECT("'"&amp;Main!$E$3&amp;"'!$B$1:$BA$1"),0))),"--")</f>
        <v>0</v>
      </c>
      <c r="O21" s="43" cm="1">
        <f t="array" aca="1" ref="O21" ca="1">IF(ISNUMBER(Main!$F$4),INDEX(INDIRECT("'"&amp;Main!$E$4&amp;"'!$B$1:$BA$550"),ROW(O21),(MATCH("Elevation",INDIRECT("'"&amp;Main!$E$4&amp;"'!$B$1:$BA$1"),0))),"--")</f>
        <v>390.12700000000001</v>
      </c>
      <c r="P21" s="43" cm="1">
        <f t="array" aca="1" ref="P21" ca="1">IF(ISNUMBER(Main!$F$5),INDEX(INDIRECT("'"&amp;Main!$E$5&amp;"'!$B$1:$BA$550"),ROW(P21),(MATCH("Elevation",INDIRECT("'"&amp;Main!$E$5&amp;"'!$B$1:$BA$1"),0))),"--")</f>
        <v>425.75900000000001</v>
      </c>
      <c r="Q21" s="43" cm="1">
        <f t="array" aca="1" ref="Q21" ca="1">IF(ISNUMBER(Main!$F$6),INDEX(INDIRECT("'"&amp;Main!$E$6&amp;"'!$B$1:$BA$550"),ROW(Q21),(MATCH("Elevation",INDIRECT("'"&amp;Main!$E$6&amp;"'!$B$1:$BA$1"),0))),"--")</f>
        <v>401.73</v>
      </c>
      <c r="R21" s="43" cm="1">
        <f t="array" aca="1" ref="R21" ca="1">IF(ISNUMBER(Main!$F$7),INDEX(INDIRECT("'"&amp;Main!$E$7&amp;"'!$B$1:$BA$550"),ROW(R21),(MATCH("Elevation",INDIRECT("'"&amp;Main!$E$7&amp;"'!$B$1:$BA$1"),0))),"--")</f>
        <v>405.78099999999995</v>
      </c>
      <c r="S21" s="43" cm="1">
        <f t="array" aca="1" ref="S21" ca="1">IF(ISNUMBER(Main!$F$8),INDEX(INDIRECT("'"&amp;Main!$E$8&amp;"'!$B$1:$BA$550"),ROW(S21),(MATCH("Elevation",INDIRECT("'"&amp;Main!$E$8&amp;"'!$B$1:$BA$1"),0))),"--")</f>
        <v>427.23699999999997</v>
      </c>
      <c r="T21" s="43" t="str" cm="1">
        <f t="array" aca="1" ref="T21" ca="1">IF(ISNUMBER(Main!$F$9),INDEX(INDIRECT("'"&amp;Main!$E$9&amp;"'!$B$1:$BA$550"),ROW(T21),(MATCH("Elevation",INDIRECT("'"&amp;Main!$E$9&amp;"'!$B$1:$BA$1"),0))),"--")</f>
        <v>--</v>
      </c>
      <c r="U21" s="43" t="str" cm="1">
        <f t="array" aca="1" ref="U21" ca="1">IF(ISNUMBER(Main!$F$10),INDEX(INDIRECT("'"&amp;Main!$E$10&amp;"'!$B$1:$BA$550"),ROW(U21),(MATCH("Elevation",INDIRECT("'"&amp;Main!$E$10&amp;"'!$B$1:$BA$1"),0))),"--")</f>
        <v>--</v>
      </c>
      <c r="V21" s="43" t="str" cm="1">
        <f t="array" aca="1" ref="V21" ca="1">IF(ISNUMBER(Main!$F$11),INDEX(INDIRECT("'"&amp;Main!$E$11&amp;"'!$B$1:$BA$550"),ROW(V21),(MATCH("Elevation",INDIRECT("'"&amp;Main!$E$11&amp;"'!$B$1:$BA$1"),0))),"--")</f>
        <v>--</v>
      </c>
      <c r="W21" s="43" t="str" cm="1">
        <f t="array" aca="1" ref="W21" ca="1">IF(ISNUMBER(Main!$F$12),INDEX(INDIRECT("'"&amp;Main!$E$12&amp;"'!$B$1:$BA$550"),ROW(W21),(MATCH("Elevation",INDIRECT("'"&amp;Main!$E$12&amp;"'!$B$1:$BA$1"),0))),"--")</f>
        <v>--</v>
      </c>
      <c r="X21" s="43" t="str" cm="1">
        <f t="array" aca="1" ref="X21" ca="1">IF(ISNUMBER(Main!$F$13),INDEX(INDIRECT("'"&amp;Main!$E$13&amp;"'!$B$1:$BA$550"),ROW(X21),(MATCH("Elevation",INDIRECT("'"&amp;Main!$E$13&amp;"'!$B$1:$BA$1"),0))),"--")</f>
        <v>--</v>
      </c>
      <c r="Y21" s="43" t="str" cm="1">
        <f t="array" aca="1" ref="Y21" ca="1">IF(ISNUMBER(Main!$F$14),INDEX(INDIRECT("'"&amp;Main!$E$14&amp;"'!$B$1:$BA$550"),ROW(Y21),(MATCH("Elevation",INDIRECT("'"&amp;Main!$E$14&amp;"'!$B$1:$BA$1"),0))),"--")</f>
        <v>--</v>
      </c>
      <c r="Z21" s="221"/>
      <c r="AA21" s="43">
        <f ca="1">IF(ISNUMBER(Main!$F$3),'Storage-elevation'!BD21/1000,"--")</f>
        <v>0</v>
      </c>
      <c r="AB21" s="43">
        <f ca="1">IF(ISNUMBER(Main!$F$4),'Storage-elevation'!BE21/1000,"--")</f>
        <v>27.993546900000009</v>
      </c>
      <c r="AC21" s="172">
        <f ca="1">IF(ISNUMBER(Main!$F$5),'Storage-elevation'!BF21/1000,"--")</f>
        <v>63.94316000000002</v>
      </c>
      <c r="AD21" s="43">
        <f ca="1">IF(ISNUMBER(Main!$F$6),'Storage-elevation'!BG21/1000,"--")</f>
        <v>38.102315000000019</v>
      </c>
      <c r="AE21" s="43">
        <f ca="1">IF(ISNUMBER(Main!$F$7),'Storage-elevation'!BH21/1000,"--")</f>
        <v>42.013555499999953</v>
      </c>
      <c r="AF21" s="43">
        <f ca="1">IF(ISNUMBER(Main!$F$8),'Storage-elevation'!BI21/1000,"--")</f>
        <v>65.796515999999954</v>
      </c>
      <c r="AG21" s="43" t="str">
        <f ca="1">IF(ISNUMBER(Main!$F$9),'Storage-elevation'!BJ21/1000,"--")</f>
        <v>--</v>
      </c>
      <c r="AH21" s="172" t="str">
        <f ca="1">IF(ISNUMBER(Main!$F$10),'Storage-elevation'!BK21/1000,"--")</f>
        <v>--</v>
      </c>
      <c r="AI21" s="43" t="str">
        <f ca="1">IF(ISNUMBER(Main!$F$11),'Storage-elevation'!BL21/1000,"--")</f>
        <v>--</v>
      </c>
      <c r="AJ21" s="43" t="str">
        <f ca="1">IF(ISNUMBER(Main!$F$12),'Storage-elevation'!BM21/1000,"--")</f>
        <v>--</v>
      </c>
      <c r="AK21" s="43" t="str">
        <f ca="1">IF(ISNUMBER(Main!$F$13),'Storage-elevation'!BN21/1000,"--")</f>
        <v>--</v>
      </c>
      <c r="AL21" s="43" t="str">
        <f ca="1">IF(ISNUMBER(Main!$F$14),'Storage-elevation'!BO21/1000,"--")</f>
        <v>--</v>
      </c>
    </row>
    <row r="22" spans="1:38" x14ac:dyDescent="0.3">
      <c r="A22" s="43" cm="1">
        <f t="array" aca="1" ref="A22" ca="1">IF(ISNUMBER(Main!$F$3),INDEX(INDIRECT("'"&amp;Main!$E$3&amp;"'!$B$1:$BA$550"),ROW(A22),(MATCH("Temp",INDIRECT("'"&amp;Main!$E$3&amp;"'!$B$1:$BA$1"),0))),"--")</f>
        <v>0</v>
      </c>
      <c r="B22" s="43" cm="1">
        <f t="array" aca="1" ref="B22" ca="1">IF(ISNUMBER(Main!$F$4),INDEX(INDIRECT("'"&amp;Main!$E$4&amp;"'!$B$1:$BA$550"),ROW(B22),(MATCH("Temp",INDIRECT("'"&amp;Main!$E$4&amp;"'!$B$1:$BA$1"),0))),"--")</f>
        <v>47.881</v>
      </c>
      <c r="C22" s="43" cm="1">
        <f t="array" aca="1" ref="C22" ca="1">IF(ISNUMBER(Main!$F$5),INDEX(INDIRECT("'"&amp;Main!$E$5&amp;"'!$B$1:$BA$550"),ROW(C22),(MATCH("Temp",INDIRECT("'"&amp;Main!$E$5&amp;"'!$B$1:$BA$1"),0))),"--")</f>
        <v>47.792999999999999</v>
      </c>
      <c r="D22" s="43" cm="1">
        <f t="array" aca="1" ref="D22" ca="1">IF(ISNUMBER(Main!$F$6),INDEX(INDIRECT("'"&amp;Main!$E$6&amp;"'!$B$1:$BA$550"),ROW(D22),(MATCH("Temp",INDIRECT("'"&amp;Main!$E$6&amp;"'!$B$1:$BA$1"),0))),"--")</f>
        <v>48.082999999999998</v>
      </c>
      <c r="E22" s="43" cm="1">
        <f t="array" aca="1" ref="E22" ca="1">IF(ISNUMBER(Main!$F$7),INDEX(INDIRECT("'"&amp;Main!$E$7&amp;"'!$B$1:$BA$550"),ROW(E22),(MATCH("Temp",INDIRECT("'"&amp;Main!$E$7&amp;"'!$B$1:$BA$1"),0))),"--")</f>
        <v>48.55</v>
      </c>
      <c r="F22" s="43" cm="1">
        <f t="array" aca="1" ref="F22" ca="1">IF(ISNUMBER(Main!$F$8),INDEX(INDIRECT("'"&amp;Main!$E$8&amp;"'!$B$1:$BA$550"),ROW(F22),(MATCH("Temp",INDIRECT("'"&amp;Main!$E$8&amp;"'!$B$1:$BA$1"),0))),"--")</f>
        <v>49.146000000000001</v>
      </c>
      <c r="G22" s="43" t="str" cm="1">
        <f t="array" aca="1" ref="G22" ca="1">IF(ISNUMBER(Main!$F$9),INDEX(INDIRECT("'"&amp;Main!$E$9&amp;"'!$B$1:$BA$550"),ROW(G22),(MATCH("Temp",INDIRECT("'"&amp;Main!$E$9&amp;"'!$B$1:$BA$1"),0))),"--")</f>
        <v>--</v>
      </c>
      <c r="H22" s="43" t="str" cm="1">
        <f t="array" aca="1" ref="H22" ca="1">IF(ISNUMBER(Main!$F$10),INDEX(INDIRECT("'"&amp;Main!$E$10&amp;"'!$B$1:$BA$550"),ROW(H22),(MATCH("Temp",INDIRECT("'"&amp;Main!$E$10&amp;"'!$B$1:$BA$1"),0))),"--")</f>
        <v>--</v>
      </c>
      <c r="I22" s="43" t="str" cm="1">
        <f t="array" aca="1" ref="I22" ca="1">IF(ISNUMBER(Main!$F$11),INDEX(INDIRECT("'"&amp;Main!$E$11&amp;"'!$B$1:$BA$550"),ROW(I22),(MATCH("Temp",INDIRECT("'"&amp;Main!$E$11&amp;"'!$B$1:$BA$1"),0))),"--")</f>
        <v>--</v>
      </c>
      <c r="J22" s="43" t="str" cm="1">
        <f t="array" aca="1" ref="J22" ca="1">IF(ISNUMBER(Main!$F$12),INDEX(INDIRECT("'"&amp;Main!$E$12&amp;"'!$B$1:$BA$550"),ROW(J22),(MATCH("Temp",INDIRECT("'"&amp;Main!$E$12&amp;"'!$B$1:$BA$1"),0))),"--")</f>
        <v>--</v>
      </c>
      <c r="K22" s="43" t="str" cm="1">
        <f t="array" aca="1" ref="K22" ca="1">IF(ISNUMBER(Main!$F$13),INDEX(INDIRECT("'"&amp;Main!$E$13&amp;"'!$B$1:$BA$550"),ROW(K22),(MATCH("Temp",INDIRECT("'"&amp;Main!$E$13&amp;"'!$B$1:$BA$1"),0))),"--")</f>
        <v>--</v>
      </c>
      <c r="L22" s="43" t="str" cm="1">
        <f t="array" aca="1" ref="L22" ca="1">IF(ISNUMBER(Main!$F$14),INDEX(INDIRECT("'"&amp;Main!$E$14&amp;"'!$B$1:$BA$550"),ROW(L22),(MATCH("Temp",INDIRECT("'"&amp;Main!$E$14&amp;"'!$B$1:$BA$1"),0))),"--")</f>
        <v>--</v>
      </c>
      <c r="M22" s="221"/>
      <c r="N22" s="43" cm="1">
        <f t="array" aca="1" ref="N22" ca="1">IF(ISNUMBER(Main!$F$3),INDEX(INDIRECT("'"&amp;Main!$E$3&amp;"'!$B$1:$BA$550"),ROW(N22),(MATCH("Elevation",INDIRECT("'"&amp;Main!$E$3&amp;"'!$B$1:$BA$1"),0))),"--")</f>
        <v>0</v>
      </c>
      <c r="O22" s="43" cm="1">
        <f t="array" aca="1" ref="O22" ca="1">IF(ISNUMBER(Main!$F$4),INDEX(INDIRECT("'"&amp;Main!$E$4&amp;"'!$B$1:$BA$550"),ROW(O22),(MATCH("Elevation",INDIRECT("'"&amp;Main!$E$4&amp;"'!$B$1:$BA$1"),0))),"--")</f>
        <v>378.90499999999997</v>
      </c>
      <c r="P22" s="43" cm="1">
        <f t="array" aca="1" ref="P22" ca="1">IF(ISNUMBER(Main!$F$5),INDEX(INDIRECT("'"&amp;Main!$E$5&amp;"'!$B$1:$BA$550"),ROW(P22),(MATCH("Elevation",INDIRECT("'"&amp;Main!$E$5&amp;"'!$B$1:$BA$1"),0))),"--")</f>
        <v>416.60199999999998</v>
      </c>
      <c r="Q22" s="43" cm="1">
        <f t="array" aca="1" ref="Q22" ca="1">IF(ISNUMBER(Main!$F$6),INDEX(INDIRECT("'"&amp;Main!$E$6&amp;"'!$B$1:$BA$550"),ROW(Q22),(MATCH("Elevation",INDIRECT("'"&amp;Main!$E$6&amp;"'!$B$1:$BA$1"),0))),"--")</f>
        <v>391.65700000000004</v>
      </c>
      <c r="R22" s="43" cm="1">
        <f t="array" aca="1" ref="R22" ca="1">IF(ISNUMBER(Main!$F$7),INDEX(INDIRECT("'"&amp;Main!$E$7&amp;"'!$B$1:$BA$550"),ROW(R22),(MATCH("Elevation",INDIRECT("'"&amp;Main!$E$7&amp;"'!$B$1:$BA$1"),0))),"--")</f>
        <v>396.774</v>
      </c>
      <c r="S22" s="43" cm="1">
        <f t="array" aca="1" ref="S22" ca="1">IF(ISNUMBER(Main!$F$8),INDEX(INDIRECT("'"&amp;Main!$E$8&amp;"'!$B$1:$BA$550"),ROW(S22),(MATCH("Elevation",INDIRECT("'"&amp;Main!$E$8&amp;"'!$B$1:$BA$1"),0))),"--")</f>
        <v>416.31899999999996</v>
      </c>
      <c r="T22" s="43" t="str" cm="1">
        <f t="array" aca="1" ref="T22" ca="1">IF(ISNUMBER(Main!$F$9),INDEX(INDIRECT("'"&amp;Main!$E$9&amp;"'!$B$1:$BA$550"),ROW(T22),(MATCH("Elevation",INDIRECT("'"&amp;Main!$E$9&amp;"'!$B$1:$BA$1"),0))),"--")</f>
        <v>--</v>
      </c>
      <c r="U22" s="43" t="str" cm="1">
        <f t="array" aca="1" ref="U22" ca="1">IF(ISNUMBER(Main!$F$10),INDEX(INDIRECT("'"&amp;Main!$E$10&amp;"'!$B$1:$BA$550"),ROW(U22),(MATCH("Elevation",INDIRECT("'"&amp;Main!$E$10&amp;"'!$B$1:$BA$1"),0))),"--")</f>
        <v>--</v>
      </c>
      <c r="V22" s="43" t="str" cm="1">
        <f t="array" aca="1" ref="V22" ca="1">IF(ISNUMBER(Main!$F$11),INDEX(INDIRECT("'"&amp;Main!$E$11&amp;"'!$B$1:$BA$550"),ROW(V22),(MATCH("Elevation",INDIRECT("'"&amp;Main!$E$11&amp;"'!$B$1:$BA$1"),0))),"--")</f>
        <v>--</v>
      </c>
      <c r="W22" s="43" t="str" cm="1">
        <f t="array" aca="1" ref="W22" ca="1">IF(ISNUMBER(Main!$F$12),INDEX(INDIRECT("'"&amp;Main!$E$12&amp;"'!$B$1:$BA$550"),ROW(W22),(MATCH("Elevation",INDIRECT("'"&amp;Main!$E$12&amp;"'!$B$1:$BA$1"),0))),"--")</f>
        <v>--</v>
      </c>
      <c r="X22" s="43" t="str" cm="1">
        <f t="array" aca="1" ref="X22" ca="1">IF(ISNUMBER(Main!$F$13),INDEX(INDIRECT("'"&amp;Main!$E$13&amp;"'!$B$1:$BA$550"),ROW(X22),(MATCH("Elevation",INDIRECT("'"&amp;Main!$E$13&amp;"'!$B$1:$BA$1"),0))),"--")</f>
        <v>--</v>
      </c>
      <c r="Y22" s="43" t="str" cm="1">
        <f t="array" aca="1" ref="Y22" ca="1">IF(ISNUMBER(Main!$F$14),INDEX(INDIRECT("'"&amp;Main!$E$14&amp;"'!$B$1:$BA$550"),ROW(Y22),(MATCH("Elevation",INDIRECT("'"&amp;Main!$E$14&amp;"'!$B$1:$BA$1"),0))),"--")</f>
        <v>--</v>
      </c>
      <c r="Z22" s="221"/>
      <c r="AA22" s="43">
        <f ca="1">IF(ISNUMBER(Main!$F$3),'Storage-elevation'!BD22/1000,"--")</f>
        <v>0</v>
      </c>
      <c r="AB22" s="43">
        <f ca="1">IF(ISNUMBER(Main!$F$4),'Storage-elevation'!BE22/1000,"--")</f>
        <v>19.780660499999982</v>
      </c>
      <c r="AC22" s="172">
        <f ca="1">IF(ISNUMBER(Main!$F$5),'Storage-elevation'!BF22/1000,"--")</f>
        <v>53.29176259999997</v>
      </c>
      <c r="AD22" s="43">
        <f ca="1">IF(ISNUMBER(Main!$F$6),'Storage-elevation'!BG22/1000,"--")</f>
        <v>29.301237900000036</v>
      </c>
      <c r="AE22" s="43">
        <f ca="1">IF(ISNUMBER(Main!$F$7),'Storage-elevation'!BH22/1000,"--")</f>
        <v>33.674737800000003</v>
      </c>
      <c r="AF22" s="43">
        <f ca="1">IF(ISNUMBER(Main!$F$8),'Storage-elevation'!BI22/1000,"--")</f>
        <v>52.982924699999963</v>
      </c>
      <c r="AG22" s="43" t="str">
        <f ca="1">IF(ISNUMBER(Main!$F$9),'Storage-elevation'!BJ22/1000,"--")</f>
        <v>--</v>
      </c>
      <c r="AH22" s="172" t="str">
        <f ca="1">IF(ISNUMBER(Main!$F$10),'Storage-elevation'!BK22/1000,"--")</f>
        <v>--</v>
      </c>
      <c r="AI22" s="43" t="str">
        <f ca="1">IF(ISNUMBER(Main!$F$11),'Storage-elevation'!BL22/1000,"--")</f>
        <v>--</v>
      </c>
      <c r="AJ22" s="43" t="str">
        <f ca="1">IF(ISNUMBER(Main!$F$12),'Storage-elevation'!BM22/1000,"--")</f>
        <v>--</v>
      </c>
      <c r="AK22" s="43" t="str">
        <f ca="1">IF(ISNUMBER(Main!$F$13),'Storage-elevation'!BN22/1000,"--")</f>
        <v>--</v>
      </c>
      <c r="AL22" s="43" t="str">
        <f ca="1">IF(ISNUMBER(Main!$F$14),'Storage-elevation'!BO22/1000,"--")</f>
        <v>--</v>
      </c>
    </row>
    <row r="23" spans="1:38" x14ac:dyDescent="0.3">
      <c r="A23" s="43" cm="1">
        <f t="array" aca="1" ref="A23" ca="1">IF(ISNUMBER(Main!$F$3),INDEX(INDIRECT("'"&amp;Main!$E$3&amp;"'!$B$1:$BA$550"),ROW(A23),(MATCH("Temp",INDIRECT("'"&amp;Main!$E$3&amp;"'!$B$1:$BA$1"),0))),"--")</f>
        <v>0</v>
      </c>
      <c r="B23" s="43" cm="1">
        <f t="array" aca="1" ref="B23" ca="1">IF(ISNUMBER(Main!$F$4),INDEX(INDIRECT("'"&amp;Main!$E$4&amp;"'!$B$1:$BA$550"),ROW(B23),(MATCH("Temp",INDIRECT("'"&amp;Main!$E$4&amp;"'!$B$1:$BA$1"),0))),"--")</f>
        <v>47.779000000000003</v>
      </c>
      <c r="C23" s="43" cm="1">
        <f t="array" aca="1" ref="C23" ca="1">IF(ISNUMBER(Main!$F$5),INDEX(INDIRECT("'"&amp;Main!$E$5&amp;"'!$B$1:$BA$550"),ROW(C23),(MATCH("Temp",INDIRECT("'"&amp;Main!$E$5&amp;"'!$B$1:$BA$1"),0))),"--")</f>
        <v>47.686999999999998</v>
      </c>
      <c r="D23" s="43" cm="1">
        <f t="array" aca="1" ref="D23" ca="1">IF(ISNUMBER(Main!$F$6),INDEX(INDIRECT("'"&amp;Main!$E$6&amp;"'!$B$1:$BA$550"),ROW(D23),(MATCH("Temp",INDIRECT("'"&amp;Main!$E$6&amp;"'!$B$1:$BA$1"),0))),"--")</f>
        <v>48.012</v>
      </c>
      <c r="E23" s="43" cm="1">
        <f t="array" aca="1" ref="E23" ca="1">IF(ISNUMBER(Main!$F$7),INDEX(INDIRECT("'"&amp;Main!$E$7&amp;"'!$B$1:$BA$550"),ROW(E23),(MATCH("Temp",INDIRECT("'"&amp;Main!$E$7&amp;"'!$B$1:$BA$1"),0))),"--")</f>
        <v>48.430999999999997</v>
      </c>
      <c r="F23" s="43" cm="1">
        <f t="array" aca="1" ref="F23" ca="1">IF(ISNUMBER(Main!$F$8),INDEX(INDIRECT("'"&amp;Main!$E$8&amp;"'!$B$1:$BA$550"),ROW(F23),(MATCH("Temp",INDIRECT("'"&amp;Main!$E$8&amp;"'!$B$1:$BA$1"),0))),"--")</f>
        <v>48.783000000000001</v>
      </c>
      <c r="G23" s="43" t="str" cm="1">
        <f t="array" aca="1" ref="G23" ca="1">IF(ISNUMBER(Main!$F$9),INDEX(INDIRECT("'"&amp;Main!$E$9&amp;"'!$B$1:$BA$550"),ROW(G23),(MATCH("Temp",INDIRECT("'"&amp;Main!$E$9&amp;"'!$B$1:$BA$1"),0))),"--")</f>
        <v>--</v>
      </c>
      <c r="H23" s="43" t="str" cm="1">
        <f t="array" aca="1" ref="H23" ca="1">IF(ISNUMBER(Main!$F$10),INDEX(INDIRECT("'"&amp;Main!$E$10&amp;"'!$B$1:$BA$550"),ROW(H23),(MATCH("Temp",INDIRECT("'"&amp;Main!$E$10&amp;"'!$B$1:$BA$1"),0))),"--")</f>
        <v>--</v>
      </c>
      <c r="I23" s="43" t="str" cm="1">
        <f t="array" aca="1" ref="I23" ca="1">IF(ISNUMBER(Main!$F$11),INDEX(INDIRECT("'"&amp;Main!$E$11&amp;"'!$B$1:$BA$550"),ROW(I23),(MATCH("Temp",INDIRECT("'"&amp;Main!$E$11&amp;"'!$B$1:$BA$1"),0))),"--")</f>
        <v>--</v>
      </c>
      <c r="J23" s="43" t="str" cm="1">
        <f t="array" aca="1" ref="J23" ca="1">IF(ISNUMBER(Main!$F$12),INDEX(INDIRECT("'"&amp;Main!$E$12&amp;"'!$B$1:$BA$550"),ROW(J23),(MATCH("Temp",INDIRECT("'"&amp;Main!$E$12&amp;"'!$B$1:$BA$1"),0))),"--")</f>
        <v>--</v>
      </c>
      <c r="K23" s="43" t="str" cm="1">
        <f t="array" aca="1" ref="K23" ca="1">IF(ISNUMBER(Main!$F$13),INDEX(INDIRECT("'"&amp;Main!$E$13&amp;"'!$B$1:$BA$550"),ROW(K23),(MATCH("Temp",INDIRECT("'"&amp;Main!$E$13&amp;"'!$B$1:$BA$1"),0))),"--")</f>
        <v>--</v>
      </c>
      <c r="L23" s="43" t="str" cm="1">
        <f t="array" aca="1" ref="L23" ca="1">IF(ISNUMBER(Main!$F$14),INDEX(INDIRECT("'"&amp;Main!$E$14&amp;"'!$B$1:$BA$550"),ROW(L23),(MATCH("Temp",INDIRECT("'"&amp;Main!$E$14&amp;"'!$B$1:$BA$1"),0))),"--")</f>
        <v>--</v>
      </c>
      <c r="M23" s="221"/>
      <c r="N23" s="43" cm="1">
        <f t="array" aca="1" ref="N23" ca="1">IF(ISNUMBER(Main!$F$3),INDEX(INDIRECT("'"&amp;Main!$E$3&amp;"'!$B$1:$BA$550"),ROW(N23),(MATCH("Elevation",INDIRECT("'"&amp;Main!$E$3&amp;"'!$B$1:$BA$1"),0))),"--")</f>
        <v>0</v>
      </c>
      <c r="O23" s="43" cm="1">
        <f t="array" aca="1" ref="O23" ca="1">IF(ISNUMBER(Main!$F$4),INDEX(INDIRECT("'"&amp;Main!$E$4&amp;"'!$B$1:$BA$550"),ROW(O23),(MATCH("Elevation",INDIRECT("'"&amp;Main!$E$4&amp;"'!$B$1:$BA$1"),0))),"--")</f>
        <v>370.06200000000001</v>
      </c>
      <c r="P23" s="43" cm="1">
        <f t="array" aca="1" ref="P23" ca="1">IF(ISNUMBER(Main!$F$5),INDEX(INDIRECT("'"&amp;Main!$E$5&amp;"'!$B$1:$BA$550"),ROW(P23),(MATCH("Elevation",INDIRECT("'"&amp;Main!$E$5&amp;"'!$B$1:$BA$1"),0))),"--")</f>
        <v>407.39400000000001</v>
      </c>
      <c r="Q23" s="43" cm="1">
        <f t="array" aca="1" ref="Q23" ca="1">IF(ISNUMBER(Main!$F$6),INDEX(INDIRECT("'"&amp;Main!$E$6&amp;"'!$B$1:$BA$550"),ROW(Q23),(MATCH("Elevation",INDIRECT("'"&amp;Main!$E$6&amp;"'!$B$1:$BA$1"),0))),"--")</f>
        <v>381.726</v>
      </c>
      <c r="R23" s="43" cm="1">
        <f t="array" aca="1" ref="R23" ca="1">IF(ISNUMBER(Main!$F$7),INDEX(INDIRECT("'"&amp;Main!$E$7&amp;"'!$B$1:$BA$550"),ROW(R23),(MATCH("Elevation",INDIRECT("'"&amp;Main!$E$7&amp;"'!$B$1:$BA$1"),0))),"--")</f>
        <v>385.85599999999999</v>
      </c>
      <c r="S23" s="43" cm="1">
        <f t="array" aca="1" ref="S23" ca="1">IF(ISNUMBER(Main!$F$8),INDEX(INDIRECT("'"&amp;Main!$E$8&amp;"'!$B$1:$BA$550"),ROW(S23),(MATCH("Elevation",INDIRECT("'"&amp;Main!$E$8&amp;"'!$B$1:$BA$1"),0))),"--")</f>
        <v>405.54999999999995</v>
      </c>
      <c r="T23" s="43" t="str" cm="1">
        <f t="array" aca="1" ref="T23" ca="1">IF(ISNUMBER(Main!$F$9),INDEX(INDIRECT("'"&amp;Main!$E$9&amp;"'!$B$1:$BA$550"),ROW(T23),(MATCH("Elevation",INDIRECT("'"&amp;Main!$E$9&amp;"'!$B$1:$BA$1"),0))),"--")</f>
        <v>--</v>
      </c>
      <c r="U23" s="43" t="str" cm="1">
        <f t="array" aca="1" ref="U23" ca="1">IF(ISNUMBER(Main!$F$10),INDEX(INDIRECT("'"&amp;Main!$E$10&amp;"'!$B$1:$BA$550"),ROW(U23),(MATCH("Elevation",INDIRECT("'"&amp;Main!$E$10&amp;"'!$B$1:$BA$1"),0))),"--")</f>
        <v>--</v>
      </c>
      <c r="V23" s="43" t="str" cm="1">
        <f t="array" aca="1" ref="V23" ca="1">IF(ISNUMBER(Main!$F$11),INDEX(INDIRECT("'"&amp;Main!$E$11&amp;"'!$B$1:$BA$550"),ROW(V23),(MATCH("Elevation",INDIRECT("'"&amp;Main!$E$11&amp;"'!$B$1:$BA$1"),0))),"--")</f>
        <v>--</v>
      </c>
      <c r="W23" s="43" t="str" cm="1">
        <f t="array" aca="1" ref="W23" ca="1">IF(ISNUMBER(Main!$F$12),INDEX(INDIRECT("'"&amp;Main!$E$12&amp;"'!$B$1:$BA$550"),ROW(W23),(MATCH("Elevation",INDIRECT("'"&amp;Main!$E$12&amp;"'!$B$1:$BA$1"),0))),"--")</f>
        <v>--</v>
      </c>
      <c r="X23" s="43" t="str" cm="1">
        <f t="array" aca="1" ref="X23" ca="1">IF(ISNUMBER(Main!$F$13),INDEX(INDIRECT("'"&amp;Main!$E$13&amp;"'!$B$1:$BA$550"),ROW(X23),(MATCH("Elevation",INDIRECT("'"&amp;Main!$E$13&amp;"'!$B$1:$BA$1"),0))),"--")</f>
        <v>--</v>
      </c>
      <c r="Y23" s="43" t="str" cm="1">
        <f t="array" aca="1" ref="Y23" ca="1">IF(ISNUMBER(Main!$F$14),INDEX(INDIRECT("'"&amp;Main!$E$14&amp;"'!$B$1:$BA$550"),ROW(Y23),(MATCH("Elevation",INDIRECT("'"&amp;Main!$E$14&amp;"'!$B$1:$BA$1"),0))),"--")</f>
        <v>--</v>
      </c>
      <c r="Z23" s="221"/>
      <c r="AA23" s="43">
        <f ca="1">IF(ISNUMBER(Main!$F$3),'Storage-elevation'!BD23/1000,"--")</f>
        <v>0</v>
      </c>
      <c r="AB23" s="43">
        <f ca="1">IF(ISNUMBER(Main!$F$4),'Storage-elevation'!BE23/1000,"--")</f>
        <v>14.173314200000007</v>
      </c>
      <c r="AC23" s="172">
        <f ca="1">IF(ISNUMBER(Main!$F$5),'Storage-elevation'!BF23/1000,"--")</f>
        <v>43.570907000000005</v>
      </c>
      <c r="AD23" s="43">
        <f ca="1">IF(ISNUMBER(Main!$F$6),'Storage-elevation'!BG23/1000,"--")</f>
        <v>21.753966000000002</v>
      </c>
      <c r="AE23" s="43">
        <f ca="1">IF(ISNUMBER(Main!$F$7),'Storage-elevation'!BH23/1000,"--")</f>
        <v>24.814295999999995</v>
      </c>
      <c r="AF23" s="43">
        <f ca="1">IF(ISNUMBER(Main!$F$8),'Storage-elevation'!BI23/1000,"--")</f>
        <v>41.79052499999996</v>
      </c>
      <c r="AG23" s="43" t="str">
        <f ca="1">IF(ISNUMBER(Main!$F$9),'Storage-elevation'!BJ23/1000,"--")</f>
        <v>--</v>
      </c>
      <c r="AH23" s="172" t="str">
        <f ca="1">IF(ISNUMBER(Main!$F$10),'Storage-elevation'!BK23/1000,"--")</f>
        <v>--</v>
      </c>
      <c r="AI23" s="43" t="str">
        <f ca="1">IF(ISNUMBER(Main!$F$11),'Storage-elevation'!BL23/1000,"--")</f>
        <v>--</v>
      </c>
      <c r="AJ23" s="43" t="str">
        <f ca="1">IF(ISNUMBER(Main!$F$12),'Storage-elevation'!BM23/1000,"--")</f>
        <v>--</v>
      </c>
      <c r="AK23" s="43" t="str">
        <f ca="1">IF(ISNUMBER(Main!$F$13),'Storage-elevation'!BN23/1000,"--")</f>
        <v>--</v>
      </c>
      <c r="AL23" s="43" t="str">
        <f ca="1">IF(ISNUMBER(Main!$F$14),'Storage-elevation'!BO23/1000,"--")</f>
        <v>--</v>
      </c>
    </row>
    <row r="24" spans="1:38" x14ac:dyDescent="0.3">
      <c r="A24" s="43" cm="1">
        <f t="array" aca="1" ref="A24" ca="1">IF(ISNUMBER(Main!$F$3),INDEX(INDIRECT("'"&amp;Main!$E$3&amp;"'!$B$1:$BA$550"),ROW(A24),(MATCH("Temp",INDIRECT("'"&amp;Main!$E$3&amp;"'!$B$1:$BA$1"),0))),"--")</f>
        <v>0</v>
      </c>
      <c r="B24" s="43" cm="1">
        <f t="array" aca="1" ref="B24" ca="1">IF(ISNUMBER(Main!$F$4),INDEX(INDIRECT("'"&amp;Main!$E$4&amp;"'!$B$1:$BA$550"),ROW(B24),(MATCH("Temp",INDIRECT("'"&amp;Main!$E$4&amp;"'!$B$1:$BA$1"),0))),"--")</f>
        <v>47.709000000000003</v>
      </c>
      <c r="C24" s="43" cm="1">
        <f t="array" aca="1" ref="C24" ca="1">IF(ISNUMBER(Main!$F$5),INDEX(INDIRECT("'"&amp;Main!$E$5&amp;"'!$B$1:$BA$550"),ROW(C24),(MATCH("Temp",INDIRECT("'"&amp;Main!$E$5&amp;"'!$B$1:$BA$1"),0))),"--")</f>
        <v>47.561999999999998</v>
      </c>
      <c r="D24" s="43" cm="1">
        <f t="array" aca="1" ref="D24" ca="1">IF(ISNUMBER(Main!$F$6),INDEX(INDIRECT("'"&amp;Main!$E$6&amp;"'!$B$1:$BA$550"),ROW(D24),(MATCH("Temp",INDIRECT("'"&amp;Main!$E$6&amp;"'!$B$1:$BA$1"),0))),"--")</f>
        <v>47.871000000000002</v>
      </c>
      <c r="E24" s="43" cm="1">
        <f t="array" aca="1" ref="E24" ca="1">IF(ISNUMBER(Main!$F$7),INDEX(INDIRECT("'"&amp;Main!$E$7&amp;"'!$B$1:$BA$550"),ROW(E24),(MATCH("Temp",INDIRECT("'"&amp;Main!$E$7&amp;"'!$B$1:$BA$1"),0))),"--")</f>
        <v>48.335999999999999</v>
      </c>
      <c r="F24" s="43" cm="1">
        <f t="array" aca="1" ref="F24" ca="1">IF(ISNUMBER(Main!$F$8),INDEX(INDIRECT("'"&amp;Main!$E$8&amp;"'!$B$1:$BA$550"),ROW(F24),(MATCH("Temp",INDIRECT("'"&amp;Main!$E$8&amp;"'!$B$1:$BA$1"),0))),"--")</f>
        <v>48.7</v>
      </c>
      <c r="G24" s="43" t="str" cm="1">
        <f t="array" aca="1" ref="G24" ca="1">IF(ISNUMBER(Main!$F$9),INDEX(INDIRECT("'"&amp;Main!$E$9&amp;"'!$B$1:$BA$550"),ROW(G24),(MATCH("Temp",INDIRECT("'"&amp;Main!$E$9&amp;"'!$B$1:$BA$1"),0))),"--")</f>
        <v>--</v>
      </c>
      <c r="H24" s="43" t="str" cm="1">
        <f t="array" aca="1" ref="H24" ca="1">IF(ISNUMBER(Main!$F$10),INDEX(INDIRECT("'"&amp;Main!$E$10&amp;"'!$B$1:$BA$550"),ROW(H24),(MATCH("Temp",INDIRECT("'"&amp;Main!$E$10&amp;"'!$B$1:$BA$1"),0))),"--")</f>
        <v>--</v>
      </c>
      <c r="I24" s="43" t="str" cm="1">
        <f t="array" aca="1" ref="I24" ca="1">IF(ISNUMBER(Main!$F$11),INDEX(INDIRECT("'"&amp;Main!$E$11&amp;"'!$B$1:$BA$550"),ROW(I24),(MATCH("Temp",INDIRECT("'"&amp;Main!$E$11&amp;"'!$B$1:$BA$1"),0))),"--")</f>
        <v>--</v>
      </c>
      <c r="J24" s="43" t="str" cm="1">
        <f t="array" aca="1" ref="J24" ca="1">IF(ISNUMBER(Main!$F$12),INDEX(INDIRECT("'"&amp;Main!$E$12&amp;"'!$B$1:$BA$550"),ROW(J24),(MATCH("Temp",INDIRECT("'"&amp;Main!$E$12&amp;"'!$B$1:$BA$1"),0))),"--")</f>
        <v>--</v>
      </c>
      <c r="K24" s="43" t="str" cm="1">
        <f t="array" aca="1" ref="K24" ca="1">IF(ISNUMBER(Main!$F$13),INDEX(INDIRECT("'"&amp;Main!$E$13&amp;"'!$B$1:$BA$550"),ROW(K24),(MATCH("Temp",INDIRECT("'"&amp;Main!$E$13&amp;"'!$B$1:$BA$1"),0))),"--")</f>
        <v>--</v>
      </c>
      <c r="L24" s="43" t="str" cm="1">
        <f t="array" aca="1" ref="L24" ca="1">IF(ISNUMBER(Main!$F$14),INDEX(INDIRECT("'"&amp;Main!$E$14&amp;"'!$B$1:$BA$550"),ROW(L24),(MATCH("Temp",INDIRECT("'"&amp;Main!$E$14&amp;"'!$B$1:$BA$1"),0))),"--")</f>
        <v>--</v>
      </c>
      <c r="M24" s="221"/>
      <c r="N24" s="43" cm="1">
        <f t="array" aca="1" ref="N24" ca="1">IF(ISNUMBER(Main!$F$3),INDEX(INDIRECT("'"&amp;Main!$E$3&amp;"'!$B$1:$BA$550"),ROW(N24),(MATCH("Elevation",INDIRECT("'"&amp;Main!$E$3&amp;"'!$B$1:$BA$1"),0))),"--")</f>
        <v>0</v>
      </c>
      <c r="O24" s="43" cm="1">
        <f t="array" aca="1" ref="O24" ca="1">IF(ISNUMBER(Main!$F$4),INDEX(INDIRECT("'"&amp;Main!$E$4&amp;"'!$B$1:$BA$550"),ROW(O24),(MATCH("Elevation",INDIRECT("'"&amp;Main!$E$4&amp;"'!$B$1:$BA$1"),0))),"--")</f>
        <v>362.36099999999999</v>
      </c>
      <c r="P24" s="43" cm="1">
        <f t="array" aca="1" ref="P24" ca="1">IF(ISNUMBER(Main!$F$5),INDEX(INDIRECT("'"&amp;Main!$E$5&amp;"'!$B$1:$BA$550"),ROW(P24),(MATCH("Elevation",INDIRECT("'"&amp;Main!$E$5&amp;"'!$B$1:$BA$1"),0))),"--")</f>
        <v>396.786</v>
      </c>
      <c r="Q24" s="43" cm="1">
        <f t="array" aca="1" ref="Q24" ca="1">IF(ISNUMBER(Main!$F$6),INDEX(INDIRECT("'"&amp;Main!$E$6&amp;"'!$B$1:$BA$550"),ROW(Q24),(MATCH("Elevation",INDIRECT("'"&amp;Main!$E$6&amp;"'!$B$1:$BA$1"),0))),"--")</f>
        <v>371.78899999999999</v>
      </c>
      <c r="R24" s="43" cm="1">
        <f t="array" aca="1" ref="R24" ca="1">IF(ISNUMBER(Main!$F$7),INDEX(INDIRECT("'"&amp;Main!$E$7&amp;"'!$B$1:$BA$550"),ROW(R24),(MATCH("Elevation",INDIRECT("'"&amp;Main!$E$7&amp;"'!$B$1:$BA$1"),0))),"--")</f>
        <v>375.68700000000001</v>
      </c>
      <c r="S24" s="43" cm="1">
        <f t="array" aca="1" ref="S24" ca="1">IF(ISNUMBER(Main!$F$8),INDEX(INDIRECT("'"&amp;Main!$E$8&amp;"'!$B$1:$BA$550"),ROW(S24),(MATCH("Elevation",INDIRECT("'"&amp;Main!$E$8&amp;"'!$B$1:$BA$1"),0))),"--")</f>
        <v>395.55599999999993</v>
      </c>
      <c r="T24" s="43" t="str" cm="1">
        <f t="array" aca="1" ref="T24" ca="1">IF(ISNUMBER(Main!$F$9),INDEX(INDIRECT("'"&amp;Main!$E$9&amp;"'!$B$1:$BA$550"),ROW(T24),(MATCH("Elevation",INDIRECT("'"&amp;Main!$E$9&amp;"'!$B$1:$BA$1"),0))),"--")</f>
        <v>--</v>
      </c>
      <c r="U24" s="43" t="str" cm="1">
        <f t="array" aca="1" ref="U24" ca="1">IF(ISNUMBER(Main!$F$10),INDEX(INDIRECT("'"&amp;Main!$E$10&amp;"'!$B$1:$BA$550"),ROW(U24),(MATCH("Elevation",INDIRECT("'"&amp;Main!$E$10&amp;"'!$B$1:$BA$1"),0))),"--")</f>
        <v>--</v>
      </c>
      <c r="V24" s="43" t="str" cm="1">
        <f t="array" aca="1" ref="V24" ca="1">IF(ISNUMBER(Main!$F$11),INDEX(INDIRECT("'"&amp;Main!$E$11&amp;"'!$B$1:$BA$550"),ROW(V24),(MATCH("Elevation",INDIRECT("'"&amp;Main!$E$11&amp;"'!$B$1:$BA$1"),0))),"--")</f>
        <v>--</v>
      </c>
      <c r="W24" s="43" t="str" cm="1">
        <f t="array" aca="1" ref="W24" ca="1">IF(ISNUMBER(Main!$F$12),INDEX(INDIRECT("'"&amp;Main!$E$12&amp;"'!$B$1:$BA$550"),ROW(W24),(MATCH("Elevation",INDIRECT("'"&amp;Main!$E$12&amp;"'!$B$1:$BA$1"),0))),"--")</f>
        <v>--</v>
      </c>
      <c r="X24" s="43" t="str" cm="1">
        <f t="array" aca="1" ref="X24" ca="1">IF(ISNUMBER(Main!$F$13),INDEX(INDIRECT("'"&amp;Main!$E$13&amp;"'!$B$1:$BA$550"),ROW(X24),(MATCH("Elevation",INDIRECT("'"&amp;Main!$E$13&amp;"'!$B$1:$BA$1"),0))),"--")</f>
        <v>--</v>
      </c>
      <c r="Y24" s="43" t="str" cm="1">
        <f t="array" aca="1" ref="Y24" ca="1">IF(ISNUMBER(Main!$F$14),INDEX(INDIRECT("'"&amp;Main!$E$14&amp;"'!$B$1:$BA$550"),ROW(Y24),(MATCH("Elevation",INDIRECT("'"&amp;Main!$E$14&amp;"'!$B$1:$BA$1"),0))),"--")</f>
        <v>--</v>
      </c>
      <c r="Z24" s="221"/>
      <c r="AA24" s="43">
        <f ca="1">IF(ISNUMBER(Main!$F$3),'Storage-elevation'!BD24/1000,"--")</f>
        <v>0</v>
      </c>
      <c r="AB24" s="43">
        <f ca="1">IF(ISNUMBER(Main!$F$4),'Storage-elevation'!BE24/1000,"--")</f>
        <v>10.181581399999995</v>
      </c>
      <c r="AC24" s="172">
        <f ca="1">IF(ISNUMBER(Main!$F$5),'Storage-elevation'!BF24/1000,"--")</f>
        <v>33.684994199999998</v>
      </c>
      <c r="AD24" s="43">
        <f ca="1">IF(ISNUMBER(Main!$F$6),'Storage-elevation'!BG24/1000,"--")</f>
        <v>15.268404899999993</v>
      </c>
      <c r="AE24" s="43">
        <f ca="1">IF(ISNUMBER(Main!$F$7),'Storage-elevation'!BH24/1000,"--")</f>
        <v>17.740126700000008</v>
      </c>
      <c r="AF24" s="43">
        <f ca="1">IF(ISNUMBER(Main!$F$8),'Storage-elevation'!BI24/1000,"--")</f>
        <v>32.633713199999939</v>
      </c>
      <c r="AG24" s="43" t="str">
        <f ca="1">IF(ISNUMBER(Main!$F$9),'Storage-elevation'!BJ24/1000,"--")</f>
        <v>--</v>
      </c>
      <c r="AH24" s="172" t="str">
        <f ca="1">IF(ISNUMBER(Main!$F$10),'Storage-elevation'!BK24/1000,"--")</f>
        <v>--</v>
      </c>
      <c r="AI24" s="43" t="str">
        <f ca="1">IF(ISNUMBER(Main!$F$11),'Storage-elevation'!BL24/1000,"--")</f>
        <v>--</v>
      </c>
      <c r="AJ24" s="43" t="str">
        <f ca="1">IF(ISNUMBER(Main!$F$12),'Storage-elevation'!BM24/1000,"--")</f>
        <v>--</v>
      </c>
      <c r="AK24" s="43" t="str">
        <f ca="1">IF(ISNUMBER(Main!$F$13),'Storage-elevation'!BN24/1000,"--")</f>
        <v>--</v>
      </c>
      <c r="AL24" s="43" t="str">
        <f ca="1">IF(ISNUMBER(Main!$F$14),'Storage-elevation'!BO24/1000,"--")</f>
        <v>--</v>
      </c>
    </row>
    <row r="25" spans="1:38" x14ac:dyDescent="0.3">
      <c r="A25" s="43" cm="1">
        <f t="array" aca="1" ref="A25" ca="1">IF(ISNUMBER(Main!$F$3),INDEX(INDIRECT("'"&amp;Main!$E$3&amp;"'!$B$1:$BA$550"),ROW(A25),(MATCH("Temp",INDIRECT("'"&amp;Main!$E$3&amp;"'!$B$1:$BA$1"),0))),"--")</f>
        <v>0</v>
      </c>
      <c r="B25" s="43" cm="1">
        <f t="array" aca="1" ref="B25" ca="1">IF(ISNUMBER(Main!$F$4),INDEX(INDIRECT("'"&amp;Main!$E$4&amp;"'!$B$1:$BA$550"),ROW(B25),(MATCH("Temp",INDIRECT("'"&amp;Main!$E$4&amp;"'!$B$1:$BA$1"),0))),"--")</f>
        <v>47.689</v>
      </c>
      <c r="C25" s="43" cm="1">
        <f t="array" aca="1" ref="C25" ca="1">IF(ISNUMBER(Main!$F$5),INDEX(INDIRECT("'"&amp;Main!$E$5&amp;"'!$B$1:$BA$550"),ROW(C25),(MATCH("Temp",INDIRECT("'"&amp;Main!$E$5&amp;"'!$B$1:$BA$1"),0))),"--")</f>
        <v>47.555999999999997</v>
      </c>
      <c r="D25" s="43" cm="1">
        <f t="array" aca="1" ref="D25" ca="1">IF(ISNUMBER(Main!$F$6),INDEX(INDIRECT("'"&amp;Main!$E$6&amp;"'!$B$1:$BA$550"),ROW(D25),(MATCH("Temp",INDIRECT("'"&amp;Main!$E$6&amp;"'!$B$1:$BA$1"),0))),"--")</f>
        <v>47.756</v>
      </c>
      <c r="E25" s="43" cm="1">
        <f t="array" aca="1" ref="E25" ca="1">IF(ISNUMBER(Main!$F$7),INDEX(INDIRECT("'"&amp;Main!$E$7&amp;"'!$B$1:$BA$550"),ROW(E25),(MATCH("Temp",INDIRECT("'"&amp;Main!$E$7&amp;"'!$B$1:$BA$1"),0))),"--")</f>
        <v>48.21</v>
      </c>
      <c r="F25" s="43" cm="1">
        <f t="array" aca="1" ref="F25" ca="1">IF(ISNUMBER(Main!$F$8),INDEX(INDIRECT("'"&amp;Main!$E$8&amp;"'!$B$1:$BA$550"),ROW(F25),(MATCH("Temp",INDIRECT("'"&amp;Main!$E$8&amp;"'!$B$1:$BA$1"),0))),"--")</f>
        <v>48.567999999999998</v>
      </c>
      <c r="G25" s="43" t="str" cm="1">
        <f t="array" aca="1" ref="G25" ca="1">IF(ISNUMBER(Main!$F$9),INDEX(INDIRECT("'"&amp;Main!$E$9&amp;"'!$B$1:$BA$550"),ROW(G25),(MATCH("Temp",INDIRECT("'"&amp;Main!$E$9&amp;"'!$B$1:$BA$1"),0))),"--")</f>
        <v>--</v>
      </c>
      <c r="H25" s="43" t="str" cm="1">
        <f t="array" aca="1" ref="H25" ca="1">IF(ISNUMBER(Main!$F$10),INDEX(INDIRECT("'"&amp;Main!$E$10&amp;"'!$B$1:$BA$550"),ROW(H25),(MATCH("Temp",INDIRECT("'"&amp;Main!$E$10&amp;"'!$B$1:$BA$1"),0))),"--")</f>
        <v>--</v>
      </c>
      <c r="I25" s="43" t="str" cm="1">
        <f t="array" aca="1" ref="I25" ca="1">IF(ISNUMBER(Main!$F$11),INDEX(INDIRECT("'"&amp;Main!$E$11&amp;"'!$B$1:$BA$550"),ROW(I25),(MATCH("Temp",INDIRECT("'"&amp;Main!$E$11&amp;"'!$B$1:$BA$1"),0))),"--")</f>
        <v>--</v>
      </c>
      <c r="J25" s="43" t="str" cm="1">
        <f t="array" aca="1" ref="J25" ca="1">IF(ISNUMBER(Main!$F$12),INDEX(INDIRECT("'"&amp;Main!$E$12&amp;"'!$B$1:$BA$550"),ROW(J25),(MATCH("Temp",INDIRECT("'"&amp;Main!$E$12&amp;"'!$B$1:$BA$1"),0))),"--")</f>
        <v>--</v>
      </c>
      <c r="K25" s="43" t="str" cm="1">
        <f t="array" aca="1" ref="K25" ca="1">IF(ISNUMBER(Main!$F$13),INDEX(INDIRECT("'"&amp;Main!$E$13&amp;"'!$B$1:$BA$550"),ROW(K25),(MATCH("Temp",INDIRECT("'"&amp;Main!$E$13&amp;"'!$B$1:$BA$1"),0))),"--")</f>
        <v>--</v>
      </c>
      <c r="L25" s="43" t="str" cm="1">
        <f t="array" aca="1" ref="L25" ca="1">IF(ISNUMBER(Main!$F$14),INDEX(INDIRECT("'"&amp;Main!$E$14&amp;"'!$B$1:$BA$550"),ROW(L25),(MATCH("Temp",INDIRECT("'"&amp;Main!$E$14&amp;"'!$B$1:$BA$1"),0))),"--")</f>
        <v>--</v>
      </c>
      <c r="M25" s="221"/>
      <c r="N25" s="43" cm="1">
        <f t="array" aca="1" ref="N25" ca="1">IF(ISNUMBER(Main!$F$3),INDEX(INDIRECT("'"&amp;Main!$E$3&amp;"'!$B$1:$BA$550"),ROW(N25),(MATCH("Elevation",INDIRECT("'"&amp;Main!$E$3&amp;"'!$B$1:$BA$1"),0))),"--")</f>
        <v>0</v>
      </c>
      <c r="O25" s="43" cm="1">
        <f t="array" aca="1" ref="O25" ca="1">IF(ISNUMBER(Main!$F$4),INDEX(INDIRECT("'"&amp;Main!$E$4&amp;"'!$B$1:$BA$550"),ROW(O25),(MATCH("Elevation",INDIRECT("'"&amp;Main!$E$4&amp;"'!$B$1:$BA$1"),0))),"--")</f>
        <v>349.17</v>
      </c>
      <c r="P25" s="43" cm="1">
        <f t="array" aca="1" ref="P25" ca="1">IF(ISNUMBER(Main!$F$5),INDEX(INDIRECT("'"&amp;Main!$E$5&amp;"'!$B$1:$BA$550"),ROW(P25),(MATCH("Elevation",INDIRECT("'"&amp;Main!$E$5&amp;"'!$B$1:$BA$1"),0))),"--")</f>
        <v>386.62</v>
      </c>
      <c r="Q25" s="43" cm="1">
        <f t="array" aca="1" ref="Q25" ca="1">IF(ISNUMBER(Main!$F$6),INDEX(INDIRECT("'"&amp;Main!$E$6&amp;"'!$B$1:$BA$550"),ROW(Q25),(MATCH("Elevation",INDIRECT("'"&amp;Main!$E$6&amp;"'!$B$1:$BA$1"),0))),"--")</f>
        <v>361.71699999999998</v>
      </c>
      <c r="R25" s="43" cm="1">
        <f t="array" aca="1" ref="R25" ca="1">IF(ISNUMBER(Main!$F$7),INDEX(INDIRECT("'"&amp;Main!$E$7&amp;"'!$B$1:$BA$550"),ROW(R25),(MATCH("Elevation",INDIRECT("'"&amp;Main!$E$7&amp;"'!$B$1:$BA$1"),0))),"--")</f>
        <v>365.625</v>
      </c>
      <c r="S25" s="43" cm="1">
        <f t="array" aca="1" ref="S25" ca="1">IF(ISNUMBER(Main!$F$8),INDEX(INDIRECT("'"&amp;Main!$E$8&amp;"'!$B$1:$BA$550"),ROW(S25),(MATCH("Elevation",INDIRECT("'"&amp;Main!$E$8&amp;"'!$B$1:$BA$1"),0))),"--")</f>
        <v>385.93399999999997</v>
      </c>
      <c r="T25" s="43" t="str" cm="1">
        <f t="array" aca="1" ref="T25" ca="1">IF(ISNUMBER(Main!$F$9),INDEX(INDIRECT("'"&amp;Main!$E$9&amp;"'!$B$1:$BA$550"),ROW(T25),(MATCH("Elevation",INDIRECT("'"&amp;Main!$E$9&amp;"'!$B$1:$BA$1"),0))),"--")</f>
        <v>--</v>
      </c>
      <c r="U25" s="43" t="str" cm="1">
        <f t="array" aca="1" ref="U25" ca="1">IF(ISNUMBER(Main!$F$10),INDEX(INDIRECT("'"&amp;Main!$E$10&amp;"'!$B$1:$BA$550"),ROW(U25),(MATCH("Elevation",INDIRECT("'"&amp;Main!$E$10&amp;"'!$B$1:$BA$1"),0))),"--")</f>
        <v>--</v>
      </c>
      <c r="V25" s="43" t="str" cm="1">
        <f t="array" aca="1" ref="V25" ca="1">IF(ISNUMBER(Main!$F$11),INDEX(INDIRECT("'"&amp;Main!$E$11&amp;"'!$B$1:$BA$550"),ROW(V25),(MATCH("Elevation",INDIRECT("'"&amp;Main!$E$11&amp;"'!$B$1:$BA$1"),0))),"--")</f>
        <v>--</v>
      </c>
      <c r="W25" s="43" t="str" cm="1">
        <f t="array" aca="1" ref="W25" ca="1">IF(ISNUMBER(Main!$F$12),INDEX(INDIRECT("'"&amp;Main!$E$12&amp;"'!$B$1:$BA$550"),ROW(W25),(MATCH("Elevation",INDIRECT("'"&amp;Main!$E$12&amp;"'!$B$1:$BA$1"),0))),"--")</f>
        <v>--</v>
      </c>
      <c r="X25" s="43" t="str" cm="1">
        <f t="array" aca="1" ref="X25" ca="1">IF(ISNUMBER(Main!$F$13),INDEX(INDIRECT("'"&amp;Main!$E$13&amp;"'!$B$1:$BA$550"),ROW(X25),(MATCH("Elevation",INDIRECT("'"&amp;Main!$E$13&amp;"'!$B$1:$BA$1"),0))),"--")</f>
        <v>--</v>
      </c>
      <c r="Y25" s="43" t="str" cm="1">
        <f t="array" aca="1" ref="Y25" ca="1">IF(ISNUMBER(Main!$F$14),INDEX(INDIRECT("'"&amp;Main!$E$14&amp;"'!$B$1:$BA$550"),ROW(Y25),(MATCH("Elevation",INDIRECT("'"&amp;Main!$E$14&amp;"'!$B$1:$BA$1"),0))),"--")</f>
        <v>--</v>
      </c>
      <c r="Z25" s="221"/>
      <c r="AA25" s="43">
        <f ca="1">IF(ISNUMBER(Main!$F$3),'Storage-elevation'!BD25/1000,"--")</f>
        <v>0</v>
      </c>
      <c r="AB25" s="43">
        <f ca="1">IF(ISNUMBER(Main!$F$4),'Storage-elevation'!BE25/1000,"--")</f>
        <v>4.6616150000000047</v>
      </c>
      <c r="AC25" s="172">
        <f ca="1">IF(ISNUMBER(Main!$F$5),'Storage-elevation'!BF25/1000,"--")</f>
        <v>25.380420000000001</v>
      </c>
      <c r="AD25" s="43">
        <f ca="1">IF(ISNUMBER(Main!$F$6),'Storage-elevation'!BG25/1000,"--")</f>
        <v>9.8483757999999906</v>
      </c>
      <c r="AE25" s="43">
        <f ca="1">IF(ISNUMBER(Main!$F$7),'Storage-elevation'!BH25/1000,"--")</f>
        <v>11.870374999999999</v>
      </c>
      <c r="AF25" s="43">
        <f ca="1">IF(ISNUMBER(Main!$F$8),'Storage-elevation'!BI25/1000,"--")</f>
        <v>24.872093999999976</v>
      </c>
      <c r="AG25" s="43" t="str">
        <f ca="1">IF(ISNUMBER(Main!$F$9),'Storage-elevation'!BJ25/1000,"--")</f>
        <v>--</v>
      </c>
      <c r="AH25" s="172" t="str">
        <f ca="1">IF(ISNUMBER(Main!$F$10),'Storage-elevation'!BK25/1000,"--")</f>
        <v>--</v>
      </c>
      <c r="AI25" s="43" t="str">
        <f ca="1">IF(ISNUMBER(Main!$F$11),'Storage-elevation'!BL25/1000,"--")</f>
        <v>--</v>
      </c>
      <c r="AJ25" s="43" t="str">
        <f ca="1">IF(ISNUMBER(Main!$F$12),'Storage-elevation'!BM25/1000,"--")</f>
        <v>--</v>
      </c>
      <c r="AK25" s="43" t="str">
        <f ca="1">IF(ISNUMBER(Main!$F$13),'Storage-elevation'!BN25/1000,"--")</f>
        <v>--</v>
      </c>
      <c r="AL25" s="43" t="str">
        <f ca="1">IF(ISNUMBER(Main!$F$14),'Storage-elevation'!BO25/1000,"--")</f>
        <v>--</v>
      </c>
    </row>
    <row r="26" spans="1:38" x14ac:dyDescent="0.3">
      <c r="A26" s="43" cm="1">
        <f t="array" aca="1" ref="A26" ca="1">IF(ISNUMBER(Main!$F$3),INDEX(INDIRECT("'"&amp;Main!$E$3&amp;"'!$B$1:$BA$550"),ROW(A26),(MATCH("Temp",INDIRECT("'"&amp;Main!$E$3&amp;"'!$B$1:$BA$1"),0))),"--")</f>
        <v>0</v>
      </c>
      <c r="B26" s="43" cm="1">
        <f t="array" aca="1" ref="B26" ca="1">IF(ISNUMBER(Main!$F$4),INDEX(INDIRECT("'"&amp;Main!$E$4&amp;"'!$B$1:$BA$550"),ROW(B26),(MATCH("Temp",INDIRECT("'"&amp;Main!$E$4&amp;"'!$B$1:$BA$1"),0))),"--")</f>
        <v>47.645000000000003</v>
      </c>
      <c r="C26" s="43" cm="1">
        <f t="array" aca="1" ref="C26" ca="1">IF(ISNUMBER(Main!$F$5),INDEX(INDIRECT("'"&amp;Main!$E$5&amp;"'!$B$1:$BA$550"),ROW(C26),(MATCH("Temp",INDIRECT("'"&amp;Main!$E$5&amp;"'!$B$1:$BA$1"),0))),"--")</f>
        <v>47.393999999999998</v>
      </c>
      <c r="D26" s="43" cm="1">
        <f t="array" aca="1" ref="D26" ca="1">IF(ISNUMBER(Main!$F$6),INDEX(INDIRECT("'"&amp;Main!$E$6&amp;"'!$B$1:$BA$550"),ROW(D26),(MATCH("Temp",INDIRECT("'"&amp;Main!$E$6&amp;"'!$B$1:$BA$1"),0))),"--")</f>
        <v>47.723999999999997</v>
      </c>
      <c r="E26" s="43" cm="1">
        <f t="array" aca="1" ref="E26" ca="1">IF(ISNUMBER(Main!$F$7),INDEX(INDIRECT("'"&amp;Main!$E$7&amp;"'!$B$1:$BA$550"),ROW(E26),(MATCH("Temp",INDIRECT("'"&amp;Main!$E$7&amp;"'!$B$1:$BA$1"),0))),"--")</f>
        <v>48.131</v>
      </c>
      <c r="F26" s="43" cm="1">
        <f t="array" aca="1" ref="F26" ca="1">IF(ISNUMBER(Main!$F$8),INDEX(INDIRECT("'"&amp;Main!$E$8&amp;"'!$B$1:$BA$550"),ROW(F26),(MATCH("Temp",INDIRECT("'"&amp;Main!$E$8&amp;"'!$B$1:$BA$1"),0))),"--")</f>
        <v>48.631999999999998</v>
      </c>
      <c r="G26" s="43" t="str" cm="1">
        <f t="array" aca="1" ref="G26" ca="1">IF(ISNUMBER(Main!$F$9),INDEX(INDIRECT("'"&amp;Main!$E$9&amp;"'!$B$1:$BA$550"),ROW(G26),(MATCH("Temp",INDIRECT("'"&amp;Main!$E$9&amp;"'!$B$1:$BA$1"),0))),"--")</f>
        <v>--</v>
      </c>
      <c r="H26" s="43" t="str" cm="1">
        <f t="array" aca="1" ref="H26" ca="1">IF(ISNUMBER(Main!$F$10),INDEX(INDIRECT("'"&amp;Main!$E$10&amp;"'!$B$1:$BA$550"),ROW(H26),(MATCH("Temp",INDIRECT("'"&amp;Main!$E$10&amp;"'!$B$1:$BA$1"),0))),"--")</f>
        <v>--</v>
      </c>
      <c r="I26" s="43" t="str" cm="1">
        <f t="array" aca="1" ref="I26" ca="1">IF(ISNUMBER(Main!$F$11),INDEX(INDIRECT("'"&amp;Main!$E$11&amp;"'!$B$1:$BA$550"),ROW(I26),(MATCH("Temp",INDIRECT("'"&amp;Main!$E$11&amp;"'!$B$1:$BA$1"),0))),"--")</f>
        <v>--</v>
      </c>
      <c r="J26" s="43" t="str" cm="1">
        <f t="array" aca="1" ref="J26" ca="1">IF(ISNUMBER(Main!$F$12),INDEX(INDIRECT("'"&amp;Main!$E$12&amp;"'!$B$1:$BA$550"),ROW(J26),(MATCH("Temp",INDIRECT("'"&amp;Main!$E$12&amp;"'!$B$1:$BA$1"),0))),"--")</f>
        <v>--</v>
      </c>
      <c r="K26" s="43" t="str" cm="1">
        <f t="array" aca="1" ref="K26" ca="1">IF(ISNUMBER(Main!$F$13),INDEX(INDIRECT("'"&amp;Main!$E$13&amp;"'!$B$1:$BA$550"),ROW(K26),(MATCH("Temp",INDIRECT("'"&amp;Main!$E$13&amp;"'!$B$1:$BA$1"),0))),"--")</f>
        <v>--</v>
      </c>
      <c r="L26" s="43" t="str" cm="1">
        <f t="array" aca="1" ref="L26" ca="1">IF(ISNUMBER(Main!$F$14),INDEX(INDIRECT("'"&amp;Main!$E$14&amp;"'!$B$1:$BA$550"),ROW(L26),(MATCH("Temp",INDIRECT("'"&amp;Main!$E$14&amp;"'!$B$1:$BA$1"),0))),"--")</f>
        <v>--</v>
      </c>
      <c r="M26" s="221"/>
      <c r="N26" s="43" cm="1">
        <f t="array" aca="1" ref="N26" ca="1">IF(ISNUMBER(Main!$F$3),INDEX(INDIRECT("'"&amp;Main!$E$3&amp;"'!$B$1:$BA$550"),ROW(N26),(MATCH("Elevation",INDIRECT("'"&amp;Main!$E$3&amp;"'!$B$1:$BA$1"),0))),"--")</f>
        <v>0</v>
      </c>
      <c r="O26" s="43" cm="1">
        <f t="array" aca="1" ref="O26" ca="1">IF(ISNUMBER(Main!$F$4),INDEX(INDIRECT("'"&amp;Main!$E$4&amp;"'!$B$1:$BA$550"),ROW(O26),(MATCH("Elevation",INDIRECT("'"&amp;Main!$E$4&amp;"'!$B$1:$BA$1"),0))),"--")</f>
        <v>341.30100000000004</v>
      </c>
      <c r="P26" s="43" cm="1">
        <f t="array" aca="1" ref="P26" ca="1">IF(ISNUMBER(Main!$F$5),INDEX(INDIRECT("'"&amp;Main!$E$5&amp;"'!$B$1:$BA$550"),ROW(P26),(MATCH("Elevation",INDIRECT("'"&amp;Main!$E$5&amp;"'!$B$1:$BA$1"),0))),"--")</f>
        <v>379.71100000000001</v>
      </c>
      <c r="Q26" s="43" cm="1">
        <f t="array" aca="1" ref="Q26" ca="1">IF(ISNUMBER(Main!$F$6),INDEX(INDIRECT("'"&amp;Main!$E$6&amp;"'!$B$1:$BA$550"),ROW(Q26),(MATCH("Elevation",INDIRECT("'"&amp;Main!$E$6&amp;"'!$B$1:$BA$1"),0))),"--")</f>
        <v>351.78300000000002</v>
      </c>
      <c r="R26" s="43" cm="1">
        <f t="array" aca="1" ref="R26" ca="1">IF(ISNUMBER(Main!$F$7),INDEX(INDIRECT("'"&amp;Main!$E$7&amp;"'!$B$1:$BA$550"),ROW(R26),(MATCH("Elevation",INDIRECT("'"&amp;Main!$E$7&amp;"'!$B$1:$BA$1"),0))),"--")</f>
        <v>355.61899999999997</v>
      </c>
      <c r="S26" s="43" cm="1">
        <f t="array" aca="1" ref="S26" ca="1">IF(ISNUMBER(Main!$F$8),INDEX(INDIRECT("'"&amp;Main!$E$8&amp;"'!$B$1:$BA$550"),ROW(S26),(MATCH("Elevation",INDIRECT("'"&amp;Main!$E$8&amp;"'!$B$1:$BA$1"),0))),"--")</f>
        <v>384.40499999999997</v>
      </c>
      <c r="T26" s="43" t="str" cm="1">
        <f t="array" aca="1" ref="T26" ca="1">IF(ISNUMBER(Main!$F$9),INDEX(INDIRECT("'"&amp;Main!$E$9&amp;"'!$B$1:$BA$550"),ROW(T26),(MATCH("Elevation",INDIRECT("'"&amp;Main!$E$9&amp;"'!$B$1:$BA$1"),0))),"--")</f>
        <v>--</v>
      </c>
      <c r="U26" s="43" t="str" cm="1">
        <f t="array" aca="1" ref="U26" ca="1">IF(ISNUMBER(Main!$F$10),INDEX(INDIRECT("'"&amp;Main!$E$10&amp;"'!$B$1:$BA$550"),ROW(U26),(MATCH("Elevation",INDIRECT("'"&amp;Main!$E$10&amp;"'!$B$1:$BA$1"),0))),"--")</f>
        <v>--</v>
      </c>
      <c r="V26" s="43" t="str" cm="1">
        <f t="array" aca="1" ref="V26" ca="1">IF(ISNUMBER(Main!$F$11),INDEX(INDIRECT("'"&amp;Main!$E$11&amp;"'!$B$1:$BA$550"),ROW(V26),(MATCH("Elevation",INDIRECT("'"&amp;Main!$E$11&amp;"'!$B$1:$BA$1"),0))),"--")</f>
        <v>--</v>
      </c>
      <c r="W26" s="43" t="str" cm="1">
        <f t="array" aca="1" ref="W26" ca="1">IF(ISNUMBER(Main!$F$12),INDEX(INDIRECT("'"&amp;Main!$E$12&amp;"'!$B$1:$BA$550"),ROW(W26),(MATCH("Elevation",INDIRECT("'"&amp;Main!$E$12&amp;"'!$B$1:$BA$1"),0))),"--")</f>
        <v>--</v>
      </c>
      <c r="X26" s="43" t="str" cm="1">
        <f t="array" aca="1" ref="X26" ca="1">IF(ISNUMBER(Main!$F$13),INDEX(INDIRECT("'"&amp;Main!$E$13&amp;"'!$B$1:$BA$550"),ROW(X26),(MATCH("Elevation",INDIRECT("'"&amp;Main!$E$13&amp;"'!$B$1:$BA$1"),0))),"--")</f>
        <v>--</v>
      </c>
      <c r="Y26" s="43" t="str" cm="1">
        <f t="array" aca="1" ref="Y26" ca="1">IF(ISNUMBER(Main!$F$14),INDEX(INDIRECT("'"&amp;Main!$E$14&amp;"'!$B$1:$BA$550"),ROW(Y26),(MATCH("Elevation",INDIRECT("'"&amp;Main!$E$14&amp;"'!$B$1:$BA$1"),0))),"--")</f>
        <v>--</v>
      </c>
      <c r="Z26" s="221"/>
      <c r="AA26" s="43">
        <f ca="1">IF(ISNUMBER(Main!$F$3),'Storage-elevation'!BD26/1000,"--")</f>
        <v>0</v>
      </c>
      <c r="AB26" s="43">
        <f ca="1">IF(ISNUMBER(Main!$F$4),'Storage-elevation'!BE26/1000,"--")</f>
        <v>2.6196095000000112</v>
      </c>
      <c r="AC26" s="172">
        <f ca="1">IF(ISNUMBER(Main!$F$5),'Storage-elevation'!BF26/1000,"--")</f>
        <v>20.291745100000007</v>
      </c>
      <c r="AD26" s="43">
        <f ca="1">IF(ISNUMBER(Main!$F$6),'Storage-elevation'!BG26/1000,"--")</f>
        <v>5.6049989000000071</v>
      </c>
      <c r="AE26" s="43">
        <f ca="1">IF(ISNUMBER(Main!$F$7),'Storage-elevation'!BH26/1000,"--")</f>
        <v>7.1712376999999892</v>
      </c>
      <c r="AF26" s="43">
        <f ca="1">IF(ISNUMBER(Main!$F$8),'Storage-elevation'!BI26/1000,"--")</f>
        <v>23.739104999999981</v>
      </c>
      <c r="AG26" s="43" t="str">
        <f ca="1">IF(ISNUMBER(Main!$F$9),'Storage-elevation'!BJ26/1000,"--")</f>
        <v>--</v>
      </c>
      <c r="AH26" s="172" t="str">
        <f ca="1">IF(ISNUMBER(Main!$F$10),'Storage-elevation'!BK26/1000,"--")</f>
        <v>--</v>
      </c>
      <c r="AI26" s="43" t="str">
        <f ca="1">IF(ISNUMBER(Main!$F$11),'Storage-elevation'!BL26/1000,"--")</f>
        <v>--</v>
      </c>
      <c r="AJ26" s="43" t="str">
        <f ca="1">IF(ISNUMBER(Main!$F$12),'Storage-elevation'!BM26/1000,"--")</f>
        <v>--</v>
      </c>
      <c r="AK26" s="43" t="str">
        <f ca="1">IF(ISNUMBER(Main!$F$13),'Storage-elevation'!BN26/1000,"--")</f>
        <v>--</v>
      </c>
      <c r="AL26" s="43" t="str">
        <f ca="1">IF(ISNUMBER(Main!$F$14),'Storage-elevation'!BO26/1000,"--")</f>
        <v>--</v>
      </c>
    </row>
    <row r="27" spans="1:38" x14ac:dyDescent="0.3">
      <c r="A27" s="43" cm="1">
        <f t="array" aca="1" ref="A27" ca="1">IF(ISNUMBER(Main!$F$3),INDEX(INDIRECT("'"&amp;Main!$E$3&amp;"'!$B$1:$BA$550"),ROW(A27),(MATCH("Temp",INDIRECT("'"&amp;Main!$E$3&amp;"'!$B$1:$BA$1"),0))),"--")</f>
        <v>0</v>
      </c>
      <c r="B27" s="43" cm="1">
        <f t="array" aca="1" ref="B27" ca="1">IF(ISNUMBER(Main!$F$4),INDEX(INDIRECT("'"&amp;Main!$E$4&amp;"'!$B$1:$BA$550"),ROW(B27),(MATCH("Temp",INDIRECT("'"&amp;Main!$E$4&amp;"'!$B$1:$BA$1"),0))),"--")</f>
        <v>47.609000000000002</v>
      </c>
      <c r="C27" s="43" cm="1">
        <f t="array" aca="1" ref="C27" ca="1">IF(ISNUMBER(Main!$F$5),INDEX(INDIRECT("'"&amp;Main!$E$5&amp;"'!$B$1:$BA$550"),ROW(C27),(MATCH("Temp",INDIRECT("'"&amp;Main!$E$5&amp;"'!$B$1:$BA$1"),0))),"--")</f>
        <v>0</v>
      </c>
      <c r="D27" s="43" cm="1">
        <f t="array" aca="1" ref="D27" ca="1">IF(ISNUMBER(Main!$F$6),INDEX(INDIRECT("'"&amp;Main!$E$6&amp;"'!$B$1:$BA$550"),ROW(D27),(MATCH("Temp",INDIRECT("'"&amp;Main!$E$6&amp;"'!$B$1:$BA$1"),0))),"--")</f>
        <v>47.670999999999999</v>
      </c>
      <c r="E27" s="43" cm="1">
        <f t="array" aca="1" ref="E27" ca="1">IF(ISNUMBER(Main!$F$7),INDEX(INDIRECT("'"&amp;Main!$E$7&amp;"'!$B$1:$BA$550"),ROW(E27),(MATCH("Temp",INDIRECT("'"&amp;Main!$E$7&amp;"'!$B$1:$BA$1"),0))),"--")</f>
        <v>48.055</v>
      </c>
      <c r="F27" s="43" cm="1">
        <f t="array" aca="1" ref="F27" ca="1">IF(ISNUMBER(Main!$F$8),INDEX(INDIRECT("'"&amp;Main!$E$8&amp;"'!$B$1:$BA$550"),ROW(F27),(MATCH("Temp",INDIRECT("'"&amp;Main!$E$8&amp;"'!$B$1:$BA$1"),0))),"--")</f>
        <v>0</v>
      </c>
      <c r="G27" s="43" t="str" cm="1">
        <f t="array" aca="1" ref="G27" ca="1">IF(ISNUMBER(Main!$F$9),INDEX(INDIRECT("'"&amp;Main!$E$9&amp;"'!$B$1:$BA$550"),ROW(G27),(MATCH("Temp",INDIRECT("'"&amp;Main!$E$9&amp;"'!$B$1:$BA$1"),0))),"--")</f>
        <v>--</v>
      </c>
      <c r="H27" s="43" t="str" cm="1">
        <f t="array" aca="1" ref="H27" ca="1">IF(ISNUMBER(Main!$F$10),INDEX(INDIRECT("'"&amp;Main!$E$10&amp;"'!$B$1:$BA$550"),ROW(H27),(MATCH("Temp",INDIRECT("'"&amp;Main!$E$10&amp;"'!$B$1:$BA$1"),0))),"--")</f>
        <v>--</v>
      </c>
      <c r="I27" s="43" t="str" cm="1">
        <f t="array" aca="1" ref="I27" ca="1">IF(ISNUMBER(Main!$F$11),INDEX(INDIRECT("'"&amp;Main!$E$11&amp;"'!$B$1:$BA$550"),ROW(I27),(MATCH("Temp",INDIRECT("'"&amp;Main!$E$11&amp;"'!$B$1:$BA$1"),0))),"--")</f>
        <v>--</v>
      </c>
      <c r="J27" s="43" t="str" cm="1">
        <f t="array" aca="1" ref="J27" ca="1">IF(ISNUMBER(Main!$F$12),INDEX(INDIRECT("'"&amp;Main!$E$12&amp;"'!$B$1:$BA$550"),ROW(J27),(MATCH("Temp",INDIRECT("'"&amp;Main!$E$12&amp;"'!$B$1:$BA$1"),0))),"--")</f>
        <v>--</v>
      </c>
      <c r="K27" s="43" t="str" cm="1">
        <f t="array" aca="1" ref="K27" ca="1">IF(ISNUMBER(Main!$F$13),INDEX(INDIRECT("'"&amp;Main!$E$13&amp;"'!$B$1:$BA$550"),ROW(K27),(MATCH("Temp",INDIRECT("'"&amp;Main!$E$13&amp;"'!$B$1:$BA$1"),0))),"--")</f>
        <v>--</v>
      </c>
      <c r="L27" s="43" t="str" cm="1">
        <f t="array" aca="1" ref="L27" ca="1">IF(ISNUMBER(Main!$F$14),INDEX(INDIRECT("'"&amp;Main!$E$14&amp;"'!$B$1:$BA$550"),ROW(L27),(MATCH("Temp",INDIRECT("'"&amp;Main!$E$14&amp;"'!$B$1:$BA$1"),0))),"--")</f>
        <v>--</v>
      </c>
      <c r="M27" s="221"/>
      <c r="N27" s="43" cm="1">
        <f t="array" aca="1" ref="N27" ca="1">IF(ISNUMBER(Main!$F$3),INDEX(INDIRECT("'"&amp;Main!$E$3&amp;"'!$B$1:$BA$550"),ROW(N27),(MATCH("Elevation",INDIRECT("'"&amp;Main!$E$3&amp;"'!$B$1:$BA$1"),0))),"--")</f>
        <v>0</v>
      </c>
      <c r="O27" s="43" cm="1">
        <f t="array" aca="1" ref="O27" ca="1">IF(ISNUMBER(Main!$F$4),INDEX(INDIRECT("'"&amp;Main!$E$4&amp;"'!$B$1:$BA$550"),ROW(O27),(MATCH("Elevation",INDIRECT("'"&amp;Main!$E$4&amp;"'!$B$1:$BA$1"),0))),"--")</f>
        <v>328.63099999999997</v>
      </c>
      <c r="P27" s="43" cm="1">
        <f t="array" aca="1" ref="P27" ca="1">IF(ISNUMBER(Main!$F$5),INDEX(INDIRECT("'"&amp;Main!$E$5&amp;"'!$B$1:$BA$550"),ROW(P27),(MATCH("Elevation",INDIRECT("'"&amp;Main!$E$5&amp;"'!$B$1:$BA$1"),0))),"--")</f>
        <v>0</v>
      </c>
      <c r="Q27" s="43" cm="1">
        <f t="array" aca="1" ref="Q27" ca="1">IF(ISNUMBER(Main!$F$6),INDEX(INDIRECT("'"&amp;Main!$E$6&amp;"'!$B$1:$BA$550"),ROW(Q27),(MATCH("Elevation",INDIRECT("'"&amp;Main!$E$6&amp;"'!$B$1:$BA$1"),0))),"--")</f>
        <v>341.39300000000003</v>
      </c>
      <c r="R27" s="43" cm="1">
        <f t="array" aca="1" ref="R27" ca="1">IF(ISNUMBER(Main!$F$7),INDEX(INDIRECT("'"&amp;Main!$E$7&amp;"'!$B$1:$BA$550"),ROW(R27),(MATCH("Elevation",INDIRECT("'"&amp;Main!$E$7&amp;"'!$B$1:$BA$1"),0))),"--")</f>
        <v>345.81200000000001</v>
      </c>
      <c r="S27" s="43" cm="1">
        <f t="array" aca="1" ref="S27" ca="1">IF(ISNUMBER(Main!$F$8),INDEX(INDIRECT("'"&amp;Main!$E$8&amp;"'!$B$1:$BA$550"),ROW(S27),(MATCH("Elevation",INDIRECT("'"&amp;Main!$E$8&amp;"'!$B$1:$BA$1"),0))),"--")</f>
        <v>0</v>
      </c>
      <c r="T27" s="43" t="str" cm="1">
        <f t="array" aca="1" ref="T27" ca="1">IF(ISNUMBER(Main!$F$9),INDEX(INDIRECT("'"&amp;Main!$E$9&amp;"'!$B$1:$BA$550"),ROW(T27),(MATCH("Elevation",INDIRECT("'"&amp;Main!$E$9&amp;"'!$B$1:$BA$1"),0))),"--")</f>
        <v>--</v>
      </c>
      <c r="U27" s="43" t="str" cm="1">
        <f t="array" aca="1" ref="U27" ca="1">IF(ISNUMBER(Main!$F$10),INDEX(INDIRECT("'"&amp;Main!$E$10&amp;"'!$B$1:$BA$550"),ROW(U27),(MATCH("Elevation",INDIRECT("'"&amp;Main!$E$10&amp;"'!$B$1:$BA$1"),0))),"--")</f>
        <v>--</v>
      </c>
      <c r="V27" s="43" t="str" cm="1">
        <f t="array" aca="1" ref="V27" ca="1">IF(ISNUMBER(Main!$F$11),INDEX(INDIRECT("'"&amp;Main!$E$11&amp;"'!$B$1:$BA$550"),ROW(V27),(MATCH("Elevation",INDIRECT("'"&amp;Main!$E$11&amp;"'!$B$1:$BA$1"),0))),"--")</f>
        <v>--</v>
      </c>
      <c r="W27" s="43" t="str" cm="1">
        <f t="array" aca="1" ref="W27" ca="1">IF(ISNUMBER(Main!$F$12),INDEX(INDIRECT("'"&amp;Main!$E$12&amp;"'!$B$1:$BA$550"),ROW(W27),(MATCH("Elevation",INDIRECT("'"&amp;Main!$E$12&amp;"'!$B$1:$BA$1"),0))),"--")</f>
        <v>--</v>
      </c>
      <c r="X27" s="43" t="str" cm="1">
        <f t="array" aca="1" ref="X27" ca="1">IF(ISNUMBER(Main!$F$13),INDEX(INDIRECT("'"&amp;Main!$E$13&amp;"'!$B$1:$BA$550"),ROW(X27),(MATCH("Elevation",INDIRECT("'"&amp;Main!$E$13&amp;"'!$B$1:$BA$1"),0))),"--")</f>
        <v>--</v>
      </c>
      <c r="Y27" s="43" t="str" cm="1">
        <f t="array" aca="1" ref="Y27" ca="1">IF(ISNUMBER(Main!$F$14),INDEX(INDIRECT("'"&amp;Main!$E$14&amp;"'!$B$1:$BA$550"),ROW(Y27),(MATCH("Elevation",INDIRECT("'"&amp;Main!$E$14&amp;"'!$B$1:$BA$1"),0))),"--")</f>
        <v>--</v>
      </c>
      <c r="Z27" s="221"/>
      <c r="AA27" s="43">
        <f ca="1">IF(ISNUMBER(Main!$F$3),'Storage-elevation'!BD27/1000,"--")</f>
        <v>0</v>
      </c>
      <c r="AB27" s="43">
        <f ca="1">IF(ISNUMBER(Main!$F$4),'Storage-elevation'!BE27/1000,"--")</f>
        <v>0.5953241999999983</v>
      </c>
      <c r="AC27" s="172">
        <f ca="1">IF(ISNUMBER(Main!$F$5),'Storage-elevation'!BF27/1000,"--")</f>
        <v>0</v>
      </c>
      <c r="AD27" s="43">
        <f ca="1">IF(ISNUMBER(Main!$F$6),'Storage-elevation'!BG27/1000,"--")</f>
        <v>2.6434835000000074</v>
      </c>
      <c r="AE27" s="43">
        <f ca="1">IF(ISNUMBER(Main!$F$7),'Storage-elevation'!BH27/1000,"--")</f>
        <v>3.7902140000000033</v>
      </c>
      <c r="AF27" s="43">
        <f ca="1">IF(ISNUMBER(Main!$F$8),'Storage-elevation'!BI27/1000,"--")</f>
        <v>0</v>
      </c>
      <c r="AG27" s="43" t="str">
        <f ca="1">IF(ISNUMBER(Main!$F$9),'Storage-elevation'!BJ27/1000,"--")</f>
        <v>--</v>
      </c>
      <c r="AH27" s="172" t="str">
        <f ca="1">IF(ISNUMBER(Main!$F$10),'Storage-elevation'!BK27/1000,"--")</f>
        <v>--</v>
      </c>
      <c r="AI27" s="43" t="str">
        <f ca="1">IF(ISNUMBER(Main!$F$11),'Storage-elevation'!BL27/1000,"--")</f>
        <v>--</v>
      </c>
      <c r="AJ27" s="43" t="str">
        <f ca="1">IF(ISNUMBER(Main!$F$12),'Storage-elevation'!BM27/1000,"--")</f>
        <v>--</v>
      </c>
      <c r="AK27" s="43" t="str">
        <f ca="1">IF(ISNUMBER(Main!$F$13),'Storage-elevation'!BN27/1000,"--")</f>
        <v>--</v>
      </c>
      <c r="AL27" s="43" t="str">
        <f ca="1">IF(ISNUMBER(Main!$F$14),'Storage-elevation'!BO27/1000,"--")</f>
        <v>--</v>
      </c>
    </row>
    <row r="28" spans="1:38" x14ac:dyDescent="0.3">
      <c r="A28" s="43" cm="1">
        <f t="array" aca="1" ref="A28" ca="1">IF(ISNUMBER(Main!$F$3),INDEX(INDIRECT("'"&amp;Main!$E$3&amp;"'!$B$1:$BA$550"),ROW(A28),(MATCH("Temp",INDIRECT("'"&amp;Main!$E$3&amp;"'!$B$1:$BA$1"),0))),"--")</f>
        <v>0</v>
      </c>
      <c r="B28" s="43" cm="1">
        <f t="array" aca="1" ref="B28" ca="1">IF(ISNUMBER(Main!$F$4),INDEX(INDIRECT("'"&amp;Main!$E$4&amp;"'!$B$1:$BA$550"),ROW(B28),(MATCH("Temp",INDIRECT("'"&amp;Main!$E$4&amp;"'!$B$1:$BA$1"),0))),"--")</f>
        <v>47.616</v>
      </c>
      <c r="C28" s="43" cm="1">
        <f t="array" aca="1" ref="C28" ca="1">IF(ISNUMBER(Main!$F$5),INDEX(INDIRECT("'"&amp;Main!$E$5&amp;"'!$B$1:$BA$550"),ROW(C28),(MATCH("Temp",INDIRECT("'"&amp;Main!$E$5&amp;"'!$B$1:$BA$1"),0))),"--")</f>
        <v>0</v>
      </c>
      <c r="D28" s="43" cm="1">
        <f t="array" aca="1" ref="D28" ca="1">IF(ISNUMBER(Main!$F$6),INDEX(INDIRECT("'"&amp;Main!$E$6&amp;"'!$B$1:$BA$550"),ROW(D28),(MATCH("Temp",INDIRECT("'"&amp;Main!$E$6&amp;"'!$B$1:$BA$1"),0))),"--")</f>
        <v>0</v>
      </c>
      <c r="E28" s="43" cm="1">
        <f t="array" aca="1" ref="E28" ca="1">IF(ISNUMBER(Main!$F$7),INDEX(INDIRECT("'"&amp;Main!$E$7&amp;"'!$B$1:$BA$550"),ROW(E28),(MATCH("Temp",INDIRECT("'"&amp;Main!$E$7&amp;"'!$B$1:$BA$1"),0))),"--")</f>
        <v>47.994999999999997</v>
      </c>
      <c r="F28" s="43" cm="1">
        <f t="array" aca="1" ref="F28" ca="1">IF(ISNUMBER(Main!$F$8),INDEX(INDIRECT("'"&amp;Main!$E$8&amp;"'!$B$1:$BA$550"),ROW(F28),(MATCH("Temp",INDIRECT("'"&amp;Main!$E$8&amp;"'!$B$1:$BA$1"),0))),"--")</f>
        <v>0</v>
      </c>
      <c r="G28" s="43" t="str" cm="1">
        <f t="array" aca="1" ref="G28" ca="1">IF(ISNUMBER(Main!$F$9),INDEX(INDIRECT("'"&amp;Main!$E$9&amp;"'!$B$1:$BA$550"),ROW(G28),(MATCH("Temp",INDIRECT("'"&amp;Main!$E$9&amp;"'!$B$1:$BA$1"),0))),"--")</f>
        <v>--</v>
      </c>
      <c r="H28" s="43" t="str" cm="1">
        <f t="array" aca="1" ref="H28" ca="1">IF(ISNUMBER(Main!$F$10),INDEX(INDIRECT("'"&amp;Main!$E$10&amp;"'!$B$1:$BA$550"),ROW(H28),(MATCH("Temp",INDIRECT("'"&amp;Main!$E$10&amp;"'!$B$1:$BA$1"),0))),"--")</f>
        <v>--</v>
      </c>
      <c r="I28" s="43" t="str" cm="1">
        <f t="array" aca="1" ref="I28" ca="1">IF(ISNUMBER(Main!$F$11),INDEX(INDIRECT("'"&amp;Main!$E$11&amp;"'!$B$1:$BA$550"),ROW(I28),(MATCH("Temp",INDIRECT("'"&amp;Main!$E$11&amp;"'!$B$1:$BA$1"),0))),"--")</f>
        <v>--</v>
      </c>
      <c r="J28" s="43" t="str" cm="1">
        <f t="array" aca="1" ref="J28" ca="1">IF(ISNUMBER(Main!$F$12),INDEX(INDIRECT("'"&amp;Main!$E$12&amp;"'!$B$1:$BA$550"),ROW(J28),(MATCH("Temp",INDIRECT("'"&amp;Main!$E$12&amp;"'!$B$1:$BA$1"),0))),"--")</f>
        <v>--</v>
      </c>
      <c r="K28" s="43" t="str" cm="1">
        <f t="array" aca="1" ref="K28" ca="1">IF(ISNUMBER(Main!$F$13),INDEX(INDIRECT("'"&amp;Main!$E$13&amp;"'!$B$1:$BA$550"),ROW(K28),(MATCH("Temp",INDIRECT("'"&amp;Main!$E$13&amp;"'!$B$1:$BA$1"),0))),"--")</f>
        <v>--</v>
      </c>
      <c r="L28" s="43" t="str" cm="1">
        <f t="array" aca="1" ref="L28" ca="1">IF(ISNUMBER(Main!$F$14),INDEX(INDIRECT("'"&amp;Main!$E$14&amp;"'!$B$1:$BA$550"),ROW(L28),(MATCH("Temp",INDIRECT("'"&amp;Main!$E$14&amp;"'!$B$1:$BA$1"),0))),"--")</f>
        <v>--</v>
      </c>
      <c r="M28" s="221"/>
      <c r="N28" s="43" cm="1">
        <f t="array" aca="1" ref="N28" ca="1">IF(ISNUMBER(Main!$F$3),INDEX(INDIRECT("'"&amp;Main!$E$3&amp;"'!$B$1:$BA$550"),ROW(N28),(MATCH("Elevation",INDIRECT("'"&amp;Main!$E$3&amp;"'!$B$1:$BA$1"),0))),"--")</f>
        <v>0</v>
      </c>
      <c r="O28" s="43" cm="1">
        <f t="array" aca="1" ref="O28" ca="1">IF(ISNUMBER(Main!$F$4),INDEX(INDIRECT("'"&amp;Main!$E$4&amp;"'!$B$1:$BA$550"),ROW(O28),(MATCH("Elevation",INDIRECT("'"&amp;Main!$E$4&amp;"'!$B$1:$BA$1"),0))),"--")</f>
        <v>321.65200000000004</v>
      </c>
      <c r="P28" s="43" cm="1">
        <f t="array" aca="1" ref="P28" ca="1">IF(ISNUMBER(Main!$F$5),INDEX(INDIRECT("'"&amp;Main!$E$5&amp;"'!$B$1:$BA$550"),ROW(P28),(MATCH("Elevation",INDIRECT("'"&amp;Main!$E$5&amp;"'!$B$1:$BA$1"),0))),"--")</f>
        <v>0</v>
      </c>
      <c r="Q28" s="43" cm="1">
        <f t="array" aca="1" ref="Q28" ca="1">IF(ISNUMBER(Main!$F$6),INDEX(INDIRECT("'"&amp;Main!$E$6&amp;"'!$B$1:$BA$550"),ROW(Q28),(MATCH("Elevation",INDIRECT("'"&amp;Main!$E$6&amp;"'!$B$1:$BA$1"),0))),"--")</f>
        <v>0</v>
      </c>
      <c r="R28" s="43" cm="1">
        <f t="array" aca="1" ref="R28" ca="1">IF(ISNUMBER(Main!$F$7),INDEX(INDIRECT("'"&amp;Main!$E$7&amp;"'!$B$1:$BA$550"),ROW(R28),(MATCH("Elevation",INDIRECT("'"&amp;Main!$E$7&amp;"'!$B$1:$BA$1"),0))),"--")</f>
        <v>335.94799999999998</v>
      </c>
      <c r="S28" s="43" cm="1">
        <f t="array" aca="1" ref="S28" ca="1">IF(ISNUMBER(Main!$F$8),INDEX(INDIRECT("'"&amp;Main!$E$8&amp;"'!$B$1:$BA$550"),ROW(S28),(MATCH("Elevation",INDIRECT("'"&amp;Main!$E$8&amp;"'!$B$1:$BA$1"),0))),"--")</f>
        <v>0</v>
      </c>
      <c r="T28" s="43" t="str" cm="1">
        <f t="array" aca="1" ref="T28" ca="1">IF(ISNUMBER(Main!$F$9),INDEX(INDIRECT("'"&amp;Main!$E$9&amp;"'!$B$1:$BA$550"),ROW(T28),(MATCH("Elevation",INDIRECT("'"&amp;Main!$E$9&amp;"'!$B$1:$BA$1"),0))),"--")</f>
        <v>--</v>
      </c>
      <c r="U28" s="43" t="str" cm="1">
        <f t="array" aca="1" ref="U28" ca="1">IF(ISNUMBER(Main!$F$10),INDEX(INDIRECT("'"&amp;Main!$E$10&amp;"'!$B$1:$BA$550"),ROW(U28),(MATCH("Elevation",INDIRECT("'"&amp;Main!$E$10&amp;"'!$B$1:$BA$1"),0))),"--")</f>
        <v>--</v>
      </c>
      <c r="V28" s="43" t="str" cm="1">
        <f t="array" aca="1" ref="V28" ca="1">IF(ISNUMBER(Main!$F$11),INDEX(INDIRECT("'"&amp;Main!$E$11&amp;"'!$B$1:$BA$550"),ROW(V28),(MATCH("Elevation",INDIRECT("'"&amp;Main!$E$11&amp;"'!$B$1:$BA$1"),0))),"--")</f>
        <v>--</v>
      </c>
      <c r="W28" s="43" t="str" cm="1">
        <f t="array" aca="1" ref="W28" ca="1">IF(ISNUMBER(Main!$F$12),INDEX(INDIRECT("'"&amp;Main!$E$12&amp;"'!$B$1:$BA$550"),ROW(W28),(MATCH("Elevation",INDIRECT("'"&amp;Main!$E$12&amp;"'!$B$1:$BA$1"),0))),"--")</f>
        <v>--</v>
      </c>
      <c r="X28" s="43" t="str" cm="1">
        <f t="array" aca="1" ref="X28" ca="1">IF(ISNUMBER(Main!$F$13),INDEX(INDIRECT("'"&amp;Main!$E$13&amp;"'!$B$1:$BA$550"),ROW(X28),(MATCH("Elevation",INDIRECT("'"&amp;Main!$E$13&amp;"'!$B$1:$BA$1"),0))),"--")</f>
        <v>--</v>
      </c>
      <c r="Y28" s="43" t="str" cm="1">
        <f t="array" aca="1" ref="Y28" ca="1">IF(ISNUMBER(Main!$F$14),INDEX(INDIRECT("'"&amp;Main!$E$14&amp;"'!$B$1:$BA$550"),ROW(Y28),(MATCH("Elevation",INDIRECT("'"&amp;Main!$E$14&amp;"'!$B$1:$BA$1"),0))),"--")</f>
        <v>--</v>
      </c>
      <c r="Z28" s="221"/>
      <c r="AA28" s="43">
        <f ca="1">IF(ISNUMBER(Main!$F$3),'Storage-elevation'!BD28/1000,"--")</f>
        <v>0</v>
      </c>
      <c r="AB28" s="43">
        <f ca="1">IF(ISNUMBER(Main!$F$4),'Storage-elevation'!BE28/1000,"--")</f>
        <v>0.18914640000000252</v>
      </c>
      <c r="AC28" s="172">
        <f ca="1">IF(ISNUMBER(Main!$F$5),'Storage-elevation'!BF28/1000,"--")</f>
        <v>0</v>
      </c>
      <c r="AD28" s="43">
        <f ca="1">IF(ISNUMBER(Main!$F$6),'Storage-elevation'!BG28/1000,"--")</f>
        <v>0</v>
      </c>
      <c r="AE28" s="43">
        <f ca="1">IF(ISNUMBER(Main!$F$7),'Storage-elevation'!BH28/1000,"--")</f>
        <v>1.6308435999999968</v>
      </c>
      <c r="AF28" s="43">
        <f ca="1">IF(ISNUMBER(Main!$F$8),'Storage-elevation'!BI28/1000,"--")</f>
        <v>0</v>
      </c>
      <c r="AG28" s="43" t="str">
        <f ca="1">IF(ISNUMBER(Main!$F$9),'Storage-elevation'!BJ28/1000,"--")</f>
        <v>--</v>
      </c>
      <c r="AH28" s="172" t="str">
        <f ca="1">IF(ISNUMBER(Main!$F$10),'Storage-elevation'!BK28/1000,"--")</f>
        <v>--</v>
      </c>
      <c r="AI28" s="43" t="str">
        <f ca="1">IF(ISNUMBER(Main!$F$11),'Storage-elevation'!BL28/1000,"--")</f>
        <v>--</v>
      </c>
      <c r="AJ28" s="43" t="str">
        <f ca="1">IF(ISNUMBER(Main!$F$12),'Storage-elevation'!BM28/1000,"--")</f>
        <v>--</v>
      </c>
      <c r="AK28" s="43" t="str">
        <f ca="1">IF(ISNUMBER(Main!$F$13),'Storage-elevation'!BN28/1000,"--")</f>
        <v>--</v>
      </c>
      <c r="AL28" s="43" t="str">
        <f ca="1">IF(ISNUMBER(Main!$F$14),'Storage-elevation'!BO28/1000,"--")</f>
        <v>--</v>
      </c>
    </row>
    <row r="29" spans="1:38" x14ac:dyDescent="0.3">
      <c r="A29" s="43" cm="1">
        <f t="array" aca="1" ref="A29" ca="1">IF(ISNUMBER(Main!$F$3),INDEX(INDIRECT("'"&amp;Main!$E$3&amp;"'!$B$1:$BA$550"),ROW(A29),(MATCH("Temp",INDIRECT("'"&amp;Main!$E$3&amp;"'!$B$1:$BA$1"),0))),"--")</f>
        <v>0</v>
      </c>
      <c r="B29" s="43" cm="1">
        <f t="array" aca="1" ref="B29" ca="1">IF(ISNUMBER(Main!$F$4),INDEX(INDIRECT("'"&amp;Main!$E$4&amp;"'!$B$1:$BA$550"),ROW(B29),(MATCH("Temp",INDIRECT("'"&amp;Main!$E$4&amp;"'!$B$1:$BA$1"),0))),"--")</f>
        <v>0</v>
      </c>
      <c r="C29" s="43" cm="1">
        <f t="array" aca="1" ref="C29" ca="1">IF(ISNUMBER(Main!$F$5),INDEX(INDIRECT("'"&amp;Main!$E$5&amp;"'!$B$1:$BA$550"),ROW(C29),(MATCH("Temp",INDIRECT("'"&amp;Main!$E$5&amp;"'!$B$1:$BA$1"),0))),"--")</f>
        <v>0</v>
      </c>
      <c r="D29" s="43" cm="1">
        <f t="array" aca="1" ref="D29" ca="1">IF(ISNUMBER(Main!$F$6),INDEX(INDIRECT("'"&amp;Main!$E$6&amp;"'!$B$1:$BA$550"),ROW(D29),(MATCH("Temp",INDIRECT("'"&amp;Main!$E$6&amp;"'!$B$1:$BA$1"),0))),"--")</f>
        <v>0</v>
      </c>
      <c r="E29" s="43" cm="1">
        <f t="array" aca="1" ref="E29" ca="1">IF(ISNUMBER(Main!$F$7),INDEX(INDIRECT("'"&amp;Main!$E$7&amp;"'!$B$1:$BA$550"),ROW(E29),(MATCH("Temp",INDIRECT("'"&amp;Main!$E$7&amp;"'!$B$1:$BA$1"),0))),"--")</f>
        <v>47.978999999999999</v>
      </c>
      <c r="F29" s="43" cm="1">
        <f t="array" aca="1" ref="F29" ca="1">IF(ISNUMBER(Main!$F$8),INDEX(INDIRECT("'"&amp;Main!$E$8&amp;"'!$B$1:$BA$550"),ROW(F29),(MATCH("Temp",INDIRECT("'"&amp;Main!$E$8&amp;"'!$B$1:$BA$1"),0))),"--")</f>
        <v>0</v>
      </c>
      <c r="G29" s="43" t="str" cm="1">
        <f t="array" aca="1" ref="G29" ca="1">IF(ISNUMBER(Main!$F$9),INDEX(INDIRECT("'"&amp;Main!$E$9&amp;"'!$B$1:$BA$550"),ROW(G29),(MATCH("Temp",INDIRECT("'"&amp;Main!$E$9&amp;"'!$B$1:$BA$1"),0))),"--")</f>
        <v>--</v>
      </c>
      <c r="H29" s="43" t="str" cm="1">
        <f t="array" aca="1" ref="H29" ca="1">IF(ISNUMBER(Main!$F$10),INDEX(INDIRECT("'"&amp;Main!$E$10&amp;"'!$B$1:$BA$550"),ROW(H29),(MATCH("Temp",INDIRECT("'"&amp;Main!$E$10&amp;"'!$B$1:$BA$1"),0))),"--")</f>
        <v>--</v>
      </c>
      <c r="I29" s="43" t="str" cm="1">
        <f t="array" aca="1" ref="I29" ca="1">IF(ISNUMBER(Main!$F$11),INDEX(INDIRECT("'"&amp;Main!$E$11&amp;"'!$B$1:$BA$550"),ROW(I29),(MATCH("Temp",INDIRECT("'"&amp;Main!$E$11&amp;"'!$B$1:$BA$1"),0))),"--")</f>
        <v>--</v>
      </c>
      <c r="J29" s="43" t="str" cm="1">
        <f t="array" aca="1" ref="J29" ca="1">IF(ISNUMBER(Main!$F$12),INDEX(INDIRECT("'"&amp;Main!$E$12&amp;"'!$B$1:$BA$550"),ROW(J29),(MATCH("Temp",INDIRECT("'"&amp;Main!$E$12&amp;"'!$B$1:$BA$1"),0))),"--")</f>
        <v>--</v>
      </c>
      <c r="K29" s="43" t="str" cm="1">
        <f t="array" aca="1" ref="K29" ca="1">IF(ISNUMBER(Main!$F$13),INDEX(INDIRECT("'"&amp;Main!$E$13&amp;"'!$B$1:$BA$550"),ROW(K29),(MATCH("Temp",INDIRECT("'"&amp;Main!$E$13&amp;"'!$B$1:$BA$1"),0))),"--")</f>
        <v>--</v>
      </c>
      <c r="L29" s="43" t="str" cm="1">
        <f t="array" aca="1" ref="L29" ca="1">IF(ISNUMBER(Main!$F$14),INDEX(INDIRECT("'"&amp;Main!$E$14&amp;"'!$B$1:$BA$550"),ROW(L29),(MATCH("Temp",INDIRECT("'"&amp;Main!$E$14&amp;"'!$B$1:$BA$1"),0))),"--")</f>
        <v>--</v>
      </c>
      <c r="M29" s="221"/>
      <c r="N29" s="43" cm="1">
        <f t="array" aca="1" ref="N29" ca="1">IF(ISNUMBER(Main!$F$3),INDEX(INDIRECT("'"&amp;Main!$E$3&amp;"'!$B$1:$BA$550"),ROW(N29),(MATCH("Elevation",INDIRECT("'"&amp;Main!$E$3&amp;"'!$B$1:$BA$1"),0))),"--")</f>
        <v>0</v>
      </c>
      <c r="O29" s="43" cm="1">
        <f t="array" aca="1" ref="O29" ca="1">IF(ISNUMBER(Main!$F$4),INDEX(INDIRECT("'"&amp;Main!$E$4&amp;"'!$B$1:$BA$550"),ROW(O29),(MATCH("Elevation",INDIRECT("'"&amp;Main!$E$4&amp;"'!$B$1:$BA$1"),0))),"--")</f>
        <v>0</v>
      </c>
      <c r="P29" s="43" cm="1">
        <f t="array" aca="1" ref="P29" ca="1">IF(ISNUMBER(Main!$F$5),INDEX(INDIRECT("'"&amp;Main!$E$5&amp;"'!$B$1:$BA$550"),ROW(P29),(MATCH("Elevation",INDIRECT("'"&amp;Main!$E$5&amp;"'!$B$1:$BA$1"),0))),"--")</f>
        <v>0</v>
      </c>
      <c r="Q29" s="43" cm="1">
        <f t="array" aca="1" ref="Q29" ca="1">IF(ISNUMBER(Main!$F$6),INDEX(INDIRECT("'"&amp;Main!$E$6&amp;"'!$B$1:$BA$550"),ROW(Q29),(MATCH("Elevation",INDIRECT("'"&amp;Main!$E$6&amp;"'!$B$1:$BA$1"),0))),"--")</f>
        <v>0</v>
      </c>
      <c r="R29" s="43" cm="1">
        <f t="array" aca="1" ref="R29" ca="1">IF(ISNUMBER(Main!$F$7),INDEX(INDIRECT("'"&amp;Main!$E$7&amp;"'!$B$1:$BA$550"),ROW(R29),(MATCH("Elevation",INDIRECT("'"&amp;Main!$E$7&amp;"'!$B$1:$BA$1"),0))),"--")</f>
        <v>325.97199999999998</v>
      </c>
      <c r="S29" s="43" cm="1">
        <f t="array" aca="1" ref="S29" ca="1">IF(ISNUMBER(Main!$F$8),INDEX(INDIRECT("'"&amp;Main!$E$8&amp;"'!$B$1:$BA$550"),ROW(S29),(MATCH("Elevation",INDIRECT("'"&amp;Main!$E$8&amp;"'!$B$1:$BA$1"),0))),"--")</f>
        <v>0</v>
      </c>
      <c r="T29" s="43" t="str" cm="1">
        <f t="array" aca="1" ref="T29" ca="1">IF(ISNUMBER(Main!$F$9),INDEX(INDIRECT("'"&amp;Main!$E$9&amp;"'!$B$1:$BA$550"),ROW(T29),(MATCH("Elevation",INDIRECT("'"&amp;Main!$E$9&amp;"'!$B$1:$BA$1"),0))),"--")</f>
        <v>--</v>
      </c>
      <c r="U29" s="43" t="str" cm="1">
        <f t="array" aca="1" ref="U29" ca="1">IF(ISNUMBER(Main!$F$10),INDEX(INDIRECT("'"&amp;Main!$E$10&amp;"'!$B$1:$BA$550"),ROW(U29),(MATCH("Elevation",INDIRECT("'"&amp;Main!$E$10&amp;"'!$B$1:$BA$1"),0))),"--")</f>
        <v>--</v>
      </c>
      <c r="V29" s="43" t="str" cm="1">
        <f t="array" aca="1" ref="V29" ca="1">IF(ISNUMBER(Main!$F$11),INDEX(INDIRECT("'"&amp;Main!$E$11&amp;"'!$B$1:$BA$550"),ROW(V29),(MATCH("Elevation",INDIRECT("'"&amp;Main!$E$11&amp;"'!$B$1:$BA$1"),0))),"--")</f>
        <v>--</v>
      </c>
      <c r="W29" s="43" t="str" cm="1">
        <f t="array" aca="1" ref="W29" ca="1">IF(ISNUMBER(Main!$F$12),INDEX(INDIRECT("'"&amp;Main!$E$12&amp;"'!$B$1:$BA$550"),ROW(W29),(MATCH("Elevation",INDIRECT("'"&amp;Main!$E$12&amp;"'!$B$1:$BA$1"),0))),"--")</f>
        <v>--</v>
      </c>
      <c r="X29" s="43" t="str" cm="1">
        <f t="array" aca="1" ref="X29" ca="1">IF(ISNUMBER(Main!$F$13),INDEX(INDIRECT("'"&amp;Main!$E$13&amp;"'!$B$1:$BA$550"),ROW(X29),(MATCH("Elevation",INDIRECT("'"&amp;Main!$E$13&amp;"'!$B$1:$BA$1"),0))),"--")</f>
        <v>--</v>
      </c>
      <c r="Y29" s="43" t="str" cm="1">
        <f t="array" aca="1" ref="Y29" ca="1">IF(ISNUMBER(Main!$F$14),INDEX(INDIRECT("'"&amp;Main!$E$14&amp;"'!$B$1:$BA$550"),ROW(Y29),(MATCH("Elevation",INDIRECT("'"&amp;Main!$E$14&amp;"'!$B$1:$BA$1"),0))),"--")</f>
        <v>--</v>
      </c>
      <c r="Z29" s="221"/>
      <c r="AA29" s="43">
        <f ca="1">IF(ISNUMBER(Main!$F$3),'Storage-elevation'!BD29/1000,"--")</f>
        <v>0</v>
      </c>
      <c r="AB29" s="43">
        <f ca="1">IF(ISNUMBER(Main!$F$4),'Storage-elevation'!BE29/1000,"--")</f>
        <v>0</v>
      </c>
      <c r="AC29" s="172">
        <f ca="1">IF(ISNUMBER(Main!$F$5),'Storage-elevation'!BF29/1000,"--")</f>
        <v>0</v>
      </c>
      <c r="AD29" s="43">
        <f ca="1">IF(ISNUMBER(Main!$F$6),'Storage-elevation'!BG29/1000,"--")</f>
        <v>0</v>
      </c>
      <c r="AE29" s="43">
        <f ca="1">IF(ISNUMBER(Main!$F$7),'Storage-elevation'!BH29/1000,"--")</f>
        <v>0.44057039999999881</v>
      </c>
      <c r="AF29" s="43">
        <f ca="1">IF(ISNUMBER(Main!$F$8),'Storage-elevation'!BI29/1000,"--")</f>
        <v>0</v>
      </c>
      <c r="AG29" s="43" t="str">
        <f ca="1">IF(ISNUMBER(Main!$F$9),'Storage-elevation'!BJ29/1000,"--")</f>
        <v>--</v>
      </c>
      <c r="AH29" s="172" t="str">
        <f ca="1">IF(ISNUMBER(Main!$F$10),'Storage-elevation'!BK29/1000,"--")</f>
        <v>--</v>
      </c>
      <c r="AI29" s="43" t="str">
        <f ca="1">IF(ISNUMBER(Main!$F$11),'Storage-elevation'!BL29/1000,"--")</f>
        <v>--</v>
      </c>
      <c r="AJ29" s="43" t="str">
        <f ca="1">IF(ISNUMBER(Main!$F$12),'Storage-elevation'!BM29/1000,"--")</f>
        <v>--</v>
      </c>
      <c r="AK29" s="43" t="str">
        <f ca="1">IF(ISNUMBER(Main!$F$13),'Storage-elevation'!BN29/1000,"--")</f>
        <v>--</v>
      </c>
      <c r="AL29" s="43" t="str">
        <f ca="1">IF(ISNUMBER(Main!$F$14),'Storage-elevation'!BO29/1000,"--")</f>
        <v>--</v>
      </c>
    </row>
    <row r="30" spans="1:38" x14ac:dyDescent="0.3">
      <c r="A30" s="43" cm="1">
        <f t="array" aca="1" ref="A30" ca="1">IF(ISNUMBER(Main!$F$3),INDEX(INDIRECT("'"&amp;Main!$E$3&amp;"'!$B$1:$BA$550"),ROW(A30),(MATCH("Temp",INDIRECT("'"&amp;Main!$E$3&amp;"'!$B$1:$BA$1"),0))),"--")</f>
        <v>0</v>
      </c>
      <c r="B30" s="43" cm="1">
        <f t="array" aca="1" ref="B30" ca="1">IF(ISNUMBER(Main!$F$4),INDEX(INDIRECT("'"&amp;Main!$E$4&amp;"'!$B$1:$BA$550"),ROW(B30),(MATCH("Temp",INDIRECT("'"&amp;Main!$E$4&amp;"'!$B$1:$BA$1"),0))),"--")</f>
        <v>0</v>
      </c>
      <c r="C30" s="43" cm="1">
        <f t="array" aca="1" ref="C30" ca="1">IF(ISNUMBER(Main!$F$5),INDEX(INDIRECT("'"&amp;Main!$E$5&amp;"'!$B$1:$BA$550"),ROW(C30),(MATCH("Temp",INDIRECT("'"&amp;Main!$E$5&amp;"'!$B$1:$BA$1"),0))),"--")</f>
        <v>0</v>
      </c>
      <c r="D30" s="43" cm="1">
        <f t="array" aca="1" ref="D30" ca="1">IF(ISNUMBER(Main!$F$6),INDEX(INDIRECT("'"&amp;Main!$E$6&amp;"'!$B$1:$BA$550"),ROW(D30),(MATCH("Temp",INDIRECT("'"&amp;Main!$E$6&amp;"'!$B$1:$BA$1"),0))),"--")</f>
        <v>0</v>
      </c>
      <c r="E30" s="43" cm="1">
        <f t="array" aca="1" ref="E30" ca="1">IF(ISNUMBER(Main!$F$7),INDEX(INDIRECT("'"&amp;Main!$E$7&amp;"'!$B$1:$BA$550"),ROW(E30),(MATCH("Temp",INDIRECT("'"&amp;Main!$E$7&amp;"'!$B$1:$BA$1"),0))),"--")</f>
        <v>47.975999999999999</v>
      </c>
      <c r="F30" s="43" cm="1">
        <f t="array" aca="1" ref="F30" ca="1">IF(ISNUMBER(Main!$F$8),INDEX(INDIRECT("'"&amp;Main!$E$8&amp;"'!$B$1:$BA$550"),ROW(F30),(MATCH("Temp",INDIRECT("'"&amp;Main!$E$8&amp;"'!$B$1:$BA$1"),0))),"--")</f>
        <v>0</v>
      </c>
      <c r="G30" s="43" t="str" cm="1">
        <f t="array" aca="1" ref="G30" ca="1">IF(ISNUMBER(Main!$F$9),INDEX(INDIRECT("'"&amp;Main!$E$9&amp;"'!$B$1:$BA$550"),ROW(G30),(MATCH("Temp",INDIRECT("'"&amp;Main!$E$9&amp;"'!$B$1:$BA$1"),0))),"--")</f>
        <v>--</v>
      </c>
      <c r="H30" s="43" t="str" cm="1">
        <f t="array" aca="1" ref="H30" ca="1">IF(ISNUMBER(Main!$F$10),INDEX(INDIRECT("'"&amp;Main!$E$10&amp;"'!$B$1:$BA$550"),ROW(H30),(MATCH("Temp",INDIRECT("'"&amp;Main!$E$10&amp;"'!$B$1:$BA$1"),0))),"--")</f>
        <v>--</v>
      </c>
      <c r="I30" s="43" t="str" cm="1">
        <f t="array" aca="1" ref="I30" ca="1">IF(ISNUMBER(Main!$F$11),INDEX(INDIRECT("'"&amp;Main!$E$11&amp;"'!$B$1:$BA$550"),ROW(I30),(MATCH("Temp",INDIRECT("'"&amp;Main!$E$11&amp;"'!$B$1:$BA$1"),0))),"--")</f>
        <v>--</v>
      </c>
      <c r="J30" s="43" t="str" cm="1">
        <f t="array" aca="1" ref="J30" ca="1">IF(ISNUMBER(Main!$F$12),INDEX(INDIRECT("'"&amp;Main!$E$12&amp;"'!$B$1:$BA$550"),ROW(J30),(MATCH("Temp",INDIRECT("'"&amp;Main!$E$12&amp;"'!$B$1:$BA$1"),0))),"--")</f>
        <v>--</v>
      </c>
      <c r="K30" s="43" t="str" cm="1">
        <f t="array" aca="1" ref="K30" ca="1">IF(ISNUMBER(Main!$F$13),INDEX(INDIRECT("'"&amp;Main!$E$13&amp;"'!$B$1:$BA$550"),ROW(K30),(MATCH("Temp",INDIRECT("'"&amp;Main!$E$13&amp;"'!$B$1:$BA$1"),0))),"--")</f>
        <v>--</v>
      </c>
      <c r="L30" s="43" t="str" cm="1">
        <f t="array" aca="1" ref="L30" ca="1">IF(ISNUMBER(Main!$F$14),INDEX(INDIRECT("'"&amp;Main!$E$14&amp;"'!$B$1:$BA$550"),ROW(L30),(MATCH("Temp",INDIRECT("'"&amp;Main!$E$14&amp;"'!$B$1:$BA$1"),0))),"--")</f>
        <v>--</v>
      </c>
      <c r="M30" s="221"/>
      <c r="N30" s="43" cm="1">
        <f t="array" aca="1" ref="N30" ca="1">IF(ISNUMBER(Main!$F$3),INDEX(INDIRECT("'"&amp;Main!$E$3&amp;"'!$B$1:$BA$550"),ROW(N30),(MATCH("Elevation",INDIRECT("'"&amp;Main!$E$3&amp;"'!$B$1:$BA$1"),0))),"--")</f>
        <v>0</v>
      </c>
      <c r="O30" s="43" cm="1">
        <f t="array" aca="1" ref="O30" ca="1">IF(ISNUMBER(Main!$F$4),INDEX(INDIRECT("'"&amp;Main!$E$4&amp;"'!$B$1:$BA$550"),ROW(O30),(MATCH("Elevation",INDIRECT("'"&amp;Main!$E$4&amp;"'!$B$1:$BA$1"),0))),"--")</f>
        <v>0</v>
      </c>
      <c r="P30" s="43" cm="1">
        <f t="array" aca="1" ref="P30" ca="1">IF(ISNUMBER(Main!$F$5),INDEX(INDIRECT("'"&amp;Main!$E$5&amp;"'!$B$1:$BA$550"),ROW(P30),(MATCH("Elevation",INDIRECT("'"&amp;Main!$E$5&amp;"'!$B$1:$BA$1"),0))),"--")</f>
        <v>0</v>
      </c>
      <c r="Q30" s="43" cm="1">
        <f t="array" aca="1" ref="Q30" ca="1">IF(ISNUMBER(Main!$F$6),INDEX(INDIRECT("'"&amp;Main!$E$6&amp;"'!$B$1:$BA$550"),ROW(Q30),(MATCH("Elevation",INDIRECT("'"&amp;Main!$E$6&amp;"'!$B$1:$BA$1"),0))),"--")</f>
        <v>0</v>
      </c>
      <c r="R30" s="43" cm="1">
        <f t="array" aca="1" ref="R30" ca="1">IF(ISNUMBER(Main!$F$7),INDEX(INDIRECT("'"&amp;Main!$E$7&amp;"'!$B$1:$BA$550"),ROW(R30),(MATCH("Elevation",INDIRECT("'"&amp;Main!$E$7&amp;"'!$B$1:$BA$1"),0))),"--")</f>
        <v>318.75099999999998</v>
      </c>
      <c r="S30" s="43" cm="1">
        <f t="array" aca="1" ref="S30" ca="1">IF(ISNUMBER(Main!$F$8),INDEX(INDIRECT("'"&amp;Main!$E$8&amp;"'!$B$1:$BA$550"),ROW(S30),(MATCH("Elevation",INDIRECT("'"&amp;Main!$E$8&amp;"'!$B$1:$BA$1"),0))),"--")</f>
        <v>0</v>
      </c>
      <c r="T30" s="43" t="str" cm="1">
        <f t="array" aca="1" ref="T30" ca="1">IF(ISNUMBER(Main!$F$9),INDEX(INDIRECT("'"&amp;Main!$E$9&amp;"'!$B$1:$BA$550"),ROW(T30),(MATCH("Elevation",INDIRECT("'"&amp;Main!$E$9&amp;"'!$B$1:$BA$1"),0))),"--")</f>
        <v>--</v>
      </c>
      <c r="U30" s="43" t="str" cm="1">
        <f t="array" aca="1" ref="U30" ca="1">IF(ISNUMBER(Main!$F$10),INDEX(INDIRECT("'"&amp;Main!$E$10&amp;"'!$B$1:$BA$550"),ROW(U30),(MATCH("Elevation",INDIRECT("'"&amp;Main!$E$10&amp;"'!$B$1:$BA$1"),0))),"--")</f>
        <v>--</v>
      </c>
      <c r="V30" s="43" t="str" cm="1">
        <f t="array" aca="1" ref="V30" ca="1">IF(ISNUMBER(Main!$F$11),INDEX(INDIRECT("'"&amp;Main!$E$11&amp;"'!$B$1:$BA$550"),ROW(V30),(MATCH("Elevation",INDIRECT("'"&amp;Main!$E$11&amp;"'!$B$1:$BA$1"),0))),"--")</f>
        <v>--</v>
      </c>
      <c r="W30" s="43" t="str" cm="1">
        <f t="array" aca="1" ref="W30" ca="1">IF(ISNUMBER(Main!$F$12),INDEX(INDIRECT("'"&amp;Main!$E$12&amp;"'!$B$1:$BA$550"),ROW(W30),(MATCH("Elevation",INDIRECT("'"&amp;Main!$E$12&amp;"'!$B$1:$BA$1"),0))),"--")</f>
        <v>--</v>
      </c>
      <c r="X30" s="43" t="str" cm="1">
        <f t="array" aca="1" ref="X30" ca="1">IF(ISNUMBER(Main!$F$13),INDEX(INDIRECT("'"&amp;Main!$E$13&amp;"'!$B$1:$BA$550"),ROW(X30),(MATCH("Elevation",INDIRECT("'"&amp;Main!$E$13&amp;"'!$B$1:$BA$1"),0))),"--")</f>
        <v>--</v>
      </c>
      <c r="Y30" s="43" t="str" cm="1">
        <f t="array" aca="1" ref="Y30" ca="1">IF(ISNUMBER(Main!$F$14),INDEX(INDIRECT("'"&amp;Main!$E$14&amp;"'!$B$1:$BA$550"),ROW(Y30),(MATCH("Elevation",INDIRECT("'"&amp;Main!$E$14&amp;"'!$B$1:$BA$1"),0))),"--")</f>
        <v>--</v>
      </c>
      <c r="Z30" s="221"/>
      <c r="AA30" s="43">
        <f ca="1">IF(ISNUMBER(Main!$F$3),'Storage-elevation'!BD30/1000,"--")</f>
        <v>0</v>
      </c>
      <c r="AB30" s="43">
        <f ca="1">IF(ISNUMBER(Main!$F$4),'Storage-elevation'!BE30/1000,"--")</f>
        <v>0</v>
      </c>
      <c r="AC30" s="172">
        <f ca="1">IF(ISNUMBER(Main!$F$5),'Storage-elevation'!BF30/1000,"--")</f>
        <v>0</v>
      </c>
      <c r="AD30" s="43">
        <f ca="1">IF(ISNUMBER(Main!$F$6),'Storage-elevation'!BG30/1000,"--")</f>
        <v>0</v>
      </c>
      <c r="AE30" s="43">
        <f ca="1">IF(ISNUMBER(Main!$F$7),'Storage-elevation'!BH30/1000,"--")</f>
        <v>8.1883899999999787E-2</v>
      </c>
      <c r="AF30" s="43">
        <f ca="1">IF(ISNUMBER(Main!$F$8),'Storage-elevation'!BI30/1000,"--")</f>
        <v>0</v>
      </c>
      <c r="AG30" s="43" t="str">
        <f ca="1">IF(ISNUMBER(Main!$F$9),'Storage-elevation'!BJ30/1000,"--")</f>
        <v>--</v>
      </c>
      <c r="AH30" s="172" t="str">
        <f ca="1">IF(ISNUMBER(Main!$F$10),'Storage-elevation'!BK30/1000,"--")</f>
        <v>--</v>
      </c>
      <c r="AI30" s="43" t="str">
        <f ca="1">IF(ISNUMBER(Main!$F$11),'Storage-elevation'!BL30/1000,"--")</f>
        <v>--</v>
      </c>
      <c r="AJ30" s="43" t="str">
        <f ca="1">IF(ISNUMBER(Main!$F$12),'Storage-elevation'!BM30/1000,"--")</f>
        <v>--</v>
      </c>
      <c r="AK30" s="43" t="str">
        <f ca="1">IF(ISNUMBER(Main!$F$13),'Storage-elevation'!BN30/1000,"--")</f>
        <v>--</v>
      </c>
      <c r="AL30" s="43" t="str">
        <f ca="1">IF(ISNUMBER(Main!$F$14),'Storage-elevation'!BO30/1000,"--")</f>
        <v>--</v>
      </c>
    </row>
    <row r="31" spans="1:38" x14ac:dyDescent="0.3">
      <c r="A31" s="43" cm="1">
        <f t="array" aca="1" ref="A31" ca="1">IF(ISNUMBER(Main!$F$3),INDEX(INDIRECT("'"&amp;Main!$E$3&amp;"'!$B$1:$BA$550"),ROW(A31),(MATCH("Temp",INDIRECT("'"&amp;Main!$E$3&amp;"'!$B$1:$BA$1"),0))),"--")</f>
        <v>0</v>
      </c>
      <c r="B31" s="43" cm="1">
        <f t="array" aca="1" ref="B31" ca="1">IF(ISNUMBER(Main!$F$4),INDEX(INDIRECT("'"&amp;Main!$E$4&amp;"'!$B$1:$BA$550"),ROW(B31),(MATCH("Temp",INDIRECT("'"&amp;Main!$E$4&amp;"'!$B$1:$BA$1"),0))),"--")</f>
        <v>0</v>
      </c>
      <c r="C31" s="43" cm="1">
        <f t="array" aca="1" ref="C31" ca="1">IF(ISNUMBER(Main!$F$5),INDEX(INDIRECT("'"&amp;Main!$E$5&amp;"'!$B$1:$BA$550"),ROW(C31),(MATCH("Temp",INDIRECT("'"&amp;Main!$E$5&amp;"'!$B$1:$BA$1"),0))),"--")</f>
        <v>0</v>
      </c>
      <c r="D31" s="43" cm="1">
        <f t="array" aca="1" ref="D31" ca="1">IF(ISNUMBER(Main!$F$6),INDEX(INDIRECT("'"&amp;Main!$E$6&amp;"'!$B$1:$BA$550"),ROW(D31),(MATCH("Temp",INDIRECT("'"&amp;Main!$E$6&amp;"'!$B$1:$BA$1"),0))),"--")</f>
        <v>0</v>
      </c>
      <c r="E31" s="43" cm="1">
        <f t="array" aca="1" ref="E31" ca="1">IF(ISNUMBER(Main!$F$7),INDEX(INDIRECT("'"&amp;Main!$E$7&amp;"'!$B$1:$BA$550"),ROW(E31),(MATCH("Temp",INDIRECT("'"&amp;Main!$E$7&amp;"'!$B$1:$BA$1"),0))),"--")</f>
        <v>0</v>
      </c>
      <c r="F31" s="43" cm="1">
        <f t="array" aca="1" ref="F31" ca="1">IF(ISNUMBER(Main!$F$8),INDEX(INDIRECT("'"&amp;Main!$E$8&amp;"'!$B$1:$BA$550"),ROW(F31),(MATCH("Temp",INDIRECT("'"&amp;Main!$E$8&amp;"'!$B$1:$BA$1"),0))),"--")</f>
        <v>0</v>
      </c>
      <c r="G31" s="43" t="str" cm="1">
        <f t="array" aca="1" ref="G31" ca="1">IF(ISNUMBER(Main!$F$9),INDEX(INDIRECT("'"&amp;Main!$E$9&amp;"'!$B$1:$BA$550"),ROW(G31),(MATCH("Temp",INDIRECT("'"&amp;Main!$E$9&amp;"'!$B$1:$BA$1"),0))),"--")</f>
        <v>--</v>
      </c>
      <c r="H31" s="43" t="str" cm="1">
        <f t="array" aca="1" ref="H31" ca="1">IF(ISNUMBER(Main!$F$10),INDEX(INDIRECT("'"&amp;Main!$E$10&amp;"'!$B$1:$BA$550"),ROW(H31),(MATCH("Temp",INDIRECT("'"&amp;Main!$E$10&amp;"'!$B$1:$BA$1"),0))),"--")</f>
        <v>--</v>
      </c>
      <c r="I31" s="43" t="str" cm="1">
        <f t="array" aca="1" ref="I31" ca="1">IF(ISNUMBER(Main!$F$11),INDEX(INDIRECT("'"&amp;Main!$E$11&amp;"'!$B$1:$BA$550"),ROW(I31),(MATCH("Temp",INDIRECT("'"&amp;Main!$E$11&amp;"'!$B$1:$BA$1"),0))),"--")</f>
        <v>--</v>
      </c>
      <c r="J31" s="43" t="str" cm="1">
        <f t="array" aca="1" ref="J31" ca="1">IF(ISNUMBER(Main!$F$12),INDEX(INDIRECT("'"&amp;Main!$E$12&amp;"'!$B$1:$BA$550"),ROW(J31),(MATCH("Temp",INDIRECT("'"&amp;Main!$E$12&amp;"'!$B$1:$BA$1"),0))),"--")</f>
        <v>--</v>
      </c>
      <c r="K31" s="43" t="str" cm="1">
        <f t="array" aca="1" ref="K31" ca="1">IF(ISNUMBER(Main!$F$13),INDEX(INDIRECT("'"&amp;Main!$E$13&amp;"'!$B$1:$BA$550"),ROW(K31),(MATCH("Temp",INDIRECT("'"&amp;Main!$E$13&amp;"'!$B$1:$BA$1"),0))),"--")</f>
        <v>--</v>
      </c>
      <c r="L31" s="43" t="str" cm="1">
        <f t="array" aca="1" ref="L31" ca="1">IF(ISNUMBER(Main!$F$14),INDEX(INDIRECT("'"&amp;Main!$E$14&amp;"'!$B$1:$BA$550"),ROW(L31),(MATCH("Temp",INDIRECT("'"&amp;Main!$E$14&amp;"'!$B$1:$BA$1"),0))),"--")</f>
        <v>--</v>
      </c>
      <c r="M31" s="221"/>
      <c r="N31" s="43" cm="1">
        <f t="array" aca="1" ref="N31" ca="1">IF(ISNUMBER(Main!$F$3),INDEX(INDIRECT("'"&amp;Main!$E$3&amp;"'!$B$1:$BA$550"),ROW(N31),(MATCH("Elevation",INDIRECT("'"&amp;Main!$E$3&amp;"'!$B$1:$BA$1"),0))),"--")</f>
        <v>0</v>
      </c>
      <c r="O31" s="43" cm="1">
        <f t="array" aca="1" ref="O31" ca="1">IF(ISNUMBER(Main!$F$4),INDEX(INDIRECT("'"&amp;Main!$E$4&amp;"'!$B$1:$BA$550"),ROW(O31),(MATCH("Elevation",INDIRECT("'"&amp;Main!$E$4&amp;"'!$B$1:$BA$1"),0))),"--")</f>
        <v>0</v>
      </c>
      <c r="P31" s="43" cm="1">
        <f t="array" aca="1" ref="P31" ca="1">IF(ISNUMBER(Main!$F$5),INDEX(INDIRECT("'"&amp;Main!$E$5&amp;"'!$B$1:$BA$550"),ROW(P31),(MATCH("Elevation",INDIRECT("'"&amp;Main!$E$5&amp;"'!$B$1:$BA$1"),0))),"--")</f>
        <v>0</v>
      </c>
      <c r="Q31" s="43" cm="1">
        <f t="array" aca="1" ref="Q31" ca="1">IF(ISNUMBER(Main!$F$6),INDEX(INDIRECT("'"&amp;Main!$E$6&amp;"'!$B$1:$BA$550"),ROW(Q31),(MATCH("Elevation",INDIRECT("'"&amp;Main!$E$6&amp;"'!$B$1:$BA$1"),0))),"--")</f>
        <v>0</v>
      </c>
      <c r="R31" s="43" cm="1">
        <f t="array" aca="1" ref="R31" ca="1">IF(ISNUMBER(Main!$F$7),INDEX(INDIRECT("'"&amp;Main!$E$7&amp;"'!$B$1:$BA$550"),ROW(R31),(MATCH("Elevation",INDIRECT("'"&amp;Main!$E$7&amp;"'!$B$1:$BA$1"),0))),"--")</f>
        <v>0</v>
      </c>
      <c r="S31" s="43" cm="1">
        <f t="array" aca="1" ref="S31" ca="1">IF(ISNUMBER(Main!$F$8),INDEX(INDIRECT("'"&amp;Main!$E$8&amp;"'!$B$1:$BA$550"),ROW(S31),(MATCH("Elevation",INDIRECT("'"&amp;Main!$E$8&amp;"'!$B$1:$BA$1"),0))),"--")</f>
        <v>0</v>
      </c>
      <c r="T31" s="43" t="str" cm="1">
        <f t="array" aca="1" ref="T31" ca="1">IF(ISNUMBER(Main!$F$9),INDEX(INDIRECT("'"&amp;Main!$E$9&amp;"'!$B$1:$BA$550"),ROW(T31),(MATCH("Elevation",INDIRECT("'"&amp;Main!$E$9&amp;"'!$B$1:$BA$1"),0))),"--")</f>
        <v>--</v>
      </c>
      <c r="U31" s="43" t="str" cm="1">
        <f t="array" aca="1" ref="U31" ca="1">IF(ISNUMBER(Main!$F$10),INDEX(INDIRECT("'"&amp;Main!$E$10&amp;"'!$B$1:$BA$550"),ROW(U31),(MATCH("Elevation",INDIRECT("'"&amp;Main!$E$10&amp;"'!$B$1:$BA$1"),0))),"--")</f>
        <v>--</v>
      </c>
      <c r="V31" s="43" t="str" cm="1">
        <f t="array" aca="1" ref="V31" ca="1">IF(ISNUMBER(Main!$F$11),INDEX(INDIRECT("'"&amp;Main!$E$11&amp;"'!$B$1:$BA$550"),ROW(V31),(MATCH("Elevation",INDIRECT("'"&amp;Main!$E$11&amp;"'!$B$1:$BA$1"),0))),"--")</f>
        <v>--</v>
      </c>
      <c r="W31" s="43" t="str" cm="1">
        <f t="array" aca="1" ref="W31" ca="1">IF(ISNUMBER(Main!$F$12),INDEX(INDIRECT("'"&amp;Main!$E$12&amp;"'!$B$1:$BA$550"),ROW(W31),(MATCH("Elevation",INDIRECT("'"&amp;Main!$E$12&amp;"'!$B$1:$BA$1"),0))),"--")</f>
        <v>--</v>
      </c>
      <c r="X31" s="43" t="str" cm="1">
        <f t="array" aca="1" ref="X31" ca="1">IF(ISNUMBER(Main!$F$13),INDEX(INDIRECT("'"&amp;Main!$E$13&amp;"'!$B$1:$BA$550"),ROW(X31),(MATCH("Elevation",INDIRECT("'"&amp;Main!$E$13&amp;"'!$B$1:$BA$1"),0))),"--")</f>
        <v>--</v>
      </c>
      <c r="Y31" s="43" t="str" cm="1">
        <f t="array" aca="1" ref="Y31" ca="1">IF(ISNUMBER(Main!$F$14),INDEX(INDIRECT("'"&amp;Main!$E$14&amp;"'!$B$1:$BA$550"),ROW(Y31),(MATCH("Elevation",INDIRECT("'"&amp;Main!$E$14&amp;"'!$B$1:$BA$1"),0))),"--")</f>
        <v>--</v>
      </c>
      <c r="Z31" s="221"/>
      <c r="AA31" s="43">
        <f ca="1">IF(ISNUMBER(Main!$F$3),'Storage-elevation'!BD31/1000,"--")</f>
        <v>0</v>
      </c>
      <c r="AB31" s="43">
        <f ca="1">IF(ISNUMBER(Main!$F$4),'Storage-elevation'!BE31/1000,"--")</f>
        <v>0</v>
      </c>
      <c r="AC31" s="172">
        <f ca="1">IF(ISNUMBER(Main!$F$5),'Storage-elevation'!BF31/1000,"--")</f>
        <v>0</v>
      </c>
      <c r="AD31" s="43">
        <f ca="1">IF(ISNUMBER(Main!$F$6),'Storage-elevation'!BG31/1000,"--")</f>
        <v>0</v>
      </c>
      <c r="AE31" s="43">
        <f ca="1">IF(ISNUMBER(Main!$F$7),'Storage-elevation'!BH31/1000,"--")</f>
        <v>0</v>
      </c>
      <c r="AF31" s="43">
        <f ca="1">IF(ISNUMBER(Main!$F$8),'Storage-elevation'!BI31/1000,"--")</f>
        <v>0</v>
      </c>
      <c r="AG31" s="43" t="str">
        <f ca="1">IF(ISNUMBER(Main!$F$9),'Storage-elevation'!BJ31/1000,"--")</f>
        <v>--</v>
      </c>
      <c r="AH31" s="172" t="str">
        <f ca="1">IF(ISNUMBER(Main!$F$10),'Storage-elevation'!BK31/1000,"--")</f>
        <v>--</v>
      </c>
      <c r="AI31" s="43" t="str">
        <f ca="1">IF(ISNUMBER(Main!$F$11),'Storage-elevation'!BL31/1000,"--")</f>
        <v>--</v>
      </c>
      <c r="AJ31" s="43" t="str">
        <f ca="1">IF(ISNUMBER(Main!$F$12),'Storage-elevation'!BM31/1000,"--")</f>
        <v>--</v>
      </c>
      <c r="AK31" s="43" t="str">
        <f ca="1">IF(ISNUMBER(Main!$F$13),'Storage-elevation'!BN31/1000,"--")</f>
        <v>--</v>
      </c>
      <c r="AL31" s="43" t="str">
        <f ca="1">IF(ISNUMBER(Main!$F$14),'Storage-elevation'!BO31/1000,"--")</f>
        <v>--</v>
      </c>
    </row>
    <row r="32" spans="1:38" x14ac:dyDescent="0.3">
      <c r="A32" s="43" cm="1">
        <f t="array" aca="1" ref="A32" ca="1">IF(ISNUMBER(Main!$F$3),INDEX(INDIRECT("'"&amp;Main!$E$3&amp;"'!$B$1:$BA$550"),ROW(A32),(MATCH("Temp",INDIRECT("'"&amp;Main!$E$3&amp;"'!$B$1:$BA$1"),0))),"--")</f>
        <v>0</v>
      </c>
      <c r="B32" s="43" cm="1">
        <f t="array" aca="1" ref="B32" ca="1">IF(ISNUMBER(Main!$F$4),INDEX(INDIRECT("'"&amp;Main!$E$4&amp;"'!$B$1:$BA$550"),ROW(B32),(MATCH("Temp",INDIRECT("'"&amp;Main!$E$4&amp;"'!$B$1:$BA$1"),0))),"--")</f>
        <v>0</v>
      </c>
      <c r="C32" s="43" cm="1">
        <f t="array" aca="1" ref="C32" ca="1">IF(ISNUMBER(Main!$F$5),INDEX(INDIRECT("'"&amp;Main!$E$5&amp;"'!$B$1:$BA$550"),ROW(C32),(MATCH("Temp",INDIRECT("'"&amp;Main!$E$5&amp;"'!$B$1:$BA$1"),0))),"--")</f>
        <v>0</v>
      </c>
      <c r="D32" s="43" cm="1">
        <f t="array" aca="1" ref="D32" ca="1">IF(ISNUMBER(Main!$F$6),INDEX(INDIRECT("'"&amp;Main!$E$6&amp;"'!$B$1:$BA$550"),ROW(D32),(MATCH("Temp",INDIRECT("'"&amp;Main!$E$6&amp;"'!$B$1:$BA$1"),0))),"--")</f>
        <v>0</v>
      </c>
      <c r="E32" s="43" cm="1">
        <f t="array" aca="1" ref="E32" ca="1">IF(ISNUMBER(Main!$F$7),INDEX(INDIRECT("'"&amp;Main!$E$7&amp;"'!$B$1:$BA$550"),ROW(E32),(MATCH("Temp",INDIRECT("'"&amp;Main!$E$7&amp;"'!$B$1:$BA$1"),0))),"--")</f>
        <v>0</v>
      </c>
      <c r="F32" s="43" cm="1">
        <f t="array" aca="1" ref="F32" ca="1">IF(ISNUMBER(Main!$F$8),INDEX(INDIRECT("'"&amp;Main!$E$8&amp;"'!$B$1:$BA$550"),ROW(F32),(MATCH("Temp",INDIRECT("'"&amp;Main!$E$8&amp;"'!$B$1:$BA$1"),0))),"--")</f>
        <v>0</v>
      </c>
      <c r="G32" s="43" t="str" cm="1">
        <f t="array" aca="1" ref="G32" ca="1">IF(ISNUMBER(Main!$F$9),INDEX(INDIRECT("'"&amp;Main!$E$9&amp;"'!$B$1:$BA$550"),ROW(G32),(MATCH("Temp",INDIRECT("'"&amp;Main!$E$9&amp;"'!$B$1:$BA$1"),0))),"--")</f>
        <v>--</v>
      </c>
      <c r="H32" s="43" t="str" cm="1">
        <f t="array" aca="1" ref="H32" ca="1">IF(ISNUMBER(Main!$F$10),INDEX(INDIRECT("'"&amp;Main!$E$10&amp;"'!$B$1:$BA$550"),ROW(H32),(MATCH("Temp",INDIRECT("'"&amp;Main!$E$10&amp;"'!$B$1:$BA$1"),0))),"--")</f>
        <v>--</v>
      </c>
      <c r="I32" s="43" t="str" cm="1">
        <f t="array" aca="1" ref="I32" ca="1">IF(ISNUMBER(Main!$F$11),INDEX(INDIRECT("'"&amp;Main!$E$11&amp;"'!$B$1:$BA$550"),ROW(I32),(MATCH("Temp",INDIRECT("'"&amp;Main!$E$11&amp;"'!$B$1:$BA$1"),0))),"--")</f>
        <v>--</v>
      </c>
      <c r="J32" s="43" t="str" cm="1">
        <f t="array" aca="1" ref="J32" ca="1">IF(ISNUMBER(Main!$F$12),INDEX(INDIRECT("'"&amp;Main!$E$12&amp;"'!$B$1:$BA$550"),ROW(J32),(MATCH("Temp",INDIRECT("'"&amp;Main!$E$12&amp;"'!$B$1:$BA$1"),0))),"--")</f>
        <v>--</v>
      </c>
      <c r="K32" s="43" t="str" cm="1">
        <f t="array" aca="1" ref="K32" ca="1">IF(ISNUMBER(Main!$F$13),INDEX(INDIRECT("'"&amp;Main!$E$13&amp;"'!$B$1:$BA$550"),ROW(K32),(MATCH("Temp",INDIRECT("'"&amp;Main!$E$13&amp;"'!$B$1:$BA$1"),0))),"--")</f>
        <v>--</v>
      </c>
      <c r="L32" s="43" t="str" cm="1">
        <f t="array" aca="1" ref="L32" ca="1">IF(ISNUMBER(Main!$F$14),INDEX(INDIRECT("'"&amp;Main!$E$14&amp;"'!$B$1:$BA$550"),ROW(L32),(MATCH("Temp",INDIRECT("'"&amp;Main!$E$14&amp;"'!$B$1:$BA$1"),0))),"--")</f>
        <v>--</v>
      </c>
      <c r="M32" s="221"/>
      <c r="N32" s="43" cm="1">
        <f t="array" aca="1" ref="N32" ca="1">IF(ISNUMBER(Main!$F$3),INDEX(INDIRECT("'"&amp;Main!$E$3&amp;"'!$B$1:$BA$550"),ROW(N32),(MATCH("Elevation",INDIRECT("'"&amp;Main!$E$3&amp;"'!$B$1:$BA$1"),0))),"--")</f>
        <v>0</v>
      </c>
      <c r="O32" s="43" cm="1">
        <f t="array" aca="1" ref="O32" ca="1">IF(ISNUMBER(Main!$F$4),INDEX(INDIRECT("'"&amp;Main!$E$4&amp;"'!$B$1:$BA$550"),ROW(O32),(MATCH("Elevation",INDIRECT("'"&amp;Main!$E$4&amp;"'!$B$1:$BA$1"),0))),"--")</f>
        <v>0</v>
      </c>
      <c r="P32" s="43" cm="1">
        <f t="array" aca="1" ref="P32" ca="1">IF(ISNUMBER(Main!$F$5),INDEX(INDIRECT("'"&amp;Main!$E$5&amp;"'!$B$1:$BA$550"),ROW(P32),(MATCH("Elevation",INDIRECT("'"&amp;Main!$E$5&amp;"'!$B$1:$BA$1"),0))),"--")</f>
        <v>0</v>
      </c>
      <c r="Q32" s="43" cm="1">
        <f t="array" aca="1" ref="Q32" ca="1">IF(ISNUMBER(Main!$F$6),INDEX(INDIRECT("'"&amp;Main!$E$6&amp;"'!$B$1:$BA$550"),ROW(Q32),(MATCH("Elevation",INDIRECT("'"&amp;Main!$E$6&amp;"'!$B$1:$BA$1"),0))),"--")</f>
        <v>0</v>
      </c>
      <c r="R32" s="43" cm="1">
        <f t="array" aca="1" ref="R32" ca="1">IF(ISNUMBER(Main!$F$7),INDEX(INDIRECT("'"&amp;Main!$E$7&amp;"'!$B$1:$BA$550"),ROW(R32),(MATCH("Elevation",INDIRECT("'"&amp;Main!$E$7&amp;"'!$B$1:$BA$1"),0))),"--")</f>
        <v>0</v>
      </c>
      <c r="S32" s="43" cm="1">
        <f t="array" aca="1" ref="S32" ca="1">IF(ISNUMBER(Main!$F$8),INDEX(INDIRECT("'"&amp;Main!$E$8&amp;"'!$B$1:$BA$550"),ROW(S32),(MATCH("Elevation",INDIRECT("'"&amp;Main!$E$8&amp;"'!$B$1:$BA$1"),0))),"--")</f>
        <v>0</v>
      </c>
      <c r="T32" s="43" t="str" cm="1">
        <f t="array" aca="1" ref="T32" ca="1">IF(ISNUMBER(Main!$F$9),INDEX(INDIRECT("'"&amp;Main!$E$9&amp;"'!$B$1:$BA$550"),ROW(T32),(MATCH("Elevation",INDIRECT("'"&amp;Main!$E$9&amp;"'!$B$1:$BA$1"),0))),"--")</f>
        <v>--</v>
      </c>
      <c r="U32" s="43" t="str" cm="1">
        <f t="array" aca="1" ref="U32" ca="1">IF(ISNUMBER(Main!$F$10),INDEX(INDIRECT("'"&amp;Main!$E$10&amp;"'!$B$1:$BA$550"),ROW(U32),(MATCH("Elevation",INDIRECT("'"&amp;Main!$E$10&amp;"'!$B$1:$BA$1"),0))),"--")</f>
        <v>--</v>
      </c>
      <c r="V32" s="43" t="str" cm="1">
        <f t="array" aca="1" ref="V32" ca="1">IF(ISNUMBER(Main!$F$11),INDEX(INDIRECT("'"&amp;Main!$E$11&amp;"'!$B$1:$BA$550"),ROW(V32),(MATCH("Elevation",INDIRECT("'"&amp;Main!$E$11&amp;"'!$B$1:$BA$1"),0))),"--")</f>
        <v>--</v>
      </c>
      <c r="W32" s="43" t="str" cm="1">
        <f t="array" aca="1" ref="W32" ca="1">IF(ISNUMBER(Main!$F$12),INDEX(INDIRECT("'"&amp;Main!$E$12&amp;"'!$B$1:$BA$550"),ROW(W32),(MATCH("Elevation",INDIRECT("'"&amp;Main!$E$12&amp;"'!$B$1:$BA$1"),0))),"--")</f>
        <v>--</v>
      </c>
      <c r="X32" s="43" t="str" cm="1">
        <f t="array" aca="1" ref="X32" ca="1">IF(ISNUMBER(Main!$F$13),INDEX(INDIRECT("'"&amp;Main!$E$13&amp;"'!$B$1:$BA$550"),ROW(X32),(MATCH("Elevation",INDIRECT("'"&amp;Main!$E$13&amp;"'!$B$1:$BA$1"),0))),"--")</f>
        <v>--</v>
      </c>
      <c r="Y32" s="43" t="str" cm="1">
        <f t="array" aca="1" ref="Y32" ca="1">IF(ISNUMBER(Main!$F$14),INDEX(INDIRECT("'"&amp;Main!$E$14&amp;"'!$B$1:$BA$550"),ROW(Y32),(MATCH("Elevation",INDIRECT("'"&amp;Main!$E$14&amp;"'!$B$1:$BA$1"),0))),"--")</f>
        <v>--</v>
      </c>
      <c r="Z32" s="221"/>
      <c r="AA32" s="43">
        <f ca="1">IF(ISNUMBER(Main!$F$3),'Storage-elevation'!BD32/1000,"--")</f>
        <v>0</v>
      </c>
      <c r="AB32" s="43">
        <f ca="1">IF(ISNUMBER(Main!$F$4),'Storage-elevation'!BE32/1000,"--")</f>
        <v>0</v>
      </c>
      <c r="AC32" s="172">
        <f ca="1">IF(ISNUMBER(Main!$F$5),'Storage-elevation'!BF32/1000,"--")</f>
        <v>0</v>
      </c>
      <c r="AD32" s="43">
        <f ca="1">IF(ISNUMBER(Main!$F$6),'Storage-elevation'!BG32/1000,"--")</f>
        <v>0</v>
      </c>
      <c r="AE32" s="43">
        <f ca="1">IF(ISNUMBER(Main!$F$7),'Storage-elevation'!BH32/1000,"--")</f>
        <v>0</v>
      </c>
      <c r="AF32" s="43">
        <f ca="1">IF(ISNUMBER(Main!$F$8),'Storage-elevation'!BI32/1000,"--")</f>
        <v>0</v>
      </c>
      <c r="AG32" s="43" t="str">
        <f ca="1">IF(ISNUMBER(Main!$F$9),'Storage-elevation'!BJ32/1000,"--")</f>
        <v>--</v>
      </c>
      <c r="AH32" s="172" t="str">
        <f ca="1">IF(ISNUMBER(Main!$F$10),'Storage-elevation'!BK32/1000,"--")</f>
        <v>--</v>
      </c>
      <c r="AI32" s="43" t="str">
        <f ca="1">IF(ISNUMBER(Main!$F$11),'Storage-elevation'!BL32/1000,"--")</f>
        <v>--</v>
      </c>
      <c r="AJ32" s="43" t="str">
        <f ca="1">IF(ISNUMBER(Main!$F$12),'Storage-elevation'!BM32/1000,"--")</f>
        <v>--</v>
      </c>
      <c r="AK32" s="43" t="str">
        <f ca="1">IF(ISNUMBER(Main!$F$13),'Storage-elevation'!BN32/1000,"--")</f>
        <v>--</v>
      </c>
      <c r="AL32" s="43" t="str">
        <f ca="1">IF(ISNUMBER(Main!$F$14),'Storage-elevation'!BO32/1000,"--")</f>
        <v>--</v>
      </c>
    </row>
    <row r="33" spans="1:38" x14ac:dyDescent="0.3">
      <c r="A33" s="43" cm="1">
        <f t="array" aca="1" ref="A33" ca="1">IF(ISNUMBER(Main!$F$3),INDEX(INDIRECT("'"&amp;Main!$E$3&amp;"'!$B$1:$BA$550"),ROW(A33),(MATCH("Temp",INDIRECT("'"&amp;Main!$E$3&amp;"'!$B$1:$BA$1"),0))),"--")</f>
        <v>0</v>
      </c>
      <c r="B33" s="43" cm="1">
        <f t="array" aca="1" ref="B33" ca="1">IF(ISNUMBER(Main!$F$4),INDEX(INDIRECT("'"&amp;Main!$E$4&amp;"'!$B$1:$BA$550"),ROW(B33),(MATCH("Temp",INDIRECT("'"&amp;Main!$E$4&amp;"'!$B$1:$BA$1"),0))),"--")</f>
        <v>0</v>
      </c>
      <c r="C33" s="43" cm="1">
        <f t="array" aca="1" ref="C33" ca="1">IF(ISNUMBER(Main!$F$5),INDEX(INDIRECT("'"&amp;Main!$E$5&amp;"'!$B$1:$BA$550"),ROW(C33),(MATCH("Temp",INDIRECT("'"&amp;Main!$E$5&amp;"'!$B$1:$BA$1"),0))),"--")</f>
        <v>0</v>
      </c>
      <c r="D33" s="43" cm="1">
        <f t="array" aca="1" ref="D33" ca="1">IF(ISNUMBER(Main!$F$6),INDEX(INDIRECT("'"&amp;Main!$E$6&amp;"'!$B$1:$BA$550"),ROW(D33),(MATCH("Temp",INDIRECT("'"&amp;Main!$E$6&amp;"'!$B$1:$BA$1"),0))),"--")</f>
        <v>0</v>
      </c>
      <c r="E33" s="43" cm="1">
        <f t="array" aca="1" ref="E33" ca="1">IF(ISNUMBER(Main!$F$7),INDEX(INDIRECT("'"&amp;Main!$E$7&amp;"'!$B$1:$BA$550"),ROW(E33),(MATCH("Temp",INDIRECT("'"&amp;Main!$E$7&amp;"'!$B$1:$BA$1"),0))),"--")</f>
        <v>0</v>
      </c>
      <c r="F33" s="43" cm="1">
        <f t="array" aca="1" ref="F33" ca="1">IF(ISNUMBER(Main!$F$8),INDEX(INDIRECT("'"&amp;Main!$E$8&amp;"'!$B$1:$BA$550"),ROW(F33),(MATCH("Temp",INDIRECT("'"&amp;Main!$E$8&amp;"'!$B$1:$BA$1"),0))),"--")</f>
        <v>0</v>
      </c>
      <c r="G33" s="43" t="str" cm="1">
        <f t="array" aca="1" ref="G33" ca="1">IF(ISNUMBER(Main!$F$9),INDEX(INDIRECT("'"&amp;Main!$E$9&amp;"'!$B$1:$BA$550"),ROW(G33),(MATCH("Temp",INDIRECT("'"&amp;Main!$E$9&amp;"'!$B$1:$BA$1"),0))),"--")</f>
        <v>--</v>
      </c>
      <c r="H33" s="43" t="str" cm="1">
        <f t="array" aca="1" ref="H33" ca="1">IF(ISNUMBER(Main!$F$10),INDEX(INDIRECT("'"&amp;Main!$E$10&amp;"'!$B$1:$BA$550"),ROW(H33),(MATCH("Temp",INDIRECT("'"&amp;Main!$E$10&amp;"'!$B$1:$BA$1"),0))),"--")</f>
        <v>--</v>
      </c>
      <c r="I33" s="43" t="str" cm="1">
        <f t="array" aca="1" ref="I33" ca="1">IF(ISNUMBER(Main!$F$11),INDEX(INDIRECT("'"&amp;Main!$E$11&amp;"'!$B$1:$BA$550"),ROW(I33),(MATCH("Temp",INDIRECT("'"&amp;Main!$E$11&amp;"'!$B$1:$BA$1"),0))),"--")</f>
        <v>--</v>
      </c>
      <c r="J33" s="43" t="str" cm="1">
        <f t="array" aca="1" ref="J33" ca="1">IF(ISNUMBER(Main!$F$12),INDEX(INDIRECT("'"&amp;Main!$E$12&amp;"'!$B$1:$BA$550"),ROW(J33),(MATCH("Temp",INDIRECT("'"&amp;Main!$E$12&amp;"'!$B$1:$BA$1"),0))),"--")</f>
        <v>--</v>
      </c>
      <c r="K33" s="43" t="str" cm="1">
        <f t="array" aca="1" ref="K33" ca="1">IF(ISNUMBER(Main!$F$13),INDEX(INDIRECT("'"&amp;Main!$E$13&amp;"'!$B$1:$BA$550"),ROW(K33),(MATCH("Temp",INDIRECT("'"&amp;Main!$E$13&amp;"'!$B$1:$BA$1"),0))),"--")</f>
        <v>--</v>
      </c>
      <c r="L33" s="43" t="str" cm="1">
        <f t="array" aca="1" ref="L33" ca="1">IF(ISNUMBER(Main!$F$14),INDEX(INDIRECT("'"&amp;Main!$E$14&amp;"'!$B$1:$BA$550"),ROW(L33),(MATCH("Temp",INDIRECT("'"&amp;Main!$E$14&amp;"'!$B$1:$BA$1"),0))),"--")</f>
        <v>--</v>
      </c>
      <c r="M33" s="221"/>
      <c r="N33" s="43" cm="1">
        <f t="array" aca="1" ref="N33" ca="1">IF(ISNUMBER(Main!$F$3),INDEX(INDIRECT("'"&amp;Main!$E$3&amp;"'!$B$1:$BA$550"),ROW(N33),(MATCH("Elevation",INDIRECT("'"&amp;Main!$E$3&amp;"'!$B$1:$BA$1"),0))),"--")</f>
        <v>0</v>
      </c>
      <c r="O33" s="43" cm="1">
        <f t="array" aca="1" ref="O33" ca="1">IF(ISNUMBER(Main!$F$4),INDEX(INDIRECT("'"&amp;Main!$E$4&amp;"'!$B$1:$BA$550"),ROW(O33),(MATCH("Elevation",INDIRECT("'"&amp;Main!$E$4&amp;"'!$B$1:$BA$1"),0))),"--")</f>
        <v>0</v>
      </c>
      <c r="P33" s="43" cm="1">
        <f t="array" aca="1" ref="P33" ca="1">IF(ISNUMBER(Main!$F$5),INDEX(INDIRECT("'"&amp;Main!$E$5&amp;"'!$B$1:$BA$550"),ROW(P33),(MATCH("Elevation",INDIRECT("'"&amp;Main!$E$5&amp;"'!$B$1:$BA$1"),0))),"--")</f>
        <v>0</v>
      </c>
      <c r="Q33" s="43" cm="1">
        <f t="array" aca="1" ref="Q33" ca="1">IF(ISNUMBER(Main!$F$6),INDEX(INDIRECT("'"&amp;Main!$E$6&amp;"'!$B$1:$BA$550"),ROW(Q33),(MATCH("Elevation",INDIRECT("'"&amp;Main!$E$6&amp;"'!$B$1:$BA$1"),0))),"--")</f>
        <v>0</v>
      </c>
      <c r="R33" s="43" cm="1">
        <f t="array" aca="1" ref="R33" ca="1">IF(ISNUMBER(Main!$F$7),INDEX(INDIRECT("'"&amp;Main!$E$7&amp;"'!$B$1:$BA$550"),ROW(R33),(MATCH("Elevation",INDIRECT("'"&amp;Main!$E$7&amp;"'!$B$1:$BA$1"),0))),"--")</f>
        <v>0</v>
      </c>
      <c r="S33" s="43" cm="1">
        <f t="array" aca="1" ref="S33" ca="1">IF(ISNUMBER(Main!$F$8),INDEX(INDIRECT("'"&amp;Main!$E$8&amp;"'!$B$1:$BA$550"),ROW(S33),(MATCH("Elevation",INDIRECT("'"&amp;Main!$E$8&amp;"'!$B$1:$BA$1"),0))),"--")</f>
        <v>0</v>
      </c>
      <c r="T33" s="43" t="str" cm="1">
        <f t="array" aca="1" ref="T33" ca="1">IF(ISNUMBER(Main!$F$9),INDEX(INDIRECT("'"&amp;Main!$E$9&amp;"'!$B$1:$BA$550"),ROW(T33),(MATCH("Elevation",INDIRECT("'"&amp;Main!$E$9&amp;"'!$B$1:$BA$1"),0))),"--")</f>
        <v>--</v>
      </c>
      <c r="U33" s="43" t="str" cm="1">
        <f t="array" aca="1" ref="U33" ca="1">IF(ISNUMBER(Main!$F$10),INDEX(INDIRECT("'"&amp;Main!$E$10&amp;"'!$B$1:$BA$550"),ROW(U33),(MATCH("Elevation",INDIRECT("'"&amp;Main!$E$10&amp;"'!$B$1:$BA$1"),0))),"--")</f>
        <v>--</v>
      </c>
      <c r="V33" s="43" t="str" cm="1">
        <f t="array" aca="1" ref="V33" ca="1">IF(ISNUMBER(Main!$F$11),INDEX(INDIRECT("'"&amp;Main!$E$11&amp;"'!$B$1:$BA$550"),ROW(V33),(MATCH("Elevation",INDIRECT("'"&amp;Main!$E$11&amp;"'!$B$1:$BA$1"),0))),"--")</f>
        <v>--</v>
      </c>
      <c r="W33" s="43" t="str" cm="1">
        <f t="array" aca="1" ref="W33" ca="1">IF(ISNUMBER(Main!$F$12),INDEX(INDIRECT("'"&amp;Main!$E$12&amp;"'!$B$1:$BA$550"),ROW(W33),(MATCH("Elevation",INDIRECT("'"&amp;Main!$E$12&amp;"'!$B$1:$BA$1"),0))),"--")</f>
        <v>--</v>
      </c>
      <c r="X33" s="43" t="str" cm="1">
        <f t="array" aca="1" ref="X33" ca="1">IF(ISNUMBER(Main!$F$13),INDEX(INDIRECT("'"&amp;Main!$E$13&amp;"'!$B$1:$BA$550"),ROW(X33),(MATCH("Elevation",INDIRECT("'"&amp;Main!$E$13&amp;"'!$B$1:$BA$1"),0))),"--")</f>
        <v>--</v>
      </c>
      <c r="Y33" s="43" t="str" cm="1">
        <f t="array" aca="1" ref="Y33" ca="1">IF(ISNUMBER(Main!$F$14),INDEX(INDIRECT("'"&amp;Main!$E$14&amp;"'!$B$1:$BA$550"),ROW(Y33),(MATCH("Elevation",INDIRECT("'"&amp;Main!$E$14&amp;"'!$B$1:$BA$1"),0))),"--")</f>
        <v>--</v>
      </c>
      <c r="Z33" s="221"/>
      <c r="AA33" s="43">
        <f ca="1">IF(ISNUMBER(Main!$F$3),'Storage-elevation'!BD33/1000,"--")</f>
        <v>0</v>
      </c>
      <c r="AB33" s="43">
        <f ca="1">IF(ISNUMBER(Main!$F$4),'Storage-elevation'!BE33/1000,"--")</f>
        <v>0</v>
      </c>
      <c r="AC33" s="172">
        <f ca="1">IF(ISNUMBER(Main!$F$5),'Storage-elevation'!BF33/1000,"--")</f>
        <v>0</v>
      </c>
      <c r="AD33" s="43">
        <f ca="1">IF(ISNUMBER(Main!$F$6),'Storage-elevation'!BG33/1000,"--")</f>
        <v>0</v>
      </c>
      <c r="AE33" s="43">
        <f ca="1">IF(ISNUMBER(Main!$F$7),'Storage-elevation'!BH33/1000,"--")</f>
        <v>0</v>
      </c>
      <c r="AF33" s="43">
        <f ca="1">IF(ISNUMBER(Main!$F$8),'Storage-elevation'!BI33/1000,"--")</f>
        <v>0</v>
      </c>
      <c r="AG33" s="43" t="str">
        <f ca="1">IF(ISNUMBER(Main!$F$9),'Storage-elevation'!BJ33/1000,"--")</f>
        <v>--</v>
      </c>
      <c r="AH33" s="172" t="str">
        <f ca="1">IF(ISNUMBER(Main!$F$10),'Storage-elevation'!BK33/1000,"--")</f>
        <v>--</v>
      </c>
      <c r="AI33" s="43" t="str">
        <f ca="1">IF(ISNUMBER(Main!$F$11),'Storage-elevation'!BL33/1000,"--")</f>
        <v>--</v>
      </c>
      <c r="AJ33" s="43" t="str">
        <f ca="1">IF(ISNUMBER(Main!$F$12),'Storage-elevation'!BM33/1000,"--")</f>
        <v>--</v>
      </c>
      <c r="AK33" s="43" t="str">
        <f ca="1">IF(ISNUMBER(Main!$F$13),'Storage-elevation'!BN33/1000,"--")</f>
        <v>--</v>
      </c>
      <c r="AL33" s="43" t="str">
        <f ca="1">IF(ISNUMBER(Main!$F$14),'Storage-elevation'!BO33/1000,"--")</f>
        <v>--</v>
      </c>
    </row>
    <row r="34" spans="1:38" x14ac:dyDescent="0.3">
      <c r="A34" s="265" cm="1">
        <f t="array" aca="1" ref="A34" ca="1">IF(ISNUMBER(Main!$F$3),INDEX(INDIRECT("'"&amp;Main!$E$3&amp;"'!$B$1:$BA$550"),ROW(A34),(MATCH("Temp",INDIRECT("'"&amp;Main!$E$3&amp;"'!$B$1:$BA$1"),0))),"--")</f>
        <v>0</v>
      </c>
      <c r="B34" s="43" cm="1">
        <f t="array" aca="1" ref="B34" ca="1">IF(ISNUMBER(Main!$F$4),INDEX(INDIRECT("'"&amp;Main!$E$4&amp;"'!$B$1:$BA$550"),ROW(B34),(MATCH("Temp",INDIRECT("'"&amp;Main!$E$4&amp;"'!$B$1:$BA$1"),0))),"--")</f>
        <v>0</v>
      </c>
      <c r="C34" s="43" cm="1">
        <f t="array" aca="1" ref="C34" ca="1">IF(ISNUMBER(Main!$F$5),INDEX(INDIRECT("'"&amp;Main!$E$5&amp;"'!$B$1:$BA$550"),ROW(C34),(MATCH("Temp",INDIRECT("'"&amp;Main!$E$5&amp;"'!$B$1:$BA$1"),0))),"--")</f>
        <v>0</v>
      </c>
      <c r="D34" s="43" cm="1">
        <f t="array" aca="1" ref="D34" ca="1">IF(ISNUMBER(Main!$F$6),INDEX(INDIRECT("'"&amp;Main!$E$6&amp;"'!$B$1:$BA$550"),ROW(D34),(MATCH("Temp",INDIRECT("'"&amp;Main!$E$6&amp;"'!$B$1:$BA$1"),0))),"--")</f>
        <v>0</v>
      </c>
      <c r="E34" s="43" cm="1">
        <f t="array" aca="1" ref="E34" ca="1">IF(ISNUMBER(Main!$F$7),INDEX(INDIRECT("'"&amp;Main!$E$7&amp;"'!$B$1:$BA$550"),ROW(E34),(MATCH("Temp",INDIRECT("'"&amp;Main!$E$7&amp;"'!$B$1:$BA$1"),0))),"--")</f>
        <v>0</v>
      </c>
      <c r="F34" s="43" cm="1">
        <f t="array" aca="1" ref="F34" ca="1">IF(ISNUMBER(Main!$F$8),INDEX(INDIRECT("'"&amp;Main!$E$8&amp;"'!$B$1:$BA$550"),ROW(F34),(MATCH("Temp",INDIRECT("'"&amp;Main!$E$8&amp;"'!$B$1:$BA$1"),0))),"--")</f>
        <v>0</v>
      </c>
      <c r="G34" s="43" t="str" cm="1">
        <f t="array" aca="1" ref="G34" ca="1">IF(ISNUMBER(Main!$F$9),INDEX(INDIRECT("'"&amp;Main!$E$9&amp;"'!$B$1:$BA$550"),ROW(G34),(MATCH("Temp",INDIRECT("'"&amp;Main!$E$9&amp;"'!$B$1:$BA$1"),0))),"--")</f>
        <v>--</v>
      </c>
      <c r="H34" s="43" t="str" cm="1">
        <f t="array" aca="1" ref="H34" ca="1">IF(ISNUMBER(Main!$F$10),INDEX(INDIRECT("'"&amp;Main!$E$10&amp;"'!$B$1:$BA$550"),ROW(H34),(MATCH("Temp",INDIRECT("'"&amp;Main!$E$10&amp;"'!$B$1:$BA$1"),0))),"--")</f>
        <v>--</v>
      </c>
      <c r="I34" s="43" t="str" cm="1">
        <f t="array" aca="1" ref="I34" ca="1">IF(ISNUMBER(Main!$F$11),INDEX(INDIRECT("'"&amp;Main!$E$11&amp;"'!$B$1:$BA$550"),ROW(I34),(MATCH("Temp",INDIRECT("'"&amp;Main!$E$11&amp;"'!$B$1:$BA$1"),0))),"--")</f>
        <v>--</v>
      </c>
      <c r="J34" s="43" t="str" cm="1">
        <f t="array" aca="1" ref="J34" ca="1">IF(ISNUMBER(Main!$F$12),INDEX(INDIRECT("'"&amp;Main!$E$12&amp;"'!$B$1:$BA$550"),ROW(J34),(MATCH("Temp",INDIRECT("'"&amp;Main!$E$12&amp;"'!$B$1:$BA$1"),0))),"--")</f>
        <v>--</v>
      </c>
      <c r="K34" s="43" t="str" cm="1">
        <f t="array" aca="1" ref="K34" ca="1">IF(ISNUMBER(Main!$F$13),INDEX(INDIRECT("'"&amp;Main!$E$13&amp;"'!$B$1:$BA$550"),ROW(K34),(MATCH("Temp",INDIRECT("'"&amp;Main!$E$13&amp;"'!$B$1:$BA$1"),0))),"--")</f>
        <v>--</v>
      </c>
      <c r="L34" s="43" t="str" cm="1">
        <f t="array" aca="1" ref="L34" ca="1">IF(ISNUMBER(Main!$F$14),INDEX(INDIRECT("'"&amp;Main!$E$14&amp;"'!$B$1:$BA$550"),ROW(L34),(MATCH("Temp",INDIRECT("'"&amp;Main!$E$14&amp;"'!$B$1:$BA$1"),0))),"--")</f>
        <v>--</v>
      </c>
      <c r="M34" s="221"/>
      <c r="N34" s="43" cm="1">
        <f t="array" aca="1" ref="N34" ca="1">IF(ISNUMBER(Main!$F$3),INDEX(INDIRECT("'"&amp;Main!$E$3&amp;"'!$B$1:$BA$550"),ROW(N34),(MATCH("Elevation",INDIRECT("'"&amp;Main!$E$3&amp;"'!$B$1:$BA$1"),0))),"--")</f>
        <v>0</v>
      </c>
      <c r="O34" s="43" cm="1">
        <f t="array" aca="1" ref="O34" ca="1">IF(ISNUMBER(Main!$F$4),INDEX(INDIRECT("'"&amp;Main!$E$4&amp;"'!$B$1:$BA$550"),ROW(O34),(MATCH("Elevation",INDIRECT("'"&amp;Main!$E$4&amp;"'!$B$1:$BA$1"),0))),"--")</f>
        <v>0</v>
      </c>
      <c r="P34" s="43" cm="1">
        <f t="array" aca="1" ref="P34" ca="1">IF(ISNUMBER(Main!$F$5),INDEX(INDIRECT("'"&amp;Main!$E$5&amp;"'!$B$1:$BA$550"),ROW(P34),(MATCH("Elevation",INDIRECT("'"&amp;Main!$E$5&amp;"'!$B$1:$BA$1"),0))),"--")</f>
        <v>0</v>
      </c>
      <c r="Q34" s="43" cm="1">
        <f t="array" aca="1" ref="Q34" ca="1">IF(ISNUMBER(Main!$F$6),INDEX(INDIRECT("'"&amp;Main!$E$6&amp;"'!$B$1:$BA$550"),ROW(Q34),(MATCH("Elevation",INDIRECT("'"&amp;Main!$E$6&amp;"'!$B$1:$BA$1"),0))),"--")</f>
        <v>0</v>
      </c>
      <c r="R34" s="43" cm="1">
        <f t="array" aca="1" ref="R34" ca="1">IF(ISNUMBER(Main!$F$7),INDEX(INDIRECT("'"&amp;Main!$E$7&amp;"'!$B$1:$BA$550"),ROW(R34),(MATCH("Elevation",INDIRECT("'"&amp;Main!$E$7&amp;"'!$B$1:$BA$1"),0))),"--")</f>
        <v>0</v>
      </c>
      <c r="S34" s="43" cm="1">
        <f t="array" aca="1" ref="S34" ca="1">IF(ISNUMBER(Main!$F$8),INDEX(INDIRECT("'"&amp;Main!$E$8&amp;"'!$B$1:$BA$550"),ROW(S34),(MATCH("Elevation",INDIRECT("'"&amp;Main!$E$8&amp;"'!$B$1:$BA$1"),0))),"--")</f>
        <v>0</v>
      </c>
      <c r="T34" s="43" t="str" cm="1">
        <f t="array" aca="1" ref="T34" ca="1">IF(ISNUMBER(Main!$F$9),INDEX(INDIRECT("'"&amp;Main!$E$9&amp;"'!$B$1:$BA$550"),ROW(T34),(MATCH("Elevation",INDIRECT("'"&amp;Main!$E$9&amp;"'!$B$1:$BA$1"),0))),"--")</f>
        <v>--</v>
      </c>
      <c r="U34" s="43" t="str" cm="1">
        <f t="array" aca="1" ref="U34" ca="1">IF(ISNUMBER(Main!$F$10),INDEX(INDIRECT("'"&amp;Main!$E$10&amp;"'!$B$1:$BA$550"),ROW(U34),(MATCH("Elevation",INDIRECT("'"&amp;Main!$E$10&amp;"'!$B$1:$BA$1"),0))),"--")</f>
        <v>--</v>
      </c>
      <c r="V34" s="43" t="str" cm="1">
        <f t="array" aca="1" ref="V34" ca="1">IF(ISNUMBER(Main!$F$11),INDEX(INDIRECT("'"&amp;Main!$E$11&amp;"'!$B$1:$BA$550"),ROW(V34),(MATCH("Elevation",INDIRECT("'"&amp;Main!$E$11&amp;"'!$B$1:$BA$1"),0))),"--")</f>
        <v>--</v>
      </c>
      <c r="W34" s="43" t="str" cm="1">
        <f t="array" aca="1" ref="W34" ca="1">IF(ISNUMBER(Main!$F$12),INDEX(INDIRECT("'"&amp;Main!$E$12&amp;"'!$B$1:$BA$550"),ROW(W34),(MATCH("Elevation",INDIRECT("'"&amp;Main!$E$12&amp;"'!$B$1:$BA$1"),0))),"--")</f>
        <v>--</v>
      </c>
      <c r="X34" s="43" t="str" cm="1">
        <f t="array" aca="1" ref="X34" ca="1">IF(ISNUMBER(Main!$F$13),INDEX(INDIRECT("'"&amp;Main!$E$13&amp;"'!$B$1:$BA$550"),ROW(X34),(MATCH("Elevation",INDIRECT("'"&amp;Main!$E$13&amp;"'!$B$1:$BA$1"),0))),"--")</f>
        <v>--</v>
      </c>
      <c r="Y34" s="43" t="str" cm="1">
        <f t="array" aca="1" ref="Y34" ca="1">IF(ISNUMBER(Main!$F$14),INDEX(INDIRECT("'"&amp;Main!$E$14&amp;"'!$B$1:$BA$550"),ROW(Y34),(MATCH("Elevation",INDIRECT("'"&amp;Main!$E$14&amp;"'!$B$1:$BA$1"),0))),"--")</f>
        <v>--</v>
      </c>
      <c r="Z34" s="221"/>
      <c r="AA34" s="43">
        <f ca="1">IF(ISNUMBER(Main!$F$3),'Storage-elevation'!BD34/1000,"--")</f>
        <v>0</v>
      </c>
      <c r="AB34" s="43">
        <f ca="1">IF(ISNUMBER(Main!$F$4),'Storage-elevation'!BE34/1000,"--")</f>
        <v>0</v>
      </c>
      <c r="AC34" s="172">
        <f ca="1">IF(ISNUMBER(Main!$F$5),'Storage-elevation'!BF34/1000,"--")</f>
        <v>0</v>
      </c>
      <c r="AD34" s="43">
        <f ca="1">IF(ISNUMBER(Main!$F$6),'Storage-elevation'!BG34/1000,"--")</f>
        <v>0</v>
      </c>
      <c r="AE34" s="43">
        <f ca="1">IF(ISNUMBER(Main!$F$7),'Storage-elevation'!BH34/1000,"--")</f>
        <v>0</v>
      </c>
      <c r="AF34" s="43">
        <f ca="1">IF(ISNUMBER(Main!$F$8),'Storage-elevation'!BI34/1000,"--")</f>
        <v>0</v>
      </c>
      <c r="AG34" s="43" t="str">
        <f ca="1">IF(ISNUMBER(Main!$F$9),'Storage-elevation'!BJ34/1000,"--")</f>
        <v>--</v>
      </c>
      <c r="AH34" s="172" t="str">
        <f ca="1">IF(ISNUMBER(Main!$F$10),'Storage-elevation'!BK34/1000,"--")</f>
        <v>--</v>
      </c>
      <c r="AI34" s="43" t="str">
        <f ca="1">IF(ISNUMBER(Main!$F$11),'Storage-elevation'!BL34/1000,"--")</f>
        <v>--</v>
      </c>
      <c r="AJ34" s="43" t="str">
        <f ca="1">IF(ISNUMBER(Main!$F$12),'Storage-elevation'!BM34/1000,"--")</f>
        <v>--</v>
      </c>
      <c r="AK34" s="43" t="str">
        <f ca="1">IF(ISNUMBER(Main!$F$13),'Storage-elevation'!BN34/1000,"--")</f>
        <v>--</v>
      </c>
      <c r="AL34" s="43" t="str">
        <f ca="1">IF(ISNUMBER(Main!$F$14),'Storage-elevation'!BO34/1000,"--")</f>
        <v>--</v>
      </c>
    </row>
    <row r="35" spans="1:38" x14ac:dyDescent="0.3">
      <c r="A35" s="43" cm="1">
        <f t="array" aca="1" ref="A35" ca="1">IF(ISNUMBER(Main!$F$3),INDEX(INDIRECT("'"&amp;Main!$E$3&amp;"'!$B$1:$BA$550"),ROW(A35),(MATCH("Temp",INDIRECT("'"&amp;Main!$E$3&amp;"'!$B$1:$BA$1"),0))),"--")</f>
        <v>0</v>
      </c>
      <c r="B35" s="43" cm="1">
        <f t="array" aca="1" ref="B35" ca="1">IF(ISNUMBER(Main!$F$4),INDEX(INDIRECT("'"&amp;Main!$E$4&amp;"'!$B$1:$BA$550"),ROW(B35),(MATCH("Temp",INDIRECT("'"&amp;Main!$E$4&amp;"'!$B$1:$BA$1"),0))),"--")</f>
        <v>0</v>
      </c>
      <c r="C35" s="43" cm="1">
        <f t="array" aca="1" ref="C35" ca="1">IF(ISNUMBER(Main!$F$5),INDEX(INDIRECT("'"&amp;Main!$E$5&amp;"'!$B$1:$BA$550"),ROW(C35),(MATCH("Temp",INDIRECT("'"&amp;Main!$E$5&amp;"'!$B$1:$BA$1"),0))),"--")</f>
        <v>0</v>
      </c>
      <c r="D35" s="43" cm="1">
        <f t="array" aca="1" ref="D35" ca="1">IF(ISNUMBER(Main!$F$6),INDEX(INDIRECT("'"&amp;Main!$E$6&amp;"'!$B$1:$BA$550"),ROW(D35),(MATCH("Temp",INDIRECT("'"&amp;Main!$E$6&amp;"'!$B$1:$BA$1"),0))),"--")</f>
        <v>0</v>
      </c>
      <c r="E35" s="43" cm="1">
        <f t="array" aca="1" ref="E35" ca="1">IF(ISNUMBER(Main!$F$7),INDEX(INDIRECT("'"&amp;Main!$E$7&amp;"'!$B$1:$BA$550"),ROW(E35),(MATCH("Temp",INDIRECT("'"&amp;Main!$E$7&amp;"'!$B$1:$BA$1"),0))),"--")</f>
        <v>0</v>
      </c>
      <c r="F35" s="43" cm="1">
        <f t="array" aca="1" ref="F35" ca="1">IF(ISNUMBER(Main!$F$8),INDEX(INDIRECT("'"&amp;Main!$E$8&amp;"'!$B$1:$BA$550"),ROW(F35),(MATCH("Temp",INDIRECT("'"&amp;Main!$E$8&amp;"'!$B$1:$BA$1"),0))),"--")</f>
        <v>0</v>
      </c>
      <c r="G35" s="43" t="str" cm="1">
        <f t="array" aca="1" ref="G35" ca="1">IF(ISNUMBER(Main!$F$9),INDEX(INDIRECT("'"&amp;Main!$E$9&amp;"'!$B$1:$BA$550"),ROW(G35),(MATCH("Temp",INDIRECT("'"&amp;Main!$E$9&amp;"'!$B$1:$BA$1"),0))),"--")</f>
        <v>--</v>
      </c>
      <c r="H35" s="43" t="str" cm="1">
        <f t="array" aca="1" ref="H35" ca="1">IF(ISNUMBER(Main!$F$10),INDEX(INDIRECT("'"&amp;Main!$E$10&amp;"'!$B$1:$BA$550"),ROW(H35),(MATCH("Temp",INDIRECT("'"&amp;Main!$E$10&amp;"'!$B$1:$BA$1"),0))),"--")</f>
        <v>--</v>
      </c>
      <c r="I35" s="43" t="str" cm="1">
        <f t="array" aca="1" ref="I35" ca="1">IF(ISNUMBER(Main!$F$11),INDEX(INDIRECT("'"&amp;Main!$E$11&amp;"'!$B$1:$BA$550"),ROW(I35),(MATCH("Temp",INDIRECT("'"&amp;Main!$E$11&amp;"'!$B$1:$BA$1"),0))),"--")</f>
        <v>--</v>
      </c>
      <c r="J35" s="43" t="str" cm="1">
        <f t="array" aca="1" ref="J35" ca="1">IF(ISNUMBER(Main!$F$12),INDEX(INDIRECT("'"&amp;Main!$E$12&amp;"'!$B$1:$BA$550"),ROW(J35),(MATCH("Temp",INDIRECT("'"&amp;Main!$E$12&amp;"'!$B$1:$BA$1"),0))),"--")</f>
        <v>--</v>
      </c>
      <c r="K35" s="43" t="str" cm="1">
        <f t="array" aca="1" ref="K35" ca="1">IF(ISNUMBER(Main!$F$13),INDEX(INDIRECT("'"&amp;Main!$E$13&amp;"'!$B$1:$BA$550"),ROW(K35),(MATCH("Temp",INDIRECT("'"&amp;Main!$E$13&amp;"'!$B$1:$BA$1"),0))),"--")</f>
        <v>--</v>
      </c>
      <c r="L35" s="43" t="str" cm="1">
        <f t="array" aca="1" ref="L35" ca="1">IF(ISNUMBER(Main!$F$14),INDEX(INDIRECT("'"&amp;Main!$E$14&amp;"'!$B$1:$BA$550"),ROW(L35),(MATCH("Temp",INDIRECT("'"&amp;Main!$E$14&amp;"'!$B$1:$BA$1"),0))),"--")</f>
        <v>--</v>
      </c>
      <c r="M35" s="221"/>
      <c r="N35" s="43" cm="1">
        <f t="array" aca="1" ref="N35" ca="1">IF(ISNUMBER(Main!$F$3),INDEX(INDIRECT("'"&amp;Main!$E$3&amp;"'!$B$1:$BA$550"),ROW(N35),(MATCH("Elevation",INDIRECT("'"&amp;Main!$E$3&amp;"'!$B$1:$BA$1"),0))),"--")</f>
        <v>0</v>
      </c>
      <c r="O35" s="43" cm="1">
        <f t="array" aca="1" ref="O35" ca="1">IF(ISNUMBER(Main!$F$4),INDEX(INDIRECT("'"&amp;Main!$E$4&amp;"'!$B$1:$BA$550"),ROW(O35),(MATCH("Elevation",INDIRECT("'"&amp;Main!$E$4&amp;"'!$B$1:$BA$1"),0))),"--")</f>
        <v>0</v>
      </c>
      <c r="P35" s="43" cm="1">
        <f t="array" aca="1" ref="P35" ca="1">IF(ISNUMBER(Main!$F$5),INDEX(INDIRECT("'"&amp;Main!$E$5&amp;"'!$B$1:$BA$550"),ROW(P35),(MATCH("Elevation",INDIRECT("'"&amp;Main!$E$5&amp;"'!$B$1:$BA$1"),0))),"--")</f>
        <v>0</v>
      </c>
      <c r="Q35" s="43" cm="1">
        <f t="array" aca="1" ref="Q35" ca="1">IF(ISNUMBER(Main!$F$6),INDEX(INDIRECT("'"&amp;Main!$E$6&amp;"'!$B$1:$BA$550"),ROW(Q35),(MATCH("Elevation",INDIRECT("'"&amp;Main!$E$6&amp;"'!$B$1:$BA$1"),0))),"--")</f>
        <v>0</v>
      </c>
      <c r="R35" s="43" cm="1">
        <f t="array" aca="1" ref="R35" ca="1">IF(ISNUMBER(Main!$F$7),INDEX(INDIRECT("'"&amp;Main!$E$7&amp;"'!$B$1:$BA$550"),ROW(R35),(MATCH("Elevation",INDIRECT("'"&amp;Main!$E$7&amp;"'!$B$1:$BA$1"),0))),"--")</f>
        <v>0</v>
      </c>
      <c r="S35" s="43" cm="1">
        <f t="array" aca="1" ref="S35" ca="1">IF(ISNUMBER(Main!$F$8),INDEX(INDIRECT("'"&amp;Main!$E$8&amp;"'!$B$1:$BA$550"),ROW(S35),(MATCH("Elevation",INDIRECT("'"&amp;Main!$E$8&amp;"'!$B$1:$BA$1"),0))),"--")</f>
        <v>0</v>
      </c>
      <c r="T35" s="43" t="str" cm="1">
        <f t="array" aca="1" ref="T35" ca="1">IF(ISNUMBER(Main!$F$9),INDEX(INDIRECT("'"&amp;Main!$E$9&amp;"'!$B$1:$BA$550"),ROW(T35),(MATCH("Elevation",INDIRECT("'"&amp;Main!$E$9&amp;"'!$B$1:$BA$1"),0))),"--")</f>
        <v>--</v>
      </c>
      <c r="U35" s="43" t="str" cm="1">
        <f t="array" aca="1" ref="U35" ca="1">IF(ISNUMBER(Main!$F$10),INDEX(INDIRECT("'"&amp;Main!$E$10&amp;"'!$B$1:$BA$550"),ROW(U35),(MATCH("Elevation",INDIRECT("'"&amp;Main!$E$10&amp;"'!$B$1:$BA$1"),0))),"--")</f>
        <v>--</v>
      </c>
      <c r="V35" s="43" t="str" cm="1">
        <f t="array" aca="1" ref="V35" ca="1">IF(ISNUMBER(Main!$F$11),INDEX(INDIRECT("'"&amp;Main!$E$11&amp;"'!$B$1:$BA$550"),ROW(V35),(MATCH("Elevation",INDIRECT("'"&amp;Main!$E$11&amp;"'!$B$1:$BA$1"),0))),"--")</f>
        <v>--</v>
      </c>
      <c r="W35" s="43" t="str" cm="1">
        <f t="array" aca="1" ref="W35" ca="1">IF(ISNUMBER(Main!$F$12),INDEX(INDIRECT("'"&amp;Main!$E$12&amp;"'!$B$1:$BA$550"),ROW(W35),(MATCH("Elevation",INDIRECT("'"&amp;Main!$E$12&amp;"'!$B$1:$BA$1"),0))),"--")</f>
        <v>--</v>
      </c>
      <c r="X35" s="43" t="str" cm="1">
        <f t="array" aca="1" ref="X35" ca="1">IF(ISNUMBER(Main!$F$13),INDEX(INDIRECT("'"&amp;Main!$E$13&amp;"'!$B$1:$BA$550"),ROW(X35),(MATCH("Elevation",INDIRECT("'"&amp;Main!$E$13&amp;"'!$B$1:$BA$1"),0))),"--")</f>
        <v>--</v>
      </c>
      <c r="Y35" s="43" t="str" cm="1">
        <f t="array" aca="1" ref="Y35" ca="1">IF(ISNUMBER(Main!$F$14),INDEX(INDIRECT("'"&amp;Main!$E$14&amp;"'!$B$1:$BA$550"),ROW(Y35),(MATCH("Elevation",INDIRECT("'"&amp;Main!$E$14&amp;"'!$B$1:$BA$1"),0))),"--")</f>
        <v>--</v>
      </c>
      <c r="Z35" s="221"/>
      <c r="AA35" s="43">
        <f ca="1">IF(ISNUMBER(Main!$F$3),'Storage-elevation'!BD35/1000,"--")</f>
        <v>0</v>
      </c>
      <c r="AB35" s="43">
        <f ca="1">IF(ISNUMBER(Main!$F$4),'Storage-elevation'!BE35/1000,"--")</f>
        <v>0</v>
      </c>
      <c r="AC35" s="172">
        <f ca="1">IF(ISNUMBER(Main!$F$5),'Storage-elevation'!BF35/1000,"--")</f>
        <v>0</v>
      </c>
      <c r="AD35" s="43">
        <f ca="1">IF(ISNUMBER(Main!$F$6),'Storage-elevation'!BG35/1000,"--")</f>
        <v>0</v>
      </c>
      <c r="AE35" s="43">
        <f ca="1">IF(ISNUMBER(Main!$F$7),'Storage-elevation'!BH35/1000,"--")</f>
        <v>0</v>
      </c>
      <c r="AF35" s="43">
        <f ca="1">IF(ISNUMBER(Main!$F$8),'Storage-elevation'!BI35/1000,"--")</f>
        <v>0</v>
      </c>
      <c r="AG35" s="43" t="str">
        <f ca="1">IF(ISNUMBER(Main!$F$9),'Storage-elevation'!BJ35/1000,"--")</f>
        <v>--</v>
      </c>
      <c r="AH35" s="172" t="str">
        <f ca="1">IF(ISNUMBER(Main!$F$10),'Storage-elevation'!BK35/1000,"--")</f>
        <v>--</v>
      </c>
      <c r="AI35" s="43" t="str">
        <f ca="1">IF(ISNUMBER(Main!$F$11),'Storage-elevation'!BL35/1000,"--")</f>
        <v>--</v>
      </c>
      <c r="AJ35" s="43" t="str">
        <f ca="1">IF(ISNUMBER(Main!$F$12),'Storage-elevation'!BM35/1000,"--")</f>
        <v>--</v>
      </c>
      <c r="AK35" s="43" t="str">
        <f ca="1">IF(ISNUMBER(Main!$F$13),'Storage-elevation'!BN35/1000,"--")</f>
        <v>--</v>
      </c>
      <c r="AL35" s="43" t="str">
        <f ca="1">IF(ISNUMBER(Main!$F$14),'Storage-elevation'!BO35/1000,"--")</f>
        <v>--</v>
      </c>
    </row>
    <row r="36" spans="1:38" x14ac:dyDescent="0.3">
      <c r="A36" s="43" cm="1">
        <f t="array" aca="1" ref="A36" ca="1">IF(ISNUMBER(Main!$F$3),INDEX(INDIRECT("'"&amp;Main!$E$3&amp;"'!$B$1:$BA$550"),ROW(A36),(MATCH("Temp",INDIRECT("'"&amp;Main!$E$3&amp;"'!$B$1:$BA$1"),0))),"--")</f>
        <v>0</v>
      </c>
      <c r="B36" s="43" cm="1">
        <f t="array" aca="1" ref="B36" ca="1">IF(ISNUMBER(Main!$F$4),INDEX(INDIRECT("'"&amp;Main!$E$4&amp;"'!$B$1:$BA$550"),ROW(B36),(MATCH("Temp",INDIRECT("'"&amp;Main!$E$4&amp;"'!$B$1:$BA$1"),0))),"--")</f>
        <v>0</v>
      </c>
      <c r="C36" s="43" cm="1">
        <f t="array" aca="1" ref="C36" ca="1">IF(ISNUMBER(Main!$F$5),INDEX(INDIRECT("'"&amp;Main!$E$5&amp;"'!$B$1:$BA$550"),ROW(C36),(MATCH("Temp",INDIRECT("'"&amp;Main!$E$5&amp;"'!$B$1:$BA$1"),0))),"--")</f>
        <v>0</v>
      </c>
      <c r="D36" s="43" cm="1">
        <f t="array" aca="1" ref="D36" ca="1">IF(ISNUMBER(Main!$F$6),INDEX(INDIRECT("'"&amp;Main!$E$6&amp;"'!$B$1:$BA$550"),ROW(D36),(MATCH("Temp",INDIRECT("'"&amp;Main!$E$6&amp;"'!$B$1:$BA$1"),0))),"--")</f>
        <v>0</v>
      </c>
      <c r="E36" s="43" cm="1">
        <f t="array" aca="1" ref="E36" ca="1">IF(ISNUMBER(Main!$F$7),INDEX(INDIRECT("'"&amp;Main!$E$7&amp;"'!$B$1:$BA$550"),ROW(E36),(MATCH("Temp",INDIRECT("'"&amp;Main!$E$7&amp;"'!$B$1:$BA$1"),0))),"--")</f>
        <v>0</v>
      </c>
      <c r="F36" s="43" cm="1">
        <f t="array" aca="1" ref="F36" ca="1">IF(ISNUMBER(Main!$F$8),INDEX(INDIRECT("'"&amp;Main!$E$8&amp;"'!$B$1:$BA$550"),ROW(F36),(MATCH("Temp",INDIRECT("'"&amp;Main!$E$8&amp;"'!$B$1:$BA$1"),0))),"--")</f>
        <v>0</v>
      </c>
      <c r="G36" s="43" t="str" cm="1">
        <f t="array" aca="1" ref="G36" ca="1">IF(ISNUMBER(Main!$F$9),INDEX(INDIRECT("'"&amp;Main!$E$9&amp;"'!$B$1:$BA$550"),ROW(G36),(MATCH("Temp",INDIRECT("'"&amp;Main!$E$9&amp;"'!$B$1:$BA$1"),0))),"--")</f>
        <v>--</v>
      </c>
      <c r="H36" s="43" t="str" cm="1">
        <f t="array" aca="1" ref="H36" ca="1">IF(ISNUMBER(Main!$F$10),INDEX(INDIRECT("'"&amp;Main!$E$10&amp;"'!$B$1:$BA$550"),ROW(H36),(MATCH("Temp",INDIRECT("'"&amp;Main!$E$10&amp;"'!$B$1:$BA$1"),0))),"--")</f>
        <v>--</v>
      </c>
      <c r="I36" s="43" t="str" cm="1">
        <f t="array" aca="1" ref="I36" ca="1">IF(ISNUMBER(Main!$F$11),INDEX(INDIRECT("'"&amp;Main!$E$11&amp;"'!$B$1:$BA$550"),ROW(I36),(MATCH("Temp",INDIRECT("'"&amp;Main!$E$11&amp;"'!$B$1:$BA$1"),0))),"--")</f>
        <v>--</v>
      </c>
      <c r="J36" s="43" t="str" cm="1">
        <f t="array" aca="1" ref="J36" ca="1">IF(ISNUMBER(Main!$F$12),INDEX(INDIRECT("'"&amp;Main!$E$12&amp;"'!$B$1:$BA$550"),ROW(J36),(MATCH("Temp",INDIRECT("'"&amp;Main!$E$12&amp;"'!$B$1:$BA$1"),0))),"--")</f>
        <v>--</v>
      </c>
      <c r="K36" s="43" t="str" cm="1">
        <f t="array" aca="1" ref="K36" ca="1">IF(ISNUMBER(Main!$F$13),INDEX(INDIRECT("'"&amp;Main!$E$13&amp;"'!$B$1:$BA$550"),ROW(K36),(MATCH("Temp",INDIRECT("'"&amp;Main!$E$13&amp;"'!$B$1:$BA$1"),0))),"--")</f>
        <v>--</v>
      </c>
      <c r="L36" s="43" t="str" cm="1">
        <f t="array" aca="1" ref="L36" ca="1">IF(ISNUMBER(Main!$F$14),INDEX(INDIRECT("'"&amp;Main!$E$14&amp;"'!$B$1:$BA$550"),ROW(L36),(MATCH("Temp",INDIRECT("'"&amp;Main!$E$14&amp;"'!$B$1:$BA$1"),0))),"--")</f>
        <v>--</v>
      </c>
      <c r="M36" s="221"/>
      <c r="N36" s="43" cm="1">
        <f t="array" aca="1" ref="N36" ca="1">IF(ISNUMBER(Main!$F$3),INDEX(INDIRECT("'"&amp;Main!$E$3&amp;"'!$B$1:$BA$550"),ROW(N36),(MATCH("Elevation",INDIRECT("'"&amp;Main!$E$3&amp;"'!$B$1:$BA$1"),0))),"--")</f>
        <v>0</v>
      </c>
      <c r="O36" s="43" cm="1">
        <f t="array" aca="1" ref="O36" ca="1">IF(ISNUMBER(Main!$F$4),INDEX(INDIRECT("'"&amp;Main!$E$4&amp;"'!$B$1:$BA$550"),ROW(O36),(MATCH("Elevation",INDIRECT("'"&amp;Main!$E$4&amp;"'!$B$1:$BA$1"),0))),"--")</f>
        <v>0</v>
      </c>
      <c r="P36" s="43" cm="1">
        <f t="array" aca="1" ref="P36" ca="1">IF(ISNUMBER(Main!$F$5),INDEX(INDIRECT("'"&amp;Main!$E$5&amp;"'!$B$1:$BA$550"),ROW(P36),(MATCH("Elevation",INDIRECT("'"&amp;Main!$E$5&amp;"'!$B$1:$BA$1"),0))),"--")</f>
        <v>0</v>
      </c>
      <c r="Q36" s="43" cm="1">
        <f t="array" aca="1" ref="Q36" ca="1">IF(ISNUMBER(Main!$F$6),INDEX(INDIRECT("'"&amp;Main!$E$6&amp;"'!$B$1:$BA$550"),ROW(Q36),(MATCH("Elevation",INDIRECT("'"&amp;Main!$E$6&amp;"'!$B$1:$BA$1"),0))),"--")</f>
        <v>0</v>
      </c>
      <c r="R36" s="43" cm="1">
        <f t="array" aca="1" ref="R36" ca="1">IF(ISNUMBER(Main!$F$7),INDEX(INDIRECT("'"&amp;Main!$E$7&amp;"'!$B$1:$BA$550"),ROW(R36),(MATCH("Elevation",INDIRECT("'"&amp;Main!$E$7&amp;"'!$B$1:$BA$1"),0))),"--")</f>
        <v>0</v>
      </c>
      <c r="S36" s="43" cm="1">
        <f t="array" aca="1" ref="S36" ca="1">IF(ISNUMBER(Main!$F$8),INDEX(INDIRECT("'"&amp;Main!$E$8&amp;"'!$B$1:$BA$550"),ROW(S36),(MATCH("Elevation",INDIRECT("'"&amp;Main!$E$8&amp;"'!$B$1:$BA$1"),0))),"--")</f>
        <v>0</v>
      </c>
      <c r="T36" s="43" t="str" cm="1">
        <f t="array" aca="1" ref="T36" ca="1">IF(ISNUMBER(Main!$F$9),INDEX(INDIRECT("'"&amp;Main!$E$9&amp;"'!$B$1:$BA$550"),ROW(T36),(MATCH("Elevation",INDIRECT("'"&amp;Main!$E$9&amp;"'!$B$1:$BA$1"),0))),"--")</f>
        <v>--</v>
      </c>
      <c r="U36" s="43" t="str" cm="1">
        <f t="array" aca="1" ref="U36" ca="1">IF(ISNUMBER(Main!$F$10),INDEX(INDIRECT("'"&amp;Main!$E$10&amp;"'!$B$1:$BA$550"),ROW(U36),(MATCH("Elevation",INDIRECT("'"&amp;Main!$E$10&amp;"'!$B$1:$BA$1"),0))),"--")</f>
        <v>--</v>
      </c>
      <c r="V36" s="43" t="str" cm="1">
        <f t="array" aca="1" ref="V36" ca="1">IF(ISNUMBER(Main!$F$11),INDEX(INDIRECT("'"&amp;Main!$E$11&amp;"'!$B$1:$BA$550"),ROW(V36),(MATCH("Elevation",INDIRECT("'"&amp;Main!$E$11&amp;"'!$B$1:$BA$1"),0))),"--")</f>
        <v>--</v>
      </c>
      <c r="W36" s="43" t="str" cm="1">
        <f t="array" aca="1" ref="W36" ca="1">IF(ISNUMBER(Main!$F$12),INDEX(INDIRECT("'"&amp;Main!$E$12&amp;"'!$B$1:$BA$550"),ROW(W36),(MATCH("Elevation",INDIRECT("'"&amp;Main!$E$12&amp;"'!$B$1:$BA$1"),0))),"--")</f>
        <v>--</v>
      </c>
      <c r="X36" s="43" t="str" cm="1">
        <f t="array" aca="1" ref="X36" ca="1">IF(ISNUMBER(Main!$F$13),INDEX(INDIRECT("'"&amp;Main!$E$13&amp;"'!$B$1:$BA$550"),ROW(X36),(MATCH("Elevation",INDIRECT("'"&amp;Main!$E$13&amp;"'!$B$1:$BA$1"),0))),"--")</f>
        <v>--</v>
      </c>
      <c r="Y36" s="43" t="str" cm="1">
        <f t="array" aca="1" ref="Y36" ca="1">IF(ISNUMBER(Main!$F$14),INDEX(INDIRECT("'"&amp;Main!$E$14&amp;"'!$B$1:$BA$550"),ROW(Y36),(MATCH("Elevation",INDIRECT("'"&amp;Main!$E$14&amp;"'!$B$1:$BA$1"),0))),"--")</f>
        <v>--</v>
      </c>
      <c r="Z36" s="221"/>
      <c r="AA36" s="43">
        <f ca="1">IF(ISNUMBER(Main!$F$3),'Storage-elevation'!BD36/1000,"--")</f>
        <v>0</v>
      </c>
      <c r="AB36" s="43">
        <f ca="1">IF(ISNUMBER(Main!$F$4),'Storage-elevation'!BE36/1000,"--")</f>
        <v>0</v>
      </c>
      <c r="AC36" s="172">
        <f ca="1">IF(ISNUMBER(Main!$F$5),'Storage-elevation'!BF36/1000,"--")</f>
        <v>0</v>
      </c>
      <c r="AD36" s="43">
        <f ca="1">IF(ISNUMBER(Main!$F$6),'Storage-elevation'!BG36/1000,"--")</f>
        <v>0</v>
      </c>
      <c r="AE36" s="43">
        <f ca="1">IF(ISNUMBER(Main!$F$7),'Storage-elevation'!BH36/1000,"--")</f>
        <v>0</v>
      </c>
      <c r="AF36" s="43">
        <f ca="1">IF(ISNUMBER(Main!$F$8),'Storage-elevation'!BI36/1000,"--")</f>
        <v>0</v>
      </c>
      <c r="AG36" s="43" t="str">
        <f ca="1">IF(ISNUMBER(Main!$F$9),'Storage-elevation'!BJ36/1000,"--")</f>
        <v>--</v>
      </c>
      <c r="AH36" s="172" t="str">
        <f ca="1">IF(ISNUMBER(Main!$F$10),'Storage-elevation'!BK36/1000,"--")</f>
        <v>--</v>
      </c>
      <c r="AI36" s="43" t="str">
        <f ca="1">IF(ISNUMBER(Main!$F$11),'Storage-elevation'!BL36/1000,"--")</f>
        <v>--</v>
      </c>
      <c r="AJ36" s="43" t="str">
        <f ca="1">IF(ISNUMBER(Main!$F$12),'Storage-elevation'!BM36/1000,"--")</f>
        <v>--</v>
      </c>
      <c r="AK36" s="43" t="str">
        <f ca="1">IF(ISNUMBER(Main!$F$13),'Storage-elevation'!BN36/1000,"--")</f>
        <v>--</v>
      </c>
      <c r="AL36" s="43" t="str">
        <f ca="1">IF(ISNUMBER(Main!$F$14),'Storage-elevation'!BO36/1000,"--")</f>
        <v>--</v>
      </c>
    </row>
    <row r="37" spans="1:38" x14ac:dyDescent="0.3">
      <c r="A37" s="43" cm="1">
        <f t="array" aca="1" ref="A37" ca="1">IF(ISNUMBER(Main!$F$3),INDEX(INDIRECT("'"&amp;Main!$E$3&amp;"'!$B$1:$BA$550"),ROW(A37),(MATCH("Temp",INDIRECT("'"&amp;Main!$E$3&amp;"'!$B$1:$BA$1"),0))),"--")</f>
        <v>0</v>
      </c>
      <c r="B37" s="43" cm="1">
        <f t="array" aca="1" ref="B37" ca="1">IF(ISNUMBER(Main!$F$4),INDEX(INDIRECT("'"&amp;Main!$E$4&amp;"'!$B$1:$BA$550"),ROW(B37),(MATCH("Temp",INDIRECT("'"&amp;Main!$E$4&amp;"'!$B$1:$BA$1"),0))),"--")</f>
        <v>0</v>
      </c>
      <c r="C37" s="43" cm="1">
        <f t="array" aca="1" ref="C37" ca="1">IF(ISNUMBER(Main!$F$5),INDEX(INDIRECT("'"&amp;Main!$E$5&amp;"'!$B$1:$BA$550"),ROW(C37),(MATCH("Temp",INDIRECT("'"&amp;Main!$E$5&amp;"'!$B$1:$BA$1"),0))),"--")</f>
        <v>0</v>
      </c>
      <c r="D37" s="43" cm="1">
        <f t="array" aca="1" ref="D37" ca="1">IF(ISNUMBER(Main!$F$6),INDEX(INDIRECT("'"&amp;Main!$E$6&amp;"'!$B$1:$BA$550"),ROW(D37),(MATCH("Temp",INDIRECT("'"&amp;Main!$E$6&amp;"'!$B$1:$BA$1"),0))),"--")</f>
        <v>0</v>
      </c>
      <c r="E37" s="43" cm="1">
        <f t="array" aca="1" ref="E37" ca="1">IF(ISNUMBER(Main!$F$7),INDEX(INDIRECT("'"&amp;Main!$E$7&amp;"'!$B$1:$BA$550"),ROW(E37),(MATCH("Temp",INDIRECT("'"&amp;Main!$E$7&amp;"'!$B$1:$BA$1"),0))),"--")</f>
        <v>0</v>
      </c>
      <c r="F37" s="43" cm="1">
        <f t="array" aca="1" ref="F37" ca="1">IF(ISNUMBER(Main!$F$8),INDEX(INDIRECT("'"&amp;Main!$E$8&amp;"'!$B$1:$BA$550"),ROW(F37),(MATCH("Temp",INDIRECT("'"&amp;Main!$E$8&amp;"'!$B$1:$BA$1"),0))),"--")</f>
        <v>0</v>
      </c>
      <c r="G37" s="43" t="str" cm="1">
        <f t="array" aca="1" ref="G37" ca="1">IF(ISNUMBER(Main!$F$9),INDEX(INDIRECT("'"&amp;Main!$E$9&amp;"'!$B$1:$BA$550"),ROW(G37),(MATCH("Temp",INDIRECT("'"&amp;Main!$E$9&amp;"'!$B$1:$BA$1"),0))),"--")</f>
        <v>--</v>
      </c>
      <c r="H37" s="43" t="str" cm="1">
        <f t="array" aca="1" ref="H37" ca="1">IF(ISNUMBER(Main!$F$10),INDEX(INDIRECT("'"&amp;Main!$E$10&amp;"'!$B$1:$BA$550"),ROW(H37),(MATCH("Temp",INDIRECT("'"&amp;Main!$E$10&amp;"'!$B$1:$BA$1"),0))),"--")</f>
        <v>--</v>
      </c>
      <c r="I37" s="43" t="str" cm="1">
        <f t="array" aca="1" ref="I37" ca="1">IF(ISNUMBER(Main!$F$11),INDEX(INDIRECT("'"&amp;Main!$E$11&amp;"'!$B$1:$BA$550"),ROW(I37),(MATCH("Temp",INDIRECT("'"&amp;Main!$E$11&amp;"'!$B$1:$BA$1"),0))),"--")</f>
        <v>--</v>
      </c>
      <c r="J37" s="43" t="str" cm="1">
        <f t="array" aca="1" ref="J37" ca="1">IF(ISNUMBER(Main!$F$12),INDEX(INDIRECT("'"&amp;Main!$E$12&amp;"'!$B$1:$BA$550"),ROW(J37),(MATCH("Temp",INDIRECT("'"&amp;Main!$E$12&amp;"'!$B$1:$BA$1"),0))),"--")</f>
        <v>--</v>
      </c>
      <c r="K37" s="43" t="str" cm="1">
        <f t="array" aca="1" ref="K37" ca="1">IF(ISNUMBER(Main!$F$13),INDEX(INDIRECT("'"&amp;Main!$E$13&amp;"'!$B$1:$BA$550"),ROW(K37),(MATCH("Temp",INDIRECT("'"&amp;Main!$E$13&amp;"'!$B$1:$BA$1"),0))),"--")</f>
        <v>--</v>
      </c>
      <c r="L37" s="43" t="str" cm="1">
        <f t="array" aca="1" ref="L37" ca="1">IF(ISNUMBER(Main!$F$14),INDEX(INDIRECT("'"&amp;Main!$E$14&amp;"'!$B$1:$BA$550"),ROW(L37),(MATCH("Temp",INDIRECT("'"&amp;Main!$E$14&amp;"'!$B$1:$BA$1"),0))),"--")</f>
        <v>--</v>
      </c>
      <c r="M37" s="221"/>
      <c r="N37" s="43" cm="1">
        <f t="array" aca="1" ref="N37" ca="1">IF(ISNUMBER(Main!$F$3),INDEX(INDIRECT("'"&amp;Main!$E$3&amp;"'!$B$1:$BA$550"),ROW(N37),(MATCH("Elevation",INDIRECT("'"&amp;Main!$E$3&amp;"'!$B$1:$BA$1"),0))),"--")</f>
        <v>0</v>
      </c>
      <c r="O37" s="43" cm="1">
        <f t="array" aca="1" ref="O37" ca="1">IF(ISNUMBER(Main!$F$4),INDEX(INDIRECT("'"&amp;Main!$E$4&amp;"'!$B$1:$BA$550"),ROW(O37),(MATCH("Elevation",INDIRECT("'"&amp;Main!$E$4&amp;"'!$B$1:$BA$1"),0))),"--")</f>
        <v>0</v>
      </c>
      <c r="P37" s="43" cm="1">
        <f t="array" aca="1" ref="P37" ca="1">IF(ISNUMBER(Main!$F$5),INDEX(INDIRECT("'"&amp;Main!$E$5&amp;"'!$B$1:$BA$550"),ROW(P37),(MATCH("Elevation",INDIRECT("'"&amp;Main!$E$5&amp;"'!$B$1:$BA$1"),0))),"--")</f>
        <v>0</v>
      </c>
      <c r="Q37" s="43" cm="1">
        <f t="array" aca="1" ref="Q37" ca="1">IF(ISNUMBER(Main!$F$6),INDEX(INDIRECT("'"&amp;Main!$E$6&amp;"'!$B$1:$BA$550"),ROW(Q37),(MATCH("Elevation",INDIRECT("'"&amp;Main!$E$6&amp;"'!$B$1:$BA$1"),0))),"--")</f>
        <v>0</v>
      </c>
      <c r="R37" s="43" cm="1">
        <f t="array" aca="1" ref="R37" ca="1">IF(ISNUMBER(Main!$F$7),INDEX(INDIRECT("'"&amp;Main!$E$7&amp;"'!$B$1:$BA$550"),ROW(R37),(MATCH("Elevation",INDIRECT("'"&amp;Main!$E$7&amp;"'!$B$1:$BA$1"),0))),"--")</f>
        <v>0</v>
      </c>
      <c r="S37" s="43" cm="1">
        <f t="array" aca="1" ref="S37" ca="1">IF(ISNUMBER(Main!$F$8),INDEX(INDIRECT("'"&amp;Main!$E$8&amp;"'!$B$1:$BA$550"),ROW(S37),(MATCH("Elevation",INDIRECT("'"&amp;Main!$E$8&amp;"'!$B$1:$BA$1"),0))),"--")</f>
        <v>0</v>
      </c>
      <c r="T37" s="43" t="str" cm="1">
        <f t="array" aca="1" ref="T37" ca="1">IF(ISNUMBER(Main!$F$9),INDEX(INDIRECT("'"&amp;Main!$E$9&amp;"'!$B$1:$BA$550"),ROW(T37),(MATCH("Elevation",INDIRECT("'"&amp;Main!$E$9&amp;"'!$B$1:$BA$1"),0))),"--")</f>
        <v>--</v>
      </c>
      <c r="U37" s="43" t="str" cm="1">
        <f t="array" aca="1" ref="U37" ca="1">IF(ISNUMBER(Main!$F$10),INDEX(INDIRECT("'"&amp;Main!$E$10&amp;"'!$B$1:$BA$550"),ROW(U37),(MATCH("Elevation",INDIRECT("'"&amp;Main!$E$10&amp;"'!$B$1:$BA$1"),0))),"--")</f>
        <v>--</v>
      </c>
      <c r="V37" s="43" t="str" cm="1">
        <f t="array" aca="1" ref="V37" ca="1">IF(ISNUMBER(Main!$F$11),INDEX(INDIRECT("'"&amp;Main!$E$11&amp;"'!$B$1:$BA$550"),ROW(V37),(MATCH("Elevation",INDIRECT("'"&amp;Main!$E$11&amp;"'!$B$1:$BA$1"),0))),"--")</f>
        <v>--</v>
      </c>
      <c r="W37" s="43" t="str" cm="1">
        <f t="array" aca="1" ref="W37" ca="1">IF(ISNUMBER(Main!$F$12),INDEX(INDIRECT("'"&amp;Main!$E$12&amp;"'!$B$1:$BA$550"),ROW(W37),(MATCH("Elevation",INDIRECT("'"&amp;Main!$E$12&amp;"'!$B$1:$BA$1"),0))),"--")</f>
        <v>--</v>
      </c>
      <c r="X37" s="43" t="str" cm="1">
        <f t="array" aca="1" ref="X37" ca="1">IF(ISNUMBER(Main!$F$13),INDEX(INDIRECT("'"&amp;Main!$E$13&amp;"'!$B$1:$BA$550"),ROW(X37),(MATCH("Elevation",INDIRECT("'"&amp;Main!$E$13&amp;"'!$B$1:$BA$1"),0))),"--")</f>
        <v>--</v>
      </c>
      <c r="Y37" s="43" t="str" cm="1">
        <f t="array" aca="1" ref="Y37" ca="1">IF(ISNUMBER(Main!$F$14),INDEX(INDIRECT("'"&amp;Main!$E$14&amp;"'!$B$1:$BA$550"),ROW(Y37),(MATCH("Elevation",INDIRECT("'"&amp;Main!$E$14&amp;"'!$B$1:$BA$1"),0))),"--")</f>
        <v>--</v>
      </c>
      <c r="Z37" s="221"/>
      <c r="AA37" s="43">
        <f ca="1">IF(ISNUMBER(Main!$F$3),'Storage-elevation'!BD37/1000,"--")</f>
        <v>0</v>
      </c>
      <c r="AB37" s="43">
        <f ca="1">IF(ISNUMBER(Main!$F$4),'Storage-elevation'!BE37/1000,"--")</f>
        <v>0</v>
      </c>
      <c r="AC37" s="172">
        <f ca="1">IF(ISNUMBER(Main!$F$5),'Storage-elevation'!BF37/1000,"--")</f>
        <v>0</v>
      </c>
      <c r="AD37" s="43">
        <f ca="1">IF(ISNUMBER(Main!$F$6),'Storage-elevation'!BG37/1000,"--")</f>
        <v>0</v>
      </c>
      <c r="AE37" s="43">
        <f ca="1">IF(ISNUMBER(Main!$F$7),'Storage-elevation'!BH37/1000,"--")</f>
        <v>0</v>
      </c>
      <c r="AF37" s="43">
        <f ca="1">IF(ISNUMBER(Main!$F$8),'Storage-elevation'!BI37/1000,"--")</f>
        <v>0</v>
      </c>
      <c r="AG37" s="43" t="str">
        <f ca="1">IF(ISNUMBER(Main!$F$9),'Storage-elevation'!BJ37/1000,"--")</f>
        <v>--</v>
      </c>
      <c r="AH37" s="172" t="str">
        <f ca="1">IF(ISNUMBER(Main!$F$10),'Storage-elevation'!BK37/1000,"--")</f>
        <v>--</v>
      </c>
      <c r="AI37" s="43" t="str">
        <f ca="1">IF(ISNUMBER(Main!$F$11),'Storage-elevation'!BL37/1000,"--")</f>
        <v>--</v>
      </c>
      <c r="AJ37" s="43" t="str">
        <f ca="1">IF(ISNUMBER(Main!$F$12),'Storage-elevation'!BM37/1000,"--")</f>
        <v>--</v>
      </c>
      <c r="AK37" s="43" t="str">
        <f ca="1">IF(ISNUMBER(Main!$F$13),'Storage-elevation'!BN37/1000,"--")</f>
        <v>--</v>
      </c>
      <c r="AL37" s="43" t="str">
        <f ca="1">IF(ISNUMBER(Main!$F$14),'Storage-elevation'!BO37/1000,"--")</f>
        <v>--</v>
      </c>
    </row>
    <row r="38" spans="1:38" x14ac:dyDescent="0.3">
      <c r="A38" s="43" cm="1">
        <f t="array" aca="1" ref="A38" ca="1">IF(ISNUMBER(Main!$F$3),INDEX(INDIRECT("'"&amp;Main!$E$3&amp;"'!$B$1:$BA$550"),ROW(A38),(MATCH("Temp",INDIRECT("'"&amp;Main!$E$3&amp;"'!$B$1:$BA$1"),0))),"--")</f>
        <v>0</v>
      </c>
      <c r="B38" s="43" cm="1">
        <f t="array" aca="1" ref="B38" ca="1">IF(ISNUMBER(Main!$F$4),INDEX(INDIRECT("'"&amp;Main!$E$4&amp;"'!$B$1:$BA$550"),ROW(B38),(MATCH("Temp",INDIRECT("'"&amp;Main!$E$4&amp;"'!$B$1:$BA$1"),0))),"--")</f>
        <v>0</v>
      </c>
      <c r="C38" s="43" cm="1">
        <f t="array" aca="1" ref="C38" ca="1">IF(ISNUMBER(Main!$F$5),INDEX(INDIRECT("'"&amp;Main!$E$5&amp;"'!$B$1:$BA$550"),ROW(C38),(MATCH("Temp",INDIRECT("'"&amp;Main!$E$5&amp;"'!$B$1:$BA$1"),0))),"--")</f>
        <v>0</v>
      </c>
      <c r="D38" s="43" cm="1">
        <f t="array" aca="1" ref="D38" ca="1">IF(ISNUMBER(Main!$F$6),INDEX(INDIRECT("'"&amp;Main!$E$6&amp;"'!$B$1:$BA$550"),ROW(D38),(MATCH("Temp",INDIRECT("'"&amp;Main!$E$6&amp;"'!$B$1:$BA$1"),0))),"--")</f>
        <v>0</v>
      </c>
      <c r="E38" s="43" cm="1">
        <f t="array" aca="1" ref="E38" ca="1">IF(ISNUMBER(Main!$F$7),INDEX(INDIRECT("'"&amp;Main!$E$7&amp;"'!$B$1:$BA$550"),ROW(E38),(MATCH("Temp",INDIRECT("'"&amp;Main!$E$7&amp;"'!$B$1:$BA$1"),0))),"--")</f>
        <v>0</v>
      </c>
      <c r="F38" s="43" cm="1">
        <f t="array" aca="1" ref="F38" ca="1">IF(ISNUMBER(Main!$F$8),INDEX(INDIRECT("'"&amp;Main!$E$8&amp;"'!$B$1:$BA$550"),ROW(F38),(MATCH("Temp",INDIRECT("'"&amp;Main!$E$8&amp;"'!$B$1:$BA$1"),0))),"--")</f>
        <v>0</v>
      </c>
      <c r="G38" s="43" t="str" cm="1">
        <f t="array" aca="1" ref="G38" ca="1">IF(ISNUMBER(Main!$F$9),INDEX(INDIRECT("'"&amp;Main!$E$9&amp;"'!$B$1:$BA$550"),ROW(G38),(MATCH("Temp",INDIRECT("'"&amp;Main!$E$9&amp;"'!$B$1:$BA$1"),0))),"--")</f>
        <v>--</v>
      </c>
      <c r="H38" s="43" t="str" cm="1">
        <f t="array" aca="1" ref="H38" ca="1">IF(ISNUMBER(Main!$F$10),INDEX(INDIRECT("'"&amp;Main!$E$10&amp;"'!$B$1:$BA$550"),ROW(H38),(MATCH("Temp",INDIRECT("'"&amp;Main!$E$10&amp;"'!$B$1:$BA$1"),0))),"--")</f>
        <v>--</v>
      </c>
      <c r="I38" s="43" t="str" cm="1">
        <f t="array" aca="1" ref="I38" ca="1">IF(ISNUMBER(Main!$F$11),INDEX(INDIRECT("'"&amp;Main!$E$11&amp;"'!$B$1:$BA$550"),ROW(I38),(MATCH("Temp",INDIRECT("'"&amp;Main!$E$11&amp;"'!$B$1:$BA$1"),0))),"--")</f>
        <v>--</v>
      </c>
      <c r="J38" s="43" t="str" cm="1">
        <f t="array" aca="1" ref="J38" ca="1">IF(ISNUMBER(Main!$F$12),INDEX(INDIRECT("'"&amp;Main!$E$12&amp;"'!$B$1:$BA$550"),ROW(J38),(MATCH("Temp",INDIRECT("'"&amp;Main!$E$12&amp;"'!$B$1:$BA$1"),0))),"--")</f>
        <v>--</v>
      </c>
      <c r="K38" s="43" t="str" cm="1">
        <f t="array" aca="1" ref="K38" ca="1">IF(ISNUMBER(Main!$F$13),INDEX(INDIRECT("'"&amp;Main!$E$13&amp;"'!$B$1:$BA$550"),ROW(K38),(MATCH("Temp",INDIRECT("'"&amp;Main!$E$13&amp;"'!$B$1:$BA$1"),0))),"--")</f>
        <v>--</v>
      </c>
      <c r="L38" s="43" t="str" cm="1">
        <f t="array" aca="1" ref="L38" ca="1">IF(ISNUMBER(Main!$F$14),INDEX(INDIRECT("'"&amp;Main!$E$14&amp;"'!$B$1:$BA$550"),ROW(L38),(MATCH("Temp",INDIRECT("'"&amp;Main!$E$14&amp;"'!$B$1:$BA$1"),0))),"--")</f>
        <v>--</v>
      </c>
      <c r="M38" s="221"/>
      <c r="N38" s="43" cm="1">
        <f t="array" aca="1" ref="N38" ca="1">IF(ISNUMBER(Main!$F$3),INDEX(INDIRECT("'"&amp;Main!$E$3&amp;"'!$B$1:$BA$550"),ROW(N38),(MATCH("Elevation",INDIRECT("'"&amp;Main!$E$3&amp;"'!$B$1:$BA$1"),0))),"--")</f>
        <v>0</v>
      </c>
      <c r="O38" s="43" cm="1">
        <f t="array" aca="1" ref="O38" ca="1">IF(ISNUMBER(Main!$F$4),INDEX(INDIRECT("'"&amp;Main!$E$4&amp;"'!$B$1:$BA$550"),ROW(O38),(MATCH("Elevation",INDIRECT("'"&amp;Main!$E$4&amp;"'!$B$1:$BA$1"),0))),"--")</f>
        <v>0</v>
      </c>
      <c r="P38" s="43" cm="1">
        <f t="array" aca="1" ref="P38" ca="1">IF(ISNUMBER(Main!$F$5),INDEX(INDIRECT("'"&amp;Main!$E$5&amp;"'!$B$1:$BA$550"),ROW(P38),(MATCH("Elevation",INDIRECT("'"&amp;Main!$E$5&amp;"'!$B$1:$BA$1"),0))),"--")</f>
        <v>0</v>
      </c>
      <c r="Q38" s="43" cm="1">
        <f t="array" aca="1" ref="Q38" ca="1">IF(ISNUMBER(Main!$F$6),INDEX(INDIRECT("'"&amp;Main!$E$6&amp;"'!$B$1:$BA$550"),ROW(Q38),(MATCH("Elevation",INDIRECT("'"&amp;Main!$E$6&amp;"'!$B$1:$BA$1"),0))),"--")</f>
        <v>0</v>
      </c>
      <c r="R38" s="43" cm="1">
        <f t="array" aca="1" ref="R38" ca="1">IF(ISNUMBER(Main!$F$7),INDEX(INDIRECT("'"&amp;Main!$E$7&amp;"'!$B$1:$BA$550"),ROW(R38),(MATCH("Elevation",INDIRECT("'"&amp;Main!$E$7&amp;"'!$B$1:$BA$1"),0))),"--")</f>
        <v>0</v>
      </c>
      <c r="S38" s="43" cm="1">
        <f t="array" aca="1" ref="S38" ca="1">IF(ISNUMBER(Main!$F$8),INDEX(INDIRECT("'"&amp;Main!$E$8&amp;"'!$B$1:$BA$550"),ROW(S38),(MATCH("Elevation",INDIRECT("'"&amp;Main!$E$8&amp;"'!$B$1:$BA$1"),0))),"--")</f>
        <v>0</v>
      </c>
      <c r="T38" s="43" t="str" cm="1">
        <f t="array" aca="1" ref="T38" ca="1">IF(ISNUMBER(Main!$F$9),INDEX(INDIRECT("'"&amp;Main!$E$9&amp;"'!$B$1:$BA$550"),ROW(T38),(MATCH("Elevation",INDIRECT("'"&amp;Main!$E$9&amp;"'!$B$1:$BA$1"),0))),"--")</f>
        <v>--</v>
      </c>
      <c r="U38" s="43" t="str" cm="1">
        <f t="array" aca="1" ref="U38" ca="1">IF(ISNUMBER(Main!$F$10),INDEX(INDIRECT("'"&amp;Main!$E$10&amp;"'!$B$1:$BA$550"),ROW(U38),(MATCH("Elevation",INDIRECT("'"&amp;Main!$E$10&amp;"'!$B$1:$BA$1"),0))),"--")</f>
        <v>--</v>
      </c>
      <c r="V38" s="43" t="str" cm="1">
        <f t="array" aca="1" ref="V38" ca="1">IF(ISNUMBER(Main!$F$11),INDEX(INDIRECT("'"&amp;Main!$E$11&amp;"'!$B$1:$BA$550"),ROW(V38),(MATCH("Elevation",INDIRECT("'"&amp;Main!$E$11&amp;"'!$B$1:$BA$1"),0))),"--")</f>
        <v>--</v>
      </c>
      <c r="W38" s="43" t="str" cm="1">
        <f t="array" aca="1" ref="W38" ca="1">IF(ISNUMBER(Main!$F$12),INDEX(INDIRECT("'"&amp;Main!$E$12&amp;"'!$B$1:$BA$550"),ROW(W38),(MATCH("Elevation",INDIRECT("'"&amp;Main!$E$12&amp;"'!$B$1:$BA$1"),0))),"--")</f>
        <v>--</v>
      </c>
      <c r="X38" s="43" t="str" cm="1">
        <f t="array" aca="1" ref="X38" ca="1">IF(ISNUMBER(Main!$F$13),INDEX(INDIRECT("'"&amp;Main!$E$13&amp;"'!$B$1:$BA$550"),ROW(X38),(MATCH("Elevation",INDIRECT("'"&amp;Main!$E$13&amp;"'!$B$1:$BA$1"),0))),"--")</f>
        <v>--</v>
      </c>
      <c r="Y38" s="43" t="str" cm="1">
        <f t="array" aca="1" ref="Y38" ca="1">IF(ISNUMBER(Main!$F$14),INDEX(INDIRECT("'"&amp;Main!$E$14&amp;"'!$B$1:$BA$550"),ROW(Y38),(MATCH("Elevation",INDIRECT("'"&amp;Main!$E$14&amp;"'!$B$1:$BA$1"),0))),"--")</f>
        <v>--</v>
      </c>
      <c r="Z38" s="221"/>
      <c r="AA38" s="43">
        <f ca="1">IF(ISNUMBER(Main!$F$3),'Storage-elevation'!BD38/1000,"--")</f>
        <v>0</v>
      </c>
      <c r="AB38" s="43">
        <f ca="1">IF(ISNUMBER(Main!$F$4),'Storage-elevation'!BE38/1000,"--")</f>
        <v>0</v>
      </c>
      <c r="AC38" s="172">
        <f ca="1">IF(ISNUMBER(Main!$F$5),'Storage-elevation'!BF38/1000,"--")</f>
        <v>0</v>
      </c>
      <c r="AD38" s="43">
        <f ca="1">IF(ISNUMBER(Main!$F$6),'Storage-elevation'!BG38/1000,"--")</f>
        <v>0</v>
      </c>
      <c r="AE38" s="43">
        <f ca="1">IF(ISNUMBER(Main!$F$7),'Storage-elevation'!BH38/1000,"--")</f>
        <v>0</v>
      </c>
      <c r="AF38" s="43">
        <f ca="1">IF(ISNUMBER(Main!$F$8),'Storage-elevation'!BI38/1000,"--")</f>
        <v>0</v>
      </c>
      <c r="AG38" s="43" t="str">
        <f ca="1">IF(ISNUMBER(Main!$F$9),'Storage-elevation'!BJ38/1000,"--")</f>
        <v>--</v>
      </c>
      <c r="AH38" s="172" t="str">
        <f ca="1">IF(ISNUMBER(Main!$F$10),'Storage-elevation'!BK38/1000,"--")</f>
        <v>--</v>
      </c>
      <c r="AI38" s="43" t="str">
        <f ca="1">IF(ISNUMBER(Main!$F$11),'Storage-elevation'!BL38/1000,"--")</f>
        <v>--</v>
      </c>
      <c r="AJ38" s="43" t="str">
        <f ca="1">IF(ISNUMBER(Main!$F$12),'Storage-elevation'!BM38/1000,"--")</f>
        <v>--</v>
      </c>
      <c r="AK38" s="43" t="str">
        <f ca="1">IF(ISNUMBER(Main!$F$13),'Storage-elevation'!BN38/1000,"--")</f>
        <v>--</v>
      </c>
      <c r="AL38" s="43" t="str">
        <f ca="1">IF(ISNUMBER(Main!$F$14),'Storage-elevation'!BO38/1000,"--")</f>
        <v>--</v>
      </c>
    </row>
    <row r="39" spans="1:38" x14ac:dyDescent="0.3">
      <c r="A39" s="43" cm="1">
        <f t="array" aca="1" ref="A39" ca="1">IF(ISNUMBER(Main!$F$3),INDEX(INDIRECT("'"&amp;Main!$E$3&amp;"'!$B$1:$BA$550"),ROW(A39),(MATCH("Temp",INDIRECT("'"&amp;Main!$E$3&amp;"'!$B$1:$BA$1"),0))),"--")</f>
        <v>0</v>
      </c>
      <c r="B39" s="43" cm="1">
        <f t="array" aca="1" ref="B39" ca="1">IF(ISNUMBER(Main!$F$4),INDEX(INDIRECT("'"&amp;Main!$E$4&amp;"'!$B$1:$BA$550"),ROW(B39),(MATCH("Temp",INDIRECT("'"&amp;Main!$E$4&amp;"'!$B$1:$BA$1"),0))),"--")</f>
        <v>0</v>
      </c>
      <c r="C39" s="43" cm="1">
        <f t="array" aca="1" ref="C39" ca="1">IF(ISNUMBER(Main!$F$5),INDEX(INDIRECT("'"&amp;Main!$E$5&amp;"'!$B$1:$BA$550"),ROW(C39),(MATCH("Temp",INDIRECT("'"&amp;Main!$E$5&amp;"'!$B$1:$BA$1"),0))),"--")</f>
        <v>0</v>
      </c>
      <c r="D39" s="43" cm="1">
        <f t="array" aca="1" ref="D39" ca="1">IF(ISNUMBER(Main!$F$6),INDEX(INDIRECT("'"&amp;Main!$E$6&amp;"'!$B$1:$BA$550"),ROW(D39),(MATCH("Temp",INDIRECT("'"&amp;Main!$E$6&amp;"'!$B$1:$BA$1"),0))),"--")</f>
        <v>0</v>
      </c>
      <c r="E39" s="43" cm="1">
        <f t="array" aca="1" ref="E39" ca="1">IF(ISNUMBER(Main!$F$7),INDEX(INDIRECT("'"&amp;Main!$E$7&amp;"'!$B$1:$BA$550"),ROW(E39),(MATCH("Temp",INDIRECT("'"&amp;Main!$E$7&amp;"'!$B$1:$BA$1"),0))),"--")</f>
        <v>0</v>
      </c>
      <c r="F39" s="43" cm="1">
        <f t="array" aca="1" ref="F39" ca="1">IF(ISNUMBER(Main!$F$8),INDEX(INDIRECT("'"&amp;Main!$E$8&amp;"'!$B$1:$BA$550"),ROW(F39),(MATCH("Temp",INDIRECT("'"&amp;Main!$E$8&amp;"'!$B$1:$BA$1"),0))),"--")</f>
        <v>0</v>
      </c>
      <c r="G39" s="43" t="str" cm="1">
        <f t="array" aca="1" ref="G39" ca="1">IF(ISNUMBER(Main!$F$9),INDEX(INDIRECT("'"&amp;Main!$E$9&amp;"'!$B$1:$BA$550"),ROW(G39),(MATCH("Temp",INDIRECT("'"&amp;Main!$E$9&amp;"'!$B$1:$BA$1"),0))),"--")</f>
        <v>--</v>
      </c>
      <c r="H39" s="43" t="str" cm="1">
        <f t="array" aca="1" ref="H39" ca="1">IF(ISNUMBER(Main!$F$10),INDEX(INDIRECT("'"&amp;Main!$E$10&amp;"'!$B$1:$BA$550"),ROW(H39),(MATCH("Temp",INDIRECT("'"&amp;Main!$E$10&amp;"'!$B$1:$BA$1"),0))),"--")</f>
        <v>--</v>
      </c>
      <c r="I39" s="43" t="str" cm="1">
        <f t="array" aca="1" ref="I39" ca="1">IF(ISNUMBER(Main!$F$11),INDEX(INDIRECT("'"&amp;Main!$E$11&amp;"'!$B$1:$BA$550"),ROW(I39),(MATCH("Temp",INDIRECT("'"&amp;Main!$E$11&amp;"'!$B$1:$BA$1"),0))),"--")</f>
        <v>--</v>
      </c>
      <c r="J39" s="43" t="str" cm="1">
        <f t="array" aca="1" ref="J39" ca="1">IF(ISNUMBER(Main!$F$12),INDEX(INDIRECT("'"&amp;Main!$E$12&amp;"'!$B$1:$BA$550"),ROW(J39),(MATCH("Temp",INDIRECT("'"&amp;Main!$E$12&amp;"'!$B$1:$BA$1"),0))),"--")</f>
        <v>--</v>
      </c>
      <c r="K39" s="43" t="str" cm="1">
        <f t="array" aca="1" ref="K39" ca="1">IF(ISNUMBER(Main!$F$13),INDEX(INDIRECT("'"&amp;Main!$E$13&amp;"'!$B$1:$BA$550"),ROW(K39),(MATCH("Temp",INDIRECT("'"&amp;Main!$E$13&amp;"'!$B$1:$BA$1"),0))),"--")</f>
        <v>--</v>
      </c>
      <c r="L39" s="43" t="str" cm="1">
        <f t="array" aca="1" ref="L39" ca="1">IF(ISNUMBER(Main!$F$14),INDEX(INDIRECT("'"&amp;Main!$E$14&amp;"'!$B$1:$BA$550"),ROW(L39),(MATCH("Temp",INDIRECT("'"&amp;Main!$E$14&amp;"'!$B$1:$BA$1"),0))),"--")</f>
        <v>--</v>
      </c>
      <c r="M39" s="221"/>
      <c r="N39" s="43" cm="1">
        <f t="array" aca="1" ref="N39" ca="1">IF(ISNUMBER(Main!$F$3),INDEX(INDIRECT("'"&amp;Main!$E$3&amp;"'!$B$1:$BA$550"),ROW(N39),(MATCH("Elevation",INDIRECT("'"&amp;Main!$E$3&amp;"'!$B$1:$BA$1"),0))),"--")</f>
        <v>0</v>
      </c>
      <c r="O39" s="43" cm="1">
        <f t="array" aca="1" ref="O39" ca="1">IF(ISNUMBER(Main!$F$4),INDEX(INDIRECT("'"&amp;Main!$E$4&amp;"'!$B$1:$BA$550"),ROW(O39),(MATCH("Elevation",INDIRECT("'"&amp;Main!$E$4&amp;"'!$B$1:$BA$1"),0))),"--")</f>
        <v>0</v>
      </c>
      <c r="P39" s="43" cm="1">
        <f t="array" aca="1" ref="P39" ca="1">IF(ISNUMBER(Main!$F$5),INDEX(INDIRECT("'"&amp;Main!$E$5&amp;"'!$B$1:$BA$550"),ROW(P39),(MATCH("Elevation",INDIRECT("'"&amp;Main!$E$5&amp;"'!$B$1:$BA$1"),0))),"--")</f>
        <v>0</v>
      </c>
      <c r="Q39" s="43" cm="1">
        <f t="array" aca="1" ref="Q39" ca="1">IF(ISNUMBER(Main!$F$6),INDEX(INDIRECT("'"&amp;Main!$E$6&amp;"'!$B$1:$BA$550"),ROW(Q39),(MATCH("Elevation",INDIRECT("'"&amp;Main!$E$6&amp;"'!$B$1:$BA$1"),0))),"--")</f>
        <v>0</v>
      </c>
      <c r="R39" s="43" cm="1">
        <f t="array" aca="1" ref="R39" ca="1">IF(ISNUMBER(Main!$F$7),INDEX(INDIRECT("'"&amp;Main!$E$7&amp;"'!$B$1:$BA$550"),ROW(R39),(MATCH("Elevation",INDIRECT("'"&amp;Main!$E$7&amp;"'!$B$1:$BA$1"),0))),"--")</f>
        <v>0</v>
      </c>
      <c r="S39" s="43" cm="1">
        <f t="array" aca="1" ref="S39" ca="1">IF(ISNUMBER(Main!$F$8),INDEX(INDIRECT("'"&amp;Main!$E$8&amp;"'!$B$1:$BA$550"),ROW(S39),(MATCH("Elevation",INDIRECT("'"&amp;Main!$E$8&amp;"'!$B$1:$BA$1"),0))),"--")</f>
        <v>0</v>
      </c>
      <c r="T39" s="43" t="str" cm="1">
        <f t="array" aca="1" ref="T39" ca="1">IF(ISNUMBER(Main!$F$9),INDEX(INDIRECT("'"&amp;Main!$E$9&amp;"'!$B$1:$BA$550"),ROW(T39),(MATCH("Elevation",INDIRECT("'"&amp;Main!$E$9&amp;"'!$B$1:$BA$1"),0))),"--")</f>
        <v>--</v>
      </c>
      <c r="U39" s="43" t="str" cm="1">
        <f t="array" aca="1" ref="U39" ca="1">IF(ISNUMBER(Main!$F$10),INDEX(INDIRECT("'"&amp;Main!$E$10&amp;"'!$B$1:$BA$550"),ROW(U39),(MATCH("Elevation",INDIRECT("'"&amp;Main!$E$10&amp;"'!$B$1:$BA$1"),0))),"--")</f>
        <v>--</v>
      </c>
      <c r="V39" s="43" t="str" cm="1">
        <f t="array" aca="1" ref="V39" ca="1">IF(ISNUMBER(Main!$F$11),INDEX(INDIRECT("'"&amp;Main!$E$11&amp;"'!$B$1:$BA$550"),ROW(V39),(MATCH("Elevation",INDIRECT("'"&amp;Main!$E$11&amp;"'!$B$1:$BA$1"),0))),"--")</f>
        <v>--</v>
      </c>
      <c r="W39" s="43" t="str" cm="1">
        <f t="array" aca="1" ref="W39" ca="1">IF(ISNUMBER(Main!$F$12),INDEX(INDIRECT("'"&amp;Main!$E$12&amp;"'!$B$1:$BA$550"),ROW(W39),(MATCH("Elevation",INDIRECT("'"&amp;Main!$E$12&amp;"'!$B$1:$BA$1"),0))),"--")</f>
        <v>--</v>
      </c>
      <c r="X39" s="43" t="str" cm="1">
        <f t="array" aca="1" ref="X39" ca="1">IF(ISNUMBER(Main!$F$13),INDEX(INDIRECT("'"&amp;Main!$E$13&amp;"'!$B$1:$BA$550"),ROW(X39),(MATCH("Elevation",INDIRECT("'"&amp;Main!$E$13&amp;"'!$B$1:$BA$1"),0))),"--")</f>
        <v>--</v>
      </c>
      <c r="Y39" s="43" t="str" cm="1">
        <f t="array" aca="1" ref="Y39" ca="1">IF(ISNUMBER(Main!$F$14),INDEX(INDIRECT("'"&amp;Main!$E$14&amp;"'!$B$1:$BA$550"),ROW(Y39),(MATCH("Elevation",INDIRECT("'"&amp;Main!$E$14&amp;"'!$B$1:$BA$1"),0))),"--")</f>
        <v>--</v>
      </c>
      <c r="Z39" s="221"/>
      <c r="AA39" s="43">
        <f ca="1">IF(ISNUMBER(Main!$F$3),'Storage-elevation'!BD39/1000,"--")</f>
        <v>0</v>
      </c>
      <c r="AB39" s="43">
        <f ca="1">IF(ISNUMBER(Main!$F$4),'Storage-elevation'!BE39/1000,"--")</f>
        <v>0</v>
      </c>
      <c r="AC39" s="172">
        <f ca="1">IF(ISNUMBER(Main!$F$5),'Storage-elevation'!BF39/1000,"--")</f>
        <v>0</v>
      </c>
      <c r="AD39" s="43">
        <f ca="1">IF(ISNUMBER(Main!$F$6),'Storage-elevation'!BG39/1000,"--")</f>
        <v>0</v>
      </c>
      <c r="AE39" s="43">
        <f ca="1">IF(ISNUMBER(Main!$F$7),'Storage-elevation'!BH39/1000,"--")</f>
        <v>0</v>
      </c>
      <c r="AF39" s="43">
        <f ca="1">IF(ISNUMBER(Main!$F$8),'Storage-elevation'!BI39/1000,"--")</f>
        <v>0</v>
      </c>
      <c r="AG39" s="43" t="str">
        <f ca="1">IF(ISNUMBER(Main!$F$9),'Storage-elevation'!BJ39/1000,"--")</f>
        <v>--</v>
      </c>
      <c r="AH39" s="172" t="str">
        <f ca="1">IF(ISNUMBER(Main!$F$10),'Storage-elevation'!BK39/1000,"--")</f>
        <v>--</v>
      </c>
      <c r="AI39" s="43" t="str">
        <f ca="1">IF(ISNUMBER(Main!$F$11),'Storage-elevation'!BL39/1000,"--")</f>
        <v>--</v>
      </c>
      <c r="AJ39" s="43" t="str">
        <f ca="1">IF(ISNUMBER(Main!$F$12),'Storage-elevation'!BM39/1000,"--")</f>
        <v>--</v>
      </c>
      <c r="AK39" s="43" t="str">
        <f ca="1">IF(ISNUMBER(Main!$F$13),'Storage-elevation'!BN39/1000,"--")</f>
        <v>--</v>
      </c>
      <c r="AL39" s="43" t="str">
        <f ca="1">IF(ISNUMBER(Main!$F$14),'Storage-elevation'!BO39/1000,"--")</f>
        <v>--</v>
      </c>
    </row>
    <row r="40" spans="1:38" x14ac:dyDescent="0.3">
      <c r="A40" s="43" cm="1">
        <f t="array" aca="1" ref="A40" ca="1">IF(ISNUMBER(Main!$F$3),INDEX(INDIRECT("'"&amp;Main!$E$3&amp;"'!$B$1:$BA$550"),ROW(A40),(MATCH("Temp",INDIRECT("'"&amp;Main!$E$3&amp;"'!$B$1:$BA$1"),0))),"--")</f>
        <v>0</v>
      </c>
      <c r="B40" s="43" cm="1">
        <f t="array" aca="1" ref="B40" ca="1">IF(ISNUMBER(Main!$F$4),INDEX(INDIRECT("'"&amp;Main!$E$4&amp;"'!$B$1:$BA$550"),ROW(B40),(MATCH("Temp",INDIRECT("'"&amp;Main!$E$4&amp;"'!$B$1:$BA$1"),0))),"--")</f>
        <v>0</v>
      </c>
      <c r="C40" s="43" cm="1">
        <f t="array" aca="1" ref="C40" ca="1">IF(ISNUMBER(Main!$F$5),INDEX(INDIRECT("'"&amp;Main!$E$5&amp;"'!$B$1:$BA$550"),ROW(C40),(MATCH("Temp",INDIRECT("'"&amp;Main!$E$5&amp;"'!$B$1:$BA$1"),0))),"--")</f>
        <v>0</v>
      </c>
      <c r="D40" s="43" cm="1">
        <f t="array" aca="1" ref="D40" ca="1">IF(ISNUMBER(Main!$F$6),INDEX(INDIRECT("'"&amp;Main!$E$6&amp;"'!$B$1:$BA$550"),ROW(D40),(MATCH("Temp",INDIRECT("'"&amp;Main!$E$6&amp;"'!$B$1:$BA$1"),0))),"--")</f>
        <v>0</v>
      </c>
      <c r="E40" s="43" cm="1">
        <f t="array" aca="1" ref="E40" ca="1">IF(ISNUMBER(Main!$F$7),INDEX(INDIRECT("'"&amp;Main!$E$7&amp;"'!$B$1:$BA$550"),ROW(E40),(MATCH("Temp",INDIRECT("'"&amp;Main!$E$7&amp;"'!$B$1:$BA$1"),0))),"--")</f>
        <v>0</v>
      </c>
      <c r="F40" s="43" cm="1">
        <f t="array" aca="1" ref="F40" ca="1">IF(ISNUMBER(Main!$F$8),INDEX(INDIRECT("'"&amp;Main!$E$8&amp;"'!$B$1:$BA$550"),ROW(F40),(MATCH("Temp",INDIRECT("'"&amp;Main!$E$8&amp;"'!$B$1:$BA$1"),0))),"--")</f>
        <v>0</v>
      </c>
      <c r="G40" s="43" t="str" cm="1">
        <f t="array" aca="1" ref="G40" ca="1">IF(ISNUMBER(Main!$F$9),INDEX(INDIRECT("'"&amp;Main!$E$9&amp;"'!$B$1:$BA$550"),ROW(G40),(MATCH("Temp",INDIRECT("'"&amp;Main!$E$9&amp;"'!$B$1:$BA$1"),0))),"--")</f>
        <v>--</v>
      </c>
      <c r="H40" s="43" t="str" cm="1">
        <f t="array" aca="1" ref="H40" ca="1">IF(ISNUMBER(Main!$F$10),INDEX(INDIRECT("'"&amp;Main!$E$10&amp;"'!$B$1:$BA$550"),ROW(H40),(MATCH("Temp",INDIRECT("'"&amp;Main!$E$10&amp;"'!$B$1:$BA$1"),0))),"--")</f>
        <v>--</v>
      </c>
      <c r="I40" s="43" t="str" cm="1">
        <f t="array" aca="1" ref="I40" ca="1">IF(ISNUMBER(Main!$F$11),INDEX(INDIRECT("'"&amp;Main!$E$11&amp;"'!$B$1:$BA$550"),ROW(I40),(MATCH("Temp",INDIRECT("'"&amp;Main!$E$11&amp;"'!$B$1:$BA$1"),0))),"--")</f>
        <v>--</v>
      </c>
      <c r="J40" s="43" t="str" cm="1">
        <f t="array" aca="1" ref="J40" ca="1">IF(ISNUMBER(Main!$F$12),INDEX(INDIRECT("'"&amp;Main!$E$12&amp;"'!$B$1:$BA$550"),ROW(J40),(MATCH("Temp",INDIRECT("'"&amp;Main!$E$12&amp;"'!$B$1:$BA$1"),0))),"--")</f>
        <v>--</v>
      </c>
      <c r="K40" s="43" t="str" cm="1">
        <f t="array" aca="1" ref="K40" ca="1">IF(ISNUMBER(Main!$F$13),INDEX(INDIRECT("'"&amp;Main!$E$13&amp;"'!$B$1:$BA$550"),ROW(K40),(MATCH("Temp",INDIRECT("'"&amp;Main!$E$13&amp;"'!$B$1:$BA$1"),0))),"--")</f>
        <v>--</v>
      </c>
      <c r="L40" s="43" t="str" cm="1">
        <f t="array" aca="1" ref="L40" ca="1">IF(ISNUMBER(Main!$F$14),INDEX(INDIRECT("'"&amp;Main!$E$14&amp;"'!$B$1:$BA$550"),ROW(L40),(MATCH("Temp",INDIRECT("'"&amp;Main!$E$14&amp;"'!$B$1:$BA$1"),0))),"--")</f>
        <v>--</v>
      </c>
      <c r="M40" s="221"/>
      <c r="N40" s="43" cm="1">
        <f t="array" aca="1" ref="N40" ca="1">IF(ISNUMBER(Main!$F$3),INDEX(INDIRECT("'"&amp;Main!$E$3&amp;"'!$B$1:$BA$550"),ROW(N40),(MATCH("Elevation",INDIRECT("'"&amp;Main!$E$3&amp;"'!$B$1:$BA$1"),0))),"--")</f>
        <v>0</v>
      </c>
      <c r="O40" s="43" cm="1">
        <f t="array" aca="1" ref="O40" ca="1">IF(ISNUMBER(Main!$F$4),INDEX(INDIRECT("'"&amp;Main!$E$4&amp;"'!$B$1:$BA$550"),ROW(O40),(MATCH("Elevation",INDIRECT("'"&amp;Main!$E$4&amp;"'!$B$1:$BA$1"),0))),"--")</f>
        <v>0</v>
      </c>
      <c r="P40" s="43" cm="1">
        <f t="array" aca="1" ref="P40" ca="1">IF(ISNUMBER(Main!$F$5),INDEX(INDIRECT("'"&amp;Main!$E$5&amp;"'!$B$1:$BA$550"),ROW(P40),(MATCH("Elevation",INDIRECT("'"&amp;Main!$E$5&amp;"'!$B$1:$BA$1"),0))),"--")</f>
        <v>0</v>
      </c>
      <c r="Q40" s="43" cm="1">
        <f t="array" aca="1" ref="Q40" ca="1">IF(ISNUMBER(Main!$F$6),INDEX(INDIRECT("'"&amp;Main!$E$6&amp;"'!$B$1:$BA$550"),ROW(Q40),(MATCH("Elevation",INDIRECT("'"&amp;Main!$E$6&amp;"'!$B$1:$BA$1"),0))),"--")</f>
        <v>0</v>
      </c>
      <c r="R40" s="43" cm="1">
        <f t="array" aca="1" ref="R40" ca="1">IF(ISNUMBER(Main!$F$7),INDEX(INDIRECT("'"&amp;Main!$E$7&amp;"'!$B$1:$BA$550"),ROW(R40),(MATCH("Elevation",INDIRECT("'"&amp;Main!$E$7&amp;"'!$B$1:$BA$1"),0))),"--")</f>
        <v>0</v>
      </c>
      <c r="S40" s="43" cm="1">
        <f t="array" aca="1" ref="S40" ca="1">IF(ISNUMBER(Main!$F$8),INDEX(INDIRECT("'"&amp;Main!$E$8&amp;"'!$B$1:$BA$550"),ROW(S40),(MATCH("Elevation",INDIRECT("'"&amp;Main!$E$8&amp;"'!$B$1:$BA$1"),0))),"--")</f>
        <v>0</v>
      </c>
      <c r="T40" s="43" t="str" cm="1">
        <f t="array" aca="1" ref="T40" ca="1">IF(ISNUMBER(Main!$F$9),INDEX(INDIRECT("'"&amp;Main!$E$9&amp;"'!$B$1:$BA$550"),ROW(T40),(MATCH("Elevation",INDIRECT("'"&amp;Main!$E$9&amp;"'!$B$1:$BA$1"),0))),"--")</f>
        <v>--</v>
      </c>
      <c r="U40" s="43" t="str" cm="1">
        <f t="array" aca="1" ref="U40" ca="1">IF(ISNUMBER(Main!$F$10),INDEX(INDIRECT("'"&amp;Main!$E$10&amp;"'!$B$1:$BA$550"),ROW(U40),(MATCH("Elevation",INDIRECT("'"&amp;Main!$E$10&amp;"'!$B$1:$BA$1"),0))),"--")</f>
        <v>--</v>
      </c>
      <c r="V40" s="43" t="str" cm="1">
        <f t="array" aca="1" ref="V40" ca="1">IF(ISNUMBER(Main!$F$11),INDEX(INDIRECT("'"&amp;Main!$E$11&amp;"'!$B$1:$BA$550"),ROW(V40),(MATCH("Elevation",INDIRECT("'"&amp;Main!$E$11&amp;"'!$B$1:$BA$1"),0))),"--")</f>
        <v>--</v>
      </c>
      <c r="W40" s="43" t="str" cm="1">
        <f t="array" aca="1" ref="W40" ca="1">IF(ISNUMBER(Main!$F$12),INDEX(INDIRECT("'"&amp;Main!$E$12&amp;"'!$B$1:$BA$550"),ROW(W40),(MATCH("Elevation",INDIRECT("'"&amp;Main!$E$12&amp;"'!$B$1:$BA$1"),0))),"--")</f>
        <v>--</v>
      </c>
      <c r="X40" s="43" t="str" cm="1">
        <f t="array" aca="1" ref="X40" ca="1">IF(ISNUMBER(Main!$F$13),INDEX(INDIRECT("'"&amp;Main!$E$13&amp;"'!$B$1:$BA$550"),ROW(X40),(MATCH("Elevation",INDIRECT("'"&amp;Main!$E$13&amp;"'!$B$1:$BA$1"),0))),"--")</f>
        <v>--</v>
      </c>
      <c r="Y40" s="43" t="str" cm="1">
        <f t="array" aca="1" ref="Y40" ca="1">IF(ISNUMBER(Main!$F$14),INDEX(INDIRECT("'"&amp;Main!$E$14&amp;"'!$B$1:$BA$550"),ROW(Y40),(MATCH("Elevation",INDIRECT("'"&amp;Main!$E$14&amp;"'!$B$1:$BA$1"),0))),"--")</f>
        <v>--</v>
      </c>
      <c r="Z40" s="221"/>
      <c r="AA40" s="43">
        <f ca="1">IF(ISNUMBER(Main!$F$3),'Storage-elevation'!BD40/1000,"--")</f>
        <v>0</v>
      </c>
      <c r="AB40" s="43">
        <f ca="1">IF(ISNUMBER(Main!$F$4),'Storage-elevation'!BE40/1000,"--")</f>
        <v>0</v>
      </c>
      <c r="AC40" s="172">
        <f ca="1">IF(ISNUMBER(Main!$F$5),'Storage-elevation'!BF40/1000,"--")</f>
        <v>0</v>
      </c>
      <c r="AD40" s="43">
        <f ca="1">IF(ISNUMBER(Main!$F$6),'Storage-elevation'!BG40/1000,"--")</f>
        <v>0</v>
      </c>
      <c r="AE40" s="43">
        <f ca="1">IF(ISNUMBER(Main!$F$7),'Storage-elevation'!BH40/1000,"--")</f>
        <v>0</v>
      </c>
      <c r="AF40" s="43">
        <f ca="1">IF(ISNUMBER(Main!$F$8),'Storage-elevation'!BI40/1000,"--")</f>
        <v>0</v>
      </c>
      <c r="AG40" s="43" t="str">
        <f ca="1">IF(ISNUMBER(Main!$F$9),'Storage-elevation'!BJ40/1000,"--")</f>
        <v>--</v>
      </c>
      <c r="AH40" s="172" t="str">
        <f ca="1">IF(ISNUMBER(Main!$F$10),'Storage-elevation'!BK40/1000,"--")</f>
        <v>--</v>
      </c>
      <c r="AI40" s="43" t="str">
        <f ca="1">IF(ISNUMBER(Main!$F$11),'Storage-elevation'!BL40/1000,"--")</f>
        <v>--</v>
      </c>
      <c r="AJ40" s="43" t="str">
        <f ca="1">IF(ISNUMBER(Main!$F$12),'Storage-elevation'!BM40/1000,"--")</f>
        <v>--</v>
      </c>
      <c r="AK40" s="43" t="str">
        <f ca="1">IF(ISNUMBER(Main!$F$13),'Storage-elevation'!BN40/1000,"--")</f>
        <v>--</v>
      </c>
      <c r="AL40" s="43" t="str">
        <f ca="1">IF(ISNUMBER(Main!$F$14),'Storage-elevation'!BO40/1000,"--")</f>
        <v>--</v>
      </c>
    </row>
    <row r="41" spans="1:38" x14ac:dyDescent="0.3">
      <c r="A41" s="43" cm="1">
        <f t="array" aca="1" ref="A41" ca="1">IF(ISNUMBER(Main!$F$3),INDEX(INDIRECT("'"&amp;Main!$E$3&amp;"'!$B$1:$BA$550"),ROW(A41),(MATCH("Temp",INDIRECT("'"&amp;Main!$E$3&amp;"'!$B$1:$BA$1"),0))),"--")</f>
        <v>0</v>
      </c>
      <c r="B41" s="43" cm="1">
        <f t="array" aca="1" ref="B41" ca="1">IF(ISNUMBER(Main!$F$4),INDEX(INDIRECT("'"&amp;Main!$E$4&amp;"'!$B$1:$BA$550"),ROW(B41),(MATCH("Temp",INDIRECT("'"&amp;Main!$E$4&amp;"'!$B$1:$BA$1"),0))),"--")</f>
        <v>0</v>
      </c>
      <c r="C41" s="43" cm="1">
        <f t="array" aca="1" ref="C41" ca="1">IF(ISNUMBER(Main!$F$5),INDEX(INDIRECT("'"&amp;Main!$E$5&amp;"'!$B$1:$BA$550"),ROW(C41),(MATCH("Temp",INDIRECT("'"&amp;Main!$E$5&amp;"'!$B$1:$BA$1"),0))),"--")</f>
        <v>0</v>
      </c>
      <c r="D41" s="43" cm="1">
        <f t="array" aca="1" ref="D41" ca="1">IF(ISNUMBER(Main!$F$6),INDEX(INDIRECT("'"&amp;Main!$E$6&amp;"'!$B$1:$BA$550"),ROW(D41),(MATCH("Temp",INDIRECT("'"&amp;Main!$E$6&amp;"'!$B$1:$BA$1"),0))),"--")</f>
        <v>0</v>
      </c>
      <c r="E41" s="43" cm="1">
        <f t="array" aca="1" ref="E41" ca="1">IF(ISNUMBER(Main!$F$7),INDEX(INDIRECT("'"&amp;Main!$E$7&amp;"'!$B$1:$BA$550"),ROW(E41),(MATCH("Temp",INDIRECT("'"&amp;Main!$E$7&amp;"'!$B$1:$BA$1"),0))),"--")</f>
        <v>0</v>
      </c>
      <c r="F41" s="43" cm="1">
        <f t="array" aca="1" ref="F41" ca="1">IF(ISNUMBER(Main!$F$8),INDEX(INDIRECT("'"&amp;Main!$E$8&amp;"'!$B$1:$BA$550"),ROW(F41),(MATCH("Temp",INDIRECT("'"&amp;Main!$E$8&amp;"'!$B$1:$BA$1"),0))),"--")</f>
        <v>0</v>
      </c>
      <c r="G41" s="43" t="str" cm="1">
        <f t="array" aca="1" ref="G41" ca="1">IF(ISNUMBER(Main!$F$9),INDEX(INDIRECT("'"&amp;Main!$E$9&amp;"'!$B$1:$BA$550"),ROW(G41),(MATCH("Temp",INDIRECT("'"&amp;Main!$E$9&amp;"'!$B$1:$BA$1"),0))),"--")</f>
        <v>--</v>
      </c>
      <c r="H41" s="43" t="str" cm="1">
        <f t="array" aca="1" ref="H41" ca="1">IF(ISNUMBER(Main!$F$10),INDEX(INDIRECT("'"&amp;Main!$E$10&amp;"'!$B$1:$BA$550"),ROW(H41),(MATCH("Temp",INDIRECT("'"&amp;Main!$E$10&amp;"'!$B$1:$BA$1"),0))),"--")</f>
        <v>--</v>
      </c>
      <c r="I41" s="43" t="str" cm="1">
        <f t="array" aca="1" ref="I41" ca="1">IF(ISNUMBER(Main!$F$11),INDEX(INDIRECT("'"&amp;Main!$E$11&amp;"'!$B$1:$BA$550"),ROW(I41),(MATCH("Temp",INDIRECT("'"&amp;Main!$E$11&amp;"'!$B$1:$BA$1"),0))),"--")</f>
        <v>--</v>
      </c>
      <c r="J41" s="43" t="str" cm="1">
        <f t="array" aca="1" ref="J41" ca="1">IF(ISNUMBER(Main!$F$12),INDEX(INDIRECT("'"&amp;Main!$E$12&amp;"'!$B$1:$BA$550"),ROW(J41),(MATCH("Temp",INDIRECT("'"&amp;Main!$E$12&amp;"'!$B$1:$BA$1"),0))),"--")</f>
        <v>--</v>
      </c>
      <c r="K41" s="43" t="str" cm="1">
        <f t="array" aca="1" ref="K41" ca="1">IF(ISNUMBER(Main!$F$13),INDEX(INDIRECT("'"&amp;Main!$E$13&amp;"'!$B$1:$BA$550"),ROW(K41),(MATCH("Temp",INDIRECT("'"&amp;Main!$E$13&amp;"'!$B$1:$BA$1"),0))),"--")</f>
        <v>--</v>
      </c>
      <c r="L41" s="43" t="str" cm="1">
        <f t="array" aca="1" ref="L41" ca="1">IF(ISNUMBER(Main!$F$14),INDEX(INDIRECT("'"&amp;Main!$E$14&amp;"'!$B$1:$BA$550"),ROW(L41),(MATCH("Temp",INDIRECT("'"&amp;Main!$E$14&amp;"'!$B$1:$BA$1"),0))),"--")</f>
        <v>--</v>
      </c>
      <c r="M41" s="221"/>
      <c r="N41" s="43" cm="1">
        <f t="array" aca="1" ref="N41" ca="1">IF(ISNUMBER(Main!$F$3),INDEX(INDIRECT("'"&amp;Main!$E$3&amp;"'!$B$1:$BA$550"),ROW(N41),(MATCH("Elevation",INDIRECT("'"&amp;Main!$E$3&amp;"'!$B$1:$BA$1"),0))),"--")</f>
        <v>0</v>
      </c>
      <c r="O41" s="43" cm="1">
        <f t="array" aca="1" ref="O41" ca="1">IF(ISNUMBER(Main!$F$4),INDEX(INDIRECT("'"&amp;Main!$E$4&amp;"'!$B$1:$BA$550"),ROW(O41),(MATCH("Elevation",INDIRECT("'"&amp;Main!$E$4&amp;"'!$B$1:$BA$1"),0))),"--")</f>
        <v>0</v>
      </c>
      <c r="P41" s="43" cm="1">
        <f t="array" aca="1" ref="P41" ca="1">IF(ISNUMBER(Main!$F$5),INDEX(INDIRECT("'"&amp;Main!$E$5&amp;"'!$B$1:$BA$550"),ROW(P41),(MATCH("Elevation",INDIRECT("'"&amp;Main!$E$5&amp;"'!$B$1:$BA$1"),0))),"--")</f>
        <v>0</v>
      </c>
      <c r="Q41" s="43" cm="1">
        <f t="array" aca="1" ref="Q41" ca="1">IF(ISNUMBER(Main!$F$6),INDEX(INDIRECT("'"&amp;Main!$E$6&amp;"'!$B$1:$BA$550"),ROW(Q41),(MATCH("Elevation",INDIRECT("'"&amp;Main!$E$6&amp;"'!$B$1:$BA$1"),0))),"--")</f>
        <v>0</v>
      </c>
      <c r="R41" s="43" cm="1">
        <f t="array" aca="1" ref="R41" ca="1">IF(ISNUMBER(Main!$F$7),INDEX(INDIRECT("'"&amp;Main!$E$7&amp;"'!$B$1:$BA$550"),ROW(R41),(MATCH("Elevation",INDIRECT("'"&amp;Main!$E$7&amp;"'!$B$1:$BA$1"),0))),"--")</f>
        <v>0</v>
      </c>
      <c r="S41" s="43" cm="1">
        <f t="array" aca="1" ref="S41" ca="1">IF(ISNUMBER(Main!$F$8),INDEX(INDIRECT("'"&amp;Main!$E$8&amp;"'!$B$1:$BA$550"),ROW(S41),(MATCH("Elevation",INDIRECT("'"&amp;Main!$E$8&amp;"'!$B$1:$BA$1"),0))),"--")</f>
        <v>0</v>
      </c>
      <c r="T41" s="43" t="str" cm="1">
        <f t="array" aca="1" ref="T41" ca="1">IF(ISNUMBER(Main!$F$9),INDEX(INDIRECT("'"&amp;Main!$E$9&amp;"'!$B$1:$BA$550"),ROW(T41),(MATCH("Elevation",INDIRECT("'"&amp;Main!$E$9&amp;"'!$B$1:$BA$1"),0))),"--")</f>
        <v>--</v>
      </c>
      <c r="U41" s="43" t="str" cm="1">
        <f t="array" aca="1" ref="U41" ca="1">IF(ISNUMBER(Main!$F$10),INDEX(INDIRECT("'"&amp;Main!$E$10&amp;"'!$B$1:$BA$550"),ROW(U41),(MATCH("Elevation",INDIRECT("'"&amp;Main!$E$10&amp;"'!$B$1:$BA$1"),0))),"--")</f>
        <v>--</v>
      </c>
      <c r="V41" s="43" t="str" cm="1">
        <f t="array" aca="1" ref="V41" ca="1">IF(ISNUMBER(Main!$F$11),INDEX(INDIRECT("'"&amp;Main!$E$11&amp;"'!$B$1:$BA$550"),ROW(V41),(MATCH("Elevation",INDIRECT("'"&amp;Main!$E$11&amp;"'!$B$1:$BA$1"),0))),"--")</f>
        <v>--</v>
      </c>
      <c r="W41" s="43" t="str" cm="1">
        <f t="array" aca="1" ref="W41" ca="1">IF(ISNUMBER(Main!$F$12),INDEX(INDIRECT("'"&amp;Main!$E$12&amp;"'!$B$1:$BA$550"),ROW(W41),(MATCH("Elevation",INDIRECT("'"&amp;Main!$E$12&amp;"'!$B$1:$BA$1"),0))),"--")</f>
        <v>--</v>
      </c>
      <c r="X41" s="43" t="str" cm="1">
        <f t="array" aca="1" ref="X41" ca="1">IF(ISNUMBER(Main!$F$13),INDEX(INDIRECT("'"&amp;Main!$E$13&amp;"'!$B$1:$BA$550"),ROW(X41),(MATCH("Elevation",INDIRECT("'"&amp;Main!$E$13&amp;"'!$B$1:$BA$1"),0))),"--")</f>
        <v>--</v>
      </c>
      <c r="Y41" s="43" t="str" cm="1">
        <f t="array" aca="1" ref="Y41" ca="1">IF(ISNUMBER(Main!$F$14),INDEX(INDIRECT("'"&amp;Main!$E$14&amp;"'!$B$1:$BA$550"),ROW(Y41),(MATCH("Elevation",INDIRECT("'"&amp;Main!$E$14&amp;"'!$B$1:$BA$1"),0))),"--")</f>
        <v>--</v>
      </c>
      <c r="Z41" s="221"/>
      <c r="AA41" s="43">
        <f ca="1">IF(ISNUMBER(Main!$F$3),'Storage-elevation'!BD41/1000,"--")</f>
        <v>0</v>
      </c>
      <c r="AB41" s="43">
        <f ca="1">IF(ISNUMBER(Main!$F$4),'Storage-elevation'!BE41/1000,"--")</f>
        <v>0</v>
      </c>
      <c r="AC41" s="172">
        <f ca="1">IF(ISNUMBER(Main!$F$5),'Storage-elevation'!BF41/1000,"--")</f>
        <v>0</v>
      </c>
      <c r="AD41" s="43">
        <f ca="1">IF(ISNUMBER(Main!$F$6),'Storage-elevation'!BG41/1000,"--")</f>
        <v>0</v>
      </c>
      <c r="AE41" s="43">
        <f ca="1">IF(ISNUMBER(Main!$F$7),'Storage-elevation'!BH41/1000,"--")</f>
        <v>0</v>
      </c>
      <c r="AF41" s="43">
        <f ca="1">IF(ISNUMBER(Main!$F$8),'Storage-elevation'!BI41/1000,"--")</f>
        <v>0</v>
      </c>
      <c r="AG41" s="43" t="str">
        <f ca="1">IF(ISNUMBER(Main!$F$9),'Storage-elevation'!BJ41/1000,"--")</f>
        <v>--</v>
      </c>
      <c r="AH41" s="172" t="str">
        <f ca="1">IF(ISNUMBER(Main!$F$10),'Storage-elevation'!BK41/1000,"--")</f>
        <v>--</v>
      </c>
      <c r="AI41" s="43" t="str">
        <f ca="1">IF(ISNUMBER(Main!$F$11),'Storage-elevation'!BL41/1000,"--")</f>
        <v>--</v>
      </c>
      <c r="AJ41" s="43" t="str">
        <f ca="1">IF(ISNUMBER(Main!$F$12),'Storage-elevation'!BM41/1000,"--")</f>
        <v>--</v>
      </c>
      <c r="AK41" s="43" t="str">
        <f ca="1">IF(ISNUMBER(Main!$F$13),'Storage-elevation'!BN41/1000,"--")</f>
        <v>--</v>
      </c>
      <c r="AL41" s="43" t="str">
        <f ca="1">IF(ISNUMBER(Main!$F$14),'Storage-elevation'!BO41/1000,"--")</f>
        <v>--</v>
      </c>
    </row>
    <row r="42" spans="1:38" x14ac:dyDescent="0.3">
      <c r="A42" s="43" cm="1">
        <f t="array" aca="1" ref="A42" ca="1">IF(ISNUMBER(Main!$F$3),INDEX(INDIRECT("'"&amp;Main!$E$3&amp;"'!$B$1:$BA$550"),ROW(A42),(MATCH("Temp",INDIRECT("'"&amp;Main!$E$3&amp;"'!$B$1:$BA$1"),0))),"--")</f>
        <v>0</v>
      </c>
      <c r="B42" s="43" cm="1">
        <f t="array" aca="1" ref="B42" ca="1">IF(ISNUMBER(Main!$F$4),INDEX(INDIRECT("'"&amp;Main!$E$4&amp;"'!$B$1:$BA$550"),ROW(B42),(MATCH("Temp",INDIRECT("'"&amp;Main!$E$4&amp;"'!$B$1:$BA$1"),0))),"--")</f>
        <v>0</v>
      </c>
      <c r="C42" s="43" cm="1">
        <f t="array" aca="1" ref="C42" ca="1">IF(ISNUMBER(Main!$F$5),INDEX(INDIRECT("'"&amp;Main!$E$5&amp;"'!$B$1:$BA$550"),ROW(C42),(MATCH("Temp",INDIRECT("'"&amp;Main!$E$5&amp;"'!$B$1:$BA$1"),0))),"--")</f>
        <v>0</v>
      </c>
      <c r="D42" s="43" cm="1">
        <f t="array" aca="1" ref="D42" ca="1">IF(ISNUMBER(Main!$F$6),INDEX(INDIRECT("'"&amp;Main!$E$6&amp;"'!$B$1:$BA$550"),ROW(D42),(MATCH("Temp",INDIRECT("'"&amp;Main!$E$6&amp;"'!$B$1:$BA$1"),0))),"--")</f>
        <v>0</v>
      </c>
      <c r="E42" s="43" cm="1">
        <f t="array" aca="1" ref="E42" ca="1">IF(ISNUMBER(Main!$F$7),INDEX(INDIRECT("'"&amp;Main!$E$7&amp;"'!$B$1:$BA$550"),ROW(E42),(MATCH("Temp",INDIRECT("'"&amp;Main!$E$7&amp;"'!$B$1:$BA$1"),0))),"--")</f>
        <v>0</v>
      </c>
      <c r="F42" s="43" cm="1">
        <f t="array" aca="1" ref="F42" ca="1">IF(ISNUMBER(Main!$F$8),INDEX(INDIRECT("'"&amp;Main!$E$8&amp;"'!$B$1:$BA$550"),ROW(F42),(MATCH("Temp",INDIRECT("'"&amp;Main!$E$8&amp;"'!$B$1:$BA$1"),0))),"--")</f>
        <v>0</v>
      </c>
      <c r="G42" s="43" t="str" cm="1">
        <f t="array" aca="1" ref="G42" ca="1">IF(ISNUMBER(Main!$F$9),INDEX(INDIRECT("'"&amp;Main!$E$9&amp;"'!$B$1:$BA$550"),ROW(G42),(MATCH("Temp",INDIRECT("'"&amp;Main!$E$9&amp;"'!$B$1:$BA$1"),0))),"--")</f>
        <v>--</v>
      </c>
      <c r="H42" s="43" t="str" cm="1">
        <f t="array" aca="1" ref="H42" ca="1">IF(ISNUMBER(Main!$F$10),INDEX(INDIRECT("'"&amp;Main!$E$10&amp;"'!$B$1:$BA$550"),ROW(H42),(MATCH("Temp",INDIRECT("'"&amp;Main!$E$10&amp;"'!$B$1:$BA$1"),0))),"--")</f>
        <v>--</v>
      </c>
      <c r="I42" s="43" t="str" cm="1">
        <f t="array" aca="1" ref="I42" ca="1">IF(ISNUMBER(Main!$F$11),INDEX(INDIRECT("'"&amp;Main!$E$11&amp;"'!$B$1:$BA$550"),ROW(I42),(MATCH("Temp",INDIRECT("'"&amp;Main!$E$11&amp;"'!$B$1:$BA$1"),0))),"--")</f>
        <v>--</v>
      </c>
      <c r="J42" s="43" t="str" cm="1">
        <f t="array" aca="1" ref="J42" ca="1">IF(ISNUMBER(Main!$F$12),INDEX(INDIRECT("'"&amp;Main!$E$12&amp;"'!$B$1:$BA$550"),ROW(J42),(MATCH("Temp",INDIRECT("'"&amp;Main!$E$12&amp;"'!$B$1:$BA$1"),0))),"--")</f>
        <v>--</v>
      </c>
      <c r="K42" s="43" t="str" cm="1">
        <f t="array" aca="1" ref="K42" ca="1">IF(ISNUMBER(Main!$F$13),INDEX(INDIRECT("'"&amp;Main!$E$13&amp;"'!$B$1:$BA$550"),ROW(K42),(MATCH("Temp",INDIRECT("'"&amp;Main!$E$13&amp;"'!$B$1:$BA$1"),0))),"--")</f>
        <v>--</v>
      </c>
      <c r="L42" s="43" t="str" cm="1">
        <f t="array" aca="1" ref="L42" ca="1">IF(ISNUMBER(Main!$F$14),INDEX(INDIRECT("'"&amp;Main!$E$14&amp;"'!$B$1:$BA$550"),ROW(L42),(MATCH("Temp",INDIRECT("'"&amp;Main!$E$14&amp;"'!$B$1:$BA$1"),0))),"--")</f>
        <v>--</v>
      </c>
      <c r="M42" s="221"/>
      <c r="N42" s="43" cm="1">
        <f t="array" aca="1" ref="N42" ca="1">IF(ISNUMBER(Main!$F$3),INDEX(INDIRECT("'"&amp;Main!$E$3&amp;"'!$B$1:$BA$550"),ROW(N42),(MATCH("Elevation",INDIRECT("'"&amp;Main!$E$3&amp;"'!$B$1:$BA$1"),0))),"--")</f>
        <v>0</v>
      </c>
      <c r="O42" s="43" cm="1">
        <f t="array" aca="1" ref="O42" ca="1">IF(ISNUMBER(Main!$F$4),INDEX(INDIRECT("'"&amp;Main!$E$4&amp;"'!$B$1:$BA$550"),ROW(O42),(MATCH("Elevation",INDIRECT("'"&amp;Main!$E$4&amp;"'!$B$1:$BA$1"),0))),"--")</f>
        <v>0</v>
      </c>
      <c r="P42" s="43" cm="1">
        <f t="array" aca="1" ref="P42" ca="1">IF(ISNUMBER(Main!$F$5),INDEX(INDIRECT("'"&amp;Main!$E$5&amp;"'!$B$1:$BA$550"),ROW(P42),(MATCH("Elevation",INDIRECT("'"&amp;Main!$E$5&amp;"'!$B$1:$BA$1"),0))),"--")</f>
        <v>0</v>
      </c>
      <c r="Q42" s="43" cm="1">
        <f t="array" aca="1" ref="Q42" ca="1">IF(ISNUMBER(Main!$F$6),INDEX(INDIRECT("'"&amp;Main!$E$6&amp;"'!$B$1:$BA$550"),ROW(Q42),(MATCH("Elevation",INDIRECT("'"&amp;Main!$E$6&amp;"'!$B$1:$BA$1"),0))),"--")</f>
        <v>0</v>
      </c>
      <c r="R42" s="43" cm="1">
        <f t="array" aca="1" ref="R42" ca="1">IF(ISNUMBER(Main!$F$7),INDEX(INDIRECT("'"&amp;Main!$E$7&amp;"'!$B$1:$BA$550"),ROW(R42),(MATCH("Elevation",INDIRECT("'"&amp;Main!$E$7&amp;"'!$B$1:$BA$1"),0))),"--")</f>
        <v>0</v>
      </c>
      <c r="S42" s="43" cm="1">
        <f t="array" aca="1" ref="S42" ca="1">IF(ISNUMBER(Main!$F$8),INDEX(INDIRECT("'"&amp;Main!$E$8&amp;"'!$B$1:$BA$550"),ROW(S42),(MATCH("Elevation",INDIRECT("'"&amp;Main!$E$8&amp;"'!$B$1:$BA$1"),0))),"--")</f>
        <v>0</v>
      </c>
      <c r="T42" s="43" t="str" cm="1">
        <f t="array" aca="1" ref="T42" ca="1">IF(ISNUMBER(Main!$F$9),INDEX(INDIRECT("'"&amp;Main!$E$9&amp;"'!$B$1:$BA$550"),ROW(T42),(MATCH("Elevation",INDIRECT("'"&amp;Main!$E$9&amp;"'!$B$1:$BA$1"),0))),"--")</f>
        <v>--</v>
      </c>
      <c r="U42" s="43" t="str" cm="1">
        <f t="array" aca="1" ref="U42" ca="1">IF(ISNUMBER(Main!$F$10),INDEX(INDIRECT("'"&amp;Main!$E$10&amp;"'!$B$1:$BA$550"),ROW(U42),(MATCH("Elevation",INDIRECT("'"&amp;Main!$E$10&amp;"'!$B$1:$BA$1"),0))),"--")</f>
        <v>--</v>
      </c>
      <c r="V42" s="43" t="str" cm="1">
        <f t="array" aca="1" ref="V42" ca="1">IF(ISNUMBER(Main!$F$11),INDEX(INDIRECT("'"&amp;Main!$E$11&amp;"'!$B$1:$BA$550"),ROW(V42),(MATCH("Elevation",INDIRECT("'"&amp;Main!$E$11&amp;"'!$B$1:$BA$1"),0))),"--")</f>
        <v>--</v>
      </c>
      <c r="W42" s="43" t="str" cm="1">
        <f t="array" aca="1" ref="W42" ca="1">IF(ISNUMBER(Main!$F$12),INDEX(INDIRECT("'"&amp;Main!$E$12&amp;"'!$B$1:$BA$550"),ROW(W42),(MATCH("Elevation",INDIRECT("'"&amp;Main!$E$12&amp;"'!$B$1:$BA$1"),0))),"--")</f>
        <v>--</v>
      </c>
      <c r="X42" s="43" t="str" cm="1">
        <f t="array" aca="1" ref="X42" ca="1">IF(ISNUMBER(Main!$F$13),INDEX(INDIRECT("'"&amp;Main!$E$13&amp;"'!$B$1:$BA$550"),ROW(X42),(MATCH("Elevation",INDIRECT("'"&amp;Main!$E$13&amp;"'!$B$1:$BA$1"),0))),"--")</f>
        <v>--</v>
      </c>
      <c r="Y42" s="43" t="str" cm="1">
        <f t="array" aca="1" ref="Y42" ca="1">IF(ISNUMBER(Main!$F$14),INDEX(INDIRECT("'"&amp;Main!$E$14&amp;"'!$B$1:$BA$550"),ROW(Y42),(MATCH("Elevation",INDIRECT("'"&amp;Main!$E$14&amp;"'!$B$1:$BA$1"),0))),"--")</f>
        <v>--</v>
      </c>
      <c r="Z42" s="221"/>
      <c r="AA42" s="43">
        <f ca="1">IF(ISNUMBER(Main!$F$3),'Storage-elevation'!BD42/1000,"--")</f>
        <v>0</v>
      </c>
      <c r="AB42" s="43">
        <f ca="1">IF(ISNUMBER(Main!$F$4),'Storage-elevation'!BE42/1000,"--")</f>
        <v>0</v>
      </c>
      <c r="AC42" s="172">
        <f ca="1">IF(ISNUMBER(Main!$F$5),'Storage-elevation'!BF42/1000,"--")</f>
        <v>0</v>
      </c>
      <c r="AD42" s="43">
        <f ca="1">IF(ISNUMBER(Main!$F$6),'Storage-elevation'!BG42/1000,"--")</f>
        <v>0</v>
      </c>
      <c r="AE42" s="43">
        <f ca="1">IF(ISNUMBER(Main!$F$7),'Storage-elevation'!BH42/1000,"--")</f>
        <v>0</v>
      </c>
      <c r="AF42" s="43">
        <f ca="1">IF(ISNUMBER(Main!$F$8),'Storage-elevation'!BI42/1000,"--")</f>
        <v>0</v>
      </c>
      <c r="AG42" s="43" t="str">
        <f ca="1">IF(ISNUMBER(Main!$F$9),'Storage-elevation'!BJ42/1000,"--")</f>
        <v>--</v>
      </c>
      <c r="AH42" s="172" t="str">
        <f ca="1">IF(ISNUMBER(Main!$F$10),'Storage-elevation'!BK42/1000,"--")</f>
        <v>--</v>
      </c>
      <c r="AI42" s="43" t="str">
        <f ca="1">IF(ISNUMBER(Main!$F$11),'Storage-elevation'!BL42/1000,"--")</f>
        <v>--</v>
      </c>
      <c r="AJ42" s="43" t="str">
        <f ca="1">IF(ISNUMBER(Main!$F$12),'Storage-elevation'!BM42/1000,"--")</f>
        <v>--</v>
      </c>
      <c r="AK42" s="43" t="str">
        <f ca="1">IF(ISNUMBER(Main!$F$13),'Storage-elevation'!BN42/1000,"--")</f>
        <v>--</v>
      </c>
      <c r="AL42" s="43" t="str">
        <f ca="1">IF(ISNUMBER(Main!$F$14),'Storage-elevation'!BO42/1000,"--")</f>
        <v>--</v>
      </c>
    </row>
    <row r="43" spans="1:38" x14ac:dyDescent="0.3">
      <c r="A43" s="43" cm="1">
        <f t="array" aca="1" ref="A43" ca="1">IF(ISNUMBER(Main!$F$3),INDEX(INDIRECT("'"&amp;Main!$E$3&amp;"'!$B$1:$BA$550"),ROW(A43),(MATCH("Temp",INDIRECT("'"&amp;Main!$E$3&amp;"'!$B$1:$BA$1"),0))),"--")</f>
        <v>0</v>
      </c>
      <c r="B43" s="43" cm="1">
        <f t="array" aca="1" ref="B43" ca="1">IF(ISNUMBER(Main!$F$4),INDEX(INDIRECT("'"&amp;Main!$E$4&amp;"'!$B$1:$BA$550"),ROW(B43),(MATCH("Temp",INDIRECT("'"&amp;Main!$E$4&amp;"'!$B$1:$BA$1"),0))),"--")</f>
        <v>0</v>
      </c>
      <c r="C43" s="43" cm="1">
        <f t="array" aca="1" ref="C43" ca="1">IF(ISNUMBER(Main!$F$5),INDEX(INDIRECT("'"&amp;Main!$E$5&amp;"'!$B$1:$BA$550"),ROW(C43),(MATCH("Temp",INDIRECT("'"&amp;Main!$E$5&amp;"'!$B$1:$BA$1"),0))),"--")</f>
        <v>0</v>
      </c>
      <c r="D43" s="43" cm="1">
        <f t="array" aca="1" ref="D43" ca="1">IF(ISNUMBER(Main!$F$6),INDEX(INDIRECT("'"&amp;Main!$E$6&amp;"'!$B$1:$BA$550"),ROW(D43),(MATCH("Temp",INDIRECT("'"&amp;Main!$E$6&amp;"'!$B$1:$BA$1"),0))),"--")</f>
        <v>0</v>
      </c>
      <c r="E43" s="43" cm="1">
        <f t="array" aca="1" ref="E43" ca="1">IF(ISNUMBER(Main!$F$7),INDEX(INDIRECT("'"&amp;Main!$E$7&amp;"'!$B$1:$BA$550"),ROW(E43),(MATCH("Temp",INDIRECT("'"&amp;Main!$E$7&amp;"'!$B$1:$BA$1"),0))),"--")</f>
        <v>0</v>
      </c>
      <c r="F43" s="43" cm="1">
        <f t="array" aca="1" ref="F43" ca="1">IF(ISNUMBER(Main!$F$8),INDEX(INDIRECT("'"&amp;Main!$E$8&amp;"'!$B$1:$BA$550"),ROW(F43),(MATCH("Temp",INDIRECT("'"&amp;Main!$E$8&amp;"'!$B$1:$BA$1"),0))),"--")</f>
        <v>0</v>
      </c>
      <c r="G43" s="43" t="str" cm="1">
        <f t="array" aca="1" ref="G43" ca="1">IF(ISNUMBER(Main!$F$9),INDEX(INDIRECT("'"&amp;Main!$E$9&amp;"'!$B$1:$BA$550"),ROW(G43),(MATCH("Temp",INDIRECT("'"&amp;Main!$E$9&amp;"'!$B$1:$BA$1"),0))),"--")</f>
        <v>--</v>
      </c>
      <c r="H43" s="43" t="str" cm="1">
        <f t="array" aca="1" ref="H43" ca="1">IF(ISNUMBER(Main!$F$10),INDEX(INDIRECT("'"&amp;Main!$E$10&amp;"'!$B$1:$BA$550"),ROW(H43),(MATCH("Temp",INDIRECT("'"&amp;Main!$E$10&amp;"'!$B$1:$BA$1"),0))),"--")</f>
        <v>--</v>
      </c>
      <c r="I43" s="43" t="str" cm="1">
        <f t="array" aca="1" ref="I43" ca="1">IF(ISNUMBER(Main!$F$11),INDEX(INDIRECT("'"&amp;Main!$E$11&amp;"'!$B$1:$BA$550"),ROW(I43),(MATCH("Temp",INDIRECT("'"&amp;Main!$E$11&amp;"'!$B$1:$BA$1"),0))),"--")</f>
        <v>--</v>
      </c>
      <c r="J43" s="43" t="str" cm="1">
        <f t="array" aca="1" ref="J43" ca="1">IF(ISNUMBER(Main!$F$12),INDEX(INDIRECT("'"&amp;Main!$E$12&amp;"'!$B$1:$BA$550"),ROW(J43),(MATCH("Temp",INDIRECT("'"&amp;Main!$E$12&amp;"'!$B$1:$BA$1"),0))),"--")</f>
        <v>--</v>
      </c>
      <c r="K43" s="43" t="str" cm="1">
        <f t="array" aca="1" ref="K43" ca="1">IF(ISNUMBER(Main!$F$13),INDEX(INDIRECT("'"&amp;Main!$E$13&amp;"'!$B$1:$BA$550"),ROW(K43),(MATCH("Temp",INDIRECT("'"&amp;Main!$E$13&amp;"'!$B$1:$BA$1"),0))),"--")</f>
        <v>--</v>
      </c>
      <c r="L43" s="43" t="str" cm="1">
        <f t="array" aca="1" ref="L43" ca="1">IF(ISNUMBER(Main!$F$14),INDEX(INDIRECT("'"&amp;Main!$E$14&amp;"'!$B$1:$BA$550"),ROW(L43),(MATCH("Temp",INDIRECT("'"&amp;Main!$E$14&amp;"'!$B$1:$BA$1"),0))),"--")</f>
        <v>--</v>
      </c>
      <c r="M43" s="221"/>
      <c r="N43" s="43" cm="1">
        <f t="array" aca="1" ref="N43" ca="1">IF(ISNUMBER(Main!$F$3),INDEX(INDIRECT("'"&amp;Main!$E$3&amp;"'!$B$1:$BA$550"),ROW(N43),(MATCH("Elevation",INDIRECT("'"&amp;Main!$E$3&amp;"'!$B$1:$BA$1"),0))),"--")</f>
        <v>0</v>
      </c>
      <c r="O43" s="43" cm="1">
        <f t="array" aca="1" ref="O43" ca="1">IF(ISNUMBER(Main!$F$4),INDEX(INDIRECT("'"&amp;Main!$E$4&amp;"'!$B$1:$BA$550"),ROW(O43),(MATCH("Elevation",INDIRECT("'"&amp;Main!$E$4&amp;"'!$B$1:$BA$1"),0))),"--")</f>
        <v>0</v>
      </c>
      <c r="P43" s="43" cm="1">
        <f t="array" aca="1" ref="P43" ca="1">IF(ISNUMBER(Main!$F$5),INDEX(INDIRECT("'"&amp;Main!$E$5&amp;"'!$B$1:$BA$550"),ROW(P43),(MATCH("Elevation",INDIRECT("'"&amp;Main!$E$5&amp;"'!$B$1:$BA$1"),0))),"--")</f>
        <v>0</v>
      </c>
      <c r="Q43" s="43" cm="1">
        <f t="array" aca="1" ref="Q43" ca="1">IF(ISNUMBER(Main!$F$6),INDEX(INDIRECT("'"&amp;Main!$E$6&amp;"'!$B$1:$BA$550"),ROW(Q43),(MATCH("Elevation",INDIRECT("'"&amp;Main!$E$6&amp;"'!$B$1:$BA$1"),0))),"--")</f>
        <v>0</v>
      </c>
      <c r="R43" s="43" cm="1">
        <f t="array" aca="1" ref="R43" ca="1">IF(ISNUMBER(Main!$F$7),INDEX(INDIRECT("'"&amp;Main!$E$7&amp;"'!$B$1:$BA$550"),ROW(R43),(MATCH("Elevation",INDIRECT("'"&amp;Main!$E$7&amp;"'!$B$1:$BA$1"),0))),"--")</f>
        <v>0</v>
      </c>
      <c r="S43" s="43" cm="1">
        <f t="array" aca="1" ref="S43" ca="1">IF(ISNUMBER(Main!$F$8),INDEX(INDIRECT("'"&amp;Main!$E$8&amp;"'!$B$1:$BA$550"),ROW(S43),(MATCH("Elevation",INDIRECT("'"&amp;Main!$E$8&amp;"'!$B$1:$BA$1"),0))),"--")</f>
        <v>0</v>
      </c>
      <c r="T43" s="43" t="str" cm="1">
        <f t="array" aca="1" ref="T43" ca="1">IF(ISNUMBER(Main!$F$9),INDEX(INDIRECT("'"&amp;Main!$E$9&amp;"'!$B$1:$BA$550"),ROW(T43),(MATCH("Elevation",INDIRECT("'"&amp;Main!$E$9&amp;"'!$B$1:$BA$1"),0))),"--")</f>
        <v>--</v>
      </c>
      <c r="U43" s="43" t="str" cm="1">
        <f t="array" aca="1" ref="U43" ca="1">IF(ISNUMBER(Main!$F$10),INDEX(INDIRECT("'"&amp;Main!$E$10&amp;"'!$B$1:$BA$550"),ROW(U43),(MATCH("Elevation",INDIRECT("'"&amp;Main!$E$10&amp;"'!$B$1:$BA$1"),0))),"--")</f>
        <v>--</v>
      </c>
      <c r="V43" s="43" t="str" cm="1">
        <f t="array" aca="1" ref="V43" ca="1">IF(ISNUMBER(Main!$F$11),INDEX(INDIRECT("'"&amp;Main!$E$11&amp;"'!$B$1:$BA$550"),ROW(V43),(MATCH("Elevation",INDIRECT("'"&amp;Main!$E$11&amp;"'!$B$1:$BA$1"),0))),"--")</f>
        <v>--</v>
      </c>
      <c r="W43" s="43" t="str" cm="1">
        <f t="array" aca="1" ref="W43" ca="1">IF(ISNUMBER(Main!$F$12),INDEX(INDIRECT("'"&amp;Main!$E$12&amp;"'!$B$1:$BA$550"),ROW(W43),(MATCH("Elevation",INDIRECT("'"&amp;Main!$E$12&amp;"'!$B$1:$BA$1"),0))),"--")</f>
        <v>--</v>
      </c>
      <c r="X43" s="43" t="str" cm="1">
        <f t="array" aca="1" ref="X43" ca="1">IF(ISNUMBER(Main!$F$13),INDEX(INDIRECT("'"&amp;Main!$E$13&amp;"'!$B$1:$BA$550"),ROW(X43),(MATCH("Elevation",INDIRECT("'"&amp;Main!$E$13&amp;"'!$B$1:$BA$1"),0))),"--")</f>
        <v>--</v>
      </c>
      <c r="Y43" s="43" t="str" cm="1">
        <f t="array" aca="1" ref="Y43" ca="1">IF(ISNUMBER(Main!$F$14),INDEX(INDIRECT("'"&amp;Main!$E$14&amp;"'!$B$1:$BA$550"),ROW(Y43),(MATCH("Elevation",INDIRECT("'"&amp;Main!$E$14&amp;"'!$B$1:$BA$1"),0))),"--")</f>
        <v>--</v>
      </c>
      <c r="Z43" s="221"/>
      <c r="AA43" s="43">
        <f ca="1">IF(ISNUMBER(Main!$F$3),'Storage-elevation'!BD43/1000,"--")</f>
        <v>0</v>
      </c>
      <c r="AB43" s="43">
        <f ca="1">IF(ISNUMBER(Main!$F$4),'Storage-elevation'!BE43/1000,"--")</f>
        <v>0</v>
      </c>
      <c r="AC43" s="172">
        <f ca="1">IF(ISNUMBER(Main!$F$5),'Storage-elevation'!BF43/1000,"--")</f>
        <v>0</v>
      </c>
      <c r="AD43" s="43">
        <f ca="1">IF(ISNUMBER(Main!$F$6),'Storage-elevation'!BG43/1000,"--")</f>
        <v>0</v>
      </c>
      <c r="AE43" s="43">
        <f ca="1">IF(ISNUMBER(Main!$F$7),'Storage-elevation'!BH43/1000,"--")</f>
        <v>0</v>
      </c>
      <c r="AF43" s="43">
        <f ca="1">IF(ISNUMBER(Main!$F$8),'Storage-elevation'!BI43/1000,"--")</f>
        <v>0</v>
      </c>
      <c r="AG43" s="43" t="str">
        <f ca="1">IF(ISNUMBER(Main!$F$9),'Storage-elevation'!BJ43/1000,"--")</f>
        <v>--</v>
      </c>
      <c r="AH43" s="172" t="str">
        <f ca="1">IF(ISNUMBER(Main!$F$10),'Storage-elevation'!BK43/1000,"--")</f>
        <v>--</v>
      </c>
      <c r="AI43" s="43" t="str">
        <f ca="1">IF(ISNUMBER(Main!$F$11),'Storage-elevation'!BL43/1000,"--")</f>
        <v>--</v>
      </c>
      <c r="AJ43" s="43" t="str">
        <f ca="1">IF(ISNUMBER(Main!$F$12),'Storage-elevation'!BM43/1000,"--")</f>
        <v>--</v>
      </c>
      <c r="AK43" s="43" t="str">
        <f ca="1">IF(ISNUMBER(Main!$F$13),'Storage-elevation'!BN43/1000,"--")</f>
        <v>--</v>
      </c>
      <c r="AL43" s="43" t="str">
        <f ca="1">IF(ISNUMBER(Main!$F$14),'Storage-elevation'!BO43/1000,"--")</f>
        <v>--</v>
      </c>
    </row>
    <row r="44" spans="1:38" x14ac:dyDescent="0.3">
      <c r="A44" s="43" cm="1">
        <f t="array" aca="1" ref="A44" ca="1">IF(ISNUMBER(Main!$F$3),INDEX(INDIRECT("'"&amp;Main!$E$3&amp;"'!$B$1:$BA$550"),ROW(A44),(MATCH("Temp",INDIRECT("'"&amp;Main!$E$3&amp;"'!$B$1:$BA$1"),0))),"--")</f>
        <v>0</v>
      </c>
      <c r="B44" s="43" cm="1">
        <f t="array" aca="1" ref="B44" ca="1">IF(ISNUMBER(Main!$F$4),INDEX(INDIRECT("'"&amp;Main!$E$4&amp;"'!$B$1:$BA$550"),ROW(B44),(MATCH("Temp",INDIRECT("'"&amp;Main!$E$4&amp;"'!$B$1:$BA$1"),0))),"--")</f>
        <v>0</v>
      </c>
      <c r="C44" s="43" cm="1">
        <f t="array" aca="1" ref="C44" ca="1">IF(ISNUMBER(Main!$F$5),INDEX(INDIRECT("'"&amp;Main!$E$5&amp;"'!$B$1:$BA$550"),ROW(C44),(MATCH("Temp",INDIRECT("'"&amp;Main!$E$5&amp;"'!$B$1:$BA$1"),0))),"--")</f>
        <v>0</v>
      </c>
      <c r="D44" s="43" cm="1">
        <f t="array" aca="1" ref="D44" ca="1">IF(ISNUMBER(Main!$F$6),INDEX(INDIRECT("'"&amp;Main!$E$6&amp;"'!$B$1:$BA$550"),ROW(D44),(MATCH("Temp",INDIRECT("'"&amp;Main!$E$6&amp;"'!$B$1:$BA$1"),0))),"--")</f>
        <v>0</v>
      </c>
      <c r="E44" s="43" cm="1">
        <f t="array" aca="1" ref="E44" ca="1">IF(ISNUMBER(Main!$F$7),INDEX(INDIRECT("'"&amp;Main!$E$7&amp;"'!$B$1:$BA$550"),ROW(E44),(MATCH("Temp",INDIRECT("'"&amp;Main!$E$7&amp;"'!$B$1:$BA$1"),0))),"--")</f>
        <v>0</v>
      </c>
      <c r="F44" s="43" cm="1">
        <f t="array" aca="1" ref="F44" ca="1">IF(ISNUMBER(Main!$F$8),INDEX(INDIRECT("'"&amp;Main!$E$8&amp;"'!$B$1:$BA$550"),ROW(F44),(MATCH("Temp",INDIRECT("'"&amp;Main!$E$8&amp;"'!$B$1:$BA$1"),0))),"--")</f>
        <v>0</v>
      </c>
      <c r="G44" s="43" t="str" cm="1">
        <f t="array" aca="1" ref="G44" ca="1">IF(ISNUMBER(Main!$F$9),INDEX(INDIRECT("'"&amp;Main!$E$9&amp;"'!$B$1:$BA$550"),ROW(G44),(MATCH("Temp",INDIRECT("'"&amp;Main!$E$9&amp;"'!$B$1:$BA$1"),0))),"--")</f>
        <v>--</v>
      </c>
      <c r="H44" s="43" t="str" cm="1">
        <f t="array" aca="1" ref="H44" ca="1">IF(ISNUMBER(Main!$F$10),INDEX(INDIRECT("'"&amp;Main!$E$10&amp;"'!$B$1:$BA$550"),ROW(H44),(MATCH("Temp",INDIRECT("'"&amp;Main!$E$10&amp;"'!$B$1:$BA$1"),0))),"--")</f>
        <v>--</v>
      </c>
      <c r="I44" s="43" t="str" cm="1">
        <f t="array" aca="1" ref="I44" ca="1">IF(ISNUMBER(Main!$F$11),INDEX(INDIRECT("'"&amp;Main!$E$11&amp;"'!$B$1:$BA$550"),ROW(I44),(MATCH("Temp",INDIRECT("'"&amp;Main!$E$11&amp;"'!$B$1:$BA$1"),0))),"--")</f>
        <v>--</v>
      </c>
      <c r="J44" s="43" t="str" cm="1">
        <f t="array" aca="1" ref="J44" ca="1">IF(ISNUMBER(Main!$F$12),INDEX(INDIRECT("'"&amp;Main!$E$12&amp;"'!$B$1:$BA$550"),ROW(J44),(MATCH("Temp",INDIRECT("'"&amp;Main!$E$12&amp;"'!$B$1:$BA$1"),0))),"--")</f>
        <v>--</v>
      </c>
      <c r="K44" s="43" t="str" cm="1">
        <f t="array" aca="1" ref="K44" ca="1">IF(ISNUMBER(Main!$F$13),INDEX(INDIRECT("'"&amp;Main!$E$13&amp;"'!$B$1:$BA$550"),ROW(K44),(MATCH("Temp",INDIRECT("'"&amp;Main!$E$13&amp;"'!$B$1:$BA$1"),0))),"--")</f>
        <v>--</v>
      </c>
      <c r="L44" s="43" t="str" cm="1">
        <f t="array" aca="1" ref="L44" ca="1">IF(ISNUMBER(Main!$F$14),INDEX(INDIRECT("'"&amp;Main!$E$14&amp;"'!$B$1:$BA$550"),ROW(L44),(MATCH("Temp",INDIRECT("'"&amp;Main!$E$14&amp;"'!$B$1:$BA$1"),0))),"--")</f>
        <v>--</v>
      </c>
      <c r="M44" s="221"/>
      <c r="N44" s="43" cm="1">
        <f t="array" aca="1" ref="N44" ca="1">IF(ISNUMBER(Main!$F$3),INDEX(INDIRECT("'"&amp;Main!$E$3&amp;"'!$B$1:$BA$550"),ROW(N44),(MATCH("Elevation",INDIRECT("'"&amp;Main!$E$3&amp;"'!$B$1:$BA$1"),0))),"--")</f>
        <v>0</v>
      </c>
      <c r="O44" s="43" cm="1">
        <f t="array" aca="1" ref="O44" ca="1">IF(ISNUMBER(Main!$F$4),INDEX(INDIRECT("'"&amp;Main!$E$4&amp;"'!$B$1:$BA$550"),ROW(O44),(MATCH("Elevation",INDIRECT("'"&amp;Main!$E$4&amp;"'!$B$1:$BA$1"),0))),"--")</f>
        <v>0</v>
      </c>
      <c r="P44" s="43" cm="1">
        <f t="array" aca="1" ref="P44" ca="1">IF(ISNUMBER(Main!$F$5),INDEX(INDIRECT("'"&amp;Main!$E$5&amp;"'!$B$1:$BA$550"),ROW(P44),(MATCH("Elevation",INDIRECT("'"&amp;Main!$E$5&amp;"'!$B$1:$BA$1"),0))),"--")</f>
        <v>0</v>
      </c>
      <c r="Q44" s="43" cm="1">
        <f t="array" aca="1" ref="Q44" ca="1">IF(ISNUMBER(Main!$F$6),INDEX(INDIRECT("'"&amp;Main!$E$6&amp;"'!$B$1:$BA$550"),ROW(Q44),(MATCH("Elevation",INDIRECT("'"&amp;Main!$E$6&amp;"'!$B$1:$BA$1"),0))),"--")</f>
        <v>0</v>
      </c>
      <c r="R44" s="43" cm="1">
        <f t="array" aca="1" ref="R44" ca="1">IF(ISNUMBER(Main!$F$7),INDEX(INDIRECT("'"&amp;Main!$E$7&amp;"'!$B$1:$BA$550"),ROW(R44),(MATCH("Elevation",INDIRECT("'"&amp;Main!$E$7&amp;"'!$B$1:$BA$1"),0))),"--")</f>
        <v>0</v>
      </c>
      <c r="S44" s="43" cm="1">
        <f t="array" aca="1" ref="S44" ca="1">IF(ISNUMBER(Main!$F$8),INDEX(INDIRECT("'"&amp;Main!$E$8&amp;"'!$B$1:$BA$550"),ROW(S44),(MATCH("Elevation",INDIRECT("'"&amp;Main!$E$8&amp;"'!$B$1:$BA$1"),0))),"--")</f>
        <v>0</v>
      </c>
      <c r="T44" s="43" t="str" cm="1">
        <f t="array" aca="1" ref="T44" ca="1">IF(ISNUMBER(Main!$F$9),INDEX(INDIRECT("'"&amp;Main!$E$9&amp;"'!$B$1:$BA$550"),ROW(T44),(MATCH("Elevation",INDIRECT("'"&amp;Main!$E$9&amp;"'!$B$1:$BA$1"),0))),"--")</f>
        <v>--</v>
      </c>
      <c r="U44" s="43" t="str" cm="1">
        <f t="array" aca="1" ref="U44" ca="1">IF(ISNUMBER(Main!$F$10),INDEX(INDIRECT("'"&amp;Main!$E$10&amp;"'!$B$1:$BA$550"),ROW(U44),(MATCH("Elevation",INDIRECT("'"&amp;Main!$E$10&amp;"'!$B$1:$BA$1"),0))),"--")</f>
        <v>--</v>
      </c>
      <c r="V44" s="43" t="str" cm="1">
        <f t="array" aca="1" ref="V44" ca="1">IF(ISNUMBER(Main!$F$11),INDEX(INDIRECT("'"&amp;Main!$E$11&amp;"'!$B$1:$BA$550"),ROW(V44),(MATCH("Elevation",INDIRECT("'"&amp;Main!$E$11&amp;"'!$B$1:$BA$1"),0))),"--")</f>
        <v>--</v>
      </c>
      <c r="W44" s="43" t="str" cm="1">
        <f t="array" aca="1" ref="W44" ca="1">IF(ISNUMBER(Main!$F$12),INDEX(INDIRECT("'"&amp;Main!$E$12&amp;"'!$B$1:$BA$550"),ROW(W44),(MATCH("Elevation",INDIRECT("'"&amp;Main!$E$12&amp;"'!$B$1:$BA$1"),0))),"--")</f>
        <v>--</v>
      </c>
      <c r="X44" s="43" t="str" cm="1">
        <f t="array" aca="1" ref="X44" ca="1">IF(ISNUMBER(Main!$F$13),INDEX(INDIRECT("'"&amp;Main!$E$13&amp;"'!$B$1:$BA$550"),ROW(X44),(MATCH("Elevation",INDIRECT("'"&amp;Main!$E$13&amp;"'!$B$1:$BA$1"),0))),"--")</f>
        <v>--</v>
      </c>
      <c r="Y44" s="43" t="str" cm="1">
        <f t="array" aca="1" ref="Y44" ca="1">IF(ISNUMBER(Main!$F$14),INDEX(INDIRECT("'"&amp;Main!$E$14&amp;"'!$B$1:$BA$550"),ROW(Y44),(MATCH("Elevation",INDIRECT("'"&amp;Main!$E$14&amp;"'!$B$1:$BA$1"),0))),"--")</f>
        <v>--</v>
      </c>
      <c r="Z44" s="221"/>
      <c r="AA44" s="43">
        <f ca="1">IF(ISNUMBER(Main!$F$3),'Storage-elevation'!BD44/1000,"--")</f>
        <v>0</v>
      </c>
      <c r="AB44" s="43">
        <f ca="1">IF(ISNUMBER(Main!$F$4),'Storage-elevation'!BE44/1000,"--")</f>
        <v>0</v>
      </c>
      <c r="AC44" s="172">
        <f ca="1">IF(ISNUMBER(Main!$F$5),'Storage-elevation'!BF44/1000,"--")</f>
        <v>0</v>
      </c>
      <c r="AD44" s="43">
        <f ca="1">IF(ISNUMBER(Main!$F$6),'Storage-elevation'!BG44/1000,"--")</f>
        <v>0</v>
      </c>
      <c r="AE44" s="43">
        <f ca="1">IF(ISNUMBER(Main!$F$7),'Storage-elevation'!BH44/1000,"--")</f>
        <v>0</v>
      </c>
      <c r="AF44" s="43">
        <f ca="1">IF(ISNUMBER(Main!$F$8),'Storage-elevation'!BI44/1000,"--")</f>
        <v>0</v>
      </c>
      <c r="AG44" s="43" t="str">
        <f ca="1">IF(ISNUMBER(Main!$F$9),'Storage-elevation'!BJ44/1000,"--")</f>
        <v>--</v>
      </c>
      <c r="AH44" s="172" t="str">
        <f ca="1">IF(ISNUMBER(Main!$F$10),'Storage-elevation'!BK44/1000,"--")</f>
        <v>--</v>
      </c>
      <c r="AI44" s="43" t="str">
        <f ca="1">IF(ISNUMBER(Main!$F$11),'Storage-elevation'!BL44/1000,"--")</f>
        <v>--</v>
      </c>
      <c r="AJ44" s="43" t="str">
        <f ca="1">IF(ISNUMBER(Main!$F$12),'Storage-elevation'!BM44/1000,"--")</f>
        <v>--</v>
      </c>
      <c r="AK44" s="43" t="str">
        <f ca="1">IF(ISNUMBER(Main!$F$13),'Storage-elevation'!BN44/1000,"--")</f>
        <v>--</v>
      </c>
      <c r="AL44" s="43" t="str">
        <f ca="1">IF(ISNUMBER(Main!$F$14),'Storage-elevation'!BO44/1000,"--")</f>
        <v>--</v>
      </c>
    </row>
    <row r="45" spans="1:38" x14ac:dyDescent="0.3">
      <c r="A45" s="43" cm="1">
        <f t="array" aca="1" ref="A45" ca="1">IF(ISNUMBER(Main!$F$3),INDEX(INDIRECT("'"&amp;Main!$E$3&amp;"'!$B$1:$BA$550"),ROW(A45),(MATCH("Temp",INDIRECT("'"&amp;Main!$E$3&amp;"'!$B$1:$BA$1"),0))),"--")</f>
        <v>0</v>
      </c>
      <c r="B45" s="43" cm="1">
        <f t="array" aca="1" ref="B45" ca="1">IF(ISNUMBER(Main!$F$4),INDEX(INDIRECT("'"&amp;Main!$E$4&amp;"'!$B$1:$BA$550"),ROW(B45),(MATCH("Temp",INDIRECT("'"&amp;Main!$E$4&amp;"'!$B$1:$BA$1"),0))),"--")</f>
        <v>0</v>
      </c>
      <c r="C45" s="43" cm="1">
        <f t="array" aca="1" ref="C45" ca="1">IF(ISNUMBER(Main!$F$5),INDEX(INDIRECT("'"&amp;Main!$E$5&amp;"'!$B$1:$BA$550"),ROW(C45),(MATCH("Temp",INDIRECT("'"&amp;Main!$E$5&amp;"'!$B$1:$BA$1"),0))),"--")</f>
        <v>0</v>
      </c>
      <c r="D45" s="43" cm="1">
        <f t="array" aca="1" ref="D45" ca="1">IF(ISNUMBER(Main!$F$6),INDEX(INDIRECT("'"&amp;Main!$E$6&amp;"'!$B$1:$BA$550"),ROW(D45),(MATCH("Temp",INDIRECT("'"&amp;Main!$E$6&amp;"'!$B$1:$BA$1"),0))),"--")</f>
        <v>0</v>
      </c>
      <c r="E45" s="43" cm="1">
        <f t="array" aca="1" ref="E45" ca="1">IF(ISNUMBER(Main!$F$7),INDEX(INDIRECT("'"&amp;Main!$E$7&amp;"'!$B$1:$BA$550"),ROW(E45),(MATCH("Temp",INDIRECT("'"&amp;Main!$E$7&amp;"'!$B$1:$BA$1"),0))),"--")</f>
        <v>0</v>
      </c>
      <c r="F45" s="43" cm="1">
        <f t="array" aca="1" ref="F45" ca="1">IF(ISNUMBER(Main!$F$8),INDEX(INDIRECT("'"&amp;Main!$E$8&amp;"'!$B$1:$BA$550"),ROW(F45),(MATCH("Temp",INDIRECT("'"&amp;Main!$E$8&amp;"'!$B$1:$BA$1"),0))),"--")</f>
        <v>0</v>
      </c>
      <c r="G45" s="43" t="str" cm="1">
        <f t="array" aca="1" ref="G45" ca="1">IF(ISNUMBER(Main!$F$9),INDEX(INDIRECT("'"&amp;Main!$E$9&amp;"'!$B$1:$BA$550"),ROW(G45),(MATCH("Temp",INDIRECT("'"&amp;Main!$E$9&amp;"'!$B$1:$BA$1"),0))),"--")</f>
        <v>--</v>
      </c>
      <c r="H45" s="43" t="str" cm="1">
        <f t="array" aca="1" ref="H45" ca="1">IF(ISNUMBER(Main!$F$10),INDEX(INDIRECT("'"&amp;Main!$E$10&amp;"'!$B$1:$BA$550"),ROW(H45),(MATCH("Temp",INDIRECT("'"&amp;Main!$E$10&amp;"'!$B$1:$BA$1"),0))),"--")</f>
        <v>--</v>
      </c>
      <c r="I45" s="43" t="str" cm="1">
        <f t="array" aca="1" ref="I45" ca="1">IF(ISNUMBER(Main!$F$11),INDEX(INDIRECT("'"&amp;Main!$E$11&amp;"'!$B$1:$BA$550"),ROW(I45),(MATCH("Temp",INDIRECT("'"&amp;Main!$E$11&amp;"'!$B$1:$BA$1"),0))),"--")</f>
        <v>--</v>
      </c>
      <c r="J45" s="43" t="str" cm="1">
        <f t="array" aca="1" ref="J45" ca="1">IF(ISNUMBER(Main!$F$12),INDEX(INDIRECT("'"&amp;Main!$E$12&amp;"'!$B$1:$BA$550"),ROW(J45),(MATCH("Temp",INDIRECT("'"&amp;Main!$E$12&amp;"'!$B$1:$BA$1"),0))),"--")</f>
        <v>--</v>
      </c>
      <c r="K45" s="43" t="str" cm="1">
        <f t="array" aca="1" ref="K45" ca="1">IF(ISNUMBER(Main!$F$13),INDEX(INDIRECT("'"&amp;Main!$E$13&amp;"'!$B$1:$BA$550"),ROW(K45),(MATCH("Temp",INDIRECT("'"&amp;Main!$E$13&amp;"'!$B$1:$BA$1"),0))),"--")</f>
        <v>--</v>
      </c>
      <c r="L45" s="43" t="str" cm="1">
        <f t="array" aca="1" ref="L45" ca="1">IF(ISNUMBER(Main!$F$14),INDEX(INDIRECT("'"&amp;Main!$E$14&amp;"'!$B$1:$BA$550"),ROW(L45),(MATCH("Temp",INDIRECT("'"&amp;Main!$E$14&amp;"'!$B$1:$BA$1"),0))),"--")</f>
        <v>--</v>
      </c>
      <c r="M45" s="221"/>
      <c r="N45" s="43" cm="1">
        <f t="array" aca="1" ref="N45" ca="1">IF(ISNUMBER(Main!$F$3),INDEX(INDIRECT("'"&amp;Main!$E$3&amp;"'!$B$1:$BA$550"),ROW(N45),(MATCH("Elevation",INDIRECT("'"&amp;Main!$E$3&amp;"'!$B$1:$BA$1"),0))),"--")</f>
        <v>0</v>
      </c>
      <c r="O45" s="43" cm="1">
        <f t="array" aca="1" ref="O45" ca="1">IF(ISNUMBER(Main!$F$4),INDEX(INDIRECT("'"&amp;Main!$E$4&amp;"'!$B$1:$BA$550"),ROW(O45),(MATCH("Elevation",INDIRECT("'"&amp;Main!$E$4&amp;"'!$B$1:$BA$1"),0))),"--")</f>
        <v>0</v>
      </c>
      <c r="P45" s="43" cm="1">
        <f t="array" aca="1" ref="P45" ca="1">IF(ISNUMBER(Main!$F$5),INDEX(INDIRECT("'"&amp;Main!$E$5&amp;"'!$B$1:$BA$550"),ROW(P45),(MATCH("Elevation",INDIRECT("'"&amp;Main!$E$5&amp;"'!$B$1:$BA$1"),0))),"--")</f>
        <v>0</v>
      </c>
      <c r="Q45" s="43" cm="1">
        <f t="array" aca="1" ref="Q45" ca="1">IF(ISNUMBER(Main!$F$6),INDEX(INDIRECT("'"&amp;Main!$E$6&amp;"'!$B$1:$BA$550"),ROW(Q45),(MATCH("Elevation",INDIRECT("'"&amp;Main!$E$6&amp;"'!$B$1:$BA$1"),0))),"--")</f>
        <v>0</v>
      </c>
      <c r="R45" s="43" cm="1">
        <f t="array" aca="1" ref="R45" ca="1">IF(ISNUMBER(Main!$F$7),INDEX(INDIRECT("'"&amp;Main!$E$7&amp;"'!$B$1:$BA$550"),ROW(R45),(MATCH("Elevation",INDIRECT("'"&amp;Main!$E$7&amp;"'!$B$1:$BA$1"),0))),"--")</f>
        <v>0</v>
      </c>
      <c r="S45" s="43" cm="1">
        <f t="array" aca="1" ref="S45" ca="1">IF(ISNUMBER(Main!$F$8),INDEX(INDIRECT("'"&amp;Main!$E$8&amp;"'!$B$1:$BA$550"),ROW(S45),(MATCH("Elevation",INDIRECT("'"&amp;Main!$E$8&amp;"'!$B$1:$BA$1"),0))),"--")</f>
        <v>0</v>
      </c>
      <c r="T45" s="43" t="str" cm="1">
        <f t="array" aca="1" ref="T45" ca="1">IF(ISNUMBER(Main!$F$9),INDEX(INDIRECT("'"&amp;Main!$E$9&amp;"'!$B$1:$BA$550"),ROW(T45),(MATCH("Elevation",INDIRECT("'"&amp;Main!$E$9&amp;"'!$B$1:$BA$1"),0))),"--")</f>
        <v>--</v>
      </c>
      <c r="U45" s="43" t="str" cm="1">
        <f t="array" aca="1" ref="U45" ca="1">IF(ISNUMBER(Main!$F$10),INDEX(INDIRECT("'"&amp;Main!$E$10&amp;"'!$B$1:$BA$550"),ROW(U45),(MATCH("Elevation",INDIRECT("'"&amp;Main!$E$10&amp;"'!$B$1:$BA$1"),0))),"--")</f>
        <v>--</v>
      </c>
      <c r="V45" s="43" t="str" cm="1">
        <f t="array" aca="1" ref="V45" ca="1">IF(ISNUMBER(Main!$F$11),INDEX(INDIRECT("'"&amp;Main!$E$11&amp;"'!$B$1:$BA$550"),ROW(V45),(MATCH("Elevation",INDIRECT("'"&amp;Main!$E$11&amp;"'!$B$1:$BA$1"),0))),"--")</f>
        <v>--</v>
      </c>
      <c r="W45" s="43" t="str" cm="1">
        <f t="array" aca="1" ref="W45" ca="1">IF(ISNUMBER(Main!$F$12),INDEX(INDIRECT("'"&amp;Main!$E$12&amp;"'!$B$1:$BA$550"),ROW(W45),(MATCH("Elevation",INDIRECT("'"&amp;Main!$E$12&amp;"'!$B$1:$BA$1"),0))),"--")</f>
        <v>--</v>
      </c>
      <c r="X45" s="43" t="str" cm="1">
        <f t="array" aca="1" ref="X45" ca="1">IF(ISNUMBER(Main!$F$13),INDEX(INDIRECT("'"&amp;Main!$E$13&amp;"'!$B$1:$BA$550"),ROW(X45),(MATCH("Elevation",INDIRECT("'"&amp;Main!$E$13&amp;"'!$B$1:$BA$1"),0))),"--")</f>
        <v>--</v>
      </c>
      <c r="Y45" s="43" t="str" cm="1">
        <f t="array" aca="1" ref="Y45" ca="1">IF(ISNUMBER(Main!$F$14),INDEX(INDIRECT("'"&amp;Main!$E$14&amp;"'!$B$1:$BA$550"),ROW(Y45),(MATCH("Elevation",INDIRECT("'"&amp;Main!$E$14&amp;"'!$B$1:$BA$1"),0))),"--")</f>
        <v>--</v>
      </c>
      <c r="Z45" s="221"/>
      <c r="AA45" s="43">
        <f ca="1">IF(ISNUMBER(Main!$F$3),'Storage-elevation'!BD45/1000,"--")</f>
        <v>0</v>
      </c>
      <c r="AB45" s="43">
        <f ca="1">IF(ISNUMBER(Main!$F$4),'Storage-elevation'!BE45/1000,"--")</f>
        <v>0</v>
      </c>
      <c r="AC45" s="172">
        <f ca="1">IF(ISNUMBER(Main!$F$5),'Storage-elevation'!BF45/1000,"--")</f>
        <v>0</v>
      </c>
      <c r="AD45" s="43">
        <f ca="1">IF(ISNUMBER(Main!$F$6),'Storage-elevation'!BG45/1000,"--")</f>
        <v>0</v>
      </c>
      <c r="AE45" s="43">
        <f ca="1">IF(ISNUMBER(Main!$F$7),'Storage-elevation'!BH45/1000,"--")</f>
        <v>0</v>
      </c>
      <c r="AF45" s="43">
        <f ca="1">IF(ISNUMBER(Main!$F$8),'Storage-elevation'!BI45/1000,"--")</f>
        <v>0</v>
      </c>
      <c r="AG45" s="43" t="str">
        <f ca="1">IF(ISNUMBER(Main!$F$9),'Storage-elevation'!BJ45/1000,"--")</f>
        <v>--</v>
      </c>
      <c r="AH45" s="172" t="str">
        <f ca="1">IF(ISNUMBER(Main!$F$10),'Storage-elevation'!BK45/1000,"--")</f>
        <v>--</v>
      </c>
      <c r="AI45" s="43" t="str">
        <f ca="1">IF(ISNUMBER(Main!$F$11),'Storage-elevation'!BL45/1000,"--")</f>
        <v>--</v>
      </c>
      <c r="AJ45" s="43" t="str">
        <f ca="1">IF(ISNUMBER(Main!$F$12),'Storage-elevation'!BM45/1000,"--")</f>
        <v>--</v>
      </c>
      <c r="AK45" s="43" t="str">
        <f ca="1">IF(ISNUMBER(Main!$F$13),'Storage-elevation'!BN45/1000,"--")</f>
        <v>--</v>
      </c>
      <c r="AL45" s="43" t="str">
        <f ca="1">IF(ISNUMBER(Main!$F$14),'Storage-elevation'!BO45/1000,"--")</f>
        <v>--</v>
      </c>
    </row>
    <row r="46" spans="1:38" x14ac:dyDescent="0.3">
      <c r="A46" s="43" cm="1">
        <f t="array" aca="1" ref="A46" ca="1">IF(ISNUMBER(Main!$F$3),INDEX(INDIRECT("'"&amp;Main!$E$3&amp;"'!$B$1:$BA$550"),ROW(A46),(MATCH("Temp",INDIRECT("'"&amp;Main!$E$3&amp;"'!$B$1:$BA$1"),0))),"--")</f>
        <v>0</v>
      </c>
      <c r="B46" s="43" cm="1">
        <f t="array" aca="1" ref="B46" ca="1">IF(ISNUMBER(Main!$F$4),INDEX(INDIRECT("'"&amp;Main!$E$4&amp;"'!$B$1:$BA$550"),ROW(B46),(MATCH("Temp",INDIRECT("'"&amp;Main!$E$4&amp;"'!$B$1:$BA$1"),0))),"--")</f>
        <v>0</v>
      </c>
      <c r="C46" s="43" cm="1">
        <f t="array" aca="1" ref="C46" ca="1">IF(ISNUMBER(Main!$F$5),INDEX(INDIRECT("'"&amp;Main!$E$5&amp;"'!$B$1:$BA$550"),ROW(C46),(MATCH("Temp",INDIRECT("'"&amp;Main!$E$5&amp;"'!$B$1:$BA$1"),0))),"--")</f>
        <v>0</v>
      </c>
      <c r="D46" s="43" cm="1">
        <f t="array" aca="1" ref="D46" ca="1">IF(ISNUMBER(Main!$F$6),INDEX(INDIRECT("'"&amp;Main!$E$6&amp;"'!$B$1:$BA$550"),ROW(D46),(MATCH("Temp",INDIRECT("'"&amp;Main!$E$6&amp;"'!$B$1:$BA$1"),0))),"--")</f>
        <v>0</v>
      </c>
      <c r="E46" s="43" cm="1">
        <f t="array" aca="1" ref="E46" ca="1">IF(ISNUMBER(Main!$F$7),INDEX(INDIRECT("'"&amp;Main!$E$7&amp;"'!$B$1:$BA$550"),ROW(E46),(MATCH("Temp",INDIRECT("'"&amp;Main!$E$7&amp;"'!$B$1:$BA$1"),0))),"--")</f>
        <v>0</v>
      </c>
      <c r="F46" s="43" cm="1">
        <f t="array" aca="1" ref="F46" ca="1">IF(ISNUMBER(Main!$F$8),INDEX(INDIRECT("'"&amp;Main!$E$8&amp;"'!$B$1:$BA$550"),ROW(F46),(MATCH("Temp",INDIRECT("'"&amp;Main!$E$8&amp;"'!$B$1:$BA$1"),0))),"--")</f>
        <v>0</v>
      </c>
      <c r="G46" s="43" t="str" cm="1">
        <f t="array" aca="1" ref="G46" ca="1">IF(ISNUMBER(Main!$F$9),INDEX(INDIRECT("'"&amp;Main!$E$9&amp;"'!$B$1:$BA$550"),ROW(G46),(MATCH("Temp",INDIRECT("'"&amp;Main!$E$9&amp;"'!$B$1:$BA$1"),0))),"--")</f>
        <v>--</v>
      </c>
      <c r="H46" s="43" t="str" cm="1">
        <f t="array" aca="1" ref="H46" ca="1">IF(ISNUMBER(Main!$F$10),INDEX(INDIRECT("'"&amp;Main!$E$10&amp;"'!$B$1:$BA$550"),ROW(H46),(MATCH("Temp",INDIRECT("'"&amp;Main!$E$10&amp;"'!$B$1:$BA$1"),0))),"--")</f>
        <v>--</v>
      </c>
      <c r="I46" s="43" t="str" cm="1">
        <f t="array" aca="1" ref="I46" ca="1">IF(ISNUMBER(Main!$F$11),INDEX(INDIRECT("'"&amp;Main!$E$11&amp;"'!$B$1:$BA$550"),ROW(I46),(MATCH("Temp",INDIRECT("'"&amp;Main!$E$11&amp;"'!$B$1:$BA$1"),0))),"--")</f>
        <v>--</v>
      </c>
      <c r="J46" s="43" t="str" cm="1">
        <f t="array" aca="1" ref="J46" ca="1">IF(ISNUMBER(Main!$F$12),INDEX(INDIRECT("'"&amp;Main!$E$12&amp;"'!$B$1:$BA$550"),ROW(J46),(MATCH("Temp",INDIRECT("'"&amp;Main!$E$12&amp;"'!$B$1:$BA$1"),0))),"--")</f>
        <v>--</v>
      </c>
      <c r="K46" s="43" t="str" cm="1">
        <f t="array" aca="1" ref="K46" ca="1">IF(ISNUMBER(Main!$F$13),INDEX(INDIRECT("'"&amp;Main!$E$13&amp;"'!$B$1:$BA$550"),ROW(K46),(MATCH("Temp",INDIRECT("'"&amp;Main!$E$13&amp;"'!$B$1:$BA$1"),0))),"--")</f>
        <v>--</v>
      </c>
      <c r="L46" s="43" t="str" cm="1">
        <f t="array" aca="1" ref="L46" ca="1">IF(ISNUMBER(Main!$F$14),INDEX(INDIRECT("'"&amp;Main!$E$14&amp;"'!$B$1:$BA$550"),ROW(L46),(MATCH("Temp",INDIRECT("'"&amp;Main!$E$14&amp;"'!$B$1:$BA$1"),0))),"--")</f>
        <v>--</v>
      </c>
      <c r="M46" s="221"/>
      <c r="N46" s="43" cm="1">
        <f t="array" aca="1" ref="N46" ca="1">IF(ISNUMBER(Main!$F$3),INDEX(INDIRECT("'"&amp;Main!$E$3&amp;"'!$B$1:$BA$550"),ROW(N46),(MATCH("Elevation",INDIRECT("'"&amp;Main!$E$3&amp;"'!$B$1:$BA$1"),0))),"--")</f>
        <v>0</v>
      </c>
      <c r="O46" s="43" cm="1">
        <f t="array" aca="1" ref="O46" ca="1">IF(ISNUMBER(Main!$F$4),INDEX(INDIRECT("'"&amp;Main!$E$4&amp;"'!$B$1:$BA$550"),ROW(O46),(MATCH("Elevation",INDIRECT("'"&amp;Main!$E$4&amp;"'!$B$1:$BA$1"),0))),"--")</f>
        <v>0</v>
      </c>
      <c r="P46" s="43" cm="1">
        <f t="array" aca="1" ref="P46" ca="1">IF(ISNUMBER(Main!$F$5),INDEX(INDIRECT("'"&amp;Main!$E$5&amp;"'!$B$1:$BA$550"),ROW(P46),(MATCH("Elevation",INDIRECT("'"&amp;Main!$E$5&amp;"'!$B$1:$BA$1"),0))),"--")</f>
        <v>0</v>
      </c>
      <c r="Q46" s="43" cm="1">
        <f t="array" aca="1" ref="Q46" ca="1">IF(ISNUMBER(Main!$F$6),INDEX(INDIRECT("'"&amp;Main!$E$6&amp;"'!$B$1:$BA$550"),ROW(Q46),(MATCH("Elevation",INDIRECT("'"&amp;Main!$E$6&amp;"'!$B$1:$BA$1"),0))),"--")</f>
        <v>0</v>
      </c>
      <c r="R46" s="43" cm="1">
        <f t="array" aca="1" ref="R46" ca="1">IF(ISNUMBER(Main!$F$7),INDEX(INDIRECT("'"&amp;Main!$E$7&amp;"'!$B$1:$BA$550"),ROW(R46),(MATCH("Elevation",INDIRECT("'"&amp;Main!$E$7&amp;"'!$B$1:$BA$1"),0))),"--")</f>
        <v>0</v>
      </c>
      <c r="S46" s="43" cm="1">
        <f t="array" aca="1" ref="S46" ca="1">IF(ISNUMBER(Main!$F$8),INDEX(INDIRECT("'"&amp;Main!$E$8&amp;"'!$B$1:$BA$550"),ROW(S46),(MATCH("Elevation",INDIRECT("'"&amp;Main!$E$8&amp;"'!$B$1:$BA$1"),0))),"--")</f>
        <v>0</v>
      </c>
      <c r="T46" s="43" t="str" cm="1">
        <f t="array" aca="1" ref="T46" ca="1">IF(ISNUMBER(Main!$F$9),INDEX(INDIRECT("'"&amp;Main!$E$9&amp;"'!$B$1:$BA$550"),ROW(T46),(MATCH("Elevation",INDIRECT("'"&amp;Main!$E$9&amp;"'!$B$1:$BA$1"),0))),"--")</f>
        <v>--</v>
      </c>
      <c r="U46" s="43" t="str" cm="1">
        <f t="array" aca="1" ref="U46" ca="1">IF(ISNUMBER(Main!$F$10),INDEX(INDIRECT("'"&amp;Main!$E$10&amp;"'!$B$1:$BA$550"),ROW(U46),(MATCH("Elevation",INDIRECT("'"&amp;Main!$E$10&amp;"'!$B$1:$BA$1"),0))),"--")</f>
        <v>--</v>
      </c>
      <c r="V46" s="43" t="str" cm="1">
        <f t="array" aca="1" ref="V46" ca="1">IF(ISNUMBER(Main!$F$11),INDEX(INDIRECT("'"&amp;Main!$E$11&amp;"'!$B$1:$BA$550"),ROW(V46),(MATCH("Elevation",INDIRECT("'"&amp;Main!$E$11&amp;"'!$B$1:$BA$1"),0))),"--")</f>
        <v>--</v>
      </c>
      <c r="W46" s="43" t="str" cm="1">
        <f t="array" aca="1" ref="W46" ca="1">IF(ISNUMBER(Main!$F$12),INDEX(INDIRECT("'"&amp;Main!$E$12&amp;"'!$B$1:$BA$550"),ROW(W46),(MATCH("Elevation",INDIRECT("'"&amp;Main!$E$12&amp;"'!$B$1:$BA$1"),0))),"--")</f>
        <v>--</v>
      </c>
      <c r="X46" s="43" t="str" cm="1">
        <f t="array" aca="1" ref="X46" ca="1">IF(ISNUMBER(Main!$F$13),INDEX(INDIRECT("'"&amp;Main!$E$13&amp;"'!$B$1:$BA$550"),ROW(X46),(MATCH("Elevation",INDIRECT("'"&amp;Main!$E$13&amp;"'!$B$1:$BA$1"),0))),"--")</f>
        <v>--</v>
      </c>
      <c r="Y46" s="43" t="str" cm="1">
        <f t="array" aca="1" ref="Y46" ca="1">IF(ISNUMBER(Main!$F$14),INDEX(INDIRECT("'"&amp;Main!$E$14&amp;"'!$B$1:$BA$550"),ROW(Y46),(MATCH("Elevation",INDIRECT("'"&amp;Main!$E$14&amp;"'!$B$1:$BA$1"),0))),"--")</f>
        <v>--</v>
      </c>
      <c r="Z46" s="221"/>
      <c r="AA46" s="43">
        <f ca="1">IF(ISNUMBER(Main!$F$3),'Storage-elevation'!BD46/1000,"--")</f>
        <v>0</v>
      </c>
      <c r="AB46" s="43">
        <f ca="1">IF(ISNUMBER(Main!$F$4),'Storage-elevation'!BE46/1000,"--")</f>
        <v>0</v>
      </c>
      <c r="AC46" s="172">
        <f ca="1">IF(ISNUMBER(Main!$F$5),'Storage-elevation'!BF46/1000,"--")</f>
        <v>0</v>
      </c>
      <c r="AD46" s="43">
        <f ca="1">IF(ISNUMBER(Main!$F$6),'Storage-elevation'!BG46/1000,"--")</f>
        <v>0</v>
      </c>
      <c r="AE46" s="43">
        <f ca="1">IF(ISNUMBER(Main!$F$7),'Storage-elevation'!BH46/1000,"--")</f>
        <v>0</v>
      </c>
      <c r="AF46" s="43">
        <f ca="1">IF(ISNUMBER(Main!$F$8),'Storage-elevation'!BI46/1000,"--")</f>
        <v>0</v>
      </c>
      <c r="AG46" s="43" t="str">
        <f ca="1">IF(ISNUMBER(Main!$F$9),'Storage-elevation'!BJ46/1000,"--")</f>
        <v>--</v>
      </c>
      <c r="AH46" s="172" t="str">
        <f ca="1">IF(ISNUMBER(Main!$F$10),'Storage-elevation'!BK46/1000,"--")</f>
        <v>--</v>
      </c>
      <c r="AI46" s="43" t="str">
        <f ca="1">IF(ISNUMBER(Main!$F$11),'Storage-elevation'!BL46/1000,"--")</f>
        <v>--</v>
      </c>
      <c r="AJ46" s="43" t="str">
        <f ca="1">IF(ISNUMBER(Main!$F$12),'Storage-elevation'!BM46/1000,"--")</f>
        <v>--</v>
      </c>
      <c r="AK46" s="43" t="str">
        <f ca="1">IF(ISNUMBER(Main!$F$13),'Storage-elevation'!BN46/1000,"--")</f>
        <v>--</v>
      </c>
      <c r="AL46" s="43" t="str">
        <f ca="1">IF(ISNUMBER(Main!$F$14),'Storage-elevation'!BO46/1000,"--")</f>
        <v>--</v>
      </c>
    </row>
    <row r="47" spans="1:38" x14ac:dyDescent="0.3">
      <c r="A47" s="43" cm="1">
        <f t="array" aca="1" ref="A47" ca="1">IF(ISNUMBER(Main!$F$3),INDEX(INDIRECT("'"&amp;Main!$E$3&amp;"'!$B$1:$BA$550"),ROW(A47),(MATCH("Temp",INDIRECT("'"&amp;Main!$E$3&amp;"'!$B$1:$BA$1"),0))),"--")</f>
        <v>0</v>
      </c>
      <c r="B47" s="43" cm="1">
        <f t="array" aca="1" ref="B47" ca="1">IF(ISNUMBER(Main!$F$4),INDEX(INDIRECT("'"&amp;Main!$E$4&amp;"'!$B$1:$BA$550"),ROW(B47),(MATCH("Temp",INDIRECT("'"&amp;Main!$E$4&amp;"'!$B$1:$BA$1"),0))),"--")</f>
        <v>0</v>
      </c>
      <c r="C47" s="43" cm="1">
        <f t="array" aca="1" ref="C47" ca="1">IF(ISNUMBER(Main!$F$5),INDEX(INDIRECT("'"&amp;Main!$E$5&amp;"'!$B$1:$BA$550"),ROW(C47),(MATCH("Temp",INDIRECT("'"&amp;Main!$E$5&amp;"'!$B$1:$BA$1"),0))),"--")</f>
        <v>0</v>
      </c>
      <c r="D47" s="43" cm="1">
        <f t="array" aca="1" ref="D47" ca="1">IF(ISNUMBER(Main!$F$6),INDEX(INDIRECT("'"&amp;Main!$E$6&amp;"'!$B$1:$BA$550"),ROW(D47),(MATCH("Temp",INDIRECT("'"&amp;Main!$E$6&amp;"'!$B$1:$BA$1"),0))),"--")</f>
        <v>0</v>
      </c>
      <c r="E47" s="43" cm="1">
        <f t="array" aca="1" ref="E47" ca="1">IF(ISNUMBER(Main!$F$7),INDEX(INDIRECT("'"&amp;Main!$E$7&amp;"'!$B$1:$BA$550"),ROW(E47),(MATCH("Temp",INDIRECT("'"&amp;Main!$E$7&amp;"'!$B$1:$BA$1"),0))),"--")</f>
        <v>0</v>
      </c>
      <c r="F47" s="43" cm="1">
        <f t="array" aca="1" ref="F47" ca="1">IF(ISNUMBER(Main!$F$8),INDEX(INDIRECT("'"&amp;Main!$E$8&amp;"'!$B$1:$BA$550"),ROW(F47),(MATCH("Temp",INDIRECT("'"&amp;Main!$E$8&amp;"'!$B$1:$BA$1"),0))),"--")</f>
        <v>0</v>
      </c>
      <c r="G47" s="43" t="str" cm="1">
        <f t="array" aca="1" ref="G47" ca="1">IF(ISNUMBER(Main!$F$9),INDEX(INDIRECT("'"&amp;Main!$E$9&amp;"'!$B$1:$BA$550"),ROW(G47),(MATCH("Temp",INDIRECT("'"&amp;Main!$E$9&amp;"'!$B$1:$BA$1"),0))),"--")</f>
        <v>--</v>
      </c>
      <c r="H47" s="43" t="str" cm="1">
        <f t="array" aca="1" ref="H47" ca="1">IF(ISNUMBER(Main!$F$10),INDEX(INDIRECT("'"&amp;Main!$E$10&amp;"'!$B$1:$BA$550"),ROW(H47),(MATCH("Temp",INDIRECT("'"&amp;Main!$E$10&amp;"'!$B$1:$BA$1"),0))),"--")</f>
        <v>--</v>
      </c>
      <c r="I47" s="43" t="str" cm="1">
        <f t="array" aca="1" ref="I47" ca="1">IF(ISNUMBER(Main!$F$11),INDEX(INDIRECT("'"&amp;Main!$E$11&amp;"'!$B$1:$BA$550"),ROW(I47),(MATCH("Temp",INDIRECT("'"&amp;Main!$E$11&amp;"'!$B$1:$BA$1"),0))),"--")</f>
        <v>--</v>
      </c>
      <c r="J47" s="43" t="str" cm="1">
        <f t="array" aca="1" ref="J47" ca="1">IF(ISNUMBER(Main!$F$12),INDEX(INDIRECT("'"&amp;Main!$E$12&amp;"'!$B$1:$BA$550"),ROW(J47),(MATCH("Temp",INDIRECT("'"&amp;Main!$E$12&amp;"'!$B$1:$BA$1"),0))),"--")</f>
        <v>--</v>
      </c>
      <c r="K47" s="43" t="str" cm="1">
        <f t="array" aca="1" ref="K47" ca="1">IF(ISNUMBER(Main!$F$13),INDEX(INDIRECT("'"&amp;Main!$E$13&amp;"'!$B$1:$BA$550"),ROW(K47),(MATCH("Temp",INDIRECT("'"&amp;Main!$E$13&amp;"'!$B$1:$BA$1"),0))),"--")</f>
        <v>--</v>
      </c>
      <c r="L47" s="43" t="str" cm="1">
        <f t="array" aca="1" ref="L47" ca="1">IF(ISNUMBER(Main!$F$14),INDEX(INDIRECT("'"&amp;Main!$E$14&amp;"'!$B$1:$BA$550"),ROW(L47),(MATCH("Temp",INDIRECT("'"&amp;Main!$E$14&amp;"'!$B$1:$BA$1"),0))),"--")</f>
        <v>--</v>
      </c>
      <c r="M47" s="221"/>
      <c r="N47" s="43" cm="1">
        <f t="array" aca="1" ref="N47" ca="1">IF(ISNUMBER(Main!$F$3),INDEX(INDIRECT("'"&amp;Main!$E$3&amp;"'!$B$1:$BA$550"),ROW(N47),(MATCH("Elevation",INDIRECT("'"&amp;Main!$E$3&amp;"'!$B$1:$BA$1"),0))),"--")</f>
        <v>0</v>
      </c>
      <c r="O47" s="43" cm="1">
        <f t="array" aca="1" ref="O47" ca="1">IF(ISNUMBER(Main!$F$4),INDEX(INDIRECT("'"&amp;Main!$E$4&amp;"'!$B$1:$BA$550"),ROW(O47),(MATCH("Elevation",INDIRECT("'"&amp;Main!$E$4&amp;"'!$B$1:$BA$1"),0))),"--")</f>
        <v>0</v>
      </c>
      <c r="P47" s="43" cm="1">
        <f t="array" aca="1" ref="P47" ca="1">IF(ISNUMBER(Main!$F$5),INDEX(INDIRECT("'"&amp;Main!$E$5&amp;"'!$B$1:$BA$550"),ROW(P47),(MATCH("Elevation",INDIRECT("'"&amp;Main!$E$5&amp;"'!$B$1:$BA$1"),0))),"--")</f>
        <v>0</v>
      </c>
      <c r="Q47" s="43" cm="1">
        <f t="array" aca="1" ref="Q47" ca="1">IF(ISNUMBER(Main!$F$6),INDEX(INDIRECT("'"&amp;Main!$E$6&amp;"'!$B$1:$BA$550"),ROW(Q47),(MATCH("Elevation",INDIRECT("'"&amp;Main!$E$6&amp;"'!$B$1:$BA$1"),0))),"--")</f>
        <v>0</v>
      </c>
      <c r="R47" s="43" cm="1">
        <f t="array" aca="1" ref="R47" ca="1">IF(ISNUMBER(Main!$F$7),INDEX(INDIRECT("'"&amp;Main!$E$7&amp;"'!$B$1:$BA$550"),ROW(R47),(MATCH("Elevation",INDIRECT("'"&amp;Main!$E$7&amp;"'!$B$1:$BA$1"),0))),"--")</f>
        <v>0</v>
      </c>
      <c r="S47" s="43" cm="1">
        <f t="array" aca="1" ref="S47" ca="1">IF(ISNUMBER(Main!$F$8),INDEX(INDIRECT("'"&amp;Main!$E$8&amp;"'!$B$1:$BA$550"),ROW(S47),(MATCH("Elevation",INDIRECT("'"&amp;Main!$E$8&amp;"'!$B$1:$BA$1"),0))),"--")</f>
        <v>0</v>
      </c>
      <c r="T47" s="43" t="str" cm="1">
        <f t="array" aca="1" ref="T47" ca="1">IF(ISNUMBER(Main!$F$9),INDEX(INDIRECT("'"&amp;Main!$E$9&amp;"'!$B$1:$BA$550"),ROW(T47),(MATCH("Elevation",INDIRECT("'"&amp;Main!$E$9&amp;"'!$B$1:$BA$1"),0))),"--")</f>
        <v>--</v>
      </c>
      <c r="U47" s="43" t="str" cm="1">
        <f t="array" aca="1" ref="U47" ca="1">IF(ISNUMBER(Main!$F$10),INDEX(INDIRECT("'"&amp;Main!$E$10&amp;"'!$B$1:$BA$550"),ROW(U47),(MATCH("Elevation",INDIRECT("'"&amp;Main!$E$10&amp;"'!$B$1:$BA$1"),0))),"--")</f>
        <v>--</v>
      </c>
      <c r="V47" s="43" t="str" cm="1">
        <f t="array" aca="1" ref="V47" ca="1">IF(ISNUMBER(Main!$F$11),INDEX(INDIRECT("'"&amp;Main!$E$11&amp;"'!$B$1:$BA$550"),ROW(V47),(MATCH("Elevation",INDIRECT("'"&amp;Main!$E$11&amp;"'!$B$1:$BA$1"),0))),"--")</f>
        <v>--</v>
      </c>
      <c r="W47" s="43" t="str" cm="1">
        <f t="array" aca="1" ref="W47" ca="1">IF(ISNUMBER(Main!$F$12),INDEX(INDIRECT("'"&amp;Main!$E$12&amp;"'!$B$1:$BA$550"),ROW(W47),(MATCH("Elevation",INDIRECT("'"&amp;Main!$E$12&amp;"'!$B$1:$BA$1"),0))),"--")</f>
        <v>--</v>
      </c>
      <c r="X47" s="43" t="str" cm="1">
        <f t="array" aca="1" ref="X47" ca="1">IF(ISNUMBER(Main!$F$13),INDEX(INDIRECT("'"&amp;Main!$E$13&amp;"'!$B$1:$BA$550"),ROW(X47),(MATCH("Elevation",INDIRECT("'"&amp;Main!$E$13&amp;"'!$B$1:$BA$1"),0))),"--")</f>
        <v>--</v>
      </c>
      <c r="Y47" s="43" t="str" cm="1">
        <f t="array" aca="1" ref="Y47" ca="1">IF(ISNUMBER(Main!$F$14),INDEX(INDIRECT("'"&amp;Main!$E$14&amp;"'!$B$1:$BA$550"),ROW(Y47),(MATCH("Elevation",INDIRECT("'"&amp;Main!$E$14&amp;"'!$B$1:$BA$1"),0))),"--")</f>
        <v>--</v>
      </c>
      <c r="Z47" s="221"/>
      <c r="AA47" s="43">
        <f ca="1">IF(ISNUMBER(Main!$F$3),'Storage-elevation'!BD47/1000,"--")</f>
        <v>0</v>
      </c>
      <c r="AB47" s="43">
        <f ca="1">IF(ISNUMBER(Main!$F$4),'Storage-elevation'!BE47/1000,"--")</f>
        <v>0</v>
      </c>
      <c r="AC47" s="172">
        <f ca="1">IF(ISNUMBER(Main!$F$5),'Storage-elevation'!BF47/1000,"--")</f>
        <v>0</v>
      </c>
      <c r="AD47" s="43">
        <f ca="1">IF(ISNUMBER(Main!$F$6),'Storage-elevation'!BG47/1000,"--")</f>
        <v>0</v>
      </c>
      <c r="AE47" s="43">
        <f ca="1">IF(ISNUMBER(Main!$F$7),'Storage-elevation'!BH47/1000,"--")</f>
        <v>0</v>
      </c>
      <c r="AF47" s="43">
        <f ca="1">IF(ISNUMBER(Main!$F$8),'Storage-elevation'!BI47/1000,"--")</f>
        <v>0</v>
      </c>
      <c r="AG47" s="43" t="str">
        <f ca="1">IF(ISNUMBER(Main!$F$9),'Storage-elevation'!BJ47/1000,"--")</f>
        <v>--</v>
      </c>
      <c r="AH47" s="172" t="str">
        <f ca="1">IF(ISNUMBER(Main!$F$10),'Storage-elevation'!BK47/1000,"--")</f>
        <v>--</v>
      </c>
      <c r="AI47" s="43" t="str">
        <f ca="1">IF(ISNUMBER(Main!$F$11),'Storage-elevation'!BL47/1000,"--")</f>
        <v>--</v>
      </c>
      <c r="AJ47" s="43" t="str">
        <f ca="1">IF(ISNUMBER(Main!$F$12),'Storage-elevation'!BM47/1000,"--")</f>
        <v>--</v>
      </c>
      <c r="AK47" s="43" t="str">
        <f ca="1">IF(ISNUMBER(Main!$F$13),'Storage-elevation'!BN47/1000,"--")</f>
        <v>--</v>
      </c>
      <c r="AL47" s="43" t="str">
        <f ca="1">IF(ISNUMBER(Main!$F$14),'Storage-elevation'!BO47/1000,"--")</f>
        <v>--</v>
      </c>
    </row>
    <row r="48" spans="1:38" x14ac:dyDescent="0.3">
      <c r="A48" s="43" cm="1">
        <f t="array" aca="1" ref="A48" ca="1">IF(ISNUMBER(Main!$F$3),INDEX(INDIRECT("'"&amp;Main!$E$3&amp;"'!$B$1:$BA$550"),ROW(A48),(MATCH("Temp",INDIRECT("'"&amp;Main!$E$3&amp;"'!$B$1:$BA$1"),0))),"--")</f>
        <v>0</v>
      </c>
      <c r="B48" s="43" cm="1">
        <f t="array" aca="1" ref="B48" ca="1">IF(ISNUMBER(Main!$F$4),INDEX(INDIRECT("'"&amp;Main!$E$4&amp;"'!$B$1:$BA$550"),ROW(B48),(MATCH("Temp",INDIRECT("'"&amp;Main!$E$4&amp;"'!$B$1:$BA$1"),0))),"--")</f>
        <v>0</v>
      </c>
      <c r="C48" s="43" cm="1">
        <f t="array" aca="1" ref="C48" ca="1">IF(ISNUMBER(Main!$F$5),INDEX(INDIRECT("'"&amp;Main!$E$5&amp;"'!$B$1:$BA$550"),ROW(C48),(MATCH("Temp",INDIRECT("'"&amp;Main!$E$5&amp;"'!$B$1:$BA$1"),0))),"--")</f>
        <v>0</v>
      </c>
      <c r="D48" s="43" cm="1">
        <f t="array" aca="1" ref="D48" ca="1">IF(ISNUMBER(Main!$F$6),INDEX(INDIRECT("'"&amp;Main!$E$6&amp;"'!$B$1:$BA$550"),ROW(D48),(MATCH("Temp",INDIRECT("'"&amp;Main!$E$6&amp;"'!$B$1:$BA$1"),0))),"--")</f>
        <v>0</v>
      </c>
      <c r="E48" s="43" cm="1">
        <f t="array" aca="1" ref="E48" ca="1">IF(ISNUMBER(Main!$F$7),INDEX(INDIRECT("'"&amp;Main!$E$7&amp;"'!$B$1:$BA$550"),ROW(E48),(MATCH("Temp",INDIRECT("'"&amp;Main!$E$7&amp;"'!$B$1:$BA$1"),0))),"--")</f>
        <v>0</v>
      </c>
      <c r="F48" s="43" cm="1">
        <f t="array" aca="1" ref="F48" ca="1">IF(ISNUMBER(Main!$F$8),INDEX(INDIRECT("'"&amp;Main!$E$8&amp;"'!$B$1:$BA$550"),ROW(F48),(MATCH("Temp",INDIRECT("'"&amp;Main!$E$8&amp;"'!$B$1:$BA$1"),0))),"--")</f>
        <v>0</v>
      </c>
      <c r="G48" s="43" t="str" cm="1">
        <f t="array" aca="1" ref="G48" ca="1">IF(ISNUMBER(Main!$F$9),INDEX(INDIRECT("'"&amp;Main!$E$9&amp;"'!$B$1:$BA$550"),ROW(G48),(MATCH("Temp",INDIRECT("'"&amp;Main!$E$9&amp;"'!$B$1:$BA$1"),0))),"--")</f>
        <v>--</v>
      </c>
      <c r="H48" s="43" t="str" cm="1">
        <f t="array" aca="1" ref="H48" ca="1">IF(ISNUMBER(Main!$F$10),INDEX(INDIRECT("'"&amp;Main!$E$10&amp;"'!$B$1:$BA$550"),ROW(H48),(MATCH("Temp",INDIRECT("'"&amp;Main!$E$10&amp;"'!$B$1:$BA$1"),0))),"--")</f>
        <v>--</v>
      </c>
      <c r="I48" s="43" t="str" cm="1">
        <f t="array" aca="1" ref="I48" ca="1">IF(ISNUMBER(Main!$F$11),INDEX(INDIRECT("'"&amp;Main!$E$11&amp;"'!$B$1:$BA$550"),ROW(I48),(MATCH("Temp",INDIRECT("'"&amp;Main!$E$11&amp;"'!$B$1:$BA$1"),0))),"--")</f>
        <v>--</v>
      </c>
      <c r="J48" s="43" t="str" cm="1">
        <f t="array" aca="1" ref="J48" ca="1">IF(ISNUMBER(Main!$F$12),INDEX(INDIRECT("'"&amp;Main!$E$12&amp;"'!$B$1:$BA$550"),ROW(J48),(MATCH("Temp",INDIRECT("'"&amp;Main!$E$12&amp;"'!$B$1:$BA$1"),0))),"--")</f>
        <v>--</v>
      </c>
      <c r="K48" s="43" t="str" cm="1">
        <f t="array" aca="1" ref="K48" ca="1">IF(ISNUMBER(Main!$F$13),INDEX(INDIRECT("'"&amp;Main!$E$13&amp;"'!$B$1:$BA$550"),ROW(K48),(MATCH("Temp",INDIRECT("'"&amp;Main!$E$13&amp;"'!$B$1:$BA$1"),0))),"--")</f>
        <v>--</v>
      </c>
      <c r="L48" s="43" t="str" cm="1">
        <f t="array" aca="1" ref="L48" ca="1">IF(ISNUMBER(Main!$F$14),INDEX(INDIRECT("'"&amp;Main!$E$14&amp;"'!$B$1:$BA$550"),ROW(L48),(MATCH("Temp",INDIRECT("'"&amp;Main!$E$14&amp;"'!$B$1:$BA$1"),0))),"--")</f>
        <v>--</v>
      </c>
      <c r="M48" s="221"/>
      <c r="N48" s="43" cm="1">
        <f t="array" aca="1" ref="N48" ca="1">IF(ISNUMBER(Main!$F$3),INDEX(INDIRECT("'"&amp;Main!$E$3&amp;"'!$B$1:$BA$550"),ROW(N48),(MATCH("Elevation",INDIRECT("'"&amp;Main!$E$3&amp;"'!$B$1:$BA$1"),0))),"--")</f>
        <v>0</v>
      </c>
      <c r="O48" s="43" cm="1">
        <f t="array" aca="1" ref="O48" ca="1">IF(ISNUMBER(Main!$F$4),INDEX(INDIRECT("'"&amp;Main!$E$4&amp;"'!$B$1:$BA$550"),ROW(O48),(MATCH("Elevation",INDIRECT("'"&amp;Main!$E$4&amp;"'!$B$1:$BA$1"),0))),"--")</f>
        <v>0</v>
      </c>
      <c r="P48" s="43" cm="1">
        <f t="array" aca="1" ref="P48" ca="1">IF(ISNUMBER(Main!$F$5),INDEX(INDIRECT("'"&amp;Main!$E$5&amp;"'!$B$1:$BA$550"),ROW(P48),(MATCH("Elevation",INDIRECT("'"&amp;Main!$E$5&amp;"'!$B$1:$BA$1"),0))),"--")</f>
        <v>0</v>
      </c>
      <c r="Q48" s="43" cm="1">
        <f t="array" aca="1" ref="Q48" ca="1">IF(ISNUMBER(Main!$F$6),INDEX(INDIRECT("'"&amp;Main!$E$6&amp;"'!$B$1:$BA$550"),ROW(Q48),(MATCH("Elevation",INDIRECT("'"&amp;Main!$E$6&amp;"'!$B$1:$BA$1"),0))),"--")</f>
        <v>0</v>
      </c>
      <c r="R48" s="43" cm="1">
        <f t="array" aca="1" ref="R48" ca="1">IF(ISNUMBER(Main!$F$7),INDEX(INDIRECT("'"&amp;Main!$E$7&amp;"'!$B$1:$BA$550"),ROW(R48),(MATCH("Elevation",INDIRECT("'"&amp;Main!$E$7&amp;"'!$B$1:$BA$1"),0))),"--")</f>
        <v>0</v>
      </c>
      <c r="S48" s="43" cm="1">
        <f t="array" aca="1" ref="S48" ca="1">IF(ISNUMBER(Main!$F$8),INDEX(INDIRECT("'"&amp;Main!$E$8&amp;"'!$B$1:$BA$550"),ROW(S48),(MATCH("Elevation",INDIRECT("'"&amp;Main!$E$8&amp;"'!$B$1:$BA$1"),0))),"--")</f>
        <v>0</v>
      </c>
      <c r="T48" s="43" t="str" cm="1">
        <f t="array" aca="1" ref="T48" ca="1">IF(ISNUMBER(Main!$F$9),INDEX(INDIRECT("'"&amp;Main!$E$9&amp;"'!$B$1:$BA$550"),ROW(T48),(MATCH("Elevation",INDIRECT("'"&amp;Main!$E$9&amp;"'!$B$1:$BA$1"),0))),"--")</f>
        <v>--</v>
      </c>
      <c r="U48" s="43" t="str" cm="1">
        <f t="array" aca="1" ref="U48" ca="1">IF(ISNUMBER(Main!$F$10),INDEX(INDIRECT("'"&amp;Main!$E$10&amp;"'!$B$1:$BA$550"),ROW(U48),(MATCH("Elevation",INDIRECT("'"&amp;Main!$E$10&amp;"'!$B$1:$BA$1"),0))),"--")</f>
        <v>--</v>
      </c>
      <c r="V48" s="43" t="str" cm="1">
        <f t="array" aca="1" ref="V48" ca="1">IF(ISNUMBER(Main!$F$11),INDEX(INDIRECT("'"&amp;Main!$E$11&amp;"'!$B$1:$BA$550"),ROW(V48),(MATCH("Elevation",INDIRECT("'"&amp;Main!$E$11&amp;"'!$B$1:$BA$1"),0))),"--")</f>
        <v>--</v>
      </c>
      <c r="W48" s="43" t="str" cm="1">
        <f t="array" aca="1" ref="W48" ca="1">IF(ISNUMBER(Main!$F$12),INDEX(INDIRECT("'"&amp;Main!$E$12&amp;"'!$B$1:$BA$550"),ROW(W48),(MATCH("Elevation",INDIRECT("'"&amp;Main!$E$12&amp;"'!$B$1:$BA$1"),0))),"--")</f>
        <v>--</v>
      </c>
      <c r="X48" s="43" t="str" cm="1">
        <f t="array" aca="1" ref="X48" ca="1">IF(ISNUMBER(Main!$F$13),INDEX(INDIRECT("'"&amp;Main!$E$13&amp;"'!$B$1:$BA$550"),ROW(X48),(MATCH("Elevation",INDIRECT("'"&amp;Main!$E$13&amp;"'!$B$1:$BA$1"),0))),"--")</f>
        <v>--</v>
      </c>
      <c r="Y48" s="43" t="str" cm="1">
        <f t="array" aca="1" ref="Y48" ca="1">IF(ISNUMBER(Main!$F$14),INDEX(INDIRECT("'"&amp;Main!$E$14&amp;"'!$B$1:$BA$550"),ROW(Y48),(MATCH("Elevation",INDIRECT("'"&amp;Main!$E$14&amp;"'!$B$1:$BA$1"),0))),"--")</f>
        <v>--</v>
      </c>
      <c r="Z48" s="221"/>
      <c r="AA48" s="43">
        <f ca="1">IF(ISNUMBER(Main!$F$3),'Storage-elevation'!BD48/1000,"--")</f>
        <v>0</v>
      </c>
      <c r="AB48" s="43">
        <f ca="1">IF(ISNUMBER(Main!$F$4),'Storage-elevation'!BE48/1000,"--")</f>
        <v>0</v>
      </c>
      <c r="AC48" s="172">
        <f ca="1">IF(ISNUMBER(Main!$F$5),'Storage-elevation'!BF48/1000,"--")</f>
        <v>0</v>
      </c>
      <c r="AD48" s="43">
        <f ca="1">IF(ISNUMBER(Main!$F$6),'Storage-elevation'!BG48/1000,"--")</f>
        <v>0</v>
      </c>
      <c r="AE48" s="43">
        <f ca="1">IF(ISNUMBER(Main!$F$7),'Storage-elevation'!BH48/1000,"--")</f>
        <v>0</v>
      </c>
      <c r="AF48" s="43">
        <f ca="1">IF(ISNUMBER(Main!$F$8),'Storage-elevation'!BI48/1000,"--")</f>
        <v>0</v>
      </c>
      <c r="AG48" s="43" t="str">
        <f ca="1">IF(ISNUMBER(Main!$F$9),'Storage-elevation'!BJ48/1000,"--")</f>
        <v>--</v>
      </c>
      <c r="AH48" s="172" t="str">
        <f ca="1">IF(ISNUMBER(Main!$F$10),'Storage-elevation'!BK48/1000,"--")</f>
        <v>--</v>
      </c>
      <c r="AI48" s="43" t="str">
        <f ca="1">IF(ISNUMBER(Main!$F$11),'Storage-elevation'!BL48/1000,"--")</f>
        <v>--</v>
      </c>
      <c r="AJ48" s="43" t="str">
        <f ca="1">IF(ISNUMBER(Main!$F$12),'Storage-elevation'!BM48/1000,"--")</f>
        <v>--</v>
      </c>
      <c r="AK48" s="43" t="str">
        <f ca="1">IF(ISNUMBER(Main!$F$13),'Storage-elevation'!BN48/1000,"--")</f>
        <v>--</v>
      </c>
      <c r="AL48" s="43" t="str">
        <f ca="1">IF(ISNUMBER(Main!$F$14),'Storage-elevation'!BO48/1000,"--")</f>
        <v>--</v>
      </c>
    </row>
    <row r="49" spans="1:38" x14ac:dyDescent="0.3">
      <c r="A49" s="43" cm="1">
        <f t="array" aca="1" ref="A49" ca="1">IF(ISNUMBER(Main!$F$3),INDEX(INDIRECT("'"&amp;Main!$E$3&amp;"'!$B$1:$BA$550"),ROW(A49),(MATCH("Temp",INDIRECT("'"&amp;Main!$E$3&amp;"'!$B$1:$BA$1"),0))),"--")</f>
        <v>0</v>
      </c>
      <c r="B49" s="43" cm="1">
        <f t="array" aca="1" ref="B49" ca="1">IF(ISNUMBER(Main!$F$4),INDEX(INDIRECT("'"&amp;Main!$E$4&amp;"'!$B$1:$BA$550"),ROW(B49),(MATCH("Temp",INDIRECT("'"&amp;Main!$E$4&amp;"'!$B$1:$BA$1"),0))),"--")</f>
        <v>0</v>
      </c>
      <c r="C49" s="43" cm="1">
        <f t="array" aca="1" ref="C49" ca="1">IF(ISNUMBER(Main!$F$5),INDEX(INDIRECT("'"&amp;Main!$E$5&amp;"'!$B$1:$BA$550"),ROW(C49),(MATCH("Temp",INDIRECT("'"&amp;Main!$E$5&amp;"'!$B$1:$BA$1"),0))),"--")</f>
        <v>0</v>
      </c>
      <c r="D49" s="43" cm="1">
        <f t="array" aca="1" ref="D49" ca="1">IF(ISNUMBER(Main!$F$6),INDEX(INDIRECT("'"&amp;Main!$E$6&amp;"'!$B$1:$BA$550"),ROW(D49),(MATCH("Temp",INDIRECT("'"&amp;Main!$E$6&amp;"'!$B$1:$BA$1"),0))),"--")</f>
        <v>0</v>
      </c>
      <c r="E49" s="43" cm="1">
        <f t="array" aca="1" ref="E49" ca="1">IF(ISNUMBER(Main!$F$7),INDEX(INDIRECT("'"&amp;Main!$E$7&amp;"'!$B$1:$BA$550"),ROW(E49),(MATCH("Temp",INDIRECT("'"&amp;Main!$E$7&amp;"'!$B$1:$BA$1"),0))),"--")</f>
        <v>0</v>
      </c>
      <c r="F49" s="43" cm="1">
        <f t="array" aca="1" ref="F49" ca="1">IF(ISNUMBER(Main!$F$8),INDEX(INDIRECT("'"&amp;Main!$E$8&amp;"'!$B$1:$BA$550"),ROW(F49),(MATCH("Temp",INDIRECT("'"&amp;Main!$E$8&amp;"'!$B$1:$BA$1"),0))),"--")</f>
        <v>0</v>
      </c>
      <c r="G49" s="43" t="str" cm="1">
        <f t="array" aca="1" ref="G49" ca="1">IF(ISNUMBER(Main!$F$9),INDEX(INDIRECT("'"&amp;Main!$E$9&amp;"'!$B$1:$BA$550"),ROW(G49),(MATCH("Temp",INDIRECT("'"&amp;Main!$E$9&amp;"'!$B$1:$BA$1"),0))),"--")</f>
        <v>--</v>
      </c>
      <c r="H49" s="43" t="str" cm="1">
        <f t="array" aca="1" ref="H49" ca="1">IF(ISNUMBER(Main!$F$10),INDEX(INDIRECT("'"&amp;Main!$E$10&amp;"'!$B$1:$BA$550"),ROW(H49),(MATCH("Temp",INDIRECT("'"&amp;Main!$E$10&amp;"'!$B$1:$BA$1"),0))),"--")</f>
        <v>--</v>
      </c>
      <c r="I49" s="43" t="str" cm="1">
        <f t="array" aca="1" ref="I49" ca="1">IF(ISNUMBER(Main!$F$11),INDEX(INDIRECT("'"&amp;Main!$E$11&amp;"'!$B$1:$BA$550"),ROW(I49),(MATCH("Temp",INDIRECT("'"&amp;Main!$E$11&amp;"'!$B$1:$BA$1"),0))),"--")</f>
        <v>--</v>
      </c>
      <c r="J49" s="43" t="str" cm="1">
        <f t="array" aca="1" ref="J49" ca="1">IF(ISNUMBER(Main!$F$12),INDEX(INDIRECT("'"&amp;Main!$E$12&amp;"'!$B$1:$BA$550"),ROW(J49),(MATCH("Temp",INDIRECT("'"&amp;Main!$E$12&amp;"'!$B$1:$BA$1"),0))),"--")</f>
        <v>--</v>
      </c>
      <c r="K49" s="43" t="str" cm="1">
        <f t="array" aca="1" ref="K49" ca="1">IF(ISNUMBER(Main!$F$13),INDEX(INDIRECT("'"&amp;Main!$E$13&amp;"'!$B$1:$BA$550"),ROW(K49),(MATCH("Temp",INDIRECT("'"&amp;Main!$E$13&amp;"'!$B$1:$BA$1"),0))),"--")</f>
        <v>--</v>
      </c>
      <c r="L49" s="43" t="str" cm="1">
        <f t="array" aca="1" ref="L49" ca="1">IF(ISNUMBER(Main!$F$14),INDEX(INDIRECT("'"&amp;Main!$E$14&amp;"'!$B$1:$BA$550"),ROW(L49),(MATCH("Temp",INDIRECT("'"&amp;Main!$E$14&amp;"'!$B$1:$BA$1"),0))),"--")</f>
        <v>--</v>
      </c>
      <c r="M49" s="221"/>
      <c r="N49" s="43" cm="1">
        <f t="array" aca="1" ref="N49" ca="1">IF(ISNUMBER(Main!$F$3),INDEX(INDIRECT("'"&amp;Main!$E$3&amp;"'!$B$1:$BA$550"),ROW(N49),(MATCH("Elevation",INDIRECT("'"&amp;Main!$E$3&amp;"'!$B$1:$BA$1"),0))),"--")</f>
        <v>0</v>
      </c>
      <c r="O49" s="43" cm="1">
        <f t="array" aca="1" ref="O49" ca="1">IF(ISNUMBER(Main!$F$4),INDEX(INDIRECT("'"&amp;Main!$E$4&amp;"'!$B$1:$BA$550"),ROW(O49),(MATCH("Elevation",INDIRECT("'"&amp;Main!$E$4&amp;"'!$B$1:$BA$1"),0))),"--")</f>
        <v>0</v>
      </c>
      <c r="P49" s="43" cm="1">
        <f t="array" aca="1" ref="P49" ca="1">IF(ISNUMBER(Main!$F$5),INDEX(INDIRECT("'"&amp;Main!$E$5&amp;"'!$B$1:$BA$550"),ROW(P49),(MATCH("Elevation",INDIRECT("'"&amp;Main!$E$5&amp;"'!$B$1:$BA$1"),0))),"--")</f>
        <v>0</v>
      </c>
      <c r="Q49" s="43" cm="1">
        <f t="array" aca="1" ref="Q49" ca="1">IF(ISNUMBER(Main!$F$6),INDEX(INDIRECT("'"&amp;Main!$E$6&amp;"'!$B$1:$BA$550"),ROW(Q49),(MATCH("Elevation",INDIRECT("'"&amp;Main!$E$6&amp;"'!$B$1:$BA$1"),0))),"--")</f>
        <v>0</v>
      </c>
      <c r="R49" s="43" cm="1">
        <f t="array" aca="1" ref="R49" ca="1">IF(ISNUMBER(Main!$F$7),INDEX(INDIRECT("'"&amp;Main!$E$7&amp;"'!$B$1:$BA$550"),ROW(R49),(MATCH("Elevation",INDIRECT("'"&amp;Main!$E$7&amp;"'!$B$1:$BA$1"),0))),"--")</f>
        <v>0</v>
      </c>
      <c r="S49" s="43" cm="1">
        <f t="array" aca="1" ref="S49" ca="1">IF(ISNUMBER(Main!$F$8),INDEX(INDIRECT("'"&amp;Main!$E$8&amp;"'!$B$1:$BA$550"),ROW(S49),(MATCH("Elevation",INDIRECT("'"&amp;Main!$E$8&amp;"'!$B$1:$BA$1"),0))),"--")</f>
        <v>0</v>
      </c>
      <c r="T49" s="43" t="str" cm="1">
        <f t="array" aca="1" ref="T49" ca="1">IF(ISNUMBER(Main!$F$9),INDEX(INDIRECT("'"&amp;Main!$E$9&amp;"'!$B$1:$BA$550"),ROW(T49),(MATCH("Elevation",INDIRECT("'"&amp;Main!$E$9&amp;"'!$B$1:$BA$1"),0))),"--")</f>
        <v>--</v>
      </c>
      <c r="U49" s="43" t="str" cm="1">
        <f t="array" aca="1" ref="U49" ca="1">IF(ISNUMBER(Main!$F$10),INDEX(INDIRECT("'"&amp;Main!$E$10&amp;"'!$B$1:$BA$550"),ROW(U49),(MATCH("Elevation",INDIRECT("'"&amp;Main!$E$10&amp;"'!$B$1:$BA$1"),0))),"--")</f>
        <v>--</v>
      </c>
      <c r="V49" s="43" t="str" cm="1">
        <f t="array" aca="1" ref="V49" ca="1">IF(ISNUMBER(Main!$F$11),INDEX(INDIRECT("'"&amp;Main!$E$11&amp;"'!$B$1:$BA$550"),ROW(V49),(MATCH("Elevation",INDIRECT("'"&amp;Main!$E$11&amp;"'!$B$1:$BA$1"),0))),"--")</f>
        <v>--</v>
      </c>
      <c r="W49" s="43" t="str" cm="1">
        <f t="array" aca="1" ref="W49" ca="1">IF(ISNUMBER(Main!$F$12),INDEX(INDIRECT("'"&amp;Main!$E$12&amp;"'!$B$1:$BA$550"),ROW(W49),(MATCH("Elevation",INDIRECT("'"&amp;Main!$E$12&amp;"'!$B$1:$BA$1"),0))),"--")</f>
        <v>--</v>
      </c>
      <c r="X49" s="43" t="str" cm="1">
        <f t="array" aca="1" ref="X49" ca="1">IF(ISNUMBER(Main!$F$13),INDEX(INDIRECT("'"&amp;Main!$E$13&amp;"'!$B$1:$BA$550"),ROW(X49),(MATCH("Elevation",INDIRECT("'"&amp;Main!$E$13&amp;"'!$B$1:$BA$1"),0))),"--")</f>
        <v>--</v>
      </c>
      <c r="Y49" s="43" t="str" cm="1">
        <f t="array" aca="1" ref="Y49" ca="1">IF(ISNUMBER(Main!$F$14),INDEX(INDIRECT("'"&amp;Main!$E$14&amp;"'!$B$1:$BA$550"),ROW(Y49),(MATCH("Elevation",INDIRECT("'"&amp;Main!$E$14&amp;"'!$B$1:$BA$1"),0))),"--")</f>
        <v>--</v>
      </c>
      <c r="Z49" s="221"/>
      <c r="AA49" s="43">
        <f ca="1">IF(ISNUMBER(Main!$F$3),'Storage-elevation'!BD49/1000,"--")</f>
        <v>0</v>
      </c>
      <c r="AB49" s="43">
        <f ca="1">IF(ISNUMBER(Main!$F$4),'Storage-elevation'!BE49/1000,"--")</f>
        <v>0</v>
      </c>
      <c r="AC49" s="172">
        <f ca="1">IF(ISNUMBER(Main!$F$5),'Storage-elevation'!BF49/1000,"--")</f>
        <v>0</v>
      </c>
      <c r="AD49" s="43">
        <f ca="1">IF(ISNUMBER(Main!$F$6),'Storage-elevation'!BG49/1000,"--")</f>
        <v>0</v>
      </c>
      <c r="AE49" s="43">
        <f ca="1">IF(ISNUMBER(Main!$F$7),'Storage-elevation'!BH49/1000,"--")</f>
        <v>0</v>
      </c>
      <c r="AF49" s="43">
        <f ca="1">IF(ISNUMBER(Main!$F$8),'Storage-elevation'!BI49/1000,"--")</f>
        <v>0</v>
      </c>
      <c r="AG49" s="43" t="str">
        <f ca="1">IF(ISNUMBER(Main!$F$9),'Storage-elevation'!BJ49/1000,"--")</f>
        <v>--</v>
      </c>
      <c r="AH49" s="172" t="str">
        <f ca="1">IF(ISNUMBER(Main!$F$10),'Storage-elevation'!BK49/1000,"--")</f>
        <v>--</v>
      </c>
      <c r="AI49" s="43" t="str">
        <f ca="1">IF(ISNUMBER(Main!$F$11),'Storage-elevation'!BL49/1000,"--")</f>
        <v>--</v>
      </c>
      <c r="AJ49" s="43" t="str">
        <f ca="1">IF(ISNUMBER(Main!$F$12),'Storage-elevation'!BM49/1000,"--")</f>
        <v>--</v>
      </c>
      <c r="AK49" s="43" t="str">
        <f ca="1">IF(ISNUMBER(Main!$F$13),'Storage-elevation'!BN49/1000,"--")</f>
        <v>--</v>
      </c>
      <c r="AL49" s="43" t="str">
        <f ca="1">IF(ISNUMBER(Main!$F$14),'Storage-elevation'!BO49/1000,"--")</f>
        <v>--</v>
      </c>
    </row>
    <row r="50" spans="1:38" x14ac:dyDescent="0.3">
      <c r="A50" s="43" cm="1">
        <f t="array" aca="1" ref="A50" ca="1">IF(ISNUMBER(Main!$F$3),INDEX(INDIRECT("'"&amp;Main!$E$3&amp;"'!$B$1:$BA$550"),ROW(A50),(MATCH("Temp",INDIRECT("'"&amp;Main!$E$3&amp;"'!$B$1:$BA$1"),0))),"--")</f>
        <v>0</v>
      </c>
      <c r="B50" s="43" cm="1">
        <f t="array" aca="1" ref="B50" ca="1">IF(ISNUMBER(Main!$F$4),INDEX(INDIRECT("'"&amp;Main!$E$4&amp;"'!$B$1:$BA$550"),ROW(B50),(MATCH("Temp",INDIRECT("'"&amp;Main!$E$4&amp;"'!$B$1:$BA$1"),0))),"--")</f>
        <v>0</v>
      </c>
      <c r="C50" s="43" cm="1">
        <f t="array" aca="1" ref="C50" ca="1">IF(ISNUMBER(Main!$F$5),INDEX(INDIRECT("'"&amp;Main!$E$5&amp;"'!$B$1:$BA$550"),ROW(C50),(MATCH("Temp",INDIRECT("'"&amp;Main!$E$5&amp;"'!$B$1:$BA$1"),0))),"--")</f>
        <v>0</v>
      </c>
      <c r="D50" s="43" cm="1">
        <f t="array" aca="1" ref="D50" ca="1">IF(ISNUMBER(Main!$F$6),INDEX(INDIRECT("'"&amp;Main!$E$6&amp;"'!$B$1:$BA$550"),ROW(D50),(MATCH("Temp",INDIRECT("'"&amp;Main!$E$6&amp;"'!$B$1:$BA$1"),0))),"--")</f>
        <v>0</v>
      </c>
      <c r="E50" s="43" cm="1">
        <f t="array" aca="1" ref="E50" ca="1">IF(ISNUMBER(Main!$F$7),INDEX(INDIRECT("'"&amp;Main!$E$7&amp;"'!$B$1:$BA$550"),ROW(E50),(MATCH("Temp",INDIRECT("'"&amp;Main!$E$7&amp;"'!$B$1:$BA$1"),0))),"--")</f>
        <v>0</v>
      </c>
      <c r="F50" s="43" cm="1">
        <f t="array" aca="1" ref="F50" ca="1">IF(ISNUMBER(Main!$F$8),INDEX(INDIRECT("'"&amp;Main!$E$8&amp;"'!$B$1:$BA$550"),ROW(F50),(MATCH("Temp",INDIRECT("'"&amp;Main!$E$8&amp;"'!$B$1:$BA$1"),0))),"--")</f>
        <v>0</v>
      </c>
      <c r="G50" s="43" t="str" cm="1">
        <f t="array" aca="1" ref="G50" ca="1">IF(ISNUMBER(Main!$F$9),INDEX(INDIRECT("'"&amp;Main!$E$9&amp;"'!$B$1:$BA$550"),ROW(G50),(MATCH("Temp",INDIRECT("'"&amp;Main!$E$9&amp;"'!$B$1:$BA$1"),0))),"--")</f>
        <v>--</v>
      </c>
      <c r="H50" s="43" t="str" cm="1">
        <f t="array" aca="1" ref="H50" ca="1">IF(ISNUMBER(Main!$F$10),INDEX(INDIRECT("'"&amp;Main!$E$10&amp;"'!$B$1:$BA$550"),ROW(H50),(MATCH("Temp",INDIRECT("'"&amp;Main!$E$10&amp;"'!$B$1:$BA$1"),0))),"--")</f>
        <v>--</v>
      </c>
      <c r="I50" s="43" t="str" cm="1">
        <f t="array" aca="1" ref="I50" ca="1">IF(ISNUMBER(Main!$F$11),INDEX(INDIRECT("'"&amp;Main!$E$11&amp;"'!$B$1:$BA$550"),ROW(I50),(MATCH("Temp",INDIRECT("'"&amp;Main!$E$11&amp;"'!$B$1:$BA$1"),0))),"--")</f>
        <v>--</v>
      </c>
      <c r="J50" s="43" t="str" cm="1">
        <f t="array" aca="1" ref="J50" ca="1">IF(ISNUMBER(Main!$F$12),INDEX(INDIRECT("'"&amp;Main!$E$12&amp;"'!$B$1:$BA$550"),ROW(J50),(MATCH("Temp",INDIRECT("'"&amp;Main!$E$12&amp;"'!$B$1:$BA$1"),0))),"--")</f>
        <v>--</v>
      </c>
      <c r="K50" s="43" t="str" cm="1">
        <f t="array" aca="1" ref="K50" ca="1">IF(ISNUMBER(Main!$F$13),INDEX(INDIRECT("'"&amp;Main!$E$13&amp;"'!$B$1:$BA$550"),ROW(K50),(MATCH("Temp",INDIRECT("'"&amp;Main!$E$13&amp;"'!$B$1:$BA$1"),0))),"--")</f>
        <v>--</v>
      </c>
      <c r="L50" s="43" t="str" cm="1">
        <f t="array" aca="1" ref="L50" ca="1">IF(ISNUMBER(Main!$F$14),INDEX(INDIRECT("'"&amp;Main!$E$14&amp;"'!$B$1:$BA$550"),ROW(L50),(MATCH("Temp",INDIRECT("'"&amp;Main!$E$14&amp;"'!$B$1:$BA$1"),0))),"--")</f>
        <v>--</v>
      </c>
      <c r="M50" s="221"/>
      <c r="N50" s="43" cm="1">
        <f t="array" aca="1" ref="N50" ca="1">IF(ISNUMBER(Main!$F$3),INDEX(INDIRECT("'"&amp;Main!$E$3&amp;"'!$B$1:$BA$550"),ROW(N50),(MATCH("Elevation",INDIRECT("'"&amp;Main!$E$3&amp;"'!$B$1:$BA$1"),0))),"--")</f>
        <v>0</v>
      </c>
      <c r="O50" s="43" cm="1">
        <f t="array" aca="1" ref="O50" ca="1">IF(ISNUMBER(Main!$F$4),INDEX(INDIRECT("'"&amp;Main!$E$4&amp;"'!$B$1:$BA$550"),ROW(O50),(MATCH("Elevation",INDIRECT("'"&amp;Main!$E$4&amp;"'!$B$1:$BA$1"),0))),"--")</f>
        <v>0</v>
      </c>
      <c r="P50" s="43" cm="1">
        <f t="array" aca="1" ref="P50" ca="1">IF(ISNUMBER(Main!$F$5),INDEX(INDIRECT("'"&amp;Main!$E$5&amp;"'!$B$1:$BA$550"),ROW(P50),(MATCH("Elevation",INDIRECT("'"&amp;Main!$E$5&amp;"'!$B$1:$BA$1"),0))),"--")</f>
        <v>0</v>
      </c>
      <c r="Q50" s="43" cm="1">
        <f t="array" aca="1" ref="Q50" ca="1">IF(ISNUMBER(Main!$F$6),INDEX(INDIRECT("'"&amp;Main!$E$6&amp;"'!$B$1:$BA$550"),ROW(Q50),(MATCH("Elevation",INDIRECT("'"&amp;Main!$E$6&amp;"'!$B$1:$BA$1"),0))),"--")</f>
        <v>0</v>
      </c>
      <c r="R50" s="43" cm="1">
        <f t="array" aca="1" ref="R50" ca="1">IF(ISNUMBER(Main!$F$7),INDEX(INDIRECT("'"&amp;Main!$E$7&amp;"'!$B$1:$BA$550"),ROW(R50),(MATCH("Elevation",INDIRECT("'"&amp;Main!$E$7&amp;"'!$B$1:$BA$1"),0))),"--")</f>
        <v>0</v>
      </c>
      <c r="S50" s="43" cm="1">
        <f t="array" aca="1" ref="S50" ca="1">IF(ISNUMBER(Main!$F$8),INDEX(INDIRECT("'"&amp;Main!$E$8&amp;"'!$B$1:$BA$550"),ROW(S50),(MATCH("Elevation",INDIRECT("'"&amp;Main!$E$8&amp;"'!$B$1:$BA$1"),0))),"--")</f>
        <v>0</v>
      </c>
      <c r="T50" s="43" t="str" cm="1">
        <f t="array" aca="1" ref="T50" ca="1">IF(ISNUMBER(Main!$F$9),INDEX(INDIRECT("'"&amp;Main!$E$9&amp;"'!$B$1:$BA$550"),ROW(T50),(MATCH("Elevation",INDIRECT("'"&amp;Main!$E$9&amp;"'!$B$1:$BA$1"),0))),"--")</f>
        <v>--</v>
      </c>
      <c r="U50" s="43" t="str" cm="1">
        <f t="array" aca="1" ref="U50" ca="1">IF(ISNUMBER(Main!$F$10),INDEX(INDIRECT("'"&amp;Main!$E$10&amp;"'!$B$1:$BA$550"),ROW(U50),(MATCH("Elevation",INDIRECT("'"&amp;Main!$E$10&amp;"'!$B$1:$BA$1"),0))),"--")</f>
        <v>--</v>
      </c>
      <c r="V50" s="43" t="str" cm="1">
        <f t="array" aca="1" ref="V50" ca="1">IF(ISNUMBER(Main!$F$11),INDEX(INDIRECT("'"&amp;Main!$E$11&amp;"'!$B$1:$BA$550"),ROW(V50),(MATCH("Elevation",INDIRECT("'"&amp;Main!$E$11&amp;"'!$B$1:$BA$1"),0))),"--")</f>
        <v>--</v>
      </c>
      <c r="W50" s="43" t="str" cm="1">
        <f t="array" aca="1" ref="W50" ca="1">IF(ISNUMBER(Main!$F$12),INDEX(INDIRECT("'"&amp;Main!$E$12&amp;"'!$B$1:$BA$550"),ROW(W50),(MATCH("Elevation",INDIRECT("'"&amp;Main!$E$12&amp;"'!$B$1:$BA$1"),0))),"--")</f>
        <v>--</v>
      </c>
      <c r="X50" s="43" t="str" cm="1">
        <f t="array" aca="1" ref="X50" ca="1">IF(ISNUMBER(Main!$F$13),INDEX(INDIRECT("'"&amp;Main!$E$13&amp;"'!$B$1:$BA$550"),ROW(X50),(MATCH("Elevation",INDIRECT("'"&amp;Main!$E$13&amp;"'!$B$1:$BA$1"),0))),"--")</f>
        <v>--</v>
      </c>
      <c r="Y50" s="43" t="str" cm="1">
        <f t="array" aca="1" ref="Y50" ca="1">IF(ISNUMBER(Main!$F$14),INDEX(INDIRECT("'"&amp;Main!$E$14&amp;"'!$B$1:$BA$550"),ROW(Y50),(MATCH("Elevation",INDIRECT("'"&amp;Main!$E$14&amp;"'!$B$1:$BA$1"),0))),"--")</f>
        <v>--</v>
      </c>
      <c r="Z50" s="221"/>
      <c r="AA50" s="43">
        <f ca="1">IF(ISNUMBER(Main!$F$3),'Storage-elevation'!BD50/1000,"--")</f>
        <v>0</v>
      </c>
      <c r="AB50" s="43">
        <f ca="1">IF(ISNUMBER(Main!$F$4),'Storage-elevation'!BE50/1000,"--")</f>
        <v>0</v>
      </c>
      <c r="AC50" s="172">
        <f ca="1">IF(ISNUMBER(Main!$F$5),'Storage-elevation'!BF50/1000,"--")</f>
        <v>0</v>
      </c>
      <c r="AD50" s="43">
        <f ca="1">IF(ISNUMBER(Main!$F$6),'Storage-elevation'!BG50/1000,"--")</f>
        <v>0</v>
      </c>
      <c r="AE50" s="43">
        <f ca="1">IF(ISNUMBER(Main!$F$7),'Storage-elevation'!BH50/1000,"--")</f>
        <v>0</v>
      </c>
      <c r="AF50" s="43">
        <f ca="1">IF(ISNUMBER(Main!$F$8),'Storage-elevation'!BI50/1000,"--")</f>
        <v>0</v>
      </c>
      <c r="AG50" s="43" t="str">
        <f ca="1">IF(ISNUMBER(Main!$F$9),'Storage-elevation'!BJ50/1000,"--")</f>
        <v>--</v>
      </c>
      <c r="AH50" s="172" t="str">
        <f ca="1">IF(ISNUMBER(Main!$F$10),'Storage-elevation'!BK50/1000,"--")</f>
        <v>--</v>
      </c>
      <c r="AI50" s="43" t="str">
        <f ca="1">IF(ISNUMBER(Main!$F$11),'Storage-elevation'!BL50/1000,"--")</f>
        <v>--</v>
      </c>
      <c r="AJ50" s="43" t="str">
        <f ca="1">IF(ISNUMBER(Main!$F$12),'Storage-elevation'!BM50/1000,"--")</f>
        <v>--</v>
      </c>
      <c r="AK50" s="43" t="str">
        <f ca="1">IF(ISNUMBER(Main!$F$13),'Storage-elevation'!BN50/1000,"--")</f>
        <v>--</v>
      </c>
      <c r="AL50" s="43" t="str">
        <f ca="1">IF(ISNUMBER(Main!$F$14),'Storage-elevation'!BO50/1000,"--")</f>
        <v>--</v>
      </c>
    </row>
    <row r="51" spans="1:38" x14ac:dyDescent="0.3">
      <c r="A51" s="43" cm="1">
        <f t="array" aca="1" ref="A51" ca="1">IF(ISNUMBER(Main!$F$3),INDEX(INDIRECT("'"&amp;Main!$E$3&amp;"'!$B$1:$BA$550"),ROW(A51),(MATCH("Temp",INDIRECT("'"&amp;Main!$E$3&amp;"'!$B$1:$BA$1"),0))),"--")</f>
        <v>0</v>
      </c>
      <c r="B51" s="43" cm="1">
        <f t="array" aca="1" ref="B51" ca="1">IF(ISNUMBER(Main!$F$4),INDEX(INDIRECT("'"&amp;Main!$E$4&amp;"'!$B$1:$BA$550"),ROW(B51),(MATCH("Temp",INDIRECT("'"&amp;Main!$E$4&amp;"'!$B$1:$BA$1"),0))),"--")</f>
        <v>0</v>
      </c>
      <c r="C51" s="43" cm="1">
        <f t="array" aca="1" ref="C51" ca="1">IF(ISNUMBER(Main!$F$5),INDEX(INDIRECT("'"&amp;Main!$E$5&amp;"'!$B$1:$BA$550"),ROW(C51),(MATCH("Temp",INDIRECT("'"&amp;Main!$E$5&amp;"'!$B$1:$BA$1"),0))),"--")</f>
        <v>0</v>
      </c>
      <c r="D51" s="43" cm="1">
        <f t="array" aca="1" ref="D51" ca="1">IF(ISNUMBER(Main!$F$6),INDEX(INDIRECT("'"&amp;Main!$E$6&amp;"'!$B$1:$BA$550"),ROW(D51),(MATCH("Temp",INDIRECT("'"&amp;Main!$E$6&amp;"'!$B$1:$BA$1"),0))),"--")</f>
        <v>0</v>
      </c>
      <c r="E51" s="43" cm="1">
        <f t="array" aca="1" ref="E51" ca="1">IF(ISNUMBER(Main!$F$7),INDEX(INDIRECT("'"&amp;Main!$E$7&amp;"'!$B$1:$BA$550"),ROW(E51),(MATCH("Temp",INDIRECT("'"&amp;Main!$E$7&amp;"'!$B$1:$BA$1"),0))),"--")</f>
        <v>0</v>
      </c>
      <c r="F51" s="43" cm="1">
        <f t="array" aca="1" ref="F51" ca="1">IF(ISNUMBER(Main!$F$8),INDEX(INDIRECT("'"&amp;Main!$E$8&amp;"'!$B$1:$BA$550"),ROW(F51),(MATCH("Temp",INDIRECT("'"&amp;Main!$E$8&amp;"'!$B$1:$BA$1"),0))),"--")</f>
        <v>0</v>
      </c>
      <c r="G51" s="43" t="str" cm="1">
        <f t="array" aca="1" ref="G51" ca="1">IF(ISNUMBER(Main!$F$9),INDEX(INDIRECT("'"&amp;Main!$E$9&amp;"'!$B$1:$BA$550"),ROW(G51),(MATCH("Temp",INDIRECT("'"&amp;Main!$E$9&amp;"'!$B$1:$BA$1"),0))),"--")</f>
        <v>--</v>
      </c>
      <c r="H51" s="43" t="str" cm="1">
        <f t="array" aca="1" ref="H51" ca="1">IF(ISNUMBER(Main!$F$10),INDEX(INDIRECT("'"&amp;Main!$E$10&amp;"'!$B$1:$BA$550"),ROW(H51),(MATCH("Temp",INDIRECT("'"&amp;Main!$E$10&amp;"'!$B$1:$BA$1"),0))),"--")</f>
        <v>--</v>
      </c>
      <c r="I51" s="43" t="str" cm="1">
        <f t="array" aca="1" ref="I51" ca="1">IF(ISNUMBER(Main!$F$11),INDEX(INDIRECT("'"&amp;Main!$E$11&amp;"'!$B$1:$BA$550"),ROW(I51),(MATCH("Temp",INDIRECT("'"&amp;Main!$E$11&amp;"'!$B$1:$BA$1"),0))),"--")</f>
        <v>--</v>
      </c>
      <c r="J51" s="43" t="str" cm="1">
        <f t="array" aca="1" ref="J51" ca="1">IF(ISNUMBER(Main!$F$12),INDEX(INDIRECT("'"&amp;Main!$E$12&amp;"'!$B$1:$BA$550"),ROW(J51),(MATCH("Temp",INDIRECT("'"&amp;Main!$E$12&amp;"'!$B$1:$BA$1"),0))),"--")</f>
        <v>--</v>
      </c>
      <c r="K51" s="43" t="str" cm="1">
        <f t="array" aca="1" ref="K51" ca="1">IF(ISNUMBER(Main!$F$13),INDEX(INDIRECT("'"&amp;Main!$E$13&amp;"'!$B$1:$BA$550"),ROW(K51),(MATCH("Temp",INDIRECT("'"&amp;Main!$E$13&amp;"'!$B$1:$BA$1"),0))),"--")</f>
        <v>--</v>
      </c>
      <c r="L51" s="43" t="str" cm="1">
        <f t="array" aca="1" ref="L51" ca="1">IF(ISNUMBER(Main!$F$14),INDEX(INDIRECT("'"&amp;Main!$E$14&amp;"'!$B$1:$BA$550"),ROW(L51),(MATCH("Temp",INDIRECT("'"&amp;Main!$E$14&amp;"'!$B$1:$BA$1"),0))),"--")</f>
        <v>--</v>
      </c>
      <c r="M51" s="221"/>
      <c r="N51" s="43" cm="1">
        <f t="array" aca="1" ref="N51" ca="1">IF(ISNUMBER(Main!$F$3),INDEX(INDIRECT("'"&amp;Main!$E$3&amp;"'!$B$1:$BA$550"),ROW(N51),(MATCH("Elevation",INDIRECT("'"&amp;Main!$E$3&amp;"'!$B$1:$BA$1"),0))),"--")</f>
        <v>0</v>
      </c>
      <c r="O51" s="43" cm="1">
        <f t="array" aca="1" ref="O51" ca="1">IF(ISNUMBER(Main!$F$4),INDEX(INDIRECT("'"&amp;Main!$E$4&amp;"'!$B$1:$BA$550"),ROW(O51),(MATCH("Elevation",INDIRECT("'"&amp;Main!$E$4&amp;"'!$B$1:$BA$1"),0))),"--")</f>
        <v>0</v>
      </c>
      <c r="P51" s="43" cm="1">
        <f t="array" aca="1" ref="P51" ca="1">IF(ISNUMBER(Main!$F$5),INDEX(INDIRECT("'"&amp;Main!$E$5&amp;"'!$B$1:$BA$550"),ROW(P51),(MATCH("Elevation",INDIRECT("'"&amp;Main!$E$5&amp;"'!$B$1:$BA$1"),0))),"--")</f>
        <v>0</v>
      </c>
      <c r="Q51" s="43" cm="1">
        <f t="array" aca="1" ref="Q51" ca="1">IF(ISNUMBER(Main!$F$6),INDEX(INDIRECT("'"&amp;Main!$E$6&amp;"'!$B$1:$BA$550"),ROW(Q51),(MATCH("Elevation",INDIRECT("'"&amp;Main!$E$6&amp;"'!$B$1:$BA$1"),0))),"--")</f>
        <v>0</v>
      </c>
      <c r="R51" s="43" cm="1">
        <f t="array" aca="1" ref="R51" ca="1">IF(ISNUMBER(Main!$F$7),INDEX(INDIRECT("'"&amp;Main!$E$7&amp;"'!$B$1:$BA$550"),ROW(R51),(MATCH("Elevation",INDIRECT("'"&amp;Main!$E$7&amp;"'!$B$1:$BA$1"),0))),"--")</f>
        <v>0</v>
      </c>
      <c r="S51" s="43" cm="1">
        <f t="array" aca="1" ref="S51" ca="1">IF(ISNUMBER(Main!$F$8),INDEX(INDIRECT("'"&amp;Main!$E$8&amp;"'!$B$1:$BA$550"),ROW(S51),(MATCH("Elevation",INDIRECT("'"&amp;Main!$E$8&amp;"'!$B$1:$BA$1"),0))),"--")</f>
        <v>0</v>
      </c>
      <c r="T51" s="43" t="str" cm="1">
        <f t="array" aca="1" ref="T51" ca="1">IF(ISNUMBER(Main!$F$9),INDEX(INDIRECT("'"&amp;Main!$E$9&amp;"'!$B$1:$BA$550"),ROW(T51),(MATCH("Elevation",INDIRECT("'"&amp;Main!$E$9&amp;"'!$B$1:$BA$1"),0))),"--")</f>
        <v>--</v>
      </c>
      <c r="U51" s="43" t="str" cm="1">
        <f t="array" aca="1" ref="U51" ca="1">IF(ISNUMBER(Main!$F$10),INDEX(INDIRECT("'"&amp;Main!$E$10&amp;"'!$B$1:$BA$550"),ROW(U51),(MATCH("Elevation",INDIRECT("'"&amp;Main!$E$10&amp;"'!$B$1:$BA$1"),0))),"--")</f>
        <v>--</v>
      </c>
      <c r="V51" s="43" t="str" cm="1">
        <f t="array" aca="1" ref="V51" ca="1">IF(ISNUMBER(Main!$F$11),INDEX(INDIRECT("'"&amp;Main!$E$11&amp;"'!$B$1:$BA$550"),ROW(V51),(MATCH("Elevation",INDIRECT("'"&amp;Main!$E$11&amp;"'!$B$1:$BA$1"),0))),"--")</f>
        <v>--</v>
      </c>
      <c r="W51" s="43" t="str" cm="1">
        <f t="array" aca="1" ref="W51" ca="1">IF(ISNUMBER(Main!$F$12),INDEX(INDIRECT("'"&amp;Main!$E$12&amp;"'!$B$1:$BA$550"),ROW(W51),(MATCH("Elevation",INDIRECT("'"&amp;Main!$E$12&amp;"'!$B$1:$BA$1"),0))),"--")</f>
        <v>--</v>
      </c>
      <c r="X51" s="43" t="str" cm="1">
        <f t="array" aca="1" ref="X51" ca="1">IF(ISNUMBER(Main!$F$13),INDEX(INDIRECT("'"&amp;Main!$E$13&amp;"'!$B$1:$BA$550"),ROW(X51),(MATCH("Elevation",INDIRECT("'"&amp;Main!$E$13&amp;"'!$B$1:$BA$1"),0))),"--")</f>
        <v>--</v>
      </c>
      <c r="Y51" s="43" t="str" cm="1">
        <f t="array" aca="1" ref="Y51" ca="1">IF(ISNUMBER(Main!$F$14),INDEX(INDIRECT("'"&amp;Main!$E$14&amp;"'!$B$1:$BA$550"),ROW(Y51),(MATCH("Elevation",INDIRECT("'"&amp;Main!$E$14&amp;"'!$B$1:$BA$1"),0))),"--")</f>
        <v>--</v>
      </c>
      <c r="Z51" s="221"/>
      <c r="AA51" s="43">
        <f ca="1">IF(ISNUMBER(Main!$F$3),'Storage-elevation'!BD51/1000,"--")</f>
        <v>0</v>
      </c>
      <c r="AB51" s="43">
        <f ca="1">IF(ISNUMBER(Main!$F$4),'Storage-elevation'!BE51/1000,"--")</f>
        <v>0</v>
      </c>
      <c r="AC51" s="172">
        <f ca="1">IF(ISNUMBER(Main!$F$5),'Storage-elevation'!BF51/1000,"--")</f>
        <v>0</v>
      </c>
      <c r="AD51" s="43">
        <f ca="1">IF(ISNUMBER(Main!$F$6),'Storage-elevation'!BG51/1000,"--")</f>
        <v>0</v>
      </c>
      <c r="AE51" s="43">
        <f ca="1">IF(ISNUMBER(Main!$F$7),'Storage-elevation'!BH51/1000,"--")</f>
        <v>0</v>
      </c>
      <c r="AF51" s="43">
        <f ca="1">IF(ISNUMBER(Main!$F$8),'Storage-elevation'!BI51/1000,"--")</f>
        <v>0</v>
      </c>
      <c r="AG51" s="43" t="str">
        <f ca="1">IF(ISNUMBER(Main!$F$9),'Storage-elevation'!BJ51/1000,"--")</f>
        <v>--</v>
      </c>
      <c r="AH51" s="172" t="str">
        <f ca="1">IF(ISNUMBER(Main!$F$10),'Storage-elevation'!BK51/1000,"--")</f>
        <v>--</v>
      </c>
      <c r="AI51" s="43" t="str">
        <f ca="1">IF(ISNUMBER(Main!$F$11),'Storage-elevation'!BL51/1000,"--")</f>
        <v>--</v>
      </c>
      <c r="AJ51" s="43" t="str">
        <f ca="1">IF(ISNUMBER(Main!$F$12),'Storage-elevation'!BM51/1000,"--")</f>
        <v>--</v>
      </c>
      <c r="AK51" s="43" t="str">
        <f ca="1">IF(ISNUMBER(Main!$F$13),'Storage-elevation'!BN51/1000,"--")</f>
        <v>--</v>
      </c>
      <c r="AL51" s="43" t="str">
        <f ca="1">IF(ISNUMBER(Main!$F$14),'Storage-elevation'!BO51/1000,"--")</f>
        <v>--</v>
      </c>
    </row>
    <row r="52" spans="1:38" x14ac:dyDescent="0.3">
      <c r="A52" s="43" cm="1">
        <f t="array" aca="1" ref="A52" ca="1">IF(ISNUMBER(Main!$F$3),INDEX(INDIRECT("'"&amp;Main!$E$3&amp;"'!$B$1:$BA$550"),ROW(A52),(MATCH("Temp",INDIRECT("'"&amp;Main!$E$3&amp;"'!$B$1:$BA$1"),0))),"--")</f>
        <v>0</v>
      </c>
      <c r="B52" s="43" cm="1">
        <f t="array" aca="1" ref="B52" ca="1">IF(ISNUMBER(Main!$F$4),INDEX(INDIRECT("'"&amp;Main!$E$4&amp;"'!$B$1:$BA$550"),ROW(B52),(MATCH("Temp",INDIRECT("'"&amp;Main!$E$4&amp;"'!$B$1:$BA$1"),0))),"--")</f>
        <v>0</v>
      </c>
      <c r="C52" s="43" cm="1">
        <f t="array" aca="1" ref="C52" ca="1">IF(ISNUMBER(Main!$F$5),INDEX(INDIRECT("'"&amp;Main!$E$5&amp;"'!$B$1:$BA$550"),ROW(C52),(MATCH("Temp",INDIRECT("'"&amp;Main!$E$5&amp;"'!$B$1:$BA$1"),0))),"--")</f>
        <v>0</v>
      </c>
      <c r="D52" s="43" cm="1">
        <f t="array" aca="1" ref="D52" ca="1">IF(ISNUMBER(Main!$F$6),INDEX(INDIRECT("'"&amp;Main!$E$6&amp;"'!$B$1:$BA$550"),ROW(D52),(MATCH("Temp",INDIRECT("'"&amp;Main!$E$6&amp;"'!$B$1:$BA$1"),0))),"--")</f>
        <v>0</v>
      </c>
      <c r="E52" s="43" cm="1">
        <f t="array" aca="1" ref="E52" ca="1">IF(ISNUMBER(Main!$F$7),INDEX(INDIRECT("'"&amp;Main!$E$7&amp;"'!$B$1:$BA$550"),ROW(E52),(MATCH("Temp",INDIRECT("'"&amp;Main!$E$7&amp;"'!$B$1:$BA$1"),0))),"--")</f>
        <v>0</v>
      </c>
      <c r="F52" s="43" cm="1">
        <f t="array" aca="1" ref="F52" ca="1">IF(ISNUMBER(Main!$F$8),INDEX(INDIRECT("'"&amp;Main!$E$8&amp;"'!$B$1:$BA$550"),ROW(F52),(MATCH("Temp",INDIRECT("'"&amp;Main!$E$8&amp;"'!$B$1:$BA$1"),0))),"--")</f>
        <v>0</v>
      </c>
      <c r="G52" s="43" t="str" cm="1">
        <f t="array" aca="1" ref="G52" ca="1">IF(ISNUMBER(Main!$F$9),INDEX(INDIRECT("'"&amp;Main!$E$9&amp;"'!$B$1:$BA$550"),ROW(G52),(MATCH("Temp",INDIRECT("'"&amp;Main!$E$9&amp;"'!$B$1:$BA$1"),0))),"--")</f>
        <v>--</v>
      </c>
      <c r="H52" s="43" t="str" cm="1">
        <f t="array" aca="1" ref="H52" ca="1">IF(ISNUMBER(Main!$F$10),INDEX(INDIRECT("'"&amp;Main!$E$10&amp;"'!$B$1:$BA$550"),ROW(H52),(MATCH("Temp",INDIRECT("'"&amp;Main!$E$10&amp;"'!$B$1:$BA$1"),0))),"--")</f>
        <v>--</v>
      </c>
      <c r="I52" s="43" t="str" cm="1">
        <f t="array" aca="1" ref="I52" ca="1">IF(ISNUMBER(Main!$F$11),INDEX(INDIRECT("'"&amp;Main!$E$11&amp;"'!$B$1:$BA$550"),ROW(I52),(MATCH("Temp",INDIRECT("'"&amp;Main!$E$11&amp;"'!$B$1:$BA$1"),0))),"--")</f>
        <v>--</v>
      </c>
      <c r="J52" s="43" t="str" cm="1">
        <f t="array" aca="1" ref="J52" ca="1">IF(ISNUMBER(Main!$F$12),INDEX(INDIRECT("'"&amp;Main!$E$12&amp;"'!$B$1:$BA$550"),ROW(J52),(MATCH("Temp",INDIRECT("'"&amp;Main!$E$12&amp;"'!$B$1:$BA$1"),0))),"--")</f>
        <v>--</v>
      </c>
      <c r="K52" s="43" t="str" cm="1">
        <f t="array" aca="1" ref="K52" ca="1">IF(ISNUMBER(Main!$F$13),INDEX(INDIRECT("'"&amp;Main!$E$13&amp;"'!$B$1:$BA$550"),ROW(K52),(MATCH("Temp",INDIRECT("'"&amp;Main!$E$13&amp;"'!$B$1:$BA$1"),0))),"--")</f>
        <v>--</v>
      </c>
      <c r="L52" s="43" t="str" cm="1">
        <f t="array" aca="1" ref="L52" ca="1">IF(ISNUMBER(Main!$F$14),INDEX(INDIRECT("'"&amp;Main!$E$14&amp;"'!$B$1:$BA$550"),ROW(L52),(MATCH("Temp",INDIRECT("'"&amp;Main!$E$14&amp;"'!$B$1:$BA$1"),0))),"--")</f>
        <v>--</v>
      </c>
      <c r="M52" s="221"/>
      <c r="N52" s="43" cm="1">
        <f t="array" aca="1" ref="N52" ca="1">IF(ISNUMBER(Main!$F$3),INDEX(INDIRECT("'"&amp;Main!$E$3&amp;"'!$B$1:$BA$550"),ROW(N52),(MATCH("Elevation",INDIRECT("'"&amp;Main!$E$3&amp;"'!$B$1:$BA$1"),0))),"--")</f>
        <v>0</v>
      </c>
      <c r="O52" s="43" cm="1">
        <f t="array" aca="1" ref="O52" ca="1">IF(ISNUMBER(Main!$F$4),INDEX(INDIRECT("'"&amp;Main!$E$4&amp;"'!$B$1:$BA$550"),ROW(O52),(MATCH("Elevation",INDIRECT("'"&amp;Main!$E$4&amp;"'!$B$1:$BA$1"),0))),"--")</f>
        <v>0</v>
      </c>
      <c r="P52" s="43" cm="1">
        <f t="array" aca="1" ref="P52" ca="1">IF(ISNUMBER(Main!$F$5),INDEX(INDIRECT("'"&amp;Main!$E$5&amp;"'!$B$1:$BA$550"),ROW(P52),(MATCH("Elevation",INDIRECT("'"&amp;Main!$E$5&amp;"'!$B$1:$BA$1"),0))),"--")</f>
        <v>0</v>
      </c>
      <c r="Q52" s="43" cm="1">
        <f t="array" aca="1" ref="Q52" ca="1">IF(ISNUMBER(Main!$F$6),INDEX(INDIRECT("'"&amp;Main!$E$6&amp;"'!$B$1:$BA$550"),ROW(Q52),(MATCH("Elevation",INDIRECT("'"&amp;Main!$E$6&amp;"'!$B$1:$BA$1"),0))),"--")</f>
        <v>0</v>
      </c>
      <c r="R52" s="43" cm="1">
        <f t="array" aca="1" ref="R52" ca="1">IF(ISNUMBER(Main!$F$7),INDEX(INDIRECT("'"&amp;Main!$E$7&amp;"'!$B$1:$BA$550"),ROW(R52),(MATCH("Elevation",INDIRECT("'"&amp;Main!$E$7&amp;"'!$B$1:$BA$1"),0))),"--")</f>
        <v>0</v>
      </c>
      <c r="S52" s="43" cm="1">
        <f t="array" aca="1" ref="S52" ca="1">IF(ISNUMBER(Main!$F$8),INDEX(INDIRECT("'"&amp;Main!$E$8&amp;"'!$B$1:$BA$550"),ROW(S52),(MATCH("Elevation",INDIRECT("'"&amp;Main!$E$8&amp;"'!$B$1:$BA$1"),0))),"--")</f>
        <v>0</v>
      </c>
      <c r="T52" s="43" t="str" cm="1">
        <f t="array" aca="1" ref="T52" ca="1">IF(ISNUMBER(Main!$F$9),INDEX(INDIRECT("'"&amp;Main!$E$9&amp;"'!$B$1:$BA$550"),ROW(T52),(MATCH("Elevation",INDIRECT("'"&amp;Main!$E$9&amp;"'!$B$1:$BA$1"),0))),"--")</f>
        <v>--</v>
      </c>
      <c r="U52" s="43" t="str" cm="1">
        <f t="array" aca="1" ref="U52" ca="1">IF(ISNUMBER(Main!$F$10),INDEX(INDIRECT("'"&amp;Main!$E$10&amp;"'!$B$1:$BA$550"),ROW(U52),(MATCH("Elevation",INDIRECT("'"&amp;Main!$E$10&amp;"'!$B$1:$BA$1"),0))),"--")</f>
        <v>--</v>
      </c>
      <c r="V52" s="43" t="str" cm="1">
        <f t="array" aca="1" ref="V52" ca="1">IF(ISNUMBER(Main!$F$11),INDEX(INDIRECT("'"&amp;Main!$E$11&amp;"'!$B$1:$BA$550"),ROW(V52),(MATCH("Elevation",INDIRECT("'"&amp;Main!$E$11&amp;"'!$B$1:$BA$1"),0))),"--")</f>
        <v>--</v>
      </c>
      <c r="W52" s="43" t="str" cm="1">
        <f t="array" aca="1" ref="W52" ca="1">IF(ISNUMBER(Main!$F$12),INDEX(INDIRECT("'"&amp;Main!$E$12&amp;"'!$B$1:$BA$550"),ROW(W52),(MATCH("Elevation",INDIRECT("'"&amp;Main!$E$12&amp;"'!$B$1:$BA$1"),0))),"--")</f>
        <v>--</v>
      </c>
      <c r="X52" s="43" t="str" cm="1">
        <f t="array" aca="1" ref="X52" ca="1">IF(ISNUMBER(Main!$F$13),INDEX(INDIRECT("'"&amp;Main!$E$13&amp;"'!$B$1:$BA$550"),ROW(X52),(MATCH("Elevation",INDIRECT("'"&amp;Main!$E$13&amp;"'!$B$1:$BA$1"),0))),"--")</f>
        <v>--</v>
      </c>
      <c r="Y52" s="43" t="str" cm="1">
        <f t="array" aca="1" ref="Y52" ca="1">IF(ISNUMBER(Main!$F$14),INDEX(INDIRECT("'"&amp;Main!$E$14&amp;"'!$B$1:$BA$550"),ROW(Y52),(MATCH("Elevation",INDIRECT("'"&amp;Main!$E$14&amp;"'!$B$1:$BA$1"),0))),"--")</f>
        <v>--</v>
      </c>
      <c r="Z52" s="221"/>
      <c r="AA52" s="43">
        <f ca="1">IF(ISNUMBER(Main!$F$3),'Storage-elevation'!BD52/1000,"--")</f>
        <v>0</v>
      </c>
      <c r="AB52" s="43">
        <f ca="1">IF(ISNUMBER(Main!$F$4),'Storage-elevation'!BE52/1000,"--")</f>
        <v>0</v>
      </c>
      <c r="AC52" s="172">
        <f ca="1">IF(ISNUMBER(Main!$F$5),'Storage-elevation'!BF52/1000,"--")</f>
        <v>0</v>
      </c>
      <c r="AD52" s="43">
        <f ca="1">IF(ISNUMBER(Main!$F$6),'Storage-elevation'!BG52/1000,"--")</f>
        <v>0</v>
      </c>
      <c r="AE52" s="43">
        <f ca="1">IF(ISNUMBER(Main!$F$7),'Storage-elevation'!BH52/1000,"--")</f>
        <v>0</v>
      </c>
      <c r="AF52" s="43">
        <f ca="1">IF(ISNUMBER(Main!$F$8),'Storage-elevation'!BI52/1000,"--")</f>
        <v>0</v>
      </c>
      <c r="AG52" s="43" t="str">
        <f ca="1">IF(ISNUMBER(Main!$F$9),'Storage-elevation'!BJ52/1000,"--")</f>
        <v>--</v>
      </c>
      <c r="AH52" s="172" t="str">
        <f ca="1">IF(ISNUMBER(Main!$F$10),'Storage-elevation'!BK52/1000,"--")</f>
        <v>--</v>
      </c>
      <c r="AI52" s="43" t="str">
        <f ca="1">IF(ISNUMBER(Main!$F$11),'Storage-elevation'!BL52/1000,"--")</f>
        <v>--</v>
      </c>
      <c r="AJ52" s="43" t="str">
        <f ca="1">IF(ISNUMBER(Main!$F$12),'Storage-elevation'!BM52/1000,"--")</f>
        <v>--</v>
      </c>
      <c r="AK52" s="43" t="str">
        <f ca="1">IF(ISNUMBER(Main!$F$13),'Storage-elevation'!BN52/1000,"--")</f>
        <v>--</v>
      </c>
      <c r="AL52" s="43" t="str">
        <f ca="1">IF(ISNUMBER(Main!$F$14),'Storage-elevation'!BO52/1000,"--")</f>
        <v>--</v>
      </c>
    </row>
    <row r="53" spans="1:38" x14ac:dyDescent="0.3">
      <c r="A53" s="43" cm="1">
        <f t="array" aca="1" ref="A53" ca="1">IF(ISNUMBER(Main!$F$3),INDEX(INDIRECT("'"&amp;Main!$E$3&amp;"'!$B$1:$BA$550"),ROW(A53),(MATCH("Temp",INDIRECT("'"&amp;Main!$E$3&amp;"'!$B$1:$BA$1"),0))),"--")</f>
        <v>0</v>
      </c>
      <c r="B53" s="43" cm="1">
        <f t="array" aca="1" ref="B53" ca="1">IF(ISNUMBER(Main!$F$4),INDEX(INDIRECT("'"&amp;Main!$E$4&amp;"'!$B$1:$BA$550"),ROW(B53),(MATCH("Temp",INDIRECT("'"&amp;Main!$E$4&amp;"'!$B$1:$BA$1"),0))),"--")</f>
        <v>0</v>
      </c>
      <c r="C53" s="43" cm="1">
        <f t="array" aca="1" ref="C53" ca="1">IF(ISNUMBER(Main!$F$5),INDEX(INDIRECT("'"&amp;Main!$E$5&amp;"'!$B$1:$BA$550"),ROW(C53),(MATCH("Temp",INDIRECT("'"&amp;Main!$E$5&amp;"'!$B$1:$BA$1"),0))),"--")</f>
        <v>0</v>
      </c>
      <c r="D53" s="43" cm="1">
        <f t="array" aca="1" ref="D53" ca="1">IF(ISNUMBER(Main!$F$6),INDEX(INDIRECT("'"&amp;Main!$E$6&amp;"'!$B$1:$BA$550"),ROW(D53),(MATCH("Temp",INDIRECT("'"&amp;Main!$E$6&amp;"'!$B$1:$BA$1"),0))),"--")</f>
        <v>0</v>
      </c>
      <c r="E53" s="43" cm="1">
        <f t="array" aca="1" ref="E53" ca="1">IF(ISNUMBER(Main!$F$7),INDEX(INDIRECT("'"&amp;Main!$E$7&amp;"'!$B$1:$BA$550"),ROW(E53),(MATCH("Temp",INDIRECT("'"&amp;Main!$E$7&amp;"'!$B$1:$BA$1"),0))),"--")</f>
        <v>0</v>
      </c>
      <c r="F53" s="43" cm="1">
        <f t="array" aca="1" ref="F53" ca="1">IF(ISNUMBER(Main!$F$8),INDEX(INDIRECT("'"&amp;Main!$E$8&amp;"'!$B$1:$BA$550"),ROW(F53),(MATCH("Temp",INDIRECT("'"&amp;Main!$E$8&amp;"'!$B$1:$BA$1"),0))),"--")</f>
        <v>0</v>
      </c>
      <c r="G53" s="43" t="str" cm="1">
        <f t="array" aca="1" ref="G53" ca="1">IF(ISNUMBER(Main!$F$9),INDEX(INDIRECT("'"&amp;Main!$E$9&amp;"'!$B$1:$BA$550"),ROW(G53),(MATCH("Temp",INDIRECT("'"&amp;Main!$E$9&amp;"'!$B$1:$BA$1"),0))),"--")</f>
        <v>--</v>
      </c>
      <c r="H53" s="43" t="str" cm="1">
        <f t="array" aca="1" ref="H53" ca="1">IF(ISNUMBER(Main!$F$10),INDEX(INDIRECT("'"&amp;Main!$E$10&amp;"'!$B$1:$BA$550"),ROW(H53),(MATCH("Temp",INDIRECT("'"&amp;Main!$E$10&amp;"'!$B$1:$BA$1"),0))),"--")</f>
        <v>--</v>
      </c>
      <c r="I53" s="43" t="str" cm="1">
        <f t="array" aca="1" ref="I53" ca="1">IF(ISNUMBER(Main!$F$11),INDEX(INDIRECT("'"&amp;Main!$E$11&amp;"'!$B$1:$BA$550"),ROW(I53),(MATCH("Temp",INDIRECT("'"&amp;Main!$E$11&amp;"'!$B$1:$BA$1"),0))),"--")</f>
        <v>--</v>
      </c>
      <c r="J53" s="43" t="str" cm="1">
        <f t="array" aca="1" ref="J53" ca="1">IF(ISNUMBER(Main!$F$12),INDEX(INDIRECT("'"&amp;Main!$E$12&amp;"'!$B$1:$BA$550"),ROW(J53),(MATCH("Temp",INDIRECT("'"&amp;Main!$E$12&amp;"'!$B$1:$BA$1"),0))),"--")</f>
        <v>--</v>
      </c>
      <c r="K53" s="43" t="str" cm="1">
        <f t="array" aca="1" ref="K53" ca="1">IF(ISNUMBER(Main!$F$13),INDEX(INDIRECT("'"&amp;Main!$E$13&amp;"'!$B$1:$BA$550"),ROW(K53),(MATCH("Temp",INDIRECT("'"&amp;Main!$E$13&amp;"'!$B$1:$BA$1"),0))),"--")</f>
        <v>--</v>
      </c>
      <c r="L53" s="43" t="str" cm="1">
        <f t="array" aca="1" ref="L53" ca="1">IF(ISNUMBER(Main!$F$14),INDEX(INDIRECT("'"&amp;Main!$E$14&amp;"'!$B$1:$BA$550"),ROW(L53),(MATCH("Temp",INDIRECT("'"&amp;Main!$E$14&amp;"'!$B$1:$BA$1"),0))),"--")</f>
        <v>--</v>
      </c>
      <c r="M53" s="221"/>
      <c r="N53" s="43" cm="1">
        <f t="array" aca="1" ref="N53" ca="1">IF(ISNUMBER(Main!$F$3),INDEX(INDIRECT("'"&amp;Main!$E$3&amp;"'!$B$1:$BA$550"),ROW(N53),(MATCH("Elevation",INDIRECT("'"&amp;Main!$E$3&amp;"'!$B$1:$BA$1"),0))),"--")</f>
        <v>0</v>
      </c>
      <c r="O53" s="43" cm="1">
        <f t="array" aca="1" ref="O53" ca="1">IF(ISNUMBER(Main!$F$4),INDEX(INDIRECT("'"&amp;Main!$E$4&amp;"'!$B$1:$BA$550"),ROW(O53),(MATCH("Elevation",INDIRECT("'"&amp;Main!$E$4&amp;"'!$B$1:$BA$1"),0))),"--")</f>
        <v>0</v>
      </c>
      <c r="P53" s="43" cm="1">
        <f t="array" aca="1" ref="P53" ca="1">IF(ISNUMBER(Main!$F$5),INDEX(INDIRECT("'"&amp;Main!$E$5&amp;"'!$B$1:$BA$550"),ROW(P53),(MATCH("Elevation",INDIRECT("'"&amp;Main!$E$5&amp;"'!$B$1:$BA$1"),0))),"--")</f>
        <v>0</v>
      </c>
      <c r="Q53" s="43" cm="1">
        <f t="array" aca="1" ref="Q53" ca="1">IF(ISNUMBER(Main!$F$6),INDEX(INDIRECT("'"&amp;Main!$E$6&amp;"'!$B$1:$BA$550"),ROW(Q53),(MATCH("Elevation",INDIRECT("'"&amp;Main!$E$6&amp;"'!$B$1:$BA$1"),0))),"--")</f>
        <v>0</v>
      </c>
      <c r="R53" s="43" cm="1">
        <f t="array" aca="1" ref="R53" ca="1">IF(ISNUMBER(Main!$F$7),INDEX(INDIRECT("'"&amp;Main!$E$7&amp;"'!$B$1:$BA$550"),ROW(R53),(MATCH("Elevation",INDIRECT("'"&amp;Main!$E$7&amp;"'!$B$1:$BA$1"),0))),"--")</f>
        <v>0</v>
      </c>
      <c r="S53" s="43" cm="1">
        <f t="array" aca="1" ref="S53" ca="1">IF(ISNUMBER(Main!$F$8),INDEX(INDIRECT("'"&amp;Main!$E$8&amp;"'!$B$1:$BA$550"),ROW(S53),(MATCH("Elevation",INDIRECT("'"&amp;Main!$E$8&amp;"'!$B$1:$BA$1"),0))),"--")</f>
        <v>0</v>
      </c>
      <c r="T53" s="43" t="str" cm="1">
        <f t="array" aca="1" ref="T53" ca="1">IF(ISNUMBER(Main!$F$9),INDEX(INDIRECT("'"&amp;Main!$E$9&amp;"'!$B$1:$BA$550"),ROW(T53),(MATCH("Elevation",INDIRECT("'"&amp;Main!$E$9&amp;"'!$B$1:$BA$1"),0))),"--")</f>
        <v>--</v>
      </c>
      <c r="U53" s="43" t="str" cm="1">
        <f t="array" aca="1" ref="U53" ca="1">IF(ISNUMBER(Main!$F$10),INDEX(INDIRECT("'"&amp;Main!$E$10&amp;"'!$B$1:$BA$550"),ROW(U53),(MATCH("Elevation",INDIRECT("'"&amp;Main!$E$10&amp;"'!$B$1:$BA$1"),0))),"--")</f>
        <v>--</v>
      </c>
      <c r="V53" s="43" t="str" cm="1">
        <f t="array" aca="1" ref="V53" ca="1">IF(ISNUMBER(Main!$F$11),INDEX(INDIRECT("'"&amp;Main!$E$11&amp;"'!$B$1:$BA$550"),ROW(V53),(MATCH("Elevation",INDIRECT("'"&amp;Main!$E$11&amp;"'!$B$1:$BA$1"),0))),"--")</f>
        <v>--</v>
      </c>
      <c r="W53" s="43" t="str" cm="1">
        <f t="array" aca="1" ref="W53" ca="1">IF(ISNUMBER(Main!$F$12),INDEX(INDIRECT("'"&amp;Main!$E$12&amp;"'!$B$1:$BA$550"),ROW(W53),(MATCH("Elevation",INDIRECT("'"&amp;Main!$E$12&amp;"'!$B$1:$BA$1"),0))),"--")</f>
        <v>--</v>
      </c>
      <c r="X53" s="43" t="str" cm="1">
        <f t="array" aca="1" ref="X53" ca="1">IF(ISNUMBER(Main!$F$13),INDEX(INDIRECT("'"&amp;Main!$E$13&amp;"'!$B$1:$BA$550"),ROW(X53),(MATCH("Elevation",INDIRECT("'"&amp;Main!$E$13&amp;"'!$B$1:$BA$1"),0))),"--")</f>
        <v>--</v>
      </c>
      <c r="Y53" s="43" t="str" cm="1">
        <f t="array" aca="1" ref="Y53" ca="1">IF(ISNUMBER(Main!$F$14),INDEX(INDIRECT("'"&amp;Main!$E$14&amp;"'!$B$1:$BA$550"),ROW(Y53),(MATCH("Elevation",INDIRECT("'"&amp;Main!$E$14&amp;"'!$B$1:$BA$1"),0))),"--")</f>
        <v>--</v>
      </c>
      <c r="Z53" s="221"/>
      <c r="AA53" s="43">
        <f ca="1">IF(ISNUMBER(Main!$F$3),'Storage-elevation'!BD53/1000,"--")</f>
        <v>0</v>
      </c>
      <c r="AB53" s="43">
        <f ca="1">IF(ISNUMBER(Main!$F$4),'Storage-elevation'!BE53/1000,"--")</f>
        <v>0</v>
      </c>
      <c r="AC53" s="172">
        <f ca="1">IF(ISNUMBER(Main!$F$5),'Storage-elevation'!BF53/1000,"--")</f>
        <v>0</v>
      </c>
      <c r="AD53" s="43">
        <f ca="1">IF(ISNUMBER(Main!$F$6),'Storage-elevation'!BG53/1000,"--")</f>
        <v>0</v>
      </c>
      <c r="AE53" s="43">
        <f ca="1">IF(ISNUMBER(Main!$F$7),'Storage-elevation'!BH53/1000,"--")</f>
        <v>0</v>
      </c>
      <c r="AF53" s="43">
        <f ca="1">IF(ISNUMBER(Main!$F$8),'Storage-elevation'!BI53/1000,"--")</f>
        <v>0</v>
      </c>
      <c r="AG53" s="43" t="str">
        <f ca="1">IF(ISNUMBER(Main!$F$9),'Storage-elevation'!BJ53/1000,"--")</f>
        <v>--</v>
      </c>
      <c r="AH53" s="172" t="str">
        <f ca="1">IF(ISNUMBER(Main!$F$10),'Storage-elevation'!BK53/1000,"--")</f>
        <v>--</v>
      </c>
      <c r="AI53" s="43" t="str">
        <f ca="1">IF(ISNUMBER(Main!$F$11),'Storage-elevation'!BL53/1000,"--")</f>
        <v>--</v>
      </c>
      <c r="AJ53" s="43" t="str">
        <f ca="1">IF(ISNUMBER(Main!$F$12),'Storage-elevation'!BM53/1000,"--")</f>
        <v>--</v>
      </c>
      <c r="AK53" s="43" t="str">
        <f ca="1">IF(ISNUMBER(Main!$F$13),'Storage-elevation'!BN53/1000,"--")</f>
        <v>--</v>
      </c>
      <c r="AL53" s="43" t="str">
        <f ca="1">IF(ISNUMBER(Main!$F$14),'Storage-elevation'!BO53/1000,"--")</f>
        <v>--</v>
      </c>
    </row>
    <row r="54" spans="1:38" x14ac:dyDescent="0.3">
      <c r="A54" s="43" cm="1">
        <f t="array" aca="1" ref="A54" ca="1">IF(ISNUMBER(Main!$F$3),INDEX(INDIRECT("'"&amp;Main!$E$3&amp;"'!$B$1:$BA$550"),ROW(A54),(MATCH("Temp",INDIRECT("'"&amp;Main!$E$3&amp;"'!$B$1:$BA$1"),0))),"--")</f>
        <v>0</v>
      </c>
      <c r="B54" s="43" cm="1">
        <f t="array" aca="1" ref="B54" ca="1">IF(ISNUMBER(Main!$F$4),INDEX(INDIRECT("'"&amp;Main!$E$4&amp;"'!$B$1:$BA$550"),ROW(B54),(MATCH("Temp",INDIRECT("'"&amp;Main!$E$4&amp;"'!$B$1:$BA$1"),0))),"--")</f>
        <v>0</v>
      </c>
      <c r="C54" s="43" cm="1">
        <f t="array" aca="1" ref="C54" ca="1">IF(ISNUMBER(Main!$F$5),INDEX(INDIRECT("'"&amp;Main!$E$5&amp;"'!$B$1:$BA$550"),ROW(C54),(MATCH("Temp",INDIRECT("'"&amp;Main!$E$5&amp;"'!$B$1:$BA$1"),0))),"--")</f>
        <v>0</v>
      </c>
      <c r="D54" s="43" cm="1">
        <f t="array" aca="1" ref="D54" ca="1">IF(ISNUMBER(Main!$F$6),INDEX(INDIRECT("'"&amp;Main!$E$6&amp;"'!$B$1:$BA$550"),ROW(D54),(MATCH("Temp",INDIRECT("'"&amp;Main!$E$6&amp;"'!$B$1:$BA$1"),0))),"--")</f>
        <v>0</v>
      </c>
      <c r="E54" s="43" cm="1">
        <f t="array" aca="1" ref="E54" ca="1">IF(ISNUMBER(Main!$F$7),INDEX(INDIRECT("'"&amp;Main!$E$7&amp;"'!$B$1:$BA$550"),ROW(E54),(MATCH("Temp",INDIRECT("'"&amp;Main!$E$7&amp;"'!$B$1:$BA$1"),0))),"--")</f>
        <v>0</v>
      </c>
      <c r="F54" s="43" cm="1">
        <f t="array" aca="1" ref="F54" ca="1">IF(ISNUMBER(Main!$F$8),INDEX(INDIRECT("'"&amp;Main!$E$8&amp;"'!$B$1:$BA$550"),ROW(F54),(MATCH("Temp",INDIRECT("'"&amp;Main!$E$8&amp;"'!$B$1:$BA$1"),0))),"--")</f>
        <v>0</v>
      </c>
      <c r="G54" s="43" t="str" cm="1">
        <f t="array" aca="1" ref="G54" ca="1">IF(ISNUMBER(Main!$F$9),INDEX(INDIRECT("'"&amp;Main!$E$9&amp;"'!$B$1:$BA$550"),ROW(G54),(MATCH("Temp",INDIRECT("'"&amp;Main!$E$9&amp;"'!$B$1:$BA$1"),0))),"--")</f>
        <v>--</v>
      </c>
      <c r="H54" s="43" t="str" cm="1">
        <f t="array" aca="1" ref="H54" ca="1">IF(ISNUMBER(Main!$F$10),INDEX(INDIRECT("'"&amp;Main!$E$10&amp;"'!$B$1:$BA$550"),ROW(H54),(MATCH("Temp",INDIRECT("'"&amp;Main!$E$10&amp;"'!$B$1:$BA$1"),0))),"--")</f>
        <v>--</v>
      </c>
      <c r="I54" s="43" t="str" cm="1">
        <f t="array" aca="1" ref="I54" ca="1">IF(ISNUMBER(Main!$F$11),INDEX(INDIRECT("'"&amp;Main!$E$11&amp;"'!$B$1:$BA$550"),ROW(I54),(MATCH("Temp",INDIRECT("'"&amp;Main!$E$11&amp;"'!$B$1:$BA$1"),0))),"--")</f>
        <v>--</v>
      </c>
      <c r="J54" s="43" t="str" cm="1">
        <f t="array" aca="1" ref="J54" ca="1">IF(ISNUMBER(Main!$F$12),INDEX(INDIRECT("'"&amp;Main!$E$12&amp;"'!$B$1:$BA$550"),ROW(J54),(MATCH("Temp",INDIRECT("'"&amp;Main!$E$12&amp;"'!$B$1:$BA$1"),0))),"--")</f>
        <v>--</v>
      </c>
      <c r="K54" s="43" t="str" cm="1">
        <f t="array" aca="1" ref="K54" ca="1">IF(ISNUMBER(Main!$F$13),INDEX(INDIRECT("'"&amp;Main!$E$13&amp;"'!$B$1:$BA$550"),ROW(K54),(MATCH("Temp",INDIRECT("'"&amp;Main!$E$13&amp;"'!$B$1:$BA$1"),0))),"--")</f>
        <v>--</v>
      </c>
      <c r="L54" s="43" t="str" cm="1">
        <f t="array" aca="1" ref="L54" ca="1">IF(ISNUMBER(Main!$F$14),INDEX(INDIRECT("'"&amp;Main!$E$14&amp;"'!$B$1:$BA$550"),ROW(L54),(MATCH("Temp",INDIRECT("'"&amp;Main!$E$14&amp;"'!$B$1:$BA$1"),0))),"--")</f>
        <v>--</v>
      </c>
      <c r="M54" s="221"/>
      <c r="N54" s="43" cm="1">
        <f t="array" aca="1" ref="N54" ca="1">IF(ISNUMBER(Main!$F$3),INDEX(INDIRECT("'"&amp;Main!$E$3&amp;"'!$B$1:$BA$550"),ROW(N54),(MATCH("Elevation",INDIRECT("'"&amp;Main!$E$3&amp;"'!$B$1:$BA$1"),0))),"--")</f>
        <v>0</v>
      </c>
      <c r="O54" s="43" cm="1">
        <f t="array" aca="1" ref="O54" ca="1">IF(ISNUMBER(Main!$F$4),INDEX(INDIRECT("'"&amp;Main!$E$4&amp;"'!$B$1:$BA$550"),ROW(O54),(MATCH("Elevation",INDIRECT("'"&amp;Main!$E$4&amp;"'!$B$1:$BA$1"),0))),"--")</f>
        <v>0</v>
      </c>
      <c r="P54" s="43" cm="1">
        <f t="array" aca="1" ref="P54" ca="1">IF(ISNUMBER(Main!$F$5),INDEX(INDIRECT("'"&amp;Main!$E$5&amp;"'!$B$1:$BA$550"),ROW(P54),(MATCH("Elevation",INDIRECT("'"&amp;Main!$E$5&amp;"'!$B$1:$BA$1"),0))),"--")</f>
        <v>0</v>
      </c>
      <c r="Q54" s="43" cm="1">
        <f t="array" aca="1" ref="Q54" ca="1">IF(ISNUMBER(Main!$F$6),INDEX(INDIRECT("'"&amp;Main!$E$6&amp;"'!$B$1:$BA$550"),ROW(Q54),(MATCH("Elevation",INDIRECT("'"&amp;Main!$E$6&amp;"'!$B$1:$BA$1"),0))),"--")</f>
        <v>0</v>
      </c>
      <c r="R54" s="43" cm="1">
        <f t="array" aca="1" ref="R54" ca="1">IF(ISNUMBER(Main!$F$7),INDEX(INDIRECT("'"&amp;Main!$E$7&amp;"'!$B$1:$BA$550"),ROW(R54),(MATCH("Elevation",INDIRECT("'"&amp;Main!$E$7&amp;"'!$B$1:$BA$1"),0))),"--")</f>
        <v>0</v>
      </c>
      <c r="S54" s="43" cm="1">
        <f t="array" aca="1" ref="S54" ca="1">IF(ISNUMBER(Main!$F$8),INDEX(INDIRECT("'"&amp;Main!$E$8&amp;"'!$B$1:$BA$550"),ROW(S54),(MATCH("Elevation",INDIRECT("'"&amp;Main!$E$8&amp;"'!$B$1:$BA$1"),0))),"--")</f>
        <v>0</v>
      </c>
      <c r="T54" s="43" t="str" cm="1">
        <f t="array" aca="1" ref="T54" ca="1">IF(ISNUMBER(Main!$F$9),INDEX(INDIRECT("'"&amp;Main!$E$9&amp;"'!$B$1:$BA$550"),ROW(T54),(MATCH("Elevation",INDIRECT("'"&amp;Main!$E$9&amp;"'!$B$1:$BA$1"),0))),"--")</f>
        <v>--</v>
      </c>
      <c r="U54" s="43" t="str" cm="1">
        <f t="array" aca="1" ref="U54" ca="1">IF(ISNUMBER(Main!$F$10),INDEX(INDIRECT("'"&amp;Main!$E$10&amp;"'!$B$1:$BA$550"),ROW(U54),(MATCH("Elevation",INDIRECT("'"&amp;Main!$E$10&amp;"'!$B$1:$BA$1"),0))),"--")</f>
        <v>--</v>
      </c>
      <c r="V54" s="43" t="str" cm="1">
        <f t="array" aca="1" ref="V54" ca="1">IF(ISNUMBER(Main!$F$11),INDEX(INDIRECT("'"&amp;Main!$E$11&amp;"'!$B$1:$BA$550"),ROW(V54),(MATCH("Elevation",INDIRECT("'"&amp;Main!$E$11&amp;"'!$B$1:$BA$1"),0))),"--")</f>
        <v>--</v>
      </c>
      <c r="W54" s="43" t="str" cm="1">
        <f t="array" aca="1" ref="W54" ca="1">IF(ISNUMBER(Main!$F$12),INDEX(INDIRECT("'"&amp;Main!$E$12&amp;"'!$B$1:$BA$550"),ROW(W54),(MATCH("Elevation",INDIRECT("'"&amp;Main!$E$12&amp;"'!$B$1:$BA$1"),0))),"--")</f>
        <v>--</v>
      </c>
      <c r="X54" s="43" t="str" cm="1">
        <f t="array" aca="1" ref="X54" ca="1">IF(ISNUMBER(Main!$F$13),INDEX(INDIRECT("'"&amp;Main!$E$13&amp;"'!$B$1:$BA$550"),ROW(X54),(MATCH("Elevation",INDIRECT("'"&amp;Main!$E$13&amp;"'!$B$1:$BA$1"),0))),"--")</f>
        <v>--</v>
      </c>
      <c r="Y54" s="43" t="str" cm="1">
        <f t="array" aca="1" ref="Y54" ca="1">IF(ISNUMBER(Main!$F$14),INDEX(INDIRECT("'"&amp;Main!$E$14&amp;"'!$B$1:$BA$550"),ROW(Y54),(MATCH("Elevation",INDIRECT("'"&amp;Main!$E$14&amp;"'!$B$1:$BA$1"),0))),"--")</f>
        <v>--</v>
      </c>
      <c r="Z54" s="221"/>
      <c r="AA54" s="43">
        <f ca="1">IF(ISNUMBER(Main!$F$3),'Storage-elevation'!BD54/1000,"--")</f>
        <v>0</v>
      </c>
      <c r="AB54" s="43">
        <f ca="1">IF(ISNUMBER(Main!$F$4),'Storage-elevation'!BE54/1000,"--")</f>
        <v>0</v>
      </c>
      <c r="AC54" s="172">
        <f ca="1">IF(ISNUMBER(Main!$F$5),'Storage-elevation'!BF54/1000,"--")</f>
        <v>0</v>
      </c>
      <c r="AD54" s="43">
        <f ca="1">IF(ISNUMBER(Main!$F$6),'Storage-elevation'!BG54/1000,"--")</f>
        <v>0</v>
      </c>
      <c r="AE54" s="43">
        <f ca="1">IF(ISNUMBER(Main!$F$7),'Storage-elevation'!BH54/1000,"--")</f>
        <v>0</v>
      </c>
      <c r="AF54" s="43">
        <f ca="1">IF(ISNUMBER(Main!$F$8),'Storage-elevation'!BI54/1000,"--")</f>
        <v>0</v>
      </c>
      <c r="AG54" s="43" t="str">
        <f ca="1">IF(ISNUMBER(Main!$F$9),'Storage-elevation'!BJ54/1000,"--")</f>
        <v>--</v>
      </c>
      <c r="AH54" s="172" t="str">
        <f ca="1">IF(ISNUMBER(Main!$F$10),'Storage-elevation'!BK54/1000,"--")</f>
        <v>--</v>
      </c>
      <c r="AI54" s="43" t="str">
        <f ca="1">IF(ISNUMBER(Main!$F$11),'Storage-elevation'!BL54/1000,"--")</f>
        <v>--</v>
      </c>
      <c r="AJ54" s="43" t="str">
        <f ca="1">IF(ISNUMBER(Main!$F$12),'Storage-elevation'!BM54/1000,"--")</f>
        <v>--</v>
      </c>
      <c r="AK54" s="43" t="str">
        <f ca="1">IF(ISNUMBER(Main!$F$13),'Storage-elevation'!BN54/1000,"--")</f>
        <v>--</v>
      </c>
      <c r="AL54" s="43" t="str">
        <f ca="1">IF(ISNUMBER(Main!$F$14),'Storage-elevation'!BO54/1000,"--")</f>
        <v>--</v>
      </c>
    </row>
    <row r="55" spans="1:38" x14ac:dyDescent="0.3">
      <c r="A55" s="43" cm="1">
        <f t="array" aca="1" ref="A55" ca="1">IF(ISNUMBER(Main!$F$3),INDEX(INDIRECT("'"&amp;Main!$E$3&amp;"'!$B$1:$BA$550"),ROW(A55),(MATCH("Temp",INDIRECT("'"&amp;Main!$E$3&amp;"'!$B$1:$BA$1"),0))),"--")</f>
        <v>0</v>
      </c>
      <c r="B55" s="43" cm="1">
        <f t="array" aca="1" ref="B55" ca="1">IF(ISNUMBER(Main!$F$4),INDEX(INDIRECT("'"&amp;Main!$E$4&amp;"'!$B$1:$BA$550"),ROW(B55),(MATCH("Temp",INDIRECT("'"&amp;Main!$E$4&amp;"'!$B$1:$BA$1"),0))),"--")</f>
        <v>0</v>
      </c>
      <c r="C55" s="43" cm="1">
        <f t="array" aca="1" ref="C55" ca="1">IF(ISNUMBER(Main!$F$5),INDEX(INDIRECT("'"&amp;Main!$E$5&amp;"'!$B$1:$BA$550"),ROW(C55),(MATCH("Temp",INDIRECT("'"&amp;Main!$E$5&amp;"'!$B$1:$BA$1"),0))),"--")</f>
        <v>0</v>
      </c>
      <c r="D55" s="43" cm="1">
        <f t="array" aca="1" ref="D55" ca="1">IF(ISNUMBER(Main!$F$6),INDEX(INDIRECT("'"&amp;Main!$E$6&amp;"'!$B$1:$BA$550"),ROW(D55),(MATCH("Temp",INDIRECT("'"&amp;Main!$E$6&amp;"'!$B$1:$BA$1"),0))),"--")</f>
        <v>0</v>
      </c>
      <c r="E55" s="43" cm="1">
        <f t="array" aca="1" ref="E55" ca="1">IF(ISNUMBER(Main!$F$7),INDEX(INDIRECT("'"&amp;Main!$E$7&amp;"'!$B$1:$BA$550"),ROW(E55),(MATCH("Temp",INDIRECT("'"&amp;Main!$E$7&amp;"'!$B$1:$BA$1"),0))),"--")</f>
        <v>0</v>
      </c>
      <c r="F55" s="43" cm="1">
        <f t="array" aca="1" ref="F55" ca="1">IF(ISNUMBER(Main!$F$8),INDEX(INDIRECT("'"&amp;Main!$E$8&amp;"'!$B$1:$BA$550"),ROW(F55),(MATCH("Temp",INDIRECT("'"&amp;Main!$E$8&amp;"'!$B$1:$BA$1"),0))),"--")</f>
        <v>0</v>
      </c>
      <c r="G55" s="43" t="str" cm="1">
        <f t="array" aca="1" ref="G55" ca="1">IF(ISNUMBER(Main!$F$9),INDEX(INDIRECT("'"&amp;Main!$E$9&amp;"'!$B$1:$BA$550"),ROW(G55),(MATCH("Temp",INDIRECT("'"&amp;Main!$E$9&amp;"'!$B$1:$BA$1"),0))),"--")</f>
        <v>--</v>
      </c>
      <c r="H55" s="43" t="str" cm="1">
        <f t="array" aca="1" ref="H55" ca="1">IF(ISNUMBER(Main!$F$10),INDEX(INDIRECT("'"&amp;Main!$E$10&amp;"'!$B$1:$BA$550"),ROW(H55),(MATCH("Temp",INDIRECT("'"&amp;Main!$E$10&amp;"'!$B$1:$BA$1"),0))),"--")</f>
        <v>--</v>
      </c>
      <c r="I55" s="43" t="str" cm="1">
        <f t="array" aca="1" ref="I55" ca="1">IF(ISNUMBER(Main!$F$11),INDEX(INDIRECT("'"&amp;Main!$E$11&amp;"'!$B$1:$BA$550"),ROW(I55),(MATCH("Temp",INDIRECT("'"&amp;Main!$E$11&amp;"'!$B$1:$BA$1"),0))),"--")</f>
        <v>--</v>
      </c>
      <c r="J55" s="43" t="str" cm="1">
        <f t="array" aca="1" ref="J55" ca="1">IF(ISNUMBER(Main!$F$12),INDEX(INDIRECT("'"&amp;Main!$E$12&amp;"'!$B$1:$BA$550"),ROW(J55),(MATCH("Temp",INDIRECT("'"&amp;Main!$E$12&amp;"'!$B$1:$BA$1"),0))),"--")</f>
        <v>--</v>
      </c>
      <c r="K55" s="43" t="str" cm="1">
        <f t="array" aca="1" ref="K55" ca="1">IF(ISNUMBER(Main!$F$13),INDEX(INDIRECT("'"&amp;Main!$E$13&amp;"'!$B$1:$BA$550"),ROW(K55),(MATCH("Temp",INDIRECT("'"&amp;Main!$E$13&amp;"'!$B$1:$BA$1"),0))),"--")</f>
        <v>--</v>
      </c>
      <c r="L55" s="43" t="str" cm="1">
        <f t="array" aca="1" ref="L55" ca="1">IF(ISNUMBER(Main!$F$14),INDEX(INDIRECT("'"&amp;Main!$E$14&amp;"'!$B$1:$BA$550"),ROW(L55),(MATCH("Temp",INDIRECT("'"&amp;Main!$E$14&amp;"'!$B$1:$BA$1"),0))),"--")</f>
        <v>--</v>
      </c>
      <c r="M55" s="221"/>
      <c r="N55" s="43" cm="1">
        <f t="array" aca="1" ref="N55" ca="1">IF(ISNUMBER(Main!$F$3),INDEX(INDIRECT("'"&amp;Main!$E$3&amp;"'!$B$1:$BA$550"),ROW(N55),(MATCH("Elevation",INDIRECT("'"&amp;Main!$E$3&amp;"'!$B$1:$BA$1"),0))),"--")</f>
        <v>0</v>
      </c>
      <c r="O55" s="43" cm="1">
        <f t="array" aca="1" ref="O55" ca="1">IF(ISNUMBER(Main!$F$4),INDEX(INDIRECT("'"&amp;Main!$E$4&amp;"'!$B$1:$BA$550"),ROW(O55),(MATCH("Elevation",INDIRECT("'"&amp;Main!$E$4&amp;"'!$B$1:$BA$1"),0))),"--")</f>
        <v>0</v>
      </c>
      <c r="P55" s="43" cm="1">
        <f t="array" aca="1" ref="P55" ca="1">IF(ISNUMBER(Main!$F$5),INDEX(INDIRECT("'"&amp;Main!$E$5&amp;"'!$B$1:$BA$550"),ROW(P55),(MATCH("Elevation",INDIRECT("'"&amp;Main!$E$5&amp;"'!$B$1:$BA$1"),0))),"--")</f>
        <v>0</v>
      </c>
      <c r="Q55" s="43" cm="1">
        <f t="array" aca="1" ref="Q55" ca="1">IF(ISNUMBER(Main!$F$6),INDEX(INDIRECT("'"&amp;Main!$E$6&amp;"'!$B$1:$BA$550"),ROW(Q55),(MATCH("Elevation",INDIRECT("'"&amp;Main!$E$6&amp;"'!$B$1:$BA$1"),0))),"--")</f>
        <v>0</v>
      </c>
      <c r="R55" s="43" cm="1">
        <f t="array" aca="1" ref="R55" ca="1">IF(ISNUMBER(Main!$F$7),INDEX(INDIRECT("'"&amp;Main!$E$7&amp;"'!$B$1:$BA$550"),ROW(R55),(MATCH("Elevation",INDIRECT("'"&amp;Main!$E$7&amp;"'!$B$1:$BA$1"),0))),"--")</f>
        <v>0</v>
      </c>
      <c r="S55" s="43" cm="1">
        <f t="array" aca="1" ref="S55" ca="1">IF(ISNUMBER(Main!$F$8),INDEX(INDIRECT("'"&amp;Main!$E$8&amp;"'!$B$1:$BA$550"),ROW(S55),(MATCH("Elevation",INDIRECT("'"&amp;Main!$E$8&amp;"'!$B$1:$BA$1"),0))),"--")</f>
        <v>0</v>
      </c>
      <c r="T55" s="43" t="str" cm="1">
        <f t="array" aca="1" ref="T55" ca="1">IF(ISNUMBER(Main!$F$9),INDEX(INDIRECT("'"&amp;Main!$E$9&amp;"'!$B$1:$BA$550"),ROW(T55),(MATCH("Elevation",INDIRECT("'"&amp;Main!$E$9&amp;"'!$B$1:$BA$1"),0))),"--")</f>
        <v>--</v>
      </c>
      <c r="U55" s="43" t="str" cm="1">
        <f t="array" aca="1" ref="U55" ca="1">IF(ISNUMBER(Main!$F$10),INDEX(INDIRECT("'"&amp;Main!$E$10&amp;"'!$B$1:$BA$550"),ROW(U55),(MATCH("Elevation",INDIRECT("'"&amp;Main!$E$10&amp;"'!$B$1:$BA$1"),0))),"--")</f>
        <v>--</v>
      </c>
      <c r="V55" s="43" t="str" cm="1">
        <f t="array" aca="1" ref="V55" ca="1">IF(ISNUMBER(Main!$F$11),INDEX(INDIRECT("'"&amp;Main!$E$11&amp;"'!$B$1:$BA$550"),ROW(V55),(MATCH("Elevation",INDIRECT("'"&amp;Main!$E$11&amp;"'!$B$1:$BA$1"),0))),"--")</f>
        <v>--</v>
      </c>
      <c r="W55" s="43" t="str" cm="1">
        <f t="array" aca="1" ref="W55" ca="1">IF(ISNUMBER(Main!$F$12),INDEX(INDIRECT("'"&amp;Main!$E$12&amp;"'!$B$1:$BA$550"),ROW(W55),(MATCH("Elevation",INDIRECT("'"&amp;Main!$E$12&amp;"'!$B$1:$BA$1"),0))),"--")</f>
        <v>--</v>
      </c>
      <c r="X55" s="43" t="str" cm="1">
        <f t="array" aca="1" ref="X55" ca="1">IF(ISNUMBER(Main!$F$13),INDEX(INDIRECT("'"&amp;Main!$E$13&amp;"'!$B$1:$BA$550"),ROW(X55),(MATCH("Elevation",INDIRECT("'"&amp;Main!$E$13&amp;"'!$B$1:$BA$1"),0))),"--")</f>
        <v>--</v>
      </c>
      <c r="Y55" s="43" t="str" cm="1">
        <f t="array" aca="1" ref="Y55" ca="1">IF(ISNUMBER(Main!$F$14),INDEX(INDIRECT("'"&amp;Main!$E$14&amp;"'!$B$1:$BA$550"),ROW(Y55),(MATCH("Elevation",INDIRECT("'"&amp;Main!$E$14&amp;"'!$B$1:$BA$1"),0))),"--")</f>
        <v>--</v>
      </c>
      <c r="Z55" s="221"/>
      <c r="AA55" s="43">
        <f ca="1">IF(ISNUMBER(Main!$F$3),'Storage-elevation'!BD55/1000,"--")</f>
        <v>0</v>
      </c>
      <c r="AB55" s="43">
        <f ca="1">IF(ISNUMBER(Main!$F$4),'Storage-elevation'!BE55/1000,"--")</f>
        <v>0</v>
      </c>
      <c r="AC55" s="172">
        <f ca="1">IF(ISNUMBER(Main!$F$5),'Storage-elevation'!BF55/1000,"--")</f>
        <v>0</v>
      </c>
      <c r="AD55" s="43">
        <f ca="1">IF(ISNUMBER(Main!$F$6),'Storage-elevation'!BG55/1000,"--")</f>
        <v>0</v>
      </c>
      <c r="AE55" s="43">
        <f ca="1">IF(ISNUMBER(Main!$F$7),'Storage-elevation'!BH55/1000,"--")</f>
        <v>0</v>
      </c>
      <c r="AF55" s="43">
        <f ca="1">IF(ISNUMBER(Main!$F$8),'Storage-elevation'!BI55/1000,"--")</f>
        <v>0</v>
      </c>
      <c r="AG55" s="43" t="str">
        <f ca="1">IF(ISNUMBER(Main!$F$9),'Storage-elevation'!BJ55/1000,"--")</f>
        <v>--</v>
      </c>
      <c r="AH55" s="172" t="str">
        <f ca="1">IF(ISNUMBER(Main!$F$10),'Storage-elevation'!BK55/1000,"--")</f>
        <v>--</v>
      </c>
      <c r="AI55" s="43" t="str">
        <f ca="1">IF(ISNUMBER(Main!$F$11),'Storage-elevation'!BL55/1000,"--")</f>
        <v>--</v>
      </c>
      <c r="AJ55" s="43" t="str">
        <f ca="1">IF(ISNUMBER(Main!$F$12),'Storage-elevation'!BM55/1000,"--")</f>
        <v>--</v>
      </c>
      <c r="AK55" s="43" t="str">
        <f ca="1">IF(ISNUMBER(Main!$F$13),'Storage-elevation'!BN55/1000,"--")</f>
        <v>--</v>
      </c>
      <c r="AL55" s="43" t="str">
        <f ca="1">IF(ISNUMBER(Main!$F$14),'Storage-elevation'!BO55/1000,"--")</f>
        <v>--</v>
      </c>
    </row>
    <row r="56" spans="1:38" x14ac:dyDescent="0.3">
      <c r="A56" s="43" cm="1">
        <f t="array" aca="1" ref="A56" ca="1">IF(ISNUMBER(Main!$F$3),INDEX(INDIRECT("'"&amp;Main!$E$3&amp;"'!$B$1:$BA$550"),ROW(A56),(MATCH("Temp",INDIRECT("'"&amp;Main!$E$3&amp;"'!$B$1:$BA$1"),0))),"--")</f>
        <v>0</v>
      </c>
      <c r="B56" s="43" cm="1">
        <f t="array" aca="1" ref="B56" ca="1">IF(ISNUMBER(Main!$F$4),INDEX(INDIRECT("'"&amp;Main!$E$4&amp;"'!$B$1:$BA$550"),ROW(B56),(MATCH("Temp",INDIRECT("'"&amp;Main!$E$4&amp;"'!$B$1:$BA$1"),0))),"--")</f>
        <v>0</v>
      </c>
      <c r="C56" s="43" cm="1">
        <f t="array" aca="1" ref="C56" ca="1">IF(ISNUMBER(Main!$F$5),INDEX(INDIRECT("'"&amp;Main!$E$5&amp;"'!$B$1:$BA$550"),ROW(C56),(MATCH("Temp",INDIRECT("'"&amp;Main!$E$5&amp;"'!$B$1:$BA$1"),0))),"--")</f>
        <v>0</v>
      </c>
      <c r="D56" s="43" cm="1">
        <f t="array" aca="1" ref="D56" ca="1">IF(ISNUMBER(Main!$F$6),INDEX(INDIRECT("'"&amp;Main!$E$6&amp;"'!$B$1:$BA$550"),ROW(D56),(MATCH("Temp",INDIRECT("'"&amp;Main!$E$6&amp;"'!$B$1:$BA$1"),0))),"--")</f>
        <v>0</v>
      </c>
      <c r="E56" s="43" cm="1">
        <f t="array" aca="1" ref="E56" ca="1">IF(ISNUMBER(Main!$F$7),INDEX(INDIRECT("'"&amp;Main!$E$7&amp;"'!$B$1:$BA$550"),ROW(E56),(MATCH("Temp",INDIRECT("'"&amp;Main!$E$7&amp;"'!$B$1:$BA$1"),0))),"--")</f>
        <v>0</v>
      </c>
      <c r="F56" s="43" cm="1">
        <f t="array" aca="1" ref="F56" ca="1">IF(ISNUMBER(Main!$F$8),INDEX(INDIRECT("'"&amp;Main!$E$8&amp;"'!$B$1:$BA$550"),ROW(F56),(MATCH("Temp",INDIRECT("'"&amp;Main!$E$8&amp;"'!$B$1:$BA$1"),0))),"--")</f>
        <v>0</v>
      </c>
      <c r="G56" s="43" t="str" cm="1">
        <f t="array" aca="1" ref="G56" ca="1">IF(ISNUMBER(Main!$F$9),INDEX(INDIRECT("'"&amp;Main!$E$9&amp;"'!$B$1:$BA$550"),ROW(G56),(MATCH("Temp",INDIRECT("'"&amp;Main!$E$9&amp;"'!$B$1:$BA$1"),0))),"--")</f>
        <v>--</v>
      </c>
      <c r="H56" s="43" t="str" cm="1">
        <f t="array" aca="1" ref="H56" ca="1">IF(ISNUMBER(Main!$F$10),INDEX(INDIRECT("'"&amp;Main!$E$10&amp;"'!$B$1:$BA$550"),ROW(H56),(MATCH("Temp",INDIRECT("'"&amp;Main!$E$10&amp;"'!$B$1:$BA$1"),0))),"--")</f>
        <v>--</v>
      </c>
      <c r="I56" s="43" t="str" cm="1">
        <f t="array" aca="1" ref="I56" ca="1">IF(ISNUMBER(Main!$F$11),INDEX(INDIRECT("'"&amp;Main!$E$11&amp;"'!$B$1:$BA$550"),ROW(I56),(MATCH("Temp",INDIRECT("'"&amp;Main!$E$11&amp;"'!$B$1:$BA$1"),0))),"--")</f>
        <v>--</v>
      </c>
      <c r="J56" s="43" t="str" cm="1">
        <f t="array" aca="1" ref="J56" ca="1">IF(ISNUMBER(Main!$F$12),INDEX(INDIRECT("'"&amp;Main!$E$12&amp;"'!$B$1:$BA$550"),ROW(J56),(MATCH("Temp",INDIRECT("'"&amp;Main!$E$12&amp;"'!$B$1:$BA$1"),0))),"--")</f>
        <v>--</v>
      </c>
      <c r="K56" s="43" t="str" cm="1">
        <f t="array" aca="1" ref="K56" ca="1">IF(ISNUMBER(Main!$F$13),INDEX(INDIRECT("'"&amp;Main!$E$13&amp;"'!$B$1:$BA$550"),ROW(K56),(MATCH("Temp",INDIRECT("'"&amp;Main!$E$13&amp;"'!$B$1:$BA$1"),0))),"--")</f>
        <v>--</v>
      </c>
      <c r="L56" s="43" t="str" cm="1">
        <f t="array" aca="1" ref="L56" ca="1">IF(ISNUMBER(Main!$F$14),INDEX(INDIRECT("'"&amp;Main!$E$14&amp;"'!$B$1:$BA$550"),ROW(L56),(MATCH("Temp",INDIRECT("'"&amp;Main!$E$14&amp;"'!$B$1:$BA$1"),0))),"--")</f>
        <v>--</v>
      </c>
      <c r="M56" s="221"/>
      <c r="N56" s="43" cm="1">
        <f t="array" aca="1" ref="N56" ca="1">IF(ISNUMBER(Main!$F$3),INDEX(INDIRECT("'"&amp;Main!$E$3&amp;"'!$B$1:$BA$550"),ROW(N56),(MATCH("Elevation",INDIRECT("'"&amp;Main!$E$3&amp;"'!$B$1:$BA$1"),0))),"--")</f>
        <v>0</v>
      </c>
      <c r="O56" s="43" cm="1">
        <f t="array" aca="1" ref="O56" ca="1">IF(ISNUMBER(Main!$F$4),INDEX(INDIRECT("'"&amp;Main!$E$4&amp;"'!$B$1:$BA$550"),ROW(O56),(MATCH("Elevation",INDIRECT("'"&amp;Main!$E$4&amp;"'!$B$1:$BA$1"),0))),"--")</f>
        <v>0</v>
      </c>
      <c r="P56" s="43" cm="1">
        <f t="array" aca="1" ref="P56" ca="1">IF(ISNUMBER(Main!$F$5),INDEX(INDIRECT("'"&amp;Main!$E$5&amp;"'!$B$1:$BA$550"),ROW(P56),(MATCH("Elevation",INDIRECT("'"&amp;Main!$E$5&amp;"'!$B$1:$BA$1"),0))),"--")</f>
        <v>0</v>
      </c>
      <c r="Q56" s="43" cm="1">
        <f t="array" aca="1" ref="Q56" ca="1">IF(ISNUMBER(Main!$F$6),INDEX(INDIRECT("'"&amp;Main!$E$6&amp;"'!$B$1:$BA$550"),ROW(Q56),(MATCH("Elevation",INDIRECT("'"&amp;Main!$E$6&amp;"'!$B$1:$BA$1"),0))),"--")</f>
        <v>0</v>
      </c>
      <c r="R56" s="43" cm="1">
        <f t="array" aca="1" ref="R56" ca="1">IF(ISNUMBER(Main!$F$7),INDEX(INDIRECT("'"&amp;Main!$E$7&amp;"'!$B$1:$BA$550"),ROW(R56),(MATCH("Elevation",INDIRECT("'"&amp;Main!$E$7&amp;"'!$B$1:$BA$1"),0))),"--")</f>
        <v>0</v>
      </c>
      <c r="S56" s="43" cm="1">
        <f t="array" aca="1" ref="S56" ca="1">IF(ISNUMBER(Main!$F$8),INDEX(INDIRECT("'"&amp;Main!$E$8&amp;"'!$B$1:$BA$550"),ROW(S56),(MATCH("Elevation",INDIRECT("'"&amp;Main!$E$8&amp;"'!$B$1:$BA$1"),0))),"--")</f>
        <v>0</v>
      </c>
      <c r="T56" s="43" t="str" cm="1">
        <f t="array" aca="1" ref="T56" ca="1">IF(ISNUMBER(Main!$F$9),INDEX(INDIRECT("'"&amp;Main!$E$9&amp;"'!$B$1:$BA$550"),ROW(T56),(MATCH("Elevation",INDIRECT("'"&amp;Main!$E$9&amp;"'!$B$1:$BA$1"),0))),"--")</f>
        <v>--</v>
      </c>
      <c r="U56" s="43" t="str" cm="1">
        <f t="array" aca="1" ref="U56" ca="1">IF(ISNUMBER(Main!$F$10),INDEX(INDIRECT("'"&amp;Main!$E$10&amp;"'!$B$1:$BA$550"),ROW(U56),(MATCH("Elevation",INDIRECT("'"&amp;Main!$E$10&amp;"'!$B$1:$BA$1"),0))),"--")</f>
        <v>--</v>
      </c>
      <c r="V56" s="43" t="str" cm="1">
        <f t="array" aca="1" ref="V56" ca="1">IF(ISNUMBER(Main!$F$11),INDEX(INDIRECT("'"&amp;Main!$E$11&amp;"'!$B$1:$BA$550"),ROW(V56),(MATCH("Elevation",INDIRECT("'"&amp;Main!$E$11&amp;"'!$B$1:$BA$1"),0))),"--")</f>
        <v>--</v>
      </c>
      <c r="W56" s="43" t="str" cm="1">
        <f t="array" aca="1" ref="W56" ca="1">IF(ISNUMBER(Main!$F$12),INDEX(INDIRECT("'"&amp;Main!$E$12&amp;"'!$B$1:$BA$550"),ROW(W56),(MATCH("Elevation",INDIRECT("'"&amp;Main!$E$12&amp;"'!$B$1:$BA$1"),0))),"--")</f>
        <v>--</v>
      </c>
      <c r="X56" s="43" t="str" cm="1">
        <f t="array" aca="1" ref="X56" ca="1">IF(ISNUMBER(Main!$F$13),INDEX(INDIRECT("'"&amp;Main!$E$13&amp;"'!$B$1:$BA$550"),ROW(X56),(MATCH("Elevation",INDIRECT("'"&amp;Main!$E$13&amp;"'!$B$1:$BA$1"),0))),"--")</f>
        <v>--</v>
      </c>
      <c r="Y56" s="43" t="str" cm="1">
        <f t="array" aca="1" ref="Y56" ca="1">IF(ISNUMBER(Main!$F$14),INDEX(INDIRECT("'"&amp;Main!$E$14&amp;"'!$B$1:$BA$550"),ROW(Y56),(MATCH("Elevation",INDIRECT("'"&amp;Main!$E$14&amp;"'!$B$1:$BA$1"),0))),"--")</f>
        <v>--</v>
      </c>
      <c r="Z56" s="221"/>
      <c r="AA56" s="43">
        <f ca="1">IF(ISNUMBER(Main!$F$3),'Storage-elevation'!BD56/1000,"--")</f>
        <v>0</v>
      </c>
      <c r="AB56" s="43">
        <f ca="1">IF(ISNUMBER(Main!$F$4),'Storage-elevation'!BE56/1000,"--")</f>
        <v>0</v>
      </c>
      <c r="AC56" s="172">
        <f ca="1">IF(ISNUMBER(Main!$F$5),'Storage-elevation'!BF56/1000,"--")</f>
        <v>0</v>
      </c>
      <c r="AD56" s="43">
        <f ca="1">IF(ISNUMBER(Main!$F$6),'Storage-elevation'!BG56/1000,"--")</f>
        <v>0</v>
      </c>
      <c r="AE56" s="43">
        <f ca="1">IF(ISNUMBER(Main!$F$7),'Storage-elevation'!BH56/1000,"--")</f>
        <v>0</v>
      </c>
      <c r="AF56" s="43">
        <f ca="1">IF(ISNUMBER(Main!$F$8),'Storage-elevation'!BI56/1000,"--")</f>
        <v>0</v>
      </c>
      <c r="AG56" s="43" t="str">
        <f ca="1">IF(ISNUMBER(Main!$F$9),'Storage-elevation'!BJ56/1000,"--")</f>
        <v>--</v>
      </c>
      <c r="AH56" s="172" t="str">
        <f ca="1">IF(ISNUMBER(Main!$F$10),'Storage-elevation'!BK56/1000,"--")</f>
        <v>--</v>
      </c>
      <c r="AI56" s="43" t="str">
        <f ca="1">IF(ISNUMBER(Main!$F$11),'Storage-elevation'!BL56/1000,"--")</f>
        <v>--</v>
      </c>
      <c r="AJ56" s="43" t="str">
        <f ca="1">IF(ISNUMBER(Main!$F$12),'Storage-elevation'!BM56/1000,"--")</f>
        <v>--</v>
      </c>
      <c r="AK56" s="43" t="str">
        <f ca="1">IF(ISNUMBER(Main!$F$13),'Storage-elevation'!BN56/1000,"--")</f>
        <v>--</v>
      </c>
      <c r="AL56" s="43" t="str">
        <f ca="1">IF(ISNUMBER(Main!$F$14),'Storage-elevation'!BO56/1000,"--")</f>
        <v>--</v>
      </c>
    </row>
    <row r="57" spans="1:38" x14ac:dyDescent="0.3">
      <c r="A57" s="43" cm="1">
        <f t="array" aca="1" ref="A57" ca="1">IF(ISNUMBER(Main!$F$3),INDEX(INDIRECT("'"&amp;Main!$E$3&amp;"'!$B$1:$BA$550"),ROW(A57),(MATCH("Temp",INDIRECT("'"&amp;Main!$E$3&amp;"'!$B$1:$BA$1"),0))),"--")</f>
        <v>0</v>
      </c>
      <c r="B57" s="43" cm="1">
        <f t="array" aca="1" ref="B57" ca="1">IF(ISNUMBER(Main!$F$4),INDEX(INDIRECT("'"&amp;Main!$E$4&amp;"'!$B$1:$BA$550"),ROW(B57),(MATCH("Temp",INDIRECT("'"&amp;Main!$E$4&amp;"'!$B$1:$BA$1"),0))),"--")</f>
        <v>0</v>
      </c>
      <c r="C57" s="43" cm="1">
        <f t="array" aca="1" ref="C57" ca="1">IF(ISNUMBER(Main!$F$5),INDEX(INDIRECT("'"&amp;Main!$E$5&amp;"'!$B$1:$BA$550"),ROW(C57),(MATCH("Temp",INDIRECT("'"&amp;Main!$E$5&amp;"'!$B$1:$BA$1"),0))),"--")</f>
        <v>0</v>
      </c>
      <c r="D57" s="43" cm="1">
        <f t="array" aca="1" ref="D57" ca="1">IF(ISNUMBER(Main!$F$6),INDEX(INDIRECT("'"&amp;Main!$E$6&amp;"'!$B$1:$BA$550"),ROW(D57),(MATCH("Temp",INDIRECT("'"&amp;Main!$E$6&amp;"'!$B$1:$BA$1"),0))),"--")</f>
        <v>0</v>
      </c>
      <c r="E57" s="43" cm="1">
        <f t="array" aca="1" ref="E57" ca="1">IF(ISNUMBER(Main!$F$7),INDEX(INDIRECT("'"&amp;Main!$E$7&amp;"'!$B$1:$BA$550"),ROW(E57),(MATCH("Temp",INDIRECT("'"&amp;Main!$E$7&amp;"'!$B$1:$BA$1"),0))),"--")</f>
        <v>0</v>
      </c>
      <c r="F57" s="43" cm="1">
        <f t="array" aca="1" ref="F57" ca="1">IF(ISNUMBER(Main!$F$8),INDEX(INDIRECT("'"&amp;Main!$E$8&amp;"'!$B$1:$BA$550"),ROW(F57),(MATCH("Temp",INDIRECT("'"&amp;Main!$E$8&amp;"'!$B$1:$BA$1"),0))),"--")</f>
        <v>0</v>
      </c>
      <c r="G57" s="43" t="str" cm="1">
        <f t="array" aca="1" ref="G57" ca="1">IF(ISNUMBER(Main!$F$9),INDEX(INDIRECT("'"&amp;Main!$E$9&amp;"'!$B$1:$BA$550"),ROW(G57),(MATCH("Temp",INDIRECT("'"&amp;Main!$E$9&amp;"'!$B$1:$BA$1"),0))),"--")</f>
        <v>--</v>
      </c>
      <c r="H57" s="43" t="str" cm="1">
        <f t="array" aca="1" ref="H57" ca="1">IF(ISNUMBER(Main!$F$10),INDEX(INDIRECT("'"&amp;Main!$E$10&amp;"'!$B$1:$BA$550"),ROW(H57),(MATCH("Temp",INDIRECT("'"&amp;Main!$E$10&amp;"'!$B$1:$BA$1"),0))),"--")</f>
        <v>--</v>
      </c>
      <c r="I57" s="43" t="str" cm="1">
        <f t="array" aca="1" ref="I57" ca="1">IF(ISNUMBER(Main!$F$11),INDEX(INDIRECT("'"&amp;Main!$E$11&amp;"'!$B$1:$BA$550"),ROW(I57),(MATCH("Temp",INDIRECT("'"&amp;Main!$E$11&amp;"'!$B$1:$BA$1"),0))),"--")</f>
        <v>--</v>
      </c>
      <c r="J57" s="43" t="str" cm="1">
        <f t="array" aca="1" ref="J57" ca="1">IF(ISNUMBER(Main!$F$12),INDEX(INDIRECT("'"&amp;Main!$E$12&amp;"'!$B$1:$BA$550"),ROW(J57),(MATCH("Temp",INDIRECT("'"&amp;Main!$E$12&amp;"'!$B$1:$BA$1"),0))),"--")</f>
        <v>--</v>
      </c>
      <c r="K57" s="43" t="str" cm="1">
        <f t="array" aca="1" ref="K57" ca="1">IF(ISNUMBER(Main!$F$13),INDEX(INDIRECT("'"&amp;Main!$E$13&amp;"'!$B$1:$BA$550"),ROW(K57),(MATCH("Temp",INDIRECT("'"&amp;Main!$E$13&amp;"'!$B$1:$BA$1"),0))),"--")</f>
        <v>--</v>
      </c>
      <c r="L57" s="43" t="str" cm="1">
        <f t="array" aca="1" ref="L57" ca="1">IF(ISNUMBER(Main!$F$14),INDEX(INDIRECT("'"&amp;Main!$E$14&amp;"'!$B$1:$BA$550"),ROW(L57),(MATCH("Temp",INDIRECT("'"&amp;Main!$E$14&amp;"'!$B$1:$BA$1"),0))),"--")</f>
        <v>--</v>
      </c>
      <c r="M57" s="221"/>
      <c r="N57" s="43" cm="1">
        <f t="array" aca="1" ref="N57" ca="1">IF(ISNUMBER(Main!$F$3),INDEX(INDIRECT("'"&amp;Main!$E$3&amp;"'!$B$1:$BA$550"),ROW(N57),(MATCH("Elevation",INDIRECT("'"&amp;Main!$E$3&amp;"'!$B$1:$BA$1"),0))),"--")</f>
        <v>0</v>
      </c>
      <c r="O57" s="43" cm="1">
        <f t="array" aca="1" ref="O57" ca="1">IF(ISNUMBER(Main!$F$4),INDEX(INDIRECT("'"&amp;Main!$E$4&amp;"'!$B$1:$BA$550"),ROW(O57),(MATCH("Elevation",INDIRECT("'"&amp;Main!$E$4&amp;"'!$B$1:$BA$1"),0))),"--")</f>
        <v>0</v>
      </c>
      <c r="P57" s="43" cm="1">
        <f t="array" aca="1" ref="P57" ca="1">IF(ISNUMBER(Main!$F$5),INDEX(INDIRECT("'"&amp;Main!$E$5&amp;"'!$B$1:$BA$550"),ROW(P57),(MATCH("Elevation",INDIRECT("'"&amp;Main!$E$5&amp;"'!$B$1:$BA$1"),0))),"--")</f>
        <v>0</v>
      </c>
      <c r="Q57" s="43" cm="1">
        <f t="array" aca="1" ref="Q57" ca="1">IF(ISNUMBER(Main!$F$6),INDEX(INDIRECT("'"&amp;Main!$E$6&amp;"'!$B$1:$BA$550"),ROW(Q57),(MATCH("Elevation",INDIRECT("'"&amp;Main!$E$6&amp;"'!$B$1:$BA$1"),0))),"--")</f>
        <v>0</v>
      </c>
      <c r="R57" s="43" cm="1">
        <f t="array" aca="1" ref="R57" ca="1">IF(ISNUMBER(Main!$F$7),INDEX(INDIRECT("'"&amp;Main!$E$7&amp;"'!$B$1:$BA$550"),ROW(R57),(MATCH("Elevation",INDIRECT("'"&amp;Main!$E$7&amp;"'!$B$1:$BA$1"),0))),"--")</f>
        <v>0</v>
      </c>
      <c r="S57" s="43" cm="1">
        <f t="array" aca="1" ref="S57" ca="1">IF(ISNUMBER(Main!$F$8),INDEX(INDIRECT("'"&amp;Main!$E$8&amp;"'!$B$1:$BA$550"),ROW(S57),(MATCH("Elevation",INDIRECT("'"&amp;Main!$E$8&amp;"'!$B$1:$BA$1"),0))),"--")</f>
        <v>0</v>
      </c>
      <c r="T57" s="43" t="str" cm="1">
        <f t="array" aca="1" ref="T57" ca="1">IF(ISNUMBER(Main!$F$9),INDEX(INDIRECT("'"&amp;Main!$E$9&amp;"'!$B$1:$BA$550"),ROW(T57),(MATCH("Elevation",INDIRECT("'"&amp;Main!$E$9&amp;"'!$B$1:$BA$1"),0))),"--")</f>
        <v>--</v>
      </c>
      <c r="U57" s="43" t="str" cm="1">
        <f t="array" aca="1" ref="U57" ca="1">IF(ISNUMBER(Main!$F$10),INDEX(INDIRECT("'"&amp;Main!$E$10&amp;"'!$B$1:$BA$550"),ROW(U57),(MATCH("Elevation",INDIRECT("'"&amp;Main!$E$10&amp;"'!$B$1:$BA$1"),0))),"--")</f>
        <v>--</v>
      </c>
      <c r="V57" s="43" t="str" cm="1">
        <f t="array" aca="1" ref="V57" ca="1">IF(ISNUMBER(Main!$F$11),INDEX(INDIRECT("'"&amp;Main!$E$11&amp;"'!$B$1:$BA$550"),ROW(V57),(MATCH("Elevation",INDIRECT("'"&amp;Main!$E$11&amp;"'!$B$1:$BA$1"),0))),"--")</f>
        <v>--</v>
      </c>
      <c r="W57" s="43" t="str" cm="1">
        <f t="array" aca="1" ref="W57" ca="1">IF(ISNUMBER(Main!$F$12),INDEX(INDIRECT("'"&amp;Main!$E$12&amp;"'!$B$1:$BA$550"),ROW(W57),(MATCH("Elevation",INDIRECT("'"&amp;Main!$E$12&amp;"'!$B$1:$BA$1"),0))),"--")</f>
        <v>--</v>
      </c>
      <c r="X57" s="43" t="str" cm="1">
        <f t="array" aca="1" ref="X57" ca="1">IF(ISNUMBER(Main!$F$13),INDEX(INDIRECT("'"&amp;Main!$E$13&amp;"'!$B$1:$BA$550"),ROW(X57),(MATCH("Elevation",INDIRECT("'"&amp;Main!$E$13&amp;"'!$B$1:$BA$1"),0))),"--")</f>
        <v>--</v>
      </c>
      <c r="Y57" s="43" t="str" cm="1">
        <f t="array" aca="1" ref="Y57" ca="1">IF(ISNUMBER(Main!$F$14),INDEX(INDIRECT("'"&amp;Main!$E$14&amp;"'!$B$1:$BA$550"),ROW(Y57),(MATCH("Elevation",INDIRECT("'"&amp;Main!$E$14&amp;"'!$B$1:$BA$1"),0))),"--")</f>
        <v>--</v>
      </c>
      <c r="Z57" s="221"/>
      <c r="AA57" s="43">
        <f ca="1">IF(ISNUMBER(Main!$F$3),'Storage-elevation'!BD57/1000,"--")</f>
        <v>0</v>
      </c>
      <c r="AB57" s="43">
        <f ca="1">IF(ISNUMBER(Main!$F$4),'Storage-elevation'!BE57/1000,"--")</f>
        <v>0</v>
      </c>
      <c r="AC57" s="172">
        <f ca="1">IF(ISNUMBER(Main!$F$5),'Storage-elevation'!BF57/1000,"--")</f>
        <v>0</v>
      </c>
      <c r="AD57" s="43">
        <f ca="1">IF(ISNUMBER(Main!$F$6),'Storage-elevation'!BG57/1000,"--")</f>
        <v>0</v>
      </c>
      <c r="AE57" s="43">
        <f ca="1">IF(ISNUMBER(Main!$F$7),'Storage-elevation'!BH57/1000,"--")</f>
        <v>0</v>
      </c>
      <c r="AF57" s="43">
        <f ca="1">IF(ISNUMBER(Main!$F$8),'Storage-elevation'!BI57/1000,"--")</f>
        <v>0</v>
      </c>
      <c r="AG57" s="43" t="str">
        <f ca="1">IF(ISNUMBER(Main!$F$9),'Storage-elevation'!BJ57/1000,"--")</f>
        <v>--</v>
      </c>
      <c r="AH57" s="172" t="str">
        <f ca="1">IF(ISNUMBER(Main!$F$10),'Storage-elevation'!BK57/1000,"--")</f>
        <v>--</v>
      </c>
      <c r="AI57" s="43" t="str">
        <f ca="1">IF(ISNUMBER(Main!$F$11),'Storage-elevation'!BL57/1000,"--")</f>
        <v>--</v>
      </c>
      <c r="AJ57" s="43" t="str">
        <f ca="1">IF(ISNUMBER(Main!$F$12),'Storage-elevation'!BM57/1000,"--")</f>
        <v>--</v>
      </c>
      <c r="AK57" s="43" t="str">
        <f ca="1">IF(ISNUMBER(Main!$F$13),'Storage-elevation'!BN57/1000,"--")</f>
        <v>--</v>
      </c>
      <c r="AL57" s="43" t="str">
        <f ca="1">IF(ISNUMBER(Main!$F$14),'Storage-elevation'!BO57/1000,"--")</f>
        <v>--</v>
      </c>
    </row>
    <row r="58" spans="1:38" x14ac:dyDescent="0.3">
      <c r="A58" s="43" cm="1">
        <f t="array" aca="1" ref="A58" ca="1">IF(ISNUMBER(Main!$F$3),INDEX(INDIRECT("'"&amp;Main!$E$3&amp;"'!$B$1:$BA$550"),ROW(A58),(MATCH("Temp",INDIRECT("'"&amp;Main!$E$3&amp;"'!$B$1:$BA$1"),0))),"--")</f>
        <v>0</v>
      </c>
      <c r="B58" s="43" cm="1">
        <f t="array" aca="1" ref="B58" ca="1">IF(ISNUMBER(Main!$F$4),INDEX(INDIRECT("'"&amp;Main!$E$4&amp;"'!$B$1:$BA$550"),ROW(B58),(MATCH("Temp",INDIRECT("'"&amp;Main!$E$4&amp;"'!$B$1:$BA$1"),0))),"--")</f>
        <v>0</v>
      </c>
      <c r="C58" s="43" cm="1">
        <f t="array" aca="1" ref="C58" ca="1">IF(ISNUMBER(Main!$F$5),INDEX(INDIRECT("'"&amp;Main!$E$5&amp;"'!$B$1:$BA$550"),ROW(C58),(MATCH("Temp",INDIRECT("'"&amp;Main!$E$5&amp;"'!$B$1:$BA$1"),0))),"--")</f>
        <v>0</v>
      </c>
      <c r="D58" s="43" cm="1">
        <f t="array" aca="1" ref="D58" ca="1">IF(ISNUMBER(Main!$F$6),INDEX(INDIRECT("'"&amp;Main!$E$6&amp;"'!$B$1:$BA$550"),ROW(D58),(MATCH("Temp",INDIRECT("'"&amp;Main!$E$6&amp;"'!$B$1:$BA$1"),0))),"--")</f>
        <v>0</v>
      </c>
      <c r="E58" s="43" cm="1">
        <f t="array" aca="1" ref="E58" ca="1">IF(ISNUMBER(Main!$F$7),INDEX(INDIRECT("'"&amp;Main!$E$7&amp;"'!$B$1:$BA$550"),ROW(E58),(MATCH("Temp",INDIRECT("'"&amp;Main!$E$7&amp;"'!$B$1:$BA$1"),0))),"--")</f>
        <v>0</v>
      </c>
      <c r="F58" s="43" cm="1">
        <f t="array" aca="1" ref="F58" ca="1">IF(ISNUMBER(Main!$F$8),INDEX(INDIRECT("'"&amp;Main!$E$8&amp;"'!$B$1:$BA$550"),ROW(F58),(MATCH("Temp",INDIRECT("'"&amp;Main!$E$8&amp;"'!$B$1:$BA$1"),0))),"--")</f>
        <v>0</v>
      </c>
      <c r="G58" s="43" t="str" cm="1">
        <f t="array" aca="1" ref="G58" ca="1">IF(ISNUMBER(Main!$F$9),INDEX(INDIRECT("'"&amp;Main!$E$9&amp;"'!$B$1:$BA$550"),ROW(G58),(MATCH("Temp",INDIRECT("'"&amp;Main!$E$9&amp;"'!$B$1:$BA$1"),0))),"--")</f>
        <v>--</v>
      </c>
      <c r="H58" s="43" t="str" cm="1">
        <f t="array" aca="1" ref="H58" ca="1">IF(ISNUMBER(Main!$F$10),INDEX(INDIRECT("'"&amp;Main!$E$10&amp;"'!$B$1:$BA$550"),ROW(H58),(MATCH("Temp",INDIRECT("'"&amp;Main!$E$10&amp;"'!$B$1:$BA$1"),0))),"--")</f>
        <v>--</v>
      </c>
      <c r="I58" s="43" t="str" cm="1">
        <f t="array" aca="1" ref="I58" ca="1">IF(ISNUMBER(Main!$F$11),INDEX(INDIRECT("'"&amp;Main!$E$11&amp;"'!$B$1:$BA$550"),ROW(I58),(MATCH("Temp",INDIRECT("'"&amp;Main!$E$11&amp;"'!$B$1:$BA$1"),0))),"--")</f>
        <v>--</v>
      </c>
      <c r="J58" s="43" t="str" cm="1">
        <f t="array" aca="1" ref="J58" ca="1">IF(ISNUMBER(Main!$F$12),INDEX(INDIRECT("'"&amp;Main!$E$12&amp;"'!$B$1:$BA$550"),ROW(J58),(MATCH("Temp",INDIRECT("'"&amp;Main!$E$12&amp;"'!$B$1:$BA$1"),0))),"--")</f>
        <v>--</v>
      </c>
      <c r="K58" s="43" t="str" cm="1">
        <f t="array" aca="1" ref="K58" ca="1">IF(ISNUMBER(Main!$F$13),INDEX(INDIRECT("'"&amp;Main!$E$13&amp;"'!$B$1:$BA$550"),ROW(K58),(MATCH("Temp",INDIRECT("'"&amp;Main!$E$13&amp;"'!$B$1:$BA$1"),0))),"--")</f>
        <v>--</v>
      </c>
      <c r="L58" s="43" t="str" cm="1">
        <f t="array" aca="1" ref="L58" ca="1">IF(ISNUMBER(Main!$F$14),INDEX(INDIRECT("'"&amp;Main!$E$14&amp;"'!$B$1:$BA$550"),ROW(L58),(MATCH("Temp",INDIRECT("'"&amp;Main!$E$14&amp;"'!$B$1:$BA$1"),0))),"--")</f>
        <v>--</v>
      </c>
      <c r="M58" s="221"/>
      <c r="N58" s="43" cm="1">
        <f t="array" aca="1" ref="N58" ca="1">IF(ISNUMBER(Main!$F$3),INDEX(INDIRECT("'"&amp;Main!$E$3&amp;"'!$B$1:$BA$550"),ROW(N58),(MATCH("Elevation",INDIRECT("'"&amp;Main!$E$3&amp;"'!$B$1:$BA$1"),0))),"--")</f>
        <v>0</v>
      </c>
      <c r="O58" s="43" cm="1">
        <f t="array" aca="1" ref="O58" ca="1">IF(ISNUMBER(Main!$F$4),INDEX(INDIRECT("'"&amp;Main!$E$4&amp;"'!$B$1:$BA$550"),ROW(O58),(MATCH("Elevation",INDIRECT("'"&amp;Main!$E$4&amp;"'!$B$1:$BA$1"),0))),"--")</f>
        <v>0</v>
      </c>
      <c r="P58" s="43" cm="1">
        <f t="array" aca="1" ref="P58" ca="1">IF(ISNUMBER(Main!$F$5),INDEX(INDIRECT("'"&amp;Main!$E$5&amp;"'!$B$1:$BA$550"),ROW(P58),(MATCH("Elevation",INDIRECT("'"&amp;Main!$E$5&amp;"'!$B$1:$BA$1"),0))),"--")</f>
        <v>0</v>
      </c>
      <c r="Q58" s="43" cm="1">
        <f t="array" aca="1" ref="Q58" ca="1">IF(ISNUMBER(Main!$F$6),INDEX(INDIRECT("'"&amp;Main!$E$6&amp;"'!$B$1:$BA$550"),ROW(Q58),(MATCH("Elevation",INDIRECT("'"&amp;Main!$E$6&amp;"'!$B$1:$BA$1"),0))),"--")</f>
        <v>0</v>
      </c>
      <c r="R58" s="43" cm="1">
        <f t="array" aca="1" ref="R58" ca="1">IF(ISNUMBER(Main!$F$7),INDEX(INDIRECT("'"&amp;Main!$E$7&amp;"'!$B$1:$BA$550"),ROW(R58),(MATCH("Elevation",INDIRECT("'"&amp;Main!$E$7&amp;"'!$B$1:$BA$1"),0))),"--")</f>
        <v>0</v>
      </c>
      <c r="S58" s="43" cm="1">
        <f t="array" aca="1" ref="S58" ca="1">IF(ISNUMBER(Main!$F$8),INDEX(INDIRECT("'"&amp;Main!$E$8&amp;"'!$B$1:$BA$550"),ROW(S58),(MATCH("Elevation",INDIRECT("'"&amp;Main!$E$8&amp;"'!$B$1:$BA$1"),0))),"--")</f>
        <v>0</v>
      </c>
      <c r="T58" s="43" t="str" cm="1">
        <f t="array" aca="1" ref="T58" ca="1">IF(ISNUMBER(Main!$F$9),INDEX(INDIRECT("'"&amp;Main!$E$9&amp;"'!$B$1:$BA$550"),ROW(T58),(MATCH("Elevation",INDIRECT("'"&amp;Main!$E$9&amp;"'!$B$1:$BA$1"),0))),"--")</f>
        <v>--</v>
      </c>
      <c r="U58" s="43" t="str" cm="1">
        <f t="array" aca="1" ref="U58" ca="1">IF(ISNUMBER(Main!$F$10),INDEX(INDIRECT("'"&amp;Main!$E$10&amp;"'!$B$1:$BA$550"),ROW(U58),(MATCH("Elevation",INDIRECT("'"&amp;Main!$E$10&amp;"'!$B$1:$BA$1"),0))),"--")</f>
        <v>--</v>
      </c>
      <c r="V58" s="43" t="str" cm="1">
        <f t="array" aca="1" ref="V58" ca="1">IF(ISNUMBER(Main!$F$11),INDEX(INDIRECT("'"&amp;Main!$E$11&amp;"'!$B$1:$BA$550"),ROW(V58),(MATCH("Elevation",INDIRECT("'"&amp;Main!$E$11&amp;"'!$B$1:$BA$1"),0))),"--")</f>
        <v>--</v>
      </c>
      <c r="W58" s="43" t="str" cm="1">
        <f t="array" aca="1" ref="W58" ca="1">IF(ISNUMBER(Main!$F$12),INDEX(INDIRECT("'"&amp;Main!$E$12&amp;"'!$B$1:$BA$550"),ROW(W58),(MATCH("Elevation",INDIRECT("'"&amp;Main!$E$12&amp;"'!$B$1:$BA$1"),0))),"--")</f>
        <v>--</v>
      </c>
      <c r="X58" s="43" t="str" cm="1">
        <f t="array" aca="1" ref="X58" ca="1">IF(ISNUMBER(Main!$F$13),INDEX(INDIRECT("'"&amp;Main!$E$13&amp;"'!$B$1:$BA$550"),ROW(X58),(MATCH("Elevation",INDIRECT("'"&amp;Main!$E$13&amp;"'!$B$1:$BA$1"),0))),"--")</f>
        <v>--</v>
      </c>
      <c r="Y58" s="43" t="str" cm="1">
        <f t="array" aca="1" ref="Y58" ca="1">IF(ISNUMBER(Main!$F$14),INDEX(INDIRECT("'"&amp;Main!$E$14&amp;"'!$B$1:$BA$550"),ROW(Y58),(MATCH("Elevation",INDIRECT("'"&amp;Main!$E$14&amp;"'!$B$1:$BA$1"),0))),"--")</f>
        <v>--</v>
      </c>
      <c r="Z58" s="221"/>
      <c r="AA58" s="43">
        <f ca="1">IF(ISNUMBER(Main!$F$3),'Storage-elevation'!BD58/1000,"--")</f>
        <v>0</v>
      </c>
      <c r="AB58" s="43">
        <f ca="1">IF(ISNUMBER(Main!$F$4),'Storage-elevation'!BE58/1000,"--")</f>
        <v>0</v>
      </c>
      <c r="AC58" s="172">
        <f ca="1">IF(ISNUMBER(Main!$F$5),'Storage-elevation'!BF58/1000,"--")</f>
        <v>0</v>
      </c>
      <c r="AD58" s="43">
        <f ca="1">IF(ISNUMBER(Main!$F$6),'Storage-elevation'!BG58/1000,"--")</f>
        <v>0</v>
      </c>
      <c r="AE58" s="43">
        <f ca="1">IF(ISNUMBER(Main!$F$7),'Storage-elevation'!BH58/1000,"--")</f>
        <v>0</v>
      </c>
      <c r="AF58" s="43">
        <f ca="1">IF(ISNUMBER(Main!$F$8),'Storage-elevation'!BI58/1000,"--")</f>
        <v>0</v>
      </c>
      <c r="AG58" s="43" t="str">
        <f ca="1">IF(ISNUMBER(Main!$F$9),'Storage-elevation'!BJ58/1000,"--")</f>
        <v>--</v>
      </c>
      <c r="AH58" s="172" t="str">
        <f ca="1">IF(ISNUMBER(Main!$F$10),'Storage-elevation'!BK58/1000,"--")</f>
        <v>--</v>
      </c>
      <c r="AI58" s="43" t="str">
        <f ca="1">IF(ISNUMBER(Main!$F$11),'Storage-elevation'!BL58/1000,"--")</f>
        <v>--</v>
      </c>
      <c r="AJ58" s="43" t="str">
        <f ca="1">IF(ISNUMBER(Main!$F$12),'Storage-elevation'!BM58/1000,"--")</f>
        <v>--</v>
      </c>
      <c r="AK58" s="43" t="str">
        <f ca="1">IF(ISNUMBER(Main!$F$13),'Storage-elevation'!BN58/1000,"--")</f>
        <v>--</v>
      </c>
      <c r="AL58" s="43" t="str">
        <f ca="1">IF(ISNUMBER(Main!$F$14),'Storage-elevation'!BO58/1000,"--")</f>
        <v>--</v>
      </c>
    </row>
    <row r="59" spans="1:38" x14ac:dyDescent="0.3">
      <c r="A59" s="43" cm="1">
        <f t="array" aca="1" ref="A59" ca="1">IF(ISNUMBER(Main!$F$3),INDEX(INDIRECT("'"&amp;Main!$E$3&amp;"'!$B$1:$BA$550"),ROW(A59),(MATCH("Temp",INDIRECT("'"&amp;Main!$E$3&amp;"'!$B$1:$BA$1"),0))),"--")</f>
        <v>0</v>
      </c>
      <c r="B59" s="43" cm="1">
        <f t="array" aca="1" ref="B59" ca="1">IF(ISNUMBER(Main!$F$4),INDEX(INDIRECT("'"&amp;Main!$E$4&amp;"'!$B$1:$BA$550"),ROW(B59),(MATCH("Temp",INDIRECT("'"&amp;Main!$E$4&amp;"'!$B$1:$BA$1"),0))),"--")</f>
        <v>0</v>
      </c>
      <c r="C59" s="43" cm="1">
        <f t="array" aca="1" ref="C59" ca="1">IF(ISNUMBER(Main!$F$5),INDEX(INDIRECT("'"&amp;Main!$E$5&amp;"'!$B$1:$BA$550"),ROW(C59),(MATCH("Temp",INDIRECT("'"&amp;Main!$E$5&amp;"'!$B$1:$BA$1"),0))),"--")</f>
        <v>0</v>
      </c>
      <c r="D59" s="43" cm="1">
        <f t="array" aca="1" ref="D59" ca="1">IF(ISNUMBER(Main!$F$6),INDEX(INDIRECT("'"&amp;Main!$E$6&amp;"'!$B$1:$BA$550"),ROW(D59),(MATCH("Temp",INDIRECT("'"&amp;Main!$E$6&amp;"'!$B$1:$BA$1"),0))),"--")</f>
        <v>0</v>
      </c>
      <c r="E59" s="43" cm="1">
        <f t="array" aca="1" ref="E59" ca="1">IF(ISNUMBER(Main!$F$7),INDEX(INDIRECT("'"&amp;Main!$E$7&amp;"'!$B$1:$BA$550"),ROW(E59),(MATCH("Temp",INDIRECT("'"&amp;Main!$E$7&amp;"'!$B$1:$BA$1"),0))),"--")</f>
        <v>0</v>
      </c>
      <c r="F59" s="43" cm="1">
        <f t="array" aca="1" ref="F59" ca="1">IF(ISNUMBER(Main!$F$8),INDEX(INDIRECT("'"&amp;Main!$E$8&amp;"'!$B$1:$BA$550"),ROW(F59),(MATCH("Temp",INDIRECT("'"&amp;Main!$E$8&amp;"'!$B$1:$BA$1"),0))),"--")</f>
        <v>0</v>
      </c>
      <c r="G59" s="43" t="str" cm="1">
        <f t="array" aca="1" ref="G59" ca="1">IF(ISNUMBER(Main!$F$9),INDEX(INDIRECT("'"&amp;Main!$E$9&amp;"'!$B$1:$BA$550"),ROW(G59),(MATCH("Temp",INDIRECT("'"&amp;Main!$E$9&amp;"'!$B$1:$BA$1"),0))),"--")</f>
        <v>--</v>
      </c>
      <c r="H59" s="43" t="str" cm="1">
        <f t="array" aca="1" ref="H59" ca="1">IF(ISNUMBER(Main!$F$10),INDEX(INDIRECT("'"&amp;Main!$E$10&amp;"'!$B$1:$BA$550"),ROW(H59),(MATCH("Temp",INDIRECT("'"&amp;Main!$E$10&amp;"'!$B$1:$BA$1"),0))),"--")</f>
        <v>--</v>
      </c>
      <c r="I59" s="43" t="str" cm="1">
        <f t="array" aca="1" ref="I59" ca="1">IF(ISNUMBER(Main!$F$11),INDEX(INDIRECT("'"&amp;Main!$E$11&amp;"'!$B$1:$BA$550"),ROW(I59),(MATCH("Temp",INDIRECT("'"&amp;Main!$E$11&amp;"'!$B$1:$BA$1"),0))),"--")</f>
        <v>--</v>
      </c>
      <c r="J59" s="43" t="str" cm="1">
        <f t="array" aca="1" ref="J59" ca="1">IF(ISNUMBER(Main!$F$12),INDEX(INDIRECT("'"&amp;Main!$E$12&amp;"'!$B$1:$BA$550"),ROW(J59),(MATCH("Temp",INDIRECT("'"&amp;Main!$E$12&amp;"'!$B$1:$BA$1"),0))),"--")</f>
        <v>--</v>
      </c>
      <c r="K59" s="43" t="str" cm="1">
        <f t="array" aca="1" ref="K59" ca="1">IF(ISNUMBER(Main!$F$13),INDEX(INDIRECT("'"&amp;Main!$E$13&amp;"'!$B$1:$BA$550"),ROW(K59),(MATCH("Temp",INDIRECT("'"&amp;Main!$E$13&amp;"'!$B$1:$BA$1"),0))),"--")</f>
        <v>--</v>
      </c>
      <c r="L59" s="43" t="str" cm="1">
        <f t="array" aca="1" ref="L59" ca="1">IF(ISNUMBER(Main!$F$14),INDEX(INDIRECT("'"&amp;Main!$E$14&amp;"'!$B$1:$BA$550"),ROW(L59),(MATCH("Temp",INDIRECT("'"&amp;Main!$E$14&amp;"'!$B$1:$BA$1"),0))),"--")</f>
        <v>--</v>
      </c>
      <c r="M59" s="221"/>
      <c r="N59" s="43" cm="1">
        <f t="array" aca="1" ref="N59" ca="1">IF(ISNUMBER(Main!$F$3),INDEX(INDIRECT("'"&amp;Main!$E$3&amp;"'!$B$1:$BA$550"),ROW(N59),(MATCH("Elevation",INDIRECT("'"&amp;Main!$E$3&amp;"'!$B$1:$BA$1"),0))),"--")</f>
        <v>0</v>
      </c>
      <c r="O59" s="43" cm="1">
        <f t="array" aca="1" ref="O59" ca="1">IF(ISNUMBER(Main!$F$4),INDEX(INDIRECT("'"&amp;Main!$E$4&amp;"'!$B$1:$BA$550"),ROW(O59),(MATCH("Elevation",INDIRECT("'"&amp;Main!$E$4&amp;"'!$B$1:$BA$1"),0))),"--")</f>
        <v>0</v>
      </c>
      <c r="P59" s="43" cm="1">
        <f t="array" aca="1" ref="P59" ca="1">IF(ISNUMBER(Main!$F$5),INDEX(INDIRECT("'"&amp;Main!$E$5&amp;"'!$B$1:$BA$550"),ROW(P59),(MATCH("Elevation",INDIRECT("'"&amp;Main!$E$5&amp;"'!$B$1:$BA$1"),0))),"--")</f>
        <v>0</v>
      </c>
      <c r="Q59" s="43" cm="1">
        <f t="array" aca="1" ref="Q59" ca="1">IF(ISNUMBER(Main!$F$6),INDEX(INDIRECT("'"&amp;Main!$E$6&amp;"'!$B$1:$BA$550"),ROW(Q59),(MATCH("Elevation",INDIRECT("'"&amp;Main!$E$6&amp;"'!$B$1:$BA$1"),0))),"--")</f>
        <v>0</v>
      </c>
      <c r="R59" s="43" cm="1">
        <f t="array" aca="1" ref="R59" ca="1">IF(ISNUMBER(Main!$F$7),INDEX(INDIRECT("'"&amp;Main!$E$7&amp;"'!$B$1:$BA$550"),ROW(R59),(MATCH("Elevation",INDIRECT("'"&amp;Main!$E$7&amp;"'!$B$1:$BA$1"),0))),"--")</f>
        <v>0</v>
      </c>
      <c r="S59" s="43" cm="1">
        <f t="array" aca="1" ref="S59" ca="1">IF(ISNUMBER(Main!$F$8),INDEX(INDIRECT("'"&amp;Main!$E$8&amp;"'!$B$1:$BA$550"),ROW(S59),(MATCH("Elevation",INDIRECT("'"&amp;Main!$E$8&amp;"'!$B$1:$BA$1"),0))),"--")</f>
        <v>0</v>
      </c>
      <c r="T59" s="43" t="str" cm="1">
        <f t="array" aca="1" ref="T59" ca="1">IF(ISNUMBER(Main!$F$9),INDEX(INDIRECT("'"&amp;Main!$E$9&amp;"'!$B$1:$BA$550"),ROW(T59),(MATCH("Elevation",INDIRECT("'"&amp;Main!$E$9&amp;"'!$B$1:$BA$1"),0))),"--")</f>
        <v>--</v>
      </c>
      <c r="U59" s="43" t="str" cm="1">
        <f t="array" aca="1" ref="U59" ca="1">IF(ISNUMBER(Main!$F$10),INDEX(INDIRECT("'"&amp;Main!$E$10&amp;"'!$B$1:$BA$550"),ROW(U59),(MATCH("Elevation",INDIRECT("'"&amp;Main!$E$10&amp;"'!$B$1:$BA$1"),0))),"--")</f>
        <v>--</v>
      </c>
      <c r="V59" s="43" t="str" cm="1">
        <f t="array" aca="1" ref="V59" ca="1">IF(ISNUMBER(Main!$F$11),INDEX(INDIRECT("'"&amp;Main!$E$11&amp;"'!$B$1:$BA$550"),ROW(V59),(MATCH("Elevation",INDIRECT("'"&amp;Main!$E$11&amp;"'!$B$1:$BA$1"),0))),"--")</f>
        <v>--</v>
      </c>
      <c r="W59" s="43" t="str" cm="1">
        <f t="array" aca="1" ref="W59" ca="1">IF(ISNUMBER(Main!$F$12),INDEX(INDIRECT("'"&amp;Main!$E$12&amp;"'!$B$1:$BA$550"),ROW(W59),(MATCH("Elevation",INDIRECT("'"&amp;Main!$E$12&amp;"'!$B$1:$BA$1"),0))),"--")</f>
        <v>--</v>
      </c>
      <c r="X59" s="43" t="str" cm="1">
        <f t="array" aca="1" ref="X59" ca="1">IF(ISNUMBER(Main!$F$13),INDEX(INDIRECT("'"&amp;Main!$E$13&amp;"'!$B$1:$BA$550"),ROW(X59),(MATCH("Elevation",INDIRECT("'"&amp;Main!$E$13&amp;"'!$B$1:$BA$1"),0))),"--")</f>
        <v>--</v>
      </c>
      <c r="Y59" s="43" t="str" cm="1">
        <f t="array" aca="1" ref="Y59" ca="1">IF(ISNUMBER(Main!$F$14),INDEX(INDIRECT("'"&amp;Main!$E$14&amp;"'!$B$1:$BA$550"),ROW(Y59),(MATCH("Elevation",INDIRECT("'"&amp;Main!$E$14&amp;"'!$B$1:$BA$1"),0))),"--")</f>
        <v>--</v>
      </c>
      <c r="Z59" s="221"/>
      <c r="AA59" s="43">
        <f ca="1">IF(ISNUMBER(Main!$F$3),'Storage-elevation'!BD59/1000,"--")</f>
        <v>0</v>
      </c>
      <c r="AB59" s="43">
        <f ca="1">IF(ISNUMBER(Main!$F$4),'Storage-elevation'!BE59/1000,"--")</f>
        <v>0</v>
      </c>
      <c r="AC59" s="172">
        <f ca="1">IF(ISNUMBER(Main!$F$5),'Storage-elevation'!BF59/1000,"--")</f>
        <v>0</v>
      </c>
      <c r="AD59" s="43">
        <f ca="1">IF(ISNUMBER(Main!$F$6),'Storage-elevation'!BG59/1000,"--")</f>
        <v>0</v>
      </c>
      <c r="AE59" s="43">
        <f ca="1">IF(ISNUMBER(Main!$F$7),'Storage-elevation'!BH59/1000,"--")</f>
        <v>0</v>
      </c>
      <c r="AF59" s="43">
        <f ca="1">IF(ISNUMBER(Main!$F$8),'Storage-elevation'!BI59/1000,"--")</f>
        <v>0</v>
      </c>
      <c r="AG59" s="43" t="str">
        <f ca="1">IF(ISNUMBER(Main!$F$9),'Storage-elevation'!BJ59/1000,"--")</f>
        <v>--</v>
      </c>
      <c r="AH59" s="172" t="str">
        <f ca="1">IF(ISNUMBER(Main!$F$10),'Storage-elevation'!BK59/1000,"--")</f>
        <v>--</v>
      </c>
      <c r="AI59" s="43" t="str">
        <f ca="1">IF(ISNUMBER(Main!$F$11),'Storage-elevation'!BL59/1000,"--")</f>
        <v>--</v>
      </c>
      <c r="AJ59" s="43" t="str">
        <f ca="1">IF(ISNUMBER(Main!$F$12),'Storage-elevation'!BM59/1000,"--")</f>
        <v>--</v>
      </c>
      <c r="AK59" s="43" t="str">
        <f ca="1">IF(ISNUMBER(Main!$F$13),'Storage-elevation'!BN59/1000,"--")</f>
        <v>--</v>
      </c>
      <c r="AL59" s="43" t="str">
        <f ca="1">IF(ISNUMBER(Main!$F$14),'Storage-elevation'!BO59/1000,"--")</f>
        <v>--</v>
      </c>
    </row>
    <row r="60" spans="1:38" x14ac:dyDescent="0.3">
      <c r="A60" s="43" cm="1">
        <f t="array" aca="1" ref="A60" ca="1">IF(ISNUMBER(Main!$F$3),INDEX(INDIRECT("'"&amp;Main!$E$3&amp;"'!$B$1:$BA$550"),ROW(A60),(MATCH("Temp",INDIRECT("'"&amp;Main!$E$3&amp;"'!$B$1:$BA$1"),0))),"--")</f>
        <v>0</v>
      </c>
      <c r="B60" s="43" cm="1">
        <f t="array" aca="1" ref="B60" ca="1">IF(ISNUMBER(Main!$F$4),INDEX(INDIRECT("'"&amp;Main!$E$4&amp;"'!$B$1:$BA$550"),ROW(B60),(MATCH("Temp",INDIRECT("'"&amp;Main!$E$4&amp;"'!$B$1:$BA$1"),0))),"--")</f>
        <v>0</v>
      </c>
      <c r="C60" s="43" cm="1">
        <f t="array" aca="1" ref="C60" ca="1">IF(ISNUMBER(Main!$F$5),INDEX(INDIRECT("'"&amp;Main!$E$5&amp;"'!$B$1:$BA$550"),ROW(C60),(MATCH("Temp",INDIRECT("'"&amp;Main!$E$5&amp;"'!$B$1:$BA$1"),0))),"--")</f>
        <v>0</v>
      </c>
      <c r="D60" s="43" cm="1">
        <f t="array" aca="1" ref="D60" ca="1">IF(ISNUMBER(Main!$F$6),INDEX(INDIRECT("'"&amp;Main!$E$6&amp;"'!$B$1:$BA$550"),ROW(D60),(MATCH("Temp",INDIRECT("'"&amp;Main!$E$6&amp;"'!$B$1:$BA$1"),0))),"--")</f>
        <v>0</v>
      </c>
      <c r="E60" s="43" cm="1">
        <f t="array" aca="1" ref="E60" ca="1">IF(ISNUMBER(Main!$F$7),INDEX(INDIRECT("'"&amp;Main!$E$7&amp;"'!$B$1:$BA$550"),ROW(E60),(MATCH("Temp",INDIRECT("'"&amp;Main!$E$7&amp;"'!$B$1:$BA$1"),0))),"--")</f>
        <v>0</v>
      </c>
      <c r="F60" s="43" cm="1">
        <f t="array" aca="1" ref="F60" ca="1">IF(ISNUMBER(Main!$F$8),INDEX(INDIRECT("'"&amp;Main!$E$8&amp;"'!$B$1:$BA$550"),ROW(F60),(MATCH("Temp",INDIRECT("'"&amp;Main!$E$8&amp;"'!$B$1:$BA$1"),0))),"--")</f>
        <v>0</v>
      </c>
      <c r="G60" s="43" t="str" cm="1">
        <f t="array" aca="1" ref="G60" ca="1">IF(ISNUMBER(Main!$F$9),INDEX(INDIRECT("'"&amp;Main!$E$9&amp;"'!$B$1:$BA$550"),ROW(G60),(MATCH("Temp",INDIRECT("'"&amp;Main!$E$9&amp;"'!$B$1:$BA$1"),0))),"--")</f>
        <v>--</v>
      </c>
      <c r="H60" s="43" t="str" cm="1">
        <f t="array" aca="1" ref="H60" ca="1">IF(ISNUMBER(Main!$F$10),INDEX(INDIRECT("'"&amp;Main!$E$10&amp;"'!$B$1:$BA$550"),ROW(H60),(MATCH("Temp",INDIRECT("'"&amp;Main!$E$10&amp;"'!$B$1:$BA$1"),0))),"--")</f>
        <v>--</v>
      </c>
      <c r="I60" s="43" t="str" cm="1">
        <f t="array" aca="1" ref="I60" ca="1">IF(ISNUMBER(Main!$F$11),INDEX(INDIRECT("'"&amp;Main!$E$11&amp;"'!$B$1:$BA$550"),ROW(I60),(MATCH("Temp",INDIRECT("'"&amp;Main!$E$11&amp;"'!$B$1:$BA$1"),0))),"--")</f>
        <v>--</v>
      </c>
      <c r="J60" s="43" t="str" cm="1">
        <f t="array" aca="1" ref="J60" ca="1">IF(ISNUMBER(Main!$F$12),INDEX(INDIRECT("'"&amp;Main!$E$12&amp;"'!$B$1:$BA$550"),ROW(J60),(MATCH("Temp",INDIRECT("'"&amp;Main!$E$12&amp;"'!$B$1:$BA$1"),0))),"--")</f>
        <v>--</v>
      </c>
      <c r="K60" s="43" t="str" cm="1">
        <f t="array" aca="1" ref="K60" ca="1">IF(ISNUMBER(Main!$F$13),INDEX(INDIRECT("'"&amp;Main!$E$13&amp;"'!$B$1:$BA$550"),ROW(K60),(MATCH("Temp",INDIRECT("'"&amp;Main!$E$13&amp;"'!$B$1:$BA$1"),0))),"--")</f>
        <v>--</v>
      </c>
      <c r="L60" s="43" t="str" cm="1">
        <f t="array" aca="1" ref="L60" ca="1">IF(ISNUMBER(Main!$F$14),INDEX(INDIRECT("'"&amp;Main!$E$14&amp;"'!$B$1:$BA$550"),ROW(L60),(MATCH("Temp",INDIRECT("'"&amp;Main!$E$14&amp;"'!$B$1:$BA$1"),0))),"--")</f>
        <v>--</v>
      </c>
      <c r="M60" s="221"/>
      <c r="N60" s="43" cm="1">
        <f t="array" aca="1" ref="N60" ca="1">IF(ISNUMBER(Main!$F$3),INDEX(INDIRECT("'"&amp;Main!$E$3&amp;"'!$B$1:$BA$550"),ROW(N60),(MATCH("Elevation",INDIRECT("'"&amp;Main!$E$3&amp;"'!$B$1:$BA$1"),0))),"--")</f>
        <v>0</v>
      </c>
      <c r="O60" s="43" cm="1">
        <f t="array" aca="1" ref="O60" ca="1">IF(ISNUMBER(Main!$F$4),INDEX(INDIRECT("'"&amp;Main!$E$4&amp;"'!$B$1:$BA$550"),ROW(O60),(MATCH("Elevation",INDIRECT("'"&amp;Main!$E$4&amp;"'!$B$1:$BA$1"),0))),"--")</f>
        <v>0</v>
      </c>
      <c r="P60" s="43" cm="1">
        <f t="array" aca="1" ref="P60" ca="1">IF(ISNUMBER(Main!$F$5),INDEX(INDIRECT("'"&amp;Main!$E$5&amp;"'!$B$1:$BA$550"),ROW(P60),(MATCH("Elevation",INDIRECT("'"&amp;Main!$E$5&amp;"'!$B$1:$BA$1"),0))),"--")</f>
        <v>0</v>
      </c>
      <c r="Q60" s="43" cm="1">
        <f t="array" aca="1" ref="Q60" ca="1">IF(ISNUMBER(Main!$F$6),INDEX(INDIRECT("'"&amp;Main!$E$6&amp;"'!$B$1:$BA$550"),ROW(Q60),(MATCH("Elevation",INDIRECT("'"&amp;Main!$E$6&amp;"'!$B$1:$BA$1"),0))),"--")</f>
        <v>0</v>
      </c>
      <c r="R60" s="43" cm="1">
        <f t="array" aca="1" ref="R60" ca="1">IF(ISNUMBER(Main!$F$7),INDEX(INDIRECT("'"&amp;Main!$E$7&amp;"'!$B$1:$BA$550"),ROW(R60),(MATCH("Elevation",INDIRECT("'"&amp;Main!$E$7&amp;"'!$B$1:$BA$1"),0))),"--")</f>
        <v>0</v>
      </c>
      <c r="S60" s="43" cm="1">
        <f t="array" aca="1" ref="S60" ca="1">IF(ISNUMBER(Main!$F$8),INDEX(INDIRECT("'"&amp;Main!$E$8&amp;"'!$B$1:$BA$550"),ROW(S60),(MATCH("Elevation",INDIRECT("'"&amp;Main!$E$8&amp;"'!$B$1:$BA$1"),0))),"--")</f>
        <v>0</v>
      </c>
      <c r="T60" s="43" t="str" cm="1">
        <f t="array" aca="1" ref="T60" ca="1">IF(ISNUMBER(Main!$F$9),INDEX(INDIRECT("'"&amp;Main!$E$9&amp;"'!$B$1:$BA$550"),ROW(T60),(MATCH("Elevation",INDIRECT("'"&amp;Main!$E$9&amp;"'!$B$1:$BA$1"),0))),"--")</f>
        <v>--</v>
      </c>
      <c r="U60" s="43" t="str" cm="1">
        <f t="array" aca="1" ref="U60" ca="1">IF(ISNUMBER(Main!$F$10),INDEX(INDIRECT("'"&amp;Main!$E$10&amp;"'!$B$1:$BA$550"),ROW(U60),(MATCH("Elevation",INDIRECT("'"&amp;Main!$E$10&amp;"'!$B$1:$BA$1"),0))),"--")</f>
        <v>--</v>
      </c>
      <c r="V60" s="43" t="str" cm="1">
        <f t="array" aca="1" ref="V60" ca="1">IF(ISNUMBER(Main!$F$11),INDEX(INDIRECT("'"&amp;Main!$E$11&amp;"'!$B$1:$BA$550"),ROW(V60),(MATCH("Elevation",INDIRECT("'"&amp;Main!$E$11&amp;"'!$B$1:$BA$1"),0))),"--")</f>
        <v>--</v>
      </c>
      <c r="W60" s="43" t="str" cm="1">
        <f t="array" aca="1" ref="W60" ca="1">IF(ISNUMBER(Main!$F$12),INDEX(INDIRECT("'"&amp;Main!$E$12&amp;"'!$B$1:$BA$550"),ROW(W60),(MATCH("Elevation",INDIRECT("'"&amp;Main!$E$12&amp;"'!$B$1:$BA$1"),0))),"--")</f>
        <v>--</v>
      </c>
      <c r="X60" s="43" t="str" cm="1">
        <f t="array" aca="1" ref="X60" ca="1">IF(ISNUMBER(Main!$F$13),INDEX(INDIRECT("'"&amp;Main!$E$13&amp;"'!$B$1:$BA$550"),ROW(X60),(MATCH("Elevation",INDIRECT("'"&amp;Main!$E$13&amp;"'!$B$1:$BA$1"),0))),"--")</f>
        <v>--</v>
      </c>
      <c r="Y60" s="43" t="str" cm="1">
        <f t="array" aca="1" ref="Y60" ca="1">IF(ISNUMBER(Main!$F$14),INDEX(INDIRECT("'"&amp;Main!$E$14&amp;"'!$B$1:$BA$550"),ROW(Y60),(MATCH("Elevation",INDIRECT("'"&amp;Main!$E$14&amp;"'!$B$1:$BA$1"),0))),"--")</f>
        <v>--</v>
      </c>
      <c r="Z60" s="221"/>
      <c r="AA60" s="43">
        <f ca="1">IF(ISNUMBER(Main!$F$3),'Storage-elevation'!BD60/1000,"--")</f>
        <v>0</v>
      </c>
      <c r="AB60" s="43">
        <f ca="1">IF(ISNUMBER(Main!$F$4),'Storage-elevation'!BE60/1000,"--")</f>
        <v>0</v>
      </c>
      <c r="AC60" s="172">
        <f ca="1">IF(ISNUMBER(Main!$F$5),'Storage-elevation'!BF60/1000,"--")</f>
        <v>0</v>
      </c>
      <c r="AD60" s="43">
        <f ca="1">IF(ISNUMBER(Main!$F$6),'Storage-elevation'!BG60/1000,"--")</f>
        <v>0</v>
      </c>
      <c r="AE60" s="43">
        <f ca="1">IF(ISNUMBER(Main!$F$7),'Storage-elevation'!BH60/1000,"--")</f>
        <v>0</v>
      </c>
      <c r="AF60" s="43">
        <f ca="1">IF(ISNUMBER(Main!$F$8),'Storage-elevation'!BI60/1000,"--")</f>
        <v>0</v>
      </c>
      <c r="AG60" s="43" t="str">
        <f ca="1">IF(ISNUMBER(Main!$F$9),'Storage-elevation'!BJ60/1000,"--")</f>
        <v>--</v>
      </c>
      <c r="AH60" s="172" t="str">
        <f ca="1">IF(ISNUMBER(Main!$F$10),'Storage-elevation'!BK60/1000,"--")</f>
        <v>--</v>
      </c>
      <c r="AI60" s="43" t="str">
        <f ca="1">IF(ISNUMBER(Main!$F$11),'Storage-elevation'!BL60/1000,"--")</f>
        <v>--</v>
      </c>
      <c r="AJ60" s="43" t="str">
        <f ca="1">IF(ISNUMBER(Main!$F$12),'Storage-elevation'!BM60/1000,"--")</f>
        <v>--</v>
      </c>
      <c r="AK60" s="43" t="str">
        <f ca="1">IF(ISNUMBER(Main!$F$13),'Storage-elevation'!BN60/1000,"--")</f>
        <v>--</v>
      </c>
      <c r="AL60" s="43" t="str">
        <f ca="1">IF(ISNUMBER(Main!$F$14),'Storage-elevation'!BO60/1000,"--")</f>
        <v>--</v>
      </c>
    </row>
    <row r="61" spans="1:38" x14ac:dyDescent="0.3">
      <c r="A61" s="43" cm="1">
        <f t="array" aca="1" ref="A61" ca="1">IF(ISNUMBER(Main!$F$3),INDEX(INDIRECT("'"&amp;Main!$E$3&amp;"'!$B$1:$BA$550"),ROW(A61),(MATCH("Temp",INDIRECT("'"&amp;Main!$E$3&amp;"'!$B$1:$BA$1"),0))),"--")</f>
        <v>0</v>
      </c>
      <c r="B61" s="43" cm="1">
        <f t="array" aca="1" ref="B61" ca="1">IF(ISNUMBER(Main!$F$4),INDEX(INDIRECT("'"&amp;Main!$E$4&amp;"'!$B$1:$BA$550"),ROW(B61),(MATCH("Temp",INDIRECT("'"&amp;Main!$E$4&amp;"'!$B$1:$BA$1"),0))),"--")</f>
        <v>0</v>
      </c>
      <c r="C61" s="43" cm="1">
        <f t="array" aca="1" ref="C61" ca="1">IF(ISNUMBER(Main!$F$5),INDEX(INDIRECT("'"&amp;Main!$E$5&amp;"'!$B$1:$BA$550"),ROW(C61),(MATCH("Temp",INDIRECT("'"&amp;Main!$E$5&amp;"'!$B$1:$BA$1"),0))),"--")</f>
        <v>0</v>
      </c>
      <c r="D61" s="43" cm="1">
        <f t="array" aca="1" ref="D61" ca="1">IF(ISNUMBER(Main!$F$6),INDEX(INDIRECT("'"&amp;Main!$E$6&amp;"'!$B$1:$BA$550"),ROW(D61),(MATCH("Temp",INDIRECT("'"&amp;Main!$E$6&amp;"'!$B$1:$BA$1"),0))),"--")</f>
        <v>0</v>
      </c>
      <c r="E61" s="43" cm="1">
        <f t="array" aca="1" ref="E61" ca="1">IF(ISNUMBER(Main!$F$7),INDEX(INDIRECT("'"&amp;Main!$E$7&amp;"'!$B$1:$BA$550"),ROW(E61),(MATCH("Temp",INDIRECT("'"&amp;Main!$E$7&amp;"'!$B$1:$BA$1"),0))),"--")</f>
        <v>0</v>
      </c>
      <c r="F61" s="43" cm="1">
        <f t="array" aca="1" ref="F61" ca="1">IF(ISNUMBER(Main!$F$8),INDEX(INDIRECT("'"&amp;Main!$E$8&amp;"'!$B$1:$BA$550"),ROW(F61),(MATCH("Temp",INDIRECT("'"&amp;Main!$E$8&amp;"'!$B$1:$BA$1"),0))),"--")</f>
        <v>0</v>
      </c>
      <c r="G61" s="43" t="str" cm="1">
        <f t="array" aca="1" ref="G61" ca="1">IF(ISNUMBER(Main!$F$9),INDEX(INDIRECT("'"&amp;Main!$E$9&amp;"'!$B$1:$BA$550"),ROW(G61),(MATCH("Temp",INDIRECT("'"&amp;Main!$E$9&amp;"'!$B$1:$BA$1"),0))),"--")</f>
        <v>--</v>
      </c>
      <c r="H61" s="43" t="str" cm="1">
        <f t="array" aca="1" ref="H61" ca="1">IF(ISNUMBER(Main!$F$10),INDEX(INDIRECT("'"&amp;Main!$E$10&amp;"'!$B$1:$BA$550"),ROW(H61),(MATCH("Temp",INDIRECT("'"&amp;Main!$E$10&amp;"'!$B$1:$BA$1"),0))),"--")</f>
        <v>--</v>
      </c>
      <c r="I61" s="43" t="str" cm="1">
        <f t="array" aca="1" ref="I61" ca="1">IF(ISNUMBER(Main!$F$11),INDEX(INDIRECT("'"&amp;Main!$E$11&amp;"'!$B$1:$BA$550"),ROW(I61),(MATCH("Temp",INDIRECT("'"&amp;Main!$E$11&amp;"'!$B$1:$BA$1"),0))),"--")</f>
        <v>--</v>
      </c>
      <c r="J61" s="43" t="str" cm="1">
        <f t="array" aca="1" ref="J61" ca="1">IF(ISNUMBER(Main!$F$12),INDEX(INDIRECT("'"&amp;Main!$E$12&amp;"'!$B$1:$BA$550"),ROW(J61),(MATCH("Temp",INDIRECT("'"&amp;Main!$E$12&amp;"'!$B$1:$BA$1"),0))),"--")</f>
        <v>--</v>
      </c>
      <c r="K61" s="43" t="str" cm="1">
        <f t="array" aca="1" ref="K61" ca="1">IF(ISNUMBER(Main!$F$13),INDEX(INDIRECT("'"&amp;Main!$E$13&amp;"'!$B$1:$BA$550"),ROW(K61),(MATCH("Temp",INDIRECT("'"&amp;Main!$E$13&amp;"'!$B$1:$BA$1"),0))),"--")</f>
        <v>--</v>
      </c>
      <c r="L61" s="43" t="str" cm="1">
        <f t="array" aca="1" ref="L61" ca="1">IF(ISNUMBER(Main!$F$14),INDEX(INDIRECT("'"&amp;Main!$E$14&amp;"'!$B$1:$BA$550"),ROW(L61),(MATCH("Temp",INDIRECT("'"&amp;Main!$E$14&amp;"'!$B$1:$BA$1"),0))),"--")</f>
        <v>--</v>
      </c>
      <c r="M61" s="221"/>
      <c r="N61" s="43" cm="1">
        <f t="array" aca="1" ref="N61" ca="1">IF(ISNUMBER(Main!$F$3),INDEX(INDIRECT("'"&amp;Main!$E$3&amp;"'!$B$1:$BA$550"),ROW(N61),(MATCH("Elevation",INDIRECT("'"&amp;Main!$E$3&amp;"'!$B$1:$BA$1"),0))),"--")</f>
        <v>0</v>
      </c>
      <c r="O61" s="43" cm="1">
        <f t="array" aca="1" ref="O61" ca="1">IF(ISNUMBER(Main!$F$4),INDEX(INDIRECT("'"&amp;Main!$E$4&amp;"'!$B$1:$BA$550"),ROW(O61),(MATCH("Elevation",INDIRECT("'"&amp;Main!$E$4&amp;"'!$B$1:$BA$1"),0))),"--")</f>
        <v>0</v>
      </c>
      <c r="P61" s="43" cm="1">
        <f t="array" aca="1" ref="P61" ca="1">IF(ISNUMBER(Main!$F$5),INDEX(INDIRECT("'"&amp;Main!$E$5&amp;"'!$B$1:$BA$550"),ROW(P61),(MATCH("Elevation",INDIRECT("'"&amp;Main!$E$5&amp;"'!$B$1:$BA$1"),0))),"--")</f>
        <v>0</v>
      </c>
      <c r="Q61" s="43" cm="1">
        <f t="array" aca="1" ref="Q61" ca="1">IF(ISNUMBER(Main!$F$6),INDEX(INDIRECT("'"&amp;Main!$E$6&amp;"'!$B$1:$BA$550"),ROW(Q61),(MATCH("Elevation",INDIRECT("'"&amp;Main!$E$6&amp;"'!$B$1:$BA$1"),0))),"--")</f>
        <v>0</v>
      </c>
      <c r="R61" s="43" cm="1">
        <f t="array" aca="1" ref="R61" ca="1">IF(ISNUMBER(Main!$F$7),INDEX(INDIRECT("'"&amp;Main!$E$7&amp;"'!$B$1:$BA$550"),ROW(R61),(MATCH("Elevation",INDIRECT("'"&amp;Main!$E$7&amp;"'!$B$1:$BA$1"),0))),"--")</f>
        <v>0</v>
      </c>
      <c r="S61" s="43" cm="1">
        <f t="array" aca="1" ref="S61" ca="1">IF(ISNUMBER(Main!$F$8),INDEX(INDIRECT("'"&amp;Main!$E$8&amp;"'!$B$1:$BA$550"),ROW(S61),(MATCH("Elevation",INDIRECT("'"&amp;Main!$E$8&amp;"'!$B$1:$BA$1"),0))),"--")</f>
        <v>0</v>
      </c>
      <c r="T61" s="43" t="str" cm="1">
        <f t="array" aca="1" ref="T61" ca="1">IF(ISNUMBER(Main!$F$9),INDEX(INDIRECT("'"&amp;Main!$E$9&amp;"'!$B$1:$BA$550"),ROW(T61),(MATCH("Elevation",INDIRECT("'"&amp;Main!$E$9&amp;"'!$B$1:$BA$1"),0))),"--")</f>
        <v>--</v>
      </c>
      <c r="U61" s="43" t="str" cm="1">
        <f t="array" aca="1" ref="U61" ca="1">IF(ISNUMBER(Main!$F$10),INDEX(INDIRECT("'"&amp;Main!$E$10&amp;"'!$B$1:$BA$550"),ROW(U61),(MATCH("Elevation",INDIRECT("'"&amp;Main!$E$10&amp;"'!$B$1:$BA$1"),0))),"--")</f>
        <v>--</v>
      </c>
      <c r="V61" s="43" t="str" cm="1">
        <f t="array" aca="1" ref="V61" ca="1">IF(ISNUMBER(Main!$F$11),INDEX(INDIRECT("'"&amp;Main!$E$11&amp;"'!$B$1:$BA$550"),ROW(V61),(MATCH("Elevation",INDIRECT("'"&amp;Main!$E$11&amp;"'!$B$1:$BA$1"),0))),"--")</f>
        <v>--</v>
      </c>
      <c r="W61" s="43" t="str" cm="1">
        <f t="array" aca="1" ref="W61" ca="1">IF(ISNUMBER(Main!$F$12),INDEX(INDIRECT("'"&amp;Main!$E$12&amp;"'!$B$1:$BA$550"),ROW(W61),(MATCH("Elevation",INDIRECT("'"&amp;Main!$E$12&amp;"'!$B$1:$BA$1"),0))),"--")</f>
        <v>--</v>
      </c>
      <c r="X61" s="43" t="str" cm="1">
        <f t="array" aca="1" ref="X61" ca="1">IF(ISNUMBER(Main!$F$13),INDEX(INDIRECT("'"&amp;Main!$E$13&amp;"'!$B$1:$BA$550"),ROW(X61),(MATCH("Elevation",INDIRECT("'"&amp;Main!$E$13&amp;"'!$B$1:$BA$1"),0))),"--")</f>
        <v>--</v>
      </c>
      <c r="Y61" s="43" t="str" cm="1">
        <f t="array" aca="1" ref="Y61" ca="1">IF(ISNUMBER(Main!$F$14),INDEX(INDIRECT("'"&amp;Main!$E$14&amp;"'!$B$1:$BA$550"),ROW(Y61),(MATCH("Elevation",INDIRECT("'"&amp;Main!$E$14&amp;"'!$B$1:$BA$1"),0))),"--")</f>
        <v>--</v>
      </c>
      <c r="Z61" s="221"/>
      <c r="AA61" s="43">
        <f ca="1">IF(ISNUMBER(Main!$F$3),'Storage-elevation'!BD61/1000,"--")</f>
        <v>0</v>
      </c>
      <c r="AB61" s="43">
        <f ca="1">IF(ISNUMBER(Main!$F$4),'Storage-elevation'!BE61/1000,"--")</f>
        <v>0</v>
      </c>
      <c r="AC61" s="172">
        <f ca="1">IF(ISNUMBER(Main!$F$5),'Storage-elevation'!BF61/1000,"--")</f>
        <v>0</v>
      </c>
      <c r="AD61" s="43">
        <f ca="1">IF(ISNUMBER(Main!$F$6),'Storage-elevation'!BG61/1000,"--")</f>
        <v>0</v>
      </c>
      <c r="AE61" s="43">
        <f ca="1">IF(ISNUMBER(Main!$F$7),'Storage-elevation'!BH61/1000,"--")</f>
        <v>0</v>
      </c>
      <c r="AF61" s="43">
        <f ca="1">IF(ISNUMBER(Main!$F$8),'Storage-elevation'!BI61/1000,"--")</f>
        <v>0</v>
      </c>
      <c r="AG61" s="43" t="str">
        <f ca="1">IF(ISNUMBER(Main!$F$9),'Storage-elevation'!BJ61/1000,"--")</f>
        <v>--</v>
      </c>
      <c r="AH61" s="172" t="str">
        <f ca="1">IF(ISNUMBER(Main!$F$10),'Storage-elevation'!BK61/1000,"--")</f>
        <v>--</v>
      </c>
      <c r="AI61" s="43" t="str">
        <f ca="1">IF(ISNUMBER(Main!$F$11),'Storage-elevation'!BL61/1000,"--")</f>
        <v>--</v>
      </c>
      <c r="AJ61" s="43" t="str">
        <f ca="1">IF(ISNUMBER(Main!$F$12),'Storage-elevation'!BM61/1000,"--")</f>
        <v>--</v>
      </c>
      <c r="AK61" s="43" t="str">
        <f ca="1">IF(ISNUMBER(Main!$F$13),'Storage-elevation'!BN61/1000,"--")</f>
        <v>--</v>
      </c>
      <c r="AL61" s="43" t="str">
        <f ca="1">IF(ISNUMBER(Main!$F$14),'Storage-elevation'!BO61/1000,"--")</f>
        <v>--</v>
      </c>
    </row>
    <row r="62" spans="1:38" x14ac:dyDescent="0.3">
      <c r="A62" s="43" cm="1">
        <f t="array" aca="1" ref="A62" ca="1">IF(ISNUMBER(Main!$F$3),INDEX(INDIRECT("'"&amp;Main!$E$3&amp;"'!$B$1:$BA$550"),ROW(A62),(MATCH("Temp",INDIRECT("'"&amp;Main!$E$3&amp;"'!$B$1:$BA$1"),0))),"--")</f>
        <v>0</v>
      </c>
      <c r="B62" s="43" cm="1">
        <f t="array" aca="1" ref="B62" ca="1">IF(ISNUMBER(Main!$F$4),INDEX(INDIRECT("'"&amp;Main!$E$4&amp;"'!$B$1:$BA$550"),ROW(B62),(MATCH("Temp",INDIRECT("'"&amp;Main!$E$4&amp;"'!$B$1:$BA$1"),0))),"--")</f>
        <v>0</v>
      </c>
      <c r="C62" s="43" cm="1">
        <f t="array" aca="1" ref="C62" ca="1">IF(ISNUMBER(Main!$F$5),INDEX(INDIRECT("'"&amp;Main!$E$5&amp;"'!$B$1:$BA$550"),ROW(C62),(MATCH("Temp",INDIRECT("'"&amp;Main!$E$5&amp;"'!$B$1:$BA$1"),0))),"--")</f>
        <v>0</v>
      </c>
      <c r="D62" s="43" cm="1">
        <f t="array" aca="1" ref="D62" ca="1">IF(ISNUMBER(Main!$F$6),INDEX(INDIRECT("'"&amp;Main!$E$6&amp;"'!$B$1:$BA$550"),ROW(D62),(MATCH("Temp",INDIRECT("'"&amp;Main!$E$6&amp;"'!$B$1:$BA$1"),0))),"--")</f>
        <v>0</v>
      </c>
      <c r="E62" s="43" cm="1">
        <f t="array" aca="1" ref="E62" ca="1">IF(ISNUMBER(Main!$F$7),INDEX(INDIRECT("'"&amp;Main!$E$7&amp;"'!$B$1:$BA$550"),ROW(E62),(MATCH("Temp",INDIRECT("'"&amp;Main!$E$7&amp;"'!$B$1:$BA$1"),0))),"--")</f>
        <v>0</v>
      </c>
      <c r="F62" s="43" cm="1">
        <f t="array" aca="1" ref="F62" ca="1">IF(ISNUMBER(Main!$F$8),INDEX(INDIRECT("'"&amp;Main!$E$8&amp;"'!$B$1:$BA$550"),ROW(F62),(MATCH("Temp",INDIRECT("'"&amp;Main!$E$8&amp;"'!$B$1:$BA$1"),0))),"--")</f>
        <v>0</v>
      </c>
      <c r="G62" s="43" t="str" cm="1">
        <f t="array" aca="1" ref="G62" ca="1">IF(ISNUMBER(Main!$F$9),INDEX(INDIRECT("'"&amp;Main!$E$9&amp;"'!$B$1:$BA$550"),ROW(G62),(MATCH("Temp",INDIRECT("'"&amp;Main!$E$9&amp;"'!$B$1:$BA$1"),0))),"--")</f>
        <v>--</v>
      </c>
      <c r="H62" s="43" t="str" cm="1">
        <f t="array" aca="1" ref="H62" ca="1">IF(ISNUMBER(Main!$F$10),INDEX(INDIRECT("'"&amp;Main!$E$10&amp;"'!$B$1:$BA$550"),ROW(H62),(MATCH("Temp",INDIRECT("'"&amp;Main!$E$10&amp;"'!$B$1:$BA$1"),0))),"--")</f>
        <v>--</v>
      </c>
      <c r="I62" s="43" t="str" cm="1">
        <f t="array" aca="1" ref="I62" ca="1">IF(ISNUMBER(Main!$F$11),INDEX(INDIRECT("'"&amp;Main!$E$11&amp;"'!$B$1:$BA$550"),ROW(I62),(MATCH("Temp",INDIRECT("'"&amp;Main!$E$11&amp;"'!$B$1:$BA$1"),0))),"--")</f>
        <v>--</v>
      </c>
      <c r="J62" s="43" t="str" cm="1">
        <f t="array" aca="1" ref="J62" ca="1">IF(ISNUMBER(Main!$F$12),INDEX(INDIRECT("'"&amp;Main!$E$12&amp;"'!$B$1:$BA$550"),ROW(J62),(MATCH("Temp",INDIRECT("'"&amp;Main!$E$12&amp;"'!$B$1:$BA$1"),0))),"--")</f>
        <v>--</v>
      </c>
      <c r="K62" s="43" t="str" cm="1">
        <f t="array" aca="1" ref="K62" ca="1">IF(ISNUMBER(Main!$F$13),INDEX(INDIRECT("'"&amp;Main!$E$13&amp;"'!$B$1:$BA$550"),ROW(K62),(MATCH("Temp",INDIRECT("'"&amp;Main!$E$13&amp;"'!$B$1:$BA$1"),0))),"--")</f>
        <v>--</v>
      </c>
      <c r="L62" s="43" t="str" cm="1">
        <f t="array" aca="1" ref="L62" ca="1">IF(ISNUMBER(Main!$F$14),INDEX(INDIRECT("'"&amp;Main!$E$14&amp;"'!$B$1:$BA$550"),ROW(L62),(MATCH("Temp",INDIRECT("'"&amp;Main!$E$14&amp;"'!$B$1:$BA$1"),0))),"--")</f>
        <v>--</v>
      </c>
      <c r="M62" s="221"/>
      <c r="N62" s="43" cm="1">
        <f t="array" aca="1" ref="N62" ca="1">IF(ISNUMBER(Main!$F$3),INDEX(INDIRECT("'"&amp;Main!$E$3&amp;"'!$B$1:$BA$550"),ROW(N62),(MATCH("Elevation",INDIRECT("'"&amp;Main!$E$3&amp;"'!$B$1:$BA$1"),0))),"--")</f>
        <v>0</v>
      </c>
      <c r="O62" s="43" cm="1">
        <f t="array" aca="1" ref="O62" ca="1">IF(ISNUMBER(Main!$F$4),INDEX(INDIRECT("'"&amp;Main!$E$4&amp;"'!$B$1:$BA$550"),ROW(O62),(MATCH("Elevation",INDIRECT("'"&amp;Main!$E$4&amp;"'!$B$1:$BA$1"),0))),"--")</f>
        <v>0</v>
      </c>
      <c r="P62" s="43" cm="1">
        <f t="array" aca="1" ref="P62" ca="1">IF(ISNUMBER(Main!$F$5),INDEX(INDIRECT("'"&amp;Main!$E$5&amp;"'!$B$1:$BA$550"),ROW(P62),(MATCH("Elevation",INDIRECT("'"&amp;Main!$E$5&amp;"'!$B$1:$BA$1"),0))),"--")</f>
        <v>0</v>
      </c>
      <c r="Q62" s="43" cm="1">
        <f t="array" aca="1" ref="Q62" ca="1">IF(ISNUMBER(Main!$F$6),INDEX(INDIRECT("'"&amp;Main!$E$6&amp;"'!$B$1:$BA$550"),ROW(Q62),(MATCH("Elevation",INDIRECT("'"&amp;Main!$E$6&amp;"'!$B$1:$BA$1"),0))),"--")</f>
        <v>0</v>
      </c>
      <c r="R62" s="43" cm="1">
        <f t="array" aca="1" ref="R62" ca="1">IF(ISNUMBER(Main!$F$7),INDEX(INDIRECT("'"&amp;Main!$E$7&amp;"'!$B$1:$BA$550"),ROW(R62),(MATCH("Elevation",INDIRECT("'"&amp;Main!$E$7&amp;"'!$B$1:$BA$1"),0))),"--")</f>
        <v>0</v>
      </c>
      <c r="S62" s="43" cm="1">
        <f t="array" aca="1" ref="S62" ca="1">IF(ISNUMBER(Main!$F$8),INDEX(INDIRECT("'"&amp;Main!$E$8&amp;"'!$B$1:$BA$550"),ROW(S62),(MATCH("Elevation",INDIRECT("'"&amp;Main!$E$8&amp;"'!$B$1:$BA$1"),0))),"--")</f>
        <v>0</v>
      </c>
      <c r="T62" s="43" t="str" cm="1">
        <f t="array" aca="1" ref="T62" ca="1">IF(ISNUMBER(Main!$F$9),INDEX(INDIRECT("'"&amp;Main!$E$9&amp;"'!$B$1:$BA$550"),ROW(T62),(MATCH("Elevation",INDIRECT("'"&amp;Main!$E$9&amp;"'!$B$1:$BA$1"),0))),"--")</f>
        <v>--</v>
      </c>
      <c r="U62" s="43" t="str" cm="1">
        <f t="array" aca="1" ref="U62" ca="1">IF(ISNUMBER(Main!$F$10),INDEX(INDIRECT("'"&amp;Main!$E$10&amp;"'!$B$1:$BA$550"),ROW(U62),(MATCH("Elevation",INDIRECT("'"&amp;Main!$E$10&amp;"'!$B$1:$BA$1"),0))),"--")</f>
        <v>--</v>
      </c>
      <c r="V62" s="43" t="str" cm="1">
        <f t="array" aca="1" ref="V62" ca="1">IF(ISNUMBER(Main!$F$11),INDEX(INDIRECT("'"&amp;Main!$E$11&amp;"'!$B$1:$BA$550"),ROW(V62),(MATCH("Elevation",INDIRECT("'"&amp;Main!$E$11&amp;"'!$B$1:$BA$1"),0))),"--")</f>
        <v>--</v>
      </c>
      <c r="W62" s="43" t="str" cm="1">
        <f t="array" aca="1" ref="W62" ca="1">IF(ISNUMBER(Main!$F$12),INDEX(INDIRECT("'"&amp;Main!$E$12&amp;"'!$B$1:$BA$550"),ROW(W62),(MATCH("Elevation",INDIRECT("'"&amp;Main!$E$12&amp;"'!$B$1:$BA$1"),0))),"--")</f>
        <v>--</v>
      </c>
      <c r="X62" s="43" t="str" cm="1">
        <f t="array" aca="1" ref="X62" ca="1">IF(ISNUMBER(Main!$F$13),INDEX(INDIRECT("'"&amp;Main!$E$13&amp;"'!$B$1:$BA$550"),ROW(X62),(MATCH("Elevation",INDIRECT("'"&amp;Main!$E$13&amp;"'!$B$1:$BA$1"),0))),"--")</f>
        <v>--</v>
      </c>
      <c r="Y62" s="43" t="str" cm="1">
        <f t="array" aca="1" ref="Y62" ca="1">IF(ISNUMBER(Main!$F$14),INDEX(INDIRECT("'"&amp;Main!$E$14&amp;"'!$B$1:$BA$550"),ROW(Y62),(MATCH("Elevation",INDIRECT("'"&amp;Main!$E$14&amp;"'!$B$1:$BA$1"),0))),"--")</f>
        <v>--</v>
      </c>
      <c r="Z62" s="221"/>
      <c r="AA62" s="43">
        <f ca="1">IF(ISNUMBER(Main!$F$3),'Storage-elevation'!BD62/1000,"--")</f>
        <v>0</v>
      </c>
      <c r="AB62" s="43">
        <f ca="1">IF(ISNUMBER(Main!$F$4),'Storage-elevation'!BE62/1000,"--")</f>
        <v>0</v>
      </c>
      <c r="AC62" s="172">
        <f ca="1">IF(ISNUMBER(Main!$F$5),'Storage-elevation'!BF62/1000,"--")</f>
        <v>0</v>
      </c>
      <c r="AD62" s="43">
        <f ca="1">IF(ISNUMBER(Main!$F$6),'Storage-elevation'!BG62/1000,"--")</f>
        <v>0</v>
      </c>
      <c r="AE62" s="43">
        <f ca="1">IF(ISNUMBER(Main!$F$7),'Storage-elevation'!BH62/1000,"--")</f>
        <v>0</v>
      </c>
      <c r="AF62" s="43">
        <f ca="1">IF(ISNUMBER(Main!$F$8),'Storage-elevation'!BI62/1000,"--")</f>
        <v>0</v>
      </c>
      <c r="AG62" s="43" t="str">
        <f ca="1">IF(ISNUMBER(Main!$F$9),'Storage-elevation'!BJ62/1000,"--")</f>
        <v>--</v>
      </c>
      <c r="AH62" s="172" t="str">
        <f ca="1">IF(ISNUMBER(Main!$F$10),'Storage-elevation'!BK62/1000,"--")</f>
        <v>--</v>
      </c>
      <c r="AI62" s="43" t="str">
        <f ca="1">IF(ISNUMBER(Main!$F$11),'Storage-elevation'!BL62/1000,"--")</f>
        <v>--</v>
      </c>
      <c r="AJ62" s="43" t="str">
        <f ca="1">IF(ISNUMBER(Main!$F$12),'Storage-elevation'!BM62/1000,"--")</f>
        <v>--</v>
      </c>
      <c r="AK62" s="43" t="str">
        <f ca="1">IF(ISNUMBER(Main!$F$13),'Storage-elevation'!BN62/1000,"--")</f>
        <v>--</v>
      </c>
      <c r="AL62" s="43" t="str">
        <f ca="1">IF(ISNUMBER(Main!$F$14),'Storage-elevation'!BO62/1000,"--")</f>
        <v>--</v>
      </c>
    </row>
    <row r="63" spans="1:38" x14ac:dyDescent="0.3">
      <c r="A63" s="43" cm="1">
        <f t="array" aca="1" ref="A63" ca="1">IF(ISNUMBER(Main!$F$3),INDEX(INDIRECT("'"&amp;Main!$E$3&amp;"'!$B$1:$BA$550"),ROW(A63),(MATCH("Temp",INDIRECT("'"&amp;Main!$E$3&amp;"'!$B$1:$BA$1"),0))),"--")</f>
        <v>0</v>
      </c>
      <c r="B63" s="43" cm="1">
        <f t="array" aca="1" ref="B63" ca="1">IF(ISNUMBER(Main!$F$4),INDEX(INDIRECT("'"&amp;Main!$E$4&amp;"'!$B$1:$BA$550"),ROW(B63),(MATCH("Temp",INDIRECT("'"&amp;Main!$E$4&amp;"'!$B$1:$BA$1"),0))),"--")</f>
        <v>0</v>
      </c>
      <c r="C63" s="43" cm="1">
        <f t="array" aca="1" ref="C63" ca="1">IF(ISNUMBER(Main!$F$5),INDEX(INDIRECT("'"&amp;Main!$E$5&amp;"'!$B$1:$BA$550"),ROW(C63),(MATCH("Temp",INDIRECT("'"&amp;Main!$E$5&amp;"'!$B$1:$BA$1"),0))),"--")</f>
        <v>0</v>
      </c>
      <c r="D63" s="43" cm="1">
        <f t="array" aca="1" ref="D63" ca="1">IF(ISNUMBER(Main!$F$6),INDEX(INDIRECT("'"&amp;Main!$E$6&amp;"'!$B$1:$BA$550"),ROW(D63),(MATCH("Temp",INDIRECT("'"&amp;Main!$E$6&amp;"'!$B$1:$BA$1"),0))),"--")</f>
        <v>0</v>
      </c>
      <c r="E63" s="43" cm="1">
        <f t="array" aca="1" ref="E63" ca="1">IF(ISNUMBER(Main!$F$7),INDEX(INDIRECT("'"&amp;Main!$E$7&amp;"'!$B$1:$BA$550"),ROW(E63),(MATCH("Temp",INDIRECT("'"&amp;Main!$E$7&amp;"'!$B$1:$BA$1"),0))),"--")</f>
        <v>0</v>
      </c>
      <c r="F63" s="43" cm="1">
        <f t="array" aca="1" ref="F63" ca="1">IF(ISNUMBER(Main!$F$8),INDEX(INDIRECT("'"&amp;Main!$E$8&amp;"'!$B$1:$BA$550"),ROW(F63),(MATCH("Temp",INDIRECT("'"&amp;Main!$E$8&amp;"'!$B$1:$BA$1"),0))),"--")</f>
        <v>0</v>
      </c>
      <c r="G63" s="43" t="str" cm="1">
        <f t="array" aca="1" ref="G63" ca="1">IF(ISNUMBER(Main!$F$9),INDEX(INDIRECT("'"&amp;Main!$E$9&amp;"'!$B$1:$BA$550"),ROW(G63),(MATCH("Temp",INDIRECT("'"&amp;Main!$E$9&amp;"'!$B$1:$BA$1"),0))),"--")</f>
        <v>--</v>
      </c>
      <c r="H63" s="43" t="str" cm="1">
        <f t="array" aca="1" ref="H63" ca="1">IF(ISNUMBER(Main!$F$10),INDEX(INDIRECT("'"&amp;Main!$E$10&amp;"'!$B$1:$BA$550"),ROW(H63),(MATCH("Temp",INDIRECT("'"&amp;Main!$E$10&amp;"'!$B$1:$BA$1"),0))),"--")</f>
        <v>--</v>
      </c>
      <c r="I63" s="43" t="str" cm="1">
        <f t="array" aca="1" ref="I63" ca="1">IF(ISNUMBER(Main!$F$11),INDEX(INDIRECT("'"&amp;Main!$E$11&amp;"'!$B$1:$BA$550"),ROW(I63),(MATCH("Temp",INDIRECT("'"&amp;Main!$E$11&amp;"'!$B$1:$BA$1"),0))),"--")</f>
        <v>--</v>
      </c>
      <c r="J63" s="43" t="str" cm="1">
        <f t="array" aca="1" ref="J63" ca="1">IF(ISNUMBER(Main!$F$12),INDEX(INDIRECT("'"&amp;Main!$E$12&amp;"'!$B$1:$BA$550"),ROW(J63),(MATCH("Temp",INDIRECT("'"&amp;Main!$E$12&amp;"'!$B$1:$BA$1"),0))),"--")</f>
        <v>--</v>
      </c>
      <c r="K63" s="43" t="str" cm="1">
        <f t="array" aca="1" ref="K63" ca="1">IF(ISNUMBER(Main!$F$13),INDEX(INDIRECT("'"&amp;Main!$E$13&amp;"'!$B$1:$BA$550"),ROW(K63),(MATCH("Temp",INDIRECT("'"&amp;Main!$E$13&amp;"'!$B$1:$BA$1"),0))),"--")</f>
        <v>--</v>
      </c>
      <c r="L63" s="43" t="str" cm="1">
        <f t="array" aca="1" ref="L63" ca="1">IF(ISNUMBER(Main!$F$14),INDEX(INDIRECT("'"&amp;Main!$E$14&amp;"'!$B$1:$BA$550"),ROW(L63),(MATCH("Temp",INDIRECT("'"&amp;Main!$E$14&amp;"'!$B$1:$BA$1"),0))),"--")</f>
        <v>--</v>
      </c>
      <c r="M63" s="221"/>
      <c r="N63" s="43" cm="1">
        <f t="array" aca="1" ref="N63" ca="1">IF(ISNUMBER(Main!$F$3),INDEX(INDIRECT("'"&amp;Main!$E$3&amp;"'!$B$1:$BA$550"),ROW(N63),(MATCH("Elevation",INDIRECT("'"&amp;Main!$E$3&amp;"'!$B$1:$BA$1"),0))),"--")</f>
        <v>0</v>
      </c>
      <c r="O63" s="43" cm="1">
        <f t="array" aca="1" ref="O63" ca="1">IF(ISNUMBER(Main!$F$4),INDEX(INDIRECT("'"&amp;Main!$E$4&amp;"'!$B$1:$BA$550"),ROW(O63),(MATCH("Elevation",INDIRECT("'"&amp;Main!$E$4&amp;"'!$B$1:$BA$1"),0))),"--")</f>
        <v>0</v>
      </c>
      <c r="P63" s="43" cm="1">
        <f t="array" aca="1" ref="P63" ca="1">IF(ISNUMBER(Main!$F$5),INDEX(INDIRECT("'"&amp;Main!$E$5&amp;"'!$B$1:$BA$550"),ROW(P63),(MATCH("Elevation",INDIRECT("'"&amp;Main!$E$5&amp;"'!$B$1:$BA$1"),0))),"--")</f>
        <v>0</v>
      </c>
      <c r="Q63" s="43" cm="1">
        <f t="array" aca="1" ref="Q63" ca="1">IF(ISNUMBER(Main!$F$6),INDEX(INDIRECT("'"&amp;Main!$E$6&amp;"'!$B$1:$BA$550"),ROW(Q63),(MATCH("Elevation",INDIRECT("'"&amp;Main!$E$6&amp;"'!$B$1:$BA$1"),0))),"--")</f>
        <v>0</v>
      </c>
      <c r="R63" s="43" cm="1">
        <f t="array" aca="1" ref="R63" ca="1">IF(ISNUMBER(Main!$F$7),INDEX(INDIRECT("'"&amp;Main!$E$7&amp;"'!$B$1:$BA$550"),ROW(R63),(MATCH("Elevation",INDIRECT("'"&amp;Main!$E$7&amp;"'!$B$1:$BA$1"),0))),"--")</f>
        <v>0</v>
      </c>
      <c r="S63" s="43" cm="1">
        <f t="array" aca="1" ref="S63" ca="1">IF(ISNUMBER(Main!$F$8),INDEX(INDIRECT("'"&amp;Main!$E$8&amp;"'!$B$1:$BA$550"),ROW(S63),(MATCH("Elevation",INDIRECT("'"&amp;Main!$E$8&amp;"'!$B$1:$BA$1"),0))),"--")</f>
        <v>0</v>
      </c>
      <c r="T63" s="43" t="str" cm="1">
        <f t="array" aca="1" ref="T63" ca="1">IF(ISNUMBER(Main!$F$9),INDEX(INDIRECT("'"&amp;Main!$E$9&amp;"'!$B$1:$BA$550"),ROW(T63),(MATCH("Elevation",INDIRECT("'"&amp;Main!$E$9&amp;"'!$B$1:$BA$1"),0))),"--")</f>
        <v>--</v>
      </c>
      <c r="U63" s="43" t="str" cm="1">
        <f t="array" aca="1" ref="U63" ca="1">IF(ISNUMBER(Main!$F$10),INDEX(INDIRECT("'"&amp;Main!$E$10&amp;"'!$B$1:$BA$550"),ROW(U63),(MATCH("Elevation",INDIRECT("'"&amp;Main!$E$10&amp;"'!$B$1:$BA$1"),0))),"--")</f>
        <v>--</v>
      </c>
      <c r="V63" s="43" t="str" cm="1">
        <f t="array" aca="1" ref="V63" ca="1">IF(ISNUMBER(Main!$F$11),INDEX(INDIRECT("'"&amp;Main!$E$11&amp;"'!$B$1:$BA$550"),ROW(V63),(MATCH("Elevation",INDIRECT("'"&amp;Main!$E$11&amp;"'!$B$1:$BA$1"),0))),"--")</f>
        <v>--</v>
      </c>
      <c r="W63" s="43" t="str" cm="1">
        <f t="array" aca="1" ref="W63" ca="1">IF(ISNUMBER(Main!$F$12),INDEX(INDIRECT("'"&amp;Main!$E$12&amp;"'!$B$1:$BA$550"),ROW(W63),(MATCH("Elevation",INDIRECT("'"&amp;Main!$E$12&amp;"'!$B$1:$BA$1"),0))),"--")</f>
        <v>--</v>
      </c>
      <c r="X63" s="43" t="str" cm="1">
        <f t="array" aca="1" ref="X63" ca="1">IF(ISNUMBER(Main!$F$13),INDEX(INDIRECT("'"&amp;Main!$E$13&amp;"'!$B$1:$BA$550"),ROW(X63),(MATCH("Elevation",INDIRECT("'"&amp;Main!$E$13&amp;"'!$B$1:$BA$1"),0))),"--")</f>
        <v>--</v>
      </c>
      <c r="Y63" s="43" t="str" cm="1">
        <f t="array" aca="1" ref="Y63" ca="1">IF(ISNUMBER(Main!$F$14),INDEX(INDIRECT("'"&amp;Main!$E$14&amp;"'!$B$1:$BA$550"),ROW(Y63),(MATCH("Elevation",INDIRECT("'"&amp;Main!$E$14&amp;"'!$B$1:$BA$1"),0))),"--")</f>
        <v>--</v>
      </c>
      <c r="Z63" s="221"/>
      <c r="AA63" s="43">
        <f ca="1">IF(ISNUMBER(Main!$F$3),'Storage-elevation'!BD63/1000,"--")</f>
        <v>0</v>
      </c>
      <c r="AB63" s="43">
        <f ca="1">IF(ISNUMBER(Main!$F$4),'Storage-elevation'!BE63/1000,"--")</f>
        <v>0</v>
      </c>
      <c r="AC63" s="172">
        <f ca="1">IF(ISNUMBER(Main!$F$5),'Storage-elevation'!BF63/1000,"--")</f>
        <v>0</v>
      </c>
      <c r="AD63" s="43">
        <f ca="1">IF(ISNUMBER(Main!$F$6),'Storage-elevation'!BG63/1000,"--")</f>
        <v>0</v>
      </c>
      <c r="AE63" s="43">
        <f ca="1">IF(ISNUMBER(Main!$F$7),'Storage-elevation'!BH63/1000,"--")</f>
        <v>0</v>
      </c>
      <c r="AF63" s="43">
        <f ca="1">IF(ISNUMBER(Main!$F$8),'Storage-elevation'!BI63/1000,"--")</f>
        <v>0</v>
      </c>
      <c r="AG63" s="43" t="str">
        <f ca="1">IF(ISNUMBER(Main!$F$9),'Storage-elevation'!BJ63/1000,"--")</f>
        <v>--</v>
      </c>
      <c r="AH63" s="172" t="str">
        <f ca="1">IF(ISNUMBER(Main!$F$10),'Storage-elevation'!BK63/1000,"--")</f>
        <v>--</v>
      </c>
      <c r="AI63" s="43" t="str">
        <f ca="1">IF(ISNUMBER(Main!$F$11),'Storage-elevation'!BL63/1000,"--")</f>
        <v>--</v>
      </c>
      <c r="AJ63" s="43" t="str">
        <f ca="1">IF(ISNUMBER(Main!$F$12),'Storage-elevation'!BM63/1000,"--")</f>
        <v>--</v>
      </c>
      <c r="AK63" s="43" t="str">
        <f ca="1">IF(ISNUMBER(Main!$F$13),'Storage-elevation'!BN63/1000,"--")</f>
        <v>--</v>
      </c>
      <c r="AL63" s="43" t="str">
        <f ca="1">IF(ISNUMBER(Main!$F$14),'Storage-elevation'!BO63/1000,"--")</f>
        <v>--</v>
      </c>
    </row>
    <row r="64" spans="1:38" x14ac:dyDescent="0.3">
      <c r="A64" s="43" cm="1">
        <f t="array" aca="1" ref="A64" ca="1">IF(ISNUMBER(Main!$F$3),INDEX(INDIRECT("'"&amp;Main!$E$3&amp;"'!$B$1:$BA$550"),ROW(A64),(MATCH("Temp",INDIRECT("'"&amp;Main!$E$3&amp;"'!$B$1:$BA$1"),0))),"--")</f>
        <v>0</v>
      </c>
      <c r="B64" s="43" cm="1">
        <f t="array" aca="1" ref="B64" ca="1">IF(ISNUMBER(Main!$F$4),INDEX(INDIRECT("'"&amp;Main!$E$4&amp;"'!$B$1:$BA$550"),ROW(B64),(MATCH("Temp",INDIRECT("'"&amp;Main!$E$4&amp;"'!$B$1:$BA$1"),0))),"--")</f>
        <v>0</v>
      </c>
      <c r="C64" s="43" cm="1">
        <f t="array" aca="1" ref="C64" ca="1">IF(ISNUMBER(Main!$F$5),INDEX(INDIRECT("'"&amp;Main!$E$5&amp;"'!$B$1:$BA$550"),ROW(C64),(MATCH("Temp",INDIRECT("'"&amp;Main!$E$5&amp;"'!$B$1:$BA$1"),0))),"--")</f>
        <v>0</v>
      </c>
      <c r="D64" s="43" cm="1">
        <f t="array" aca="1" ref="D64" ca="1">IF(ISNUMBER(Main!$F$6),INDEX(INDIRECT("'"&amp;Main!$E$6&amp;"'!$B$1:$BA$550"),ROW(D64),(MATCH("Temp",INDIRECT("'"&amp;Main!$E$6&amp;"'!$B$1:$BA$1"),0))),"--")</f>
        <v>0</v>
      </c>
      <c r="E64" s="43" cm="1">
        <f t="array" aca="1" ref="E64" ca="1">IF(ISNUMBER(Main!$F$7),INDEX(INDIRECT("'"&amp;Main!$E$7&amp;"'!$B$1:$BA$550"),ROW(E64),(MATCH("Temp",INDIRECT("'"&amp;Main!$E$7&amp;"'!$B$1:$BA$1"),0))),"--")</f>
        <v>0</v>
      </c>
      <c r="F64" s="43" cm="1">
        <f t="array" aca="1" ref="F64" ca="1">IF(ISNUMBER(Main!$F$8),INDEX(INDIRECT("'"&amp;Main!$E$8&amp;"'!$B$1:$BA$550"),ROW(F64),(MATCH("Temp",INDIRECT("'"&amp;Main!$E$8&amp;"'!$B$1:$BA$1"),0))),"--")</f>
        <v>0</v>
      </c>
      <c r="G64" s="43" t="str" cm="1">
        <f t="array" aca="1" ref="G64" ca="1">IF(ISNUMBER(Main!$F$9),INDEX(INDIRECT("'"&amp;Main!$E$9&amp;"'!$B$1:$BA$550"),ROW(G64),(MATCH("Temp",INDIRECT("'"&amp;Main!$E$9&amp;"'!$B$1:$BA$1"),0))),"--")</f>
        <v>--</v>
      </c>
      <c r="H64" s="43" t="str" cm="1">
        <f t="array" aca="1" ref="H64" ca="1">IF(ISNUMBER(Main!$F$10),INDEX(INDIRECT("'"&amp;Main!$E$10&amp;"'!$B$1:$BA$550"),ROW(H64),(MATCH("Temp",INDIRECT("'"&amp;Main!$E$10&amp;"'!$B$1:$BA$1"),0))),"--")</f>
        <v>--</v>
      </c>
      <c r="I64" s="43" t="str" cm="1">
        <f t="array" aca="1" ref="I64" ca="1">IF(ISNUMBER(Main!$F$11),INDEX(INDIRECT("'"&amp;Main!$E$11&amp;"'!$B$1:$BA$550"),ROW(I64),(MATCH("Temp",INDIRECT("'"&amp;Main!$E$11&amp;"'!$B$1:$BA$1"),0))),"--")</f>
        <v>--</v>
      </c>
      <c r="J64" s="43" t="str" cm="1">
        <f t="array" aca="1" ref="J64" ca="1">IF(ISNUMBER(Main!$F$12),INDEX(INDIRECT("'"&amp;Main!$E$12&amp;"'!$B$1:$BA$550"),ROW(J64),(MATCH("Temp",INDIRECT("'"&amp;Main!$E$12&amp;"'!$B$1:$BA$1"),0))),"--")</f>
        <v>--</v>
      </c>
      <c r="K64" s="43" t="str" cm="1">
        <f t="array" aca="1" ref="K64" ca="1">IF(ISNUMBER(Main!$F$13),INDEX(INDIRECT("'"&amp;Main!$E$13&amp;"'!$B$1:$BA$550"),ROW(K64),(MATCH("Temp",INDIRECT("'"&amp;Main!$E$13&amp;"'!$B$1:$BA$1"),0))),"--")</f>
        <v>--</v>
      </c>
      <c r="L64" s="43" t="str" cm="1">
        <f t="array" aca="1" ref="L64" ca="1">IF(ISNUMBER(Main!$F$14),INDEX(INDIRECT("'"&amp;Main!$E$14&amp;"'!$B$1:$BA$550"),ROW(L64),(MATCH("Temp",INDIRECT("'"&amp;Main!$E$14&amp;"'!$B$1:$BA$1"),0))),"--")</f>
        <v>--</v>
      </c>
      <c r="M64" s="221"/>
      <c r="N64" s="43" cm="1">
        <f t="array" aca="1" ref="N64" ca="1">IF(ISNUMBER(Main!$F$3),INDEX(INDIRECT("'"&amp;Main!$E$3&amp;"'!$B$1:$BA$550"),ROW(N64),(MATCH("Elevation",INDIRECT("'"&amp;Main!$E$3&amp;"'!$B$1:$BA$1"),0))),"--")</f>
        <v>0</v>
      </c>
      <c r="O64" s="43" cm="1">
        <f t="array" aca="1" ref="O64" ca="1">IF(ISNUMBER(Main!$F$4),INDEX(INDIRECT("'"&amp;Main!$E$4&amp;"'!$B$1:$BA$550"),ROW(O64),(MATCH("Elevation",INDIRECT("'"&amp;Main!$E$4&amp;"'!$B$1:$BA$1"),0))),"--")</f>
        <v>0</v>
      </c>
      <c r="P64" s="43" cm="1">
        <f t="array" aca="1" ref="P64" ca="1">IF(ISNUMBER(Main!$F$5),INDEX(INDIRECT("'"&amp;Main!$E$5&amp;"'!$B$1:$BA$550"),ROW(P64),(MATCH("Elevation",INDIRECT("'"&amp;Main!$E$5&amp;"'!$B$1:$BA$1"),0))),"--")</f>
        <v>0</v>
      </c>
      <c r="Q64" s="43" cm="1">
        <f t="array" aca="1" ref="Q64" ca="1">IF(ISNUMBER(Main!$F$6),INDEX(INDIRECT("'"&amp;Main!$E$6&amp;"'!$B$1:$BA$550"),ROW(Q64),(MATCH("Elevation",INDIRECT("'"&amp;Main!$E$6&amp;"'!$B$1:$BA$1"),0))),"--")</f>
        <v>0</v>
      </c>
      <c r="R64" s="43" cm="1">
        <f t="array" aca="1" ref="R64" ca="1">IF(ISNUMBER(Main!$F$7),INDEX(INDIRECT("'"&amp;Main!$E$7&amp;"'!$B$1:$BA$550"),ROW(R64),(MATCH("Elevation",INDIRECT("'"&amp;Main!$E$7&amp;"'!$B$1:$BA$1"),0))),"--")</f>
        <v>0</v>
      </c>
      <c r="S64" s="43" cm="1">
        <f t="array" aca="1" ref="S64" ca="1">IF(ISNUMBER(Main!$F$8),INDEX(INDIRECT("'"&amp;Main!$E$8&amp;"'!$B$1:$BA$550"),ROW(S64),(MATCH("Elevation",INDIRECT("'"&amp;Main!$E$8&amp;"'!$B$1:$BA$1"),0))),"--")</f>
        <v>0</v>
      </c>
      <c r="T64" s="43" t="str" cm="1">
        <f t="array" aca="1" ref="T64" ca="1">IF(ISNUMBER(Main!$F$9),INDEX(INDIRECT("'"&amp;Main!$E$9&amp;"'!$B$1:$BA$550"),ROW(T64),(MATCH("Elevation",INDIRECT("'"&amp;Main!$E$9&amp;"'!$B$1:$BA$1"),0))),"--")</f>
        <v>--</v>
      </c>
      <c r="U64" s="43" t="str" cm="1">
        <f t="array" aca="1" ref="U64" ca="1">IF(ISNUMBER(Main!$F$10),INDEX(INDIRECT("'"&amp;Main!$E$10&amp;"'!$B$1:$BA$550"),ROW(U64),(MATCH("Elevation",INDIRECT("'"&amp;Main!$E$10&amp;"'!$B$1:$BA$1"),0))),"--")</f>
        <v>--</v>
      </c>
      <c r="V64" s="43" t="str" cm="1">
        <f t="array" aca="1" ref="V64" ca="1">IF(ISNUMBER(Main!$F$11),INDEX(INDIRECT("'"&amp;Main!$E$11&amp;"'!$B$1:$BA$550"),ROW(V64),(MATCH("Elevation",INDIRECT("'"&amp;Main!$E$11&amp;"'!$B$1:$BA$1"),0))),"--")</f>
        <v>--</v>
      </c>
      <c r="W64" s="43" t="str" cm="1">
        <f t="array" aca="1" ref="W64" ca="1">IF(ISNUMBER(Main!$F$12),INDEX(INDIRECT("'"&amp;Main!$E$12&amp;"'!$B$1:$BA$550"),ROW(W64),(MATCH("Elevation",INDIRECT("'"&amp;Main!$E$12&amp;"'!$B$1:$BA$1"),0))),"--")</f>
        <v>--</v>
      </c>
      <c r="X64" s="43" t="str" cm="1">
        <f t="array" aca="1" ref="X64" ca="1">IF(ISNUMBER(Main!$F$13),INDEX(INDIRECT("'"&amp;Main!$E$13&amp;"'!$B$1:$BA$550"),ROW(X64),(MATCH("Elevation",INDIRECT("'"&amp;Main!$E$13&amp;"'!$B$1:$BA$1"),0))),"--")</f>
        <v>--</v>
      </c>
      <c r="Y64" s="43" t="str" cm="1">
        <f t="array" aca="1" ref="Y64" ca="1">IF(ISNUMBER(Main!$F$14),INDEX(INDIRECT("'"&amp;Main!$E$14&amp;"'!$B$1:$BA$550"),ROW(Y64),(MATCH("Elevation",INDIRECT("'"&amp;Main!$E$14&amp;"'!$B$1:$BA$1"),0))),"--")</f>
        <v>--</v>
      </c>
      <c r="Z64" s="221"/>
      <c r="AA64" s="43">
        <f ca="1">IF(ISNUMBER(Main!$F$3),'Storage-elevation'!BD64/1000,"--")</f>
        <v>0</v>
      </c>
      <c r="AB64" s="43">
        <f ca="1">IF(ISNUMBER(Main!$F$4),'Storage-elevation'!BE64/1000,"--")</f>
        <v>0</v>
      </c>
      <c r="AC64" s="172">
        <f ca="1">IF(ISNUMBER(Main!$F$5),'Storage-elevation'!BF64/1000,"--")</f>
        <v>0</v>
      </c>
      <c r="AD64" s="43">
        <f ca="1">IF(ISNUMBER(Main!$F$6),'Storage-elevation'!BG64/1000,"--")</f>
        <v>0</v>
      </c>
      <c r="AE64" s="43">
        <f ca="1">IF(ISNUMBER(Main!$F$7),'Storage-elevation'!BH64/1000,"--")</f>
        <v>0</v>
      </c>
      <c r="AF64" s="43">
        <f ca="1">IF(ISNUMBER(Main!$F$8),'Storage-elevation'!BI64/1000,"--")</f>
        <v>0</v>
      </c>
      <c r="AG64" s="43" t="str">
        <f ca="1">IF(ISNUMBER(Main!$F$9),'Storage-elevation'!BJ64/1000,"--")</f>
        <v>--</v>
      </c>
      <c r="AH64" s="172" t="str">
        <f ca="1">IF(ISNUMBER(Main!$F$10),'Storage-elevation'!BK64/1000,"--")</f>
        <v>--</v>
      </c>
      <c r="AI64" s="43" t="str">
        <f ca="1">IF(ISNUMBER(Main!$F$11),'Storage-elevation'!BL64/1000,"--")</f>
        <v>--</v>
      </c>
      <c r="AJ64" s="43" t="str">
        <f ca="1">IF(ISNUMBER(Main!$F$12),'Storage-elevation'!BM64/1000,"--")</f>
        <v>--</v>
      </c>
      <c r="AK64" s="43" t="str">
        <f ca="1">IF(ISNUMBER(Main!$F$13),'Storage-elevation'!BN64/1000,"--")</f>
        <v>--</v>
      </c>
      <c r="AL64" s="43" t="str">
        <f ca="1">IF(ISNUMBER(Main!$F$14),'Storage-elevation'!BO64/1000,"--")</f>
        <v>--</v>
      </c>
    </row>
    <row r="65" spans="1:38" x14ac:dyDescent="0.3">
      <c r="A65" s="43" cm="1">
        <f t="array" aca="1" ref="A65" ca="1">IF(ISNUMBER(Main!$F$3),INDEX(INDIRECT("'"&amp;Main!$E$3&amp;"'!$B$1:$BA$550"),ROW(A65),(MATCH("Temp",INDIRECT("'"&amp;Main!$E$3&amp;"'!$B$1:$BA$1"),0))),"--")</f>
        <v>0</v>
      </c>
      <c r="B65" s="43" cm="1">
        <f t="array" aca="1" ref="B65" ca="1">IF(ISNUMBER(Main!$F$4),INDEX(INDIRECT("'"&amp;Main!$E$4&amp;"'!$B$1:$BA$550"),ROW(B65),(MATCH("Temp",INDIRECT("'"&amp;Main!$E$4&amp;"'!$B$1:$BA$1"),0))),"--")</f>
        <v>0</v>
      </c>
      <c r="C65" s="43" cm="1">
        <f t="array" aca="1" ref="C65" ca="1">IF(ISNUMBER(Main!$F$5),INDEX(INDIRECT("'"&amp;Main!$E$5&amp;"'!$B$1:$BA$550"),ROW(C65),(MATCH("Temp",INDIRECT("'"&amp;Main!$E$5&amp;"'!$B$1:$BA$1"),0))),"--")</f>
        <v>0</v>
      </c>
      <c r="D65" s="43" cm="1">
        <f t="array" aca="1" ref="D65" ca="1">IF(ISNUMBER(Main!$F$6),INDEX(INDIRECT("'"&amp;Main!$E$6&amp;"'!$B$1:$BA$550"),ROW(D65),(MATCH("Temp",INDIRECT("'"&amp;Main!$E$6&amp;"'!$B$1:$BA$1"),0))),"--")</f>
        <v>0</v>
      </c>
      <c r="E65" s="43" cm="1">
        <f t="array" aca="1" ref="E65" ca="1">IF(ISNUMBER(Main!$F$7),INDEX(INDIRECT("'"&amp;Main!$E$7&amp;"'!$B$1:$BA$550"),ROW(E65),(MATCH("Temp",INDIRECT("'"&amp;Main!$E$7&amp;"'!$B$1:$BA$1"),0))),"--")</f>
        <v>0</v>
      </c>
      <c r="F65" s="43" cm="1">
        <f t="array" aca="1" ref="F65" ca="1">IF(ISNUMBER(Main!$F$8),INDEX(INDIRECT("'"&amp;Main!$E$8&amp;"'!$B$1:$BA$550"),ROW(F65),(MATCH("Temp",INDIRECT("'"&amp;Main!$E$8&amp;"'!$B$1:$BA$1"),0))),"--")</f>
        <v>0</v>
      </c>
      <c r="G65" s="43" t="str" cm="1">
        <f t="array" aca="1" ref="G65" ca="1">IF(ISNUMBER(Main!$F$9),INDEX(INDIRECT("'"&amp;Main!$E$9&amp;"'!$B$1:$BA$550"),ROW(G65),(MATCH("Temp",INDIRECT("'"&amp;Main!$E$9&amp;"'!$B$1:$BA$1"),0))),"--")</f>
        <v>--</v>
      </c>
      <c r="H65" s="43" t="str" cm="1">
        <f t="array" aca="1" ref="H65" ca="1">IF(ISNUMBER(Main!$F$10),INDEX(INDIRECT("'"&amp;Main!$E$10&amp;"'!$B$1:$BA$550"),ROW(H65),(MATCH("Temp",INDIRECT("'"&amp;Main!$E$10&amp;"'!$B$1:$BA$1"),0))),"--")</f>
        <v>--</v>
      </c>
      <c r="I65" s="43" t="str" cm="1">
        <f t="array" aca="1" ref="I65" ca="1">IF(ISNUMBER(Main!$F$11),INDEX(INDIRECT("'"&amp;Main!$E$11&amp;"'!$B$1:$BA$550"),ROW(I65),(MATCH("Temp",INDIRECT("'"&amp;Main!$E$11&amp;"'!$B$1:$BA$1"),0))),"--")</f>
        <v>--</v>
      </c>
      <c r="J65" s="43" t="str" cm="1">
        <f t="array" aca="1" ref="J65" ca="1">IF(ISNUMBER(Main!$F$12),INDEX(INDIRECT("'"&amp;Main!$E$12&amp;"'!$B$1:$BA$550"),ROW(J65),(MATCH("Temp",INDIRECT("'"&amp;Main!$E$12&amp;"'!$B$1:$BA$1"),0))),"--")</f>
        <v>--</v>
      </c>
      <c r="K65" s="43" t="str" cm="1">
        <f t="array" aca="1" ref="K65" ca="1">IF(ISNUMBER(Main!$F$13),INDEX(INDIRECT("'"&amp;Main!$E$13&amp;"'!$B$1:$BA$550"),ROW(K65),(MATCH("Temp",INDIRECT("'"&amp;Main!$E$13&amp;"'!$B$1:$BA$1"),0))),"--")</f>
        <v>--</v>
      </c>
      <c r="L65" s="43" t="str" cm="1">
        <f t="array" aca="1" ref="L65" ca="1">IF(ISNUMBER(Main!$F$14),INDEX(INDIRECT("'"&amp;Main!$E$14&amp;"'!$B$1:$BA$550"),ROW(L65),(MATCH("Temp",INDIRECT("'"&amp;Main!$E$14&amp;"'!$B$1:$BA$1"),0))),"--")</f>
        <v>--</v>
      </c>
      <c r="M65" s="221"/>
      <c r="N65" s="43" cm="1">
        <f t="array" aca="1" ref="N65" ca="1">IF(ISNUMBER(Main!$F$3),INDEX(INDIRECT("'"&amp;Main!$E$3&amp;"'!$B$1:$BA$550"),ROW(N65),(MATCH("Elevation",INDIRECT("'"&amp;Main!$E$3&amp;"'!$B$1:$BA$1"),0))),"--")</f>
        <v>0</v>
      </c>
      <c r="O65" s="43" cm="1">
        <f t="array" aca="1" ref="O65" ca="1">IF(ISNUMBER(Main!$F$4),INDEX(INDIRECT("'"&amp;Main!$E$4&amp;"'!$B$1:$BA$550"),ROW(O65),(MATCH("Elevation",INDIRECT("'"&amp;Main!$E$4&amp;"'!$B$1:$BA$1"),0))),"--")</f>
        <v>0</v>
      </c>
      <c r="P65" s="43" cm="1">
        <f t="array" aca="1" ref="P65" ca="1">IF(ISNUMBER(Main!$F$5),INDEX(INDIRECT("'"&amp;Main!$E$5&amp;"'!$B$1:$BA$550"),ROW(P65),(MATCH("Elevation",INDIRECT("'"&amp;Main!$E$5&amp;"'!$B$1:$BA$1"),0))),"--")</f>
        <v>0</v>
      </c>
      <c r="Q65" s="43" cm="1">
        <f t="array" aca="1" ref="Q65" ca="1">IF(ISNUMBER(Main!$F$6),INDEX(INDIRECT("'"&amp;Main!$E$6&amp;"'!$B$1:$BA$550"),ROW(Q65),(MATCH("Elevation",INDIRECT("'"&amp;Main!$E$6&amp;"'!$B$1:$BA$1"),0))),"--")</f>
        <v>0</v>
      </c>
      <c r="R65" s="43" cm="1">
        <f t="array" aca="1" ref="R65" ca="1">IF(ISNUMBER(Main!$F$7),INDEX(INDIRECT("'"&amp;Main!$E$7&amp;"'!$B$1:$BA$550"),ROW(R65),(MATCH("Elevation",INDIRECT("'"&amp;Main!$E$7&amp;"'!$B$1:$BA$1"),0))),"--")</f>
        <v>0</v>
      </c>
      <c r="S65" s="43" cm="1">
        <f t="array" aca="1" ref="S65" ca="1">IF(ISNUMBER(Main!$F$8),INDEX(INDIRECT("'"&amp;Main!$E$8&amp;"'!$B$1:$BA$550"),ROW(S65),(MATCH("Elevation",INDIRECT("'"&amp;Main!$E$8&amp;"'!$B$1:$BA$1"),0))),"--")</f>
        <v>0</v>
      </c>
      <c r="T65" s="43" t="str" cm="1">
        <f t="array" aca="1" ref="T65" ca="1">IF(ISNUMBER(Main!$F$9),INDEX(INDIRECT("'"&amp;Main!$E$9&amp;"'!$B$1:$BA$550"),ROW(T65),(MATCH("Elevation",INDIRECT("'"&amp;Main!$E$9&amp;"'!$B$1:$BA$1"),0))),"--")</f>
        <v>--</v>
      </c>
      <c r="U65" s="43" t="str" cm="1">
        <f t="array" aca="1" ref="U65" ca="1">IF(ISNUMBER(Main!$F$10),INDEX(INDIRECT("'"&amp;Main!$E$10&amp;"'!$B$1:$BA$550"),ROW(U65),(MATCH("Elevation",INDIRECT("'"&amp;Main!$E$10&amp;"'!$B$1:$BA$1"),0))),"--")</f>
        <v>--</v>
      </c>
      <c r="V65" s="43" t="str" cm="1">
        <f t="array" aca="1" ref="V65" ca="1">IF(ISNUMBER(Main!$F$11),INDEX(INDIRECT("'"&amp;Main!$E$11&amp;"'!$B$1:$BA$550"),ROW(V65),(MATCH("Elevation",INDIRECT("'"&amp;Main!$E$11&amp;"'!$B$1:$BA$1"),0))),"--")</f>
        <v>--</v>
      </c>
      <c r="W65" s="43" t="str" cm="1">
        <f t="array" aca="1" ref="W65" ca="1">IF(ISNUMBER(Main!$F$12),INDEX(INDIRECT("'"&amp;Main!$E$12&amp;"'!$B$1:$BA$550"),ROW(W65),(MATCH("Elevation",INDIRECT("'"&amp;Main!$E$12&amp;"'!$B$1:$BA$1"),0))),"--")</f>
        <v>--</v>
      </c>
      <c r="X65" s="43" t="str" cm="1">
        <f t="array" aca="1" ref="X65" ca="1">IF(ISNUMBER(Main!$F$13),INDEX(INDIRECT("'"&amp;Main!$E$13&amp;"'!$B$1:$BA$550"),ROW(X65),(MATCH("Elevation",INDIRECT("'"&amp;Main!$E$13&amp;"'!$B$1:$BA$1"),0))),"--")</f>
        <v>--</v>
      </c>
      <c r="Y65" s="43" t="str" cm="1">
        <f t="array" aca="1" ref="Y65" ca="1">IF(ISNUMBER(Main!$F$14),INDEX(INDIRECT("'"&amp;Main!$E$14&amp;"'!$B$1:$BA$550"),ROW(Y65),(MATCH("Elevation",INDIRECT("'"&amp;Main!$E$14&amp;"'!$B$1:$BA$1"),0))),"--")</f>
        <v>--</v>
      </c>
      <c r="Z65" s="221"/>
      <c r="AA65" s="43">
        <f ca="1">IF(ISNUMBER(Main!$F$3),'Storage-elevation'!BD65/1000,"--")</f>
        <v>0</v>
      </c>
      <c r="AB65" s="43">
        <f ca="1">IF(ISNUMBER(Main!$F$4),'Storage-elevation'!BE65/1000,"--")</f>
        <v>0</v>
      </c>
      <c r="AC65" s="172">
        <f ca="1">IF(ISNUMBER(Main!$F$5),'Storage-elevation'!BF65/1000,"--")</f>
        <v>0</v>
      </c>
      <c r="AD65" s="43">
        <f ca="1">IF(ISNUMBER(Main!$F$6),'Storage-elevation'!BG65/1000,"--")</f>
        <v>0</v>
      </c>
      <c r="AE65" s="43">
        <f ca="1">IF(ISNUMBER(Main!$F$7),'Storage-elevation'!BH65/1000,"--")</f>
        <v>0</v>
      </c>
      <c r="AF65" s="43">
        <f ca="1">IF(ISNUMBER(Main!$F$8),'Storage-elevation'!BI65/1000,"--")</f>
        <v>0</v>
      </c>
      <c r="AG65" s="43" t="str">
        <f ca="1">IF(ISNUMBER(Main!$F$9),'Storage-elevation'!BJ65/1000,"--")</f>
        <v>--</v>
      </c>
      <c r="AH65" s="172" t="str">
        <f ca="1">IF(ISNUMBER(Main!$F$10),'Storage-elevation'!BK65/1000,"--")</f>
        <v>--</v>
      </c>
      <c r="AI65" s="43" t="str">
        <f ca="1">IF(ISNUMBER(Main!$F$11),'Storage-elevation'!BL65/1000,"--")</f>
        <v>--</v>
      </c>
      <c r="AJ65" s="43" t="str">
        <f ca="1">IF(ISNUMBER(Main!$F$12),'Storage-elevation'!BM65/1000,"--")</f>
        <v>--</v>
      </c>
      <c r="AK65" s="43" t="str">
        <f ca="1">IF(ISNUMBER(Main!$F$13),'Storage-elevation'!BN65/1000,"--")</f>
        <v>--</v>
      </c>
      <c r="AL65" s="43" t="str">
        <f ca="1">IF(ISNUMBER(Main!$F$14),'Storage-elevation'!BO65/1000,"--")</f>
        <v>--</v>
      </c>
    </row>
    <row r="66" spans="1:38" x14ac:dyDescent="0.3">
      <c r="A66" s="43" cm="1">
        <f t="array" aca="1" ref="A66" ca="1">IF(ISNUMBER(Main!$F$3),INDEX(INDIRECT("'"&amp;Main!$E$3&amp;"'!$B$1:$BA$550"),ROW(A66),(MATCH("Temp",INDIRECT("'"&amp;Main!$E$3&amp;"'!$B$1:$BA$1"),0))),"--")</f>
        <v>0</v>
      </c>
      <c r="B66" s="43" cm="1">
        <f t="array" aca="1" ref="B66" ca="1">IF(ISNUMBER(Main!$F$4),INDEX(INDIRECT("'"&amp;Main!$E$4&amp;"'!$B$1:$BA$550"),ROW(B66),(MATCH("Temp",INDIRECT("'"&amp;Main!$E$4&amp;"'!$B$1:$BA$1"),0))),"--")</f>
        <v>0</v>
      </c>
      <c r="C66" s="43" cm="1">
        <f t="array" aca="1" ref="C66" ca="1">IF(ISNUMBER(Main!$F$5),INDEX(INDIRECT("'"&amp;Main!$E$5&amp;"'!$B$1:$BA$550"),ROW(C66),(MATCH("Temp",INDIRECT("'"&amp;Main!$E$5&amp;"'!$B$1:$BA$1"),0))),"--")</f>
        <v>0</v>
      </c>
      <c r="D66" s="43" cm="1">
        <f t="array" aca="1" ref="D66" ca="1">IF(ISNUMBER(Main!$F$6),INDEX(INDIRECT("'"&amp;Main!$E$6&amp;"'!$B$1:$BA$550"),ROW(D66),(MATCH("Temp",INDIRECT("'"&amp;Main!$E$6&amp;"'!$B$1:$BA$1"),0))),"--")</f>
        <v>0</v>
      </c>
      <c r="E66" s="43" cm="1">
        <f t="array" aca="1" ref="E66" ca="1">IF(ISNUMBER(Main!$F$7),INDEX(INDIRECT("'"&amp;Main!$E$7&amp;"'!$B$1:$BA$550"),ROW(E66),(MATCH("Temp",INDIRECT("'"&amp;Main!$E$7&amp;"'!$B$1:$BA$1"),0))),"--")</f>
        <v>0</v>
      </c>
      <c r="F66" s="43" cm="1">
        <f t="array" aca="1" ref="F66" ca="1">IF(ISNUMBER(Main!$F$8),INDEX(INDIRECT("'"&amp;Main!$E$8&amp;"'!$B$1:$BA$550"),ROW(F66),(MATCH("Temp",INDIRECT("'"&amp;Main!$E$8&amp;"'!$B$1:$BA$1"),0))),"--")</f>
        <v>0</v>
      </c>
      <c r="G66" s="43" t="str" cm="1">
        <f t="array" aca="1" ref="G66" ca="1">IF(ISNUMBER(Main!$F$9),INDEX(INDIRECT("'"&amp;Main!$E$9&amp;"'!$B$1:$BA$550"),ROW(G66),(MATCH("Temp",INDIRECT("'"&amp;Main!$E$9&amp;"'!$B$1:$BA$1"),0))),"--")</f>
        <v>--</v>
      </c>
      <c r="H66" s="43" t="str" cm="1">
        <f t="array" aca="1" ref="H66" ca="1">IF(ISNUMBER(Main!$F$10),INDEX(INDIRECT("'"&amp;Main!$E$10&amp;"'!$B$1:$BA$550"),ROW(H66),(MATCH("Temp",INDIRECT("'"&amp;Main!$E$10&amp;"'!$B$1:$BA$1"),0))),"--")</f>
        <v>--</v>
      </c>
      <c r="I66" s="43" t="str" cm="1">
        <f t="array" aca="1" ref="I66" ca="1">IF(ISNUMBER(Main!$F$11),INDEX(INDIRECT("'"&amp;Main!$E$11&amp;"'!$B$1:$BA$550"),ROW(I66),(MATCH("Temp",INDIRECT("'"&amp;Main!$E$11&amp;"'!$B$1:$BA$1"),0))),"--")</f>
        <v>--</v>
      </c>
      <c r="J66" s="43" t="str" cm="1">
        <f t="array" aca="1" ref="J66" ca="1">IF(ISNUMBER(Main!$F$12),INDEX(INDIRECT("'"&amp;Main!$E$12&amp;"'!$B$1:$BA$550"),ROW(J66),(MATCH("Temp",INDIRECT("'"&amp;Main!$E$12&amp;"'!$B$1:$BA$1"),0))),"--")</f>
        <v>--</v>
      </c>
      <c r="K66" s="43" t="str" cm="1">
        <f t="array" aca="1" ref="K66" ca="1">IF(ISNUMBER(Main!$F$13),INDEX(INDIRECT("'"&amp;Main!$E$13&amp;"'!$B$1:$BA$550"),ROW(K66),(MATCH("Temp",INDIRECT("'"&amp;Main!$E$13&amp;"'!$B$1:$BA$1"),0))),"--")</f>
        <v>--</v>
      </c>
      <c r="L66" s="43" t="str" cm="1">
        <f t="array" aca="1" ref="L66" ca="1">IF(ISNUMBER(Main!$F$14),INDEX(INDIRECT("'"&amp;Main!$E$14&amp;"'!$B$1:$BA$550"),ROW(L66),(MATCH("Temp",INDIRECT("'"&amp;Main!$E$14&amp;"'!$B$1:$BA$1"),0))),"--")</f>
        <v>--</v>
      </c>
      <c r="M66" s="221"/>
      <c r="N66" s="43" cm="1">
        <f t="array" aca="1" ref="N66" ca="1">IF(ISNUMBER(Main!$F$3),INDEX(INDIRECT("'"&amp;Main!$E$3&amp;"'!$B$1:$BA$550"),ROW(N66),(MATCH("Elevation",INDIRECT("'"&amp;Main!$E$3&amp;"'!$B$1:$BA$1"),0))),"--")</f>
        <v>0</v>
      </c>
      <c r="O66" s="43" cm="1">
        <f t="array" aca="1" ref="O66" ca="1">IF(ISNUMBER(Main!$F$4),INDEX(INDIRECT("'"&amp;Main!$E$4&amp;"'!$B$1:$BA$550"),ROW(O66),(MATCH("Elevation",INDIRECT("'"&amp;Main!$E$4&amp;"'!$B$1:$BA$1"),0))),"--")</f>
        <v>0</v>
      </c>
      <c r="P66" s="43" cm="1">
        <f t="array" aca="1" ref="P66" ca="1">IF(ISNUMBER(Main!$F$5),INDEX(INDIRECT("'"&amp;Main!$E$5&amp;"'!$B$1:$BA$550"),ROW(P66),(MATCH("Elevation",INDIRECT("'"&amp;Main!$E$5&amp;"'!$B$1:$BA$1"),0))),"--")</f>
        <v>0</v>
      </c>
      <c r="Q66" s="43" cm="1">
        <f t="array" aca="1" ref="Q66" ca="1">IF(ISNUMBER(Main!$F$6),INDEX(INDIRECT("'"&amp;Main!$E$6&amp;"'!$B$1:$BA$550"),ROW(Q66),(MATCH("Elevation",INDIRECT("'"&amp;Main!$E$6&amp;"'!$B$1:$BA$1"),0))),"--")</f>
        <v>0</v>
      </c>
      <c r="R66" s="43" cm="1">
        <f t="array" aca="1" ref="R66" ca="1">IF(ISNUMBER(Main!$F$7),INDEX(INDIRECT("'"&amp;Main!$E$7&amp;"'!$B$1:$BA$550"),ROW(R66),(MATCH("Elevation",INDIRECT("'"&amp;Main!$E$7&amp;"'!$B$1:$BA$1"),0))),"--")</f>
        <v>0</v>
      </c>
      <c r="S66" s="43" cm="1">
        <f t="array" aca="1" ref="S66" ca="1">IF(ISNUMBER(Main!$F$8),INDEX(INDIRECT("'"&amp;Main!$E$8&amp;"'!$B$1:$BA$550"),ROW(S66),(MATCH("Elevation",INDIRECT("'"&amp;Main!$E$8&amp;"'!$B$1:$BA$1"),0))),"--")</f>
        <v>0</v>
      </c>
      <c r="T66" s="43" t="str" cm="1">
        <f t="array" aca="1" ref="T66" ca="1">IF(ISNUMBER(Main!$F$9),INDEX(INDIRECT("'"&amp;Main!$E$9&amp;"'!$B$1:$BA$550"),ROW(T66),(MATCH("Elevation",INDIRECT("'"&amp;Main!$E$9&amp;"'!$B$1:$BA$1"),0))),"--")</f>
        <v>--</v>
      </c>
      <c r="U66" s="43" t="str" cm="1">
        <f t="array" aca="1" ref="U66" ca="1">IF(ISNUMBER(Main!$F$10),INDEX(INDIRECT("'"&amp;Main!$E$10&amp;"'!$B$1:$BA$550"),ROW(U66),(MATCH("Elevation",INDIRECT("'"&amp;Main!$E$10&amp;"'!$B$1:$BA$1"),0))),"--")</f>
        <v>--</v>
      </c>
      <c r="V66" s="43" t="str" cm="1">
        <f t="array" aca="1" ref="V66" ca="1">IF(ISNUMBER(Main!$F$11),INDEX(INDIRECT("'"&amp;Main!$E$11&amp;"'!$B$1:$BA$550"),ROW(V66),(MATCH("Elevation",INDIRECT("'"&amp;Main!$E$11&amp;"'!$B$1:$BA$1"),0))),"--")</f>
        <v>--</v>
      </c>
      <c r="W66" s="43" t="str" cm="1">
        <f t="array" aca="1" ref="W66" ca="1">IF(ISNUMBER(Main!$F$12),INDEX(INDIRECT("'"&amp;Main!$E$12&amp;"'!$B$1:$BA$550"),ROW(W66),(MATCH("Elevation",INDIRECT("'"&amp;Main!$E$12&amp;"'!$B$1:$BA$1"),0))),"--")</f>
        <v>--</v>
      </c>
      <c r="X66" s="43" t="str" cm="1">
        <f t="array" aca="1" ref="X66" ca="1">IF(ISNUMBER(Main!$F$13),INDEX(INDIRECT("'"&amp;Main!$E$13&amp;"'!$B$1:$BA$550"),ROW(X66),(MATCH("Elevation",INDIRECT("'"&amp;Main!$E$13&amp;"'!$B$1:$BA$1"),0))),"--")</f>
        <v>--</v>
      </c>
      <c r="Y66" s="43" t="str" cm="1">
        <f t="array" aca="1" ref="Y66" ca="1">IF(ISNUMBER(Main!$F$14),INDEX(INDIRECT("'"&amp;Main!$E$14&amp;"'!$B$1:$BA$550"),ROW(Y66),(MATCH("Elevation",INDIRECT("'"&amp;Main!$E$14&amp;"'!$B$1:$BA$1"),0))),"--")</f>
        <v>--</v>
      </c>
      <c r="Z66" s="221"/>
      <c r="AA66" s="43">
        <f ca="1">IF(ISNUMBER(Main!$F$3),'Storage-elevation'!BD66/1000,"--")</f>
        <v>0</v>
      </c>
      <c r="AB66" s="43">
        <f ca="1">IF(ISNUMBER(Main!$F$4),'Storage-elevation'!BE66/1000,"--")</f>
        <v>0</v>
      </c>
      <c r="AC66" s="172">
        <f ca="1">IF(ISNUMBER(Main!$F$5),'Storage-elevation'!BF66/1000,"--")</f>
        <v>0</v>
      </c>
      <c r="AD66" s="43">
        <f ca="1">IF(ISNUMBER(Main!$F$6),'Storage-elevation'!BG66/1000,"--")</f>
        <v>0</v>
      </c>
      <c r="AE66" s="43">
        <f ca="1">IF(ISNUMBER(Main!$F$7),'Storage-elevation'!BH66/1000,"--")</f>
        <v>0</v>
      </c>
      <c r="AF66" s="43">
        <f ca="1">IF(ISNUMBER(Main!$F$8),'Storage-elevation'!BI66/1000,"--")</f>
        <v>0</v>
      </c>
      <c r="AG66" s="43" t="str">
        <f ca="1">IF(ISNUMBER(Main!$F$9),'Storage-elevation'!BJ66/1000,"--")</f>
        <v>--</v>
      </c>
      <c r="AH66" s="172" t="str">
        <f ca="1">IF(ISNUMBER(Main!$F$10),'Storage-elevation'!BK66/1000,"--")</f>
        <v>--</v>
      </c>
      <c r="AI66" s="43" t="str">
        <f ca="1">IF(ISNUMBER(Main!$F$11),'Storage-elevation'!BL66/1000,"--")</f>
        <v>--</v>
      </c>
      <c r="AJ66" s="43" t="str">
        <f ca="1">IF(ISNUMBER(Main!$F$12),'Storage-elevation'!BM66/1000,"--")</f>
        <v>--</v>
      </c>
      <c r="AK66" s="43" t="str">
        <f ca="1">IF(ISNUMBER(Main!$F$13),'Storage-elevation'!BN66/1000,"--")</f>
        <v>--</v>
      </c>
      <c r="AL66" s="43" t="str">
        <f ca="1">IF(ISNUMBER(Main!$F$14),'Storage-elevation'!BO66/1000,"--")</f>
        <v>--</v>
      </c>
    </row>
    <row r="67" spans="1:38" x14ac:dyDescent="0.3">
      <c r="A67" s="43" cm="1">
        <f t="array" aca="1" ref="A67" ca="1">IF(ISNUMBER(Main!$F$3),INDEX(INDIRECT("'"&amp;Main!$E$3&amp;"'!$B$1:$BA$550"),ROW(A67),(MATCH("Temp",INDIRECT("'"&amp;Main!$E$3&amp;"'!$B$1:$BA$1"),0))),"--")</f>
        <v>0</v>
      </c>
      <c r="B67" s="43" cm="1">
        <f t="array" aca="1" ref="B67" ca="1">IF(ISNUMBER(Main!$F$4),INDEX(INDIRECT("'"&amp;Main!$E$4&amp;"'!$B$1:$BA$550"),ROW(B67),(MATCH("Temp",INDIRECT("'"&amp;Main!$E$4&amp;"'!$B$1:$BA$1"),0))),"--")</f>
        <v>0</v>
      </c>
      <c r="C67" s="43" cm="1">
        <f t="array" aca="1" ref="C67" ca="1">IF(ISNUMBER(Main!$F$5),INDEX(INDIRECT("'"&amp;Main!$E$5&amp;"'!$B$1:$BA$550"),ROW(C67),(MATCH("Temp",INDIRECT("'"&amp;Main!$E$5&amp;"'!$B$1:$BA$1"),0))),"--")</f>
        <v>0</v>
      </c>
      <c r="D67" s="43" cm="1">
        <f t="array" aca="1" ref="D67" ca="1">IF(ISNUMBER(Main!$F$6),INDEX(INDIRECT("'"&amp;Main!$E$6&amp;"'!$B$1:$BA$550"),ROW(D67),(MATCH("Temp",INDIRECT("'"&amp;Main!$E$6&amp;"'!$B$1:$BA$1"),0))),"--")</f>
        <v>0</v>
      </c>
      <c r="E67" s="43" cm="1">
        <f t="array" aca="1" ref="E67" ca="1">IF(ISNUMBER(Main!$F$7),INDEX(INDIRECT("'"&amp;Main!$E$7&amp;"'!$B$1:$BA$550"),ROW(E67),(MATCH("Temp",INDIRECT("'"&amp;Main!$E$7&amp;"'!$B$1:$BA$1"),0))),"--")</f>
        <v>0</v>
      </c>
      <c r="F67" s="43" cm="1">
        <f t="array" aca="1" ref="F67" ca="1">IF(ISNUMBER(Main!$F$8),INDEX(INDIRECT("'"&amp;Main!$E$8&amp;"'!$B$1:$BA$550"),ROW(F67),(MATCH("Temp",INDIRECT("'"&amp;Main!$E$8&amp;"'!$B$1:$BA$1"),0))),"--")</f>
        <v>0</v>
      </c>
      <c r="G67" s="43" t="str" cm="1">
        <f t="array" aca="1" ref="G67" ca="1">IF(ISNUMBER(Main!$F$9),INDEX(INDIRECT("'"&amp;Main!$E$9&amp;"'!$B$1:$BA$550"),ROW(G67),(MATCH("Temp",INDIRECT("'"&amp;Main!$E$9&amp;"'!$B$1:$BA$1"),0))),"--")</f>
        <v>--</v>
      </c>
      <c r="H67" s="43" t="str" cm="1">
        <f t="array" aca="1" ref="H67" ca="1">IF(ISNUMBER(Main!$F$10),INDEX(INDIRECT("'"&amp;Main!$E$10&amp;"'!$B$1:$BA$550"),ROW(H67),(MATCH("Temp",INDIRECT("'"&amp;Main!$E$10&amp;"'!$B$1:$BA$1"),0))),"--")</f>
        <v>--</v>
      </c>
      <c r="I67" s="43" t="str" cm="1">
        <f t="array" aca="1" ref="I67" ca="1">IF(ISNUMBER(Main!$F$11),INDEX(INDIRECT("'"&amp;Main!$E$11&amp;"'!$B$1:$BA$550"),ROW(I67),(MATCH("Temp",INDIRECT("'"&amp;Main!$E$11&amp;"'!$B$1:$BA$1"),0))),"--")</f>
        <v>--</v>
      </c>
      <c r="J67" s="43" t="str" cm="1">
        <f t="array" aca="1" ref="J67" ca="1">IF(ISNUMBER(Main!$F$12),INDEX(INDIRECT("'"&amp;Main!$E$12&amp;"'!$B$1:$BA$550"),ROW(J67),(MATCH("Temp",INDIRECT("'"&amp;Main!$E$12&amp;"'!$B$1:$BA$1"),0))),"--")</f>
        <v>--</v>
      </c>
      <c r="K67" s="43" t="str" cm="1">
        <f t="array" aca="1" ref="K67" ca="1">IF(ISNUMBER(Main!$F$13),INDEX(INDIRECT("'"&amp;Main!$E$13&amp;"'!$B$1:$BA$550"),ROW(K67),(MATCH("Temp",INDIRECT("'"&amp;Main!$E$13&amp;"'!$B$1:$BA$1"),0))),"--")</f>
        <v>--</v>
      </c>
      <c r="L67" s="43" t="str" cm="1">
        <f t="array" aca="1" ref="L67" ca="1">IF(ISNUMBER(Main!$F$14),INDEX(INDIRECT("'"&amp;Main!$E$14&amp;"'!$B$1:$BA$550"),ROW(L67),(MATCH("Temp",INDIRECT("'"&amp;Main!$E$14&amp;"'!$B$1:$BA$1"),0))),"--")</f>
        <v>--</v>
      </c>
      <c r="M67" s="221"/>
      <c r="N67" s="43" cm="1">
        <f t="array" aca="1" ref="N67" ca="1">IF(ISNUMBER(Main!$F$3),INDEX(INDIRECT("'"&amp;Main!$E$3&amp;"'!$B$1:$BA$550"),ROW(N67),(MATCH("Elevation",INDIRECT("'"&amp;Main!$E$3&amp;"'!$B$1:$BA$1"),0))),"--")</f>
        <v>0</v>
      </c>
      <c r="O67" s="43" cm="1">
        <f t="array" aca="1" ref="O67" ca="1">IF(ISNUMBER(Main!$F$4),INDEX(INDIRECT("'"&amp;Main!$E$4&amp;"'!$B$1:$BA$550"),ROW(O67),(MATCH("Elevation",INDIRECT("'"&amp;Main!$E$4&amp;"'!$B$1:$BA$1"),0))),"--")</f>
        <v>0</v>
      </c>
      <c r="P67" s="43" cm="1">
        <f t="array" aca="1" ref="P67" ca="1">IF(ISNUMBER(Main!$F$5),INDEX(INDIRECT("'"&amp;Main!$E$5&amp;"'!$B$1:$BA$550"),ROW(P67),(MATCH("Elevation",INDIRECT("'"&amp;Main!$E$5&amp;"'!$B$1:$BA$1"),0))),"--")</f>
        <v>0</v>
      </c>
      <c r="Q67" s="43" cm="1">
        <f t="array" aca="1" ref="Q67" ca="1">IF(ISNUMBER(Main!$F$6),INDEX(INDIRECT("'"&amp;Main!$E$6&amp;"'!$B$1:$BA$550"),ROW(Q67),(MATCH("Elevation",INDIRECT("'"&amp;Main!$E$6&amp;"'!$B$1:$BA$1"),0))),"--")</f>
        <v>0</v>
      </c>
      <c r="R67" s="43" cm="1">
        <f t="array" aca="1" ref="R67" ca="1">IF(ISNUMBER(Main!$F$7),INDEX(INDIRECT("'"&amp;Main!$E$7&amp;"'!$B$1:$BA$550"),ROW(R67),(MATCH("Elevation",INDIRECT("'"&amp;Main!$E$7&amp;"'!$B$1:$BA$1"),0))),"--")</f>
        <v>0</v>
      </c>
      <c r="S67" s="43" cm="1">
        <f t="array" aca="1" ref="S67" ca="1">IF(ISNUMBER(Main!$F$8),INDEX(INDIRECT("'"&amp;Main!$E$8&amp;"'!$B$1:$BA$550"),ROW(S67),(MATCH("Elevation",INDIRECT("'"&amp;Main!$E$8&amp;"'!$B$1:$BA$1"),0))),"--")</f>
        <v>0</v>
      </c>
      <c r="T67" s="43" t="str" cm="1">
        <f t="array" aca="1" ref="T67" ca="1">IF(ISNUMBER(Main!$F$9),INDEX(INDIRECT("'"&amp;Main!$E$9&amp;"'!$B$1:$BA$550"),ROW(T67),(MATCH("Elevation",INDIRECT("'"&amp;Main!$E$9&amp;"'!$B$1:$BA$1"),0))),"--")</f>
        <v>--</v>
      </c>
      <c r="U67" s="43" t="str" cm="1">
        <f t="array" aca="1" ref="U67" ca="1">IF(ISNUMBER(Main!$F$10),INDEX(INDIRECT("'"&amp;Main!$E$10&amp;"'!$B$1:$BA$550"),ROW(U67),(MATCH("Elevation",INDIRECT("'"&amp;Main!$E$10&amp;"'!$B$1:$BA$1"),0))),"--")</f>
        <v>--</v>
      </c>
      <c r="V67" s="43" t="str" cm="1">
        <f t="array" aca="1" ref="V67" ca="1">IF(ISNUMBER(Main!$F$11),INDEX(INDIRECT("'"&amp;Main!$E$11&amp;"'!$B$1:$BA$550"),ROW(V67),(MATCH("Elevation",INDIRECT("'"&amp;Main!$E$11&amp;"'!$B$1:$BA$1"),0))),"--")</f>
        <v>--</v>
      </c>
      <c r="W67" s="43" t="str" cm="1">
        <f t="array" aca="1" ref="W67" ca="1">IF(ISNUMBER(Main!$F$12),INDEX(INDIRECT("'"&amp;Main!$E$12&amp;"'!$B$1:$BA$550"),ROW(W67),(MATCH("Elevation",INDIRECT("'"&amp;Main!$E$12&amp;"'!$B$1:$BA$1"),0))),"--")</f>
        <v>--</v>
      </c>
      <c r="X67" s="43" t="str" cm="1">
        <f t="array" aca="1" ref="X67" ca="1">IF(ISNUMBER(Main!$F$13),INDEX(INDIRECT("'"&amp;Main!$E$13&amp;"'!$B$1:$BA$550"),ROW(X67),(MATCH("Elevation",INDIRECT("'"&amp;Main!$E$13&amp;"'!$B$1:$BA$1"),0))),"--")</f>
        <v>--</v>
      </c>
      <c r="Y67" s="43" t="str" cm="1">
        <f t="array" aca="1" ref="Y67" ca="1">IF(ISNUMBER(Main!$F$14),INDEX(INDIRECT("'"&amp;Main!$E$14&amp;"'!$B$1:$BA$550"),ROW(Y67),(MATCH("Elevation",INDIRECT("'"&amp;Main!$E$14&amp;"'!$B$1:$BA$1"),0))),"--")</f>
        <v>--</v>
      </c>
      <c r="Z67" s="221"/>
      <c r="AA67" s="43">
        <f ca="1">IF(ISNUMBER(Main!$F$3),'Storage-elevation'!BD67/1000,"--")</f>
        <v>0</v>
      </c>
      <c r="AB67" s="43">
        <f ca="1">IF(ISNUMBER(Main!$F$4),'Storage-elevation'!BE67/1000,"--")</f>
        <v>0</v>
      </c>
      <c r="AC67" s="172">
        <f ca="1">IF(ISNUMBER(Main!$F$5),'Storage-elevation'!BF67/1000,"--")</f>
        <v>0</v>
      </c>
      <c r="AD67" s="43">
        <f ca="1">IF(ISNUMBER(Main!$F$6),'Storage-elevation'!BG67/1000,"--")</f>
        <v>0</v>
      </c>
      <c r="AE67" s="43">
        <f ca="1">IF(ISNUMBER(Main!$F$7),'Storage-elevation'!BH67/1000,"--")</f>
        <v>0</v>
      </c>
      <c r="AF67" s="43">
        <f ca="1">IF(ISNUMBER(Main!$F$8),'Storage-elevation'!BI67/1000,"--")</f>
        <v>0</v>
      </c>
      <c r="AG67" s="43" t="str">
        <f ca="1">IF(ISNUMBER(Main!$F$9),'Storage-elevation'!BJ67/1000,"--")</f>
        <v>--</v>
      </c>
      <c r="AH67" s="172" t="str">
        <f ca="1">IF(ISNUMBER(Main!$F$10),'Storage-elevation'!BK67/1000,"--")</f>
        <v>--</v>
      </c>
      <c r="AI67" s="43" t="str">
        <f ca="1">IF(ISNUMBER(Main!$F$11),'Storage-elevation'!BL67/1000,"--")</f>
        <v>--</v>
      </c>
      <c r="AJ67" s="43" t="str">
        <f ca="1">IF(ISNUMBER(Main!$F$12),'Storage-elevation'!BM67/1000,"--")</f>
        <v>--</v>
      </c>
      <c r="AK67" s="43" t="str">
        <f ca="1">IF(ISNUMBER(Main!$F$13),'Storage-elevation'!BN67/1000,"--")</f>
        <v>--</v>
      </c>
      <c r="AL67" s="43" t="str">
        <f ca="1">IF(ISNUMBER(Main!$F$14),'Storage-elevation'!BO67/1000,"--")</f>
        <v>--</v>
      </c>
    </row>
    <row r="68" spans="1:38" x14ac:dyDescent="0.3">
      <c r="A68" s="43" cm="1">
        <f t="array" aca="1" ref="A68" ca="1">IF(ISNUMBER(Main!$F$3),INDEX(INDIRECT("'"&amp;Main!$E$3&amp;"'!$B$1:$BA$550"),ROW(A68),(MATCH("Temp",INDIRECT("'"&amp;Main!$E$3&amp;"'!$B$1:$BA$1"),0))),"--")</f>
        <v>0</v>
      </c>
      <c r="B68" s="43" cm="1">
        <f t="array" aca="1" ref="B68" ca="1">IF(ISNUMBER(Main!$F$4),INDEX(INDIRECT("'"&amp;Main!$E$4&amp;"'!$B$1:$BA$550"),ROW(B68),(MATCH("Temp",INDIRECT("'"&amp;Main!$E$4&amp;"'!$B$1:$BA$1"),0))),"--")</f>
        <v>0</v>
      </c>
      <c r="C68" s="43" cm="1">
        <f t="array" aca="1" ref="C68" ca="1">IF(ISNUMBER(Main!$F$5),INDEX(INDIRECT("'"&amp;Main!$E$5&amp;"'!$B$1:$BA$550"),ROW(C68),(MATCH("Temp",INDIRECT("'"&amp;Main!$E$5&amp;"'!$B$1:$BA$1"),0))),"--")</f>
        <v>0</v>
      </c>
      <c r="D68" s="43" cm="1">
        <f t="array" aca="1" ref="D68" ca="1">IF(ISNUMBER(Main!$F$6),INDEX(INDIRECT("'"&amp;Main!$E$6&amp;"'!$B$1:$BA$550"),ROW(D68),(MATCH("Temp",INDIRECT("'"&amp;Main!$E$6&amp;"'!$B$1:$BA$1"),0))),"--")</f>
        <v>0</v>
      </c>
      <c r="E68" s="43" cm="1">
        <f t="array" aca="1" ref="E68" ca="1">IF(ISNUMBER(Main!$F$7),INDEX(INDIRECT("'"&amp;Main!$E$7&amp;"'!$B$1:$BA$550"),ROW(E68),(MATCH("Temp",INDIRECT("'"&amp;Main!$E$7&amp;"'!$B$1:$BA$1"),0))),"--")</f>
        <v>0</v>
      </c>
      <c r="F68" s="43" cm="1">
        <f t="array" aca="1" ref="F68" ca="1">IF(ISNUMBER(Main!$F$8),INDEX(INDIRECT("'"&amp;Main!$E$8&amp;"'!$B$1:$BA$550"),ROW(F68),(MATCH("Temp",INDIRECT("'"&amp;Main!$E$8&amp;"'!$B$1:$BA$1"),0))),"--")</f>
        <v>0</v>
      </c>
      <c r="G68" s="43" t="str" cm="1">
        <f t="array" aca="1" ref="G68" ca="1">IF(ISNUMBER(Main!$F$9),INDEX(INDIRECT("'"&amp;Main!$E$9&amp;"'!$B$1:$BA$550"),ROW(G68),(MATCH("Temp",INDIRECT("'"&amp;Main!$E$9&amp;"'!$B$1:$BA$1"),0))),"--")</f>
        <v>--</v>
      </c>
      <c r="H68" s="43" t="str" cm="1">
        <f t="array" aca="1" ref="H68" ca="1">IF(ISNUMBER(Main!$F$10),INDEX(INDIRECT("'"&amp;Main!$E$10&amp;"'!$B$1:$BA$550"),ROW(H68),(MATCH("Temp",INDIRECT("'"&amp;Main!$E$10&amp;"'!$B$1:$BA$1"),0))),"--")</f>
        <v>--</v>
      </c>
      <c r="I68" s="43" t="str" cm="1">
        <f t="array" aca="1" ref="I68" ca="1">IF(ISNUMBER(Main!$F$11),INDEX(INDIRECT("'"&amp;Main!$E$11&amp;"'!$B$1:$BA$550"),ROW(I68),(MATCH("Temp",INDIRECT("'"&amp;Main!$E$11&amp;"'!$B$1:$BA$1"),0))),"--")</f>
        <v>--</v>
      </c>
      <c r="J68" s="43" t="str" cm="1">
        <f t="array" aca="1" ref="J68" ca="1">IF(ISNUMBER(Main!$F$12),INDEX(INDIRECT("'"&amp;Main!$E$12&amp;"'!$B$1:$BA$550"),ROW(J68),(MATCH("Temp",INDIRECT("'"&amp;Main!$E$12&amp;"'!$B$1:$BA$1"),0))),"--")</f>
        <v>--</v>
      </c>
      <c r="K68" s="43" t="str" cm="1">
        <f t="array" aca="1" ref="K68" ca="1">IF(ISNUMBER(Main!$F$13),INDEX(INDIRECT("'"&amp;Main!$E$13&amp;"'!$B$1:$BA$550"),ROW(K68),(MATCH("Temp",INDIRECT("'"&amp;Main!$E$13&amp;"'!$B$1:$BA$1"),0))),"--")</f>
        <v>--</v>
      </c>
      <c r="L68" s="43" t="str" cm="1">
        <f t="array" aca="1" ref="L68" ca="1">IF(ISNUMBER(Main!$F$14),INDEX(INDIRECT("'"&amp;Main!$E$14&amp;"'!$B$1:$BA$550"),ROW(L68),(MATCH("Temp",INDIRECT("'"&amp;Main!$E$14&amp;"'!$B$1:$BA$1"),0))),"--")</f>
        <v>--</v>
      </c>
      <c r="M68" s="221"/>
      <c r="N68" s="43" cm="1">
        <f t="array" aca="1" ref="N68" ca="1">IF(ISNUMBER(Main!$F$3),INDEX(INDIRECT("'"&amp;Main!$E$3&amp;"'!$B$1:$BA$550"),ROW(N68),(MATCH("Elevation",INDIRECT("'"&amp;Main!$E$3&amp;"'!$B$1:$BA$1"),0))),"--")</f>
        <v>0</v>
      </c>
      <c r="O68" s="43" cm="1">
        <f t="array" aca="1" ref="O68" ca="1">IF(ISNUMBER(Main!$F$4),INDEX(INDIRECT("'"&amp;Main!$E$4&amp;"'!$B$1:$BA$550"),ROW(O68),(MATCH("Elevation",INDIRECT("'"&amp;Main!$E$4&amp;"'!$B$1:$BA$1"),0))),"--")</f>
        <v>0</v>
      </c>
      <c r="P68" s="43" cm="1">
        <f t="array" aca="1" ref="P68" ca="1">IF(ISNUMBER(Main!$F$5),INDEX(INDIRECT("'"&amp;Main!$E$5&amp;"'!$B$1:$BA$550"),ROW(P68),(MATCH("Elevation",INDIRECT("'"&amp;Main!$E$5&amp;"'!$B$1:$BA$1"),0))),"--")</f>
        <v>0</v>
      </c>
      <c r="Q68" s="43" cm="1">
        <f t="array" aca="1" ref="Q68" ca="1">IF(ISNUMBER(Main!$F$6),INDEX(INDIRECT("'"&amp;Main!$E$6&amp;"'!$B$1:$BA$550"),ROW(Q68),(MATCH("Elevation",INDIRECT("'"&amp;Main!$E$6&amp;"'!$B$1:$BA$1"),0))),"--")</f>
        <v>0</v>
      </c>
      <c r="R68" s="43" cm="1">
        <f t="array" aca="1" ref="R68" ca="1">IF(ISNUMBER(Main!$F$7),INDEX(INDIRECT("'"&amp;Main!$E$7&amp;"'!$B$1:$BA$550"),ROW(R68),(MATCH("Elevation",INDIRECT("'"&amp;Main!$E$7&amp;"'!$B$1:$BA$1"),0))),"--")</f>
        <v>0</v>
      </c>
      <c r="S68" s="43" cm="1">
        <f t="array" aca="1" ref="S68" ca="1">IF(ISNUMBER(Main!$F$8),INDEX(INDIRECT("'"&amp;Main!$E$8&amp;"'!$B$1:$BA$550"),ROW(S68),(MATCH("Elevation",INDIRECT("'"&amp;Main!$E$8&amp;"'!$B$1:$BA$1"),0))),"--")</f>
        <v>0</v>
      </c>
      <c r="T68" s="43" t="str" cm="1">
        <f t="array" aca="1" ref="T68" ca="1">IF(ISNUMBER(Main!$F$9),INDEX(INDIRECT("'"&amp;Main!$E$9&amp;"'!$B$1:$BA$550"),ROW(T68),(MATCH("Elevation",INDIRECT("'"&amp;Main!$E$9&amp;"'!$B$1:$BA$1"),0))),"--")</f>
        <v>--</v>
      </c>
      <c r="U68" s="43" t="str" cm="1">
        <f t="array" aca="1" ref="U68" ca="1">IF(ISNUMBER(Main!$F$10),INDEX(INDIRECT("'"&amp;Main!$E$10&amp;"'!$B$1:$BA$550"),ROW(U68),(MATCH("Elevation",INDIRECT("'"&amp;Main!$E$10&amp;"'!$B$1:$BA$1"),0))),"--")</f>
        <v>--</v>
      </c>
      <c r="V68" s="43" t="str" cm="1">
        <f t="array" aca="1" ref="V68" ca="1">IF(ISNUMBER(Main!$F$11),INDEX(INDIRECT("'"&amp;Main!$E$11&amp;"'!$B$1:$BA$550"),ROW(V68),(MATCH("Elevation",INDIRECT("'"&amp;Main!$E$11&amp;"'!$B$1:$BA$1"),0))),"--")</f>
        <v>--</v>
      </c>
      <c r="W68" s="43" t="str" cm="1">
        <f t="array" aca="1" ref="W68" ca="1">IF(ISNUMBER(Main!$F$12),INDEX(INDIRECT("'"&amp;Main!$E$12&amp;"'!$B$1:$BA$550"),ROW(W68),(MATCH("Elevation",INDIRECT("'"&amp;Main!$E$12&amp;"'!$B$1:$BA$1"),0))),"--")</f>
        <v>--</v>
      </c>
      <c r="X68" s="43" t="str" cm="1">
        <f t="array" aca="1" ref="X68" ca="1">IF(ISNUMBER(Main!$F$13),INDEX(INDIRECT("'"&amp;Main!$E$13&amp;"'!$B$1:$BA$550"),ROW(X68),(MATCH("Elevation",INDIRECT("'"&amp;Main!$E$13&amp;"'!$B$1:$BA$1"),0))),"--")</f>
        <v>--</v>
      </c>
      <c r="Y68" s="43" t="str" cm="1">
        <f t="array" aca="1" ref="Y68" ca="1">IF(ISNUMBER(Main!$F$14),INDEX(INDIRECT("'"&amp;Main!$E$14&amp;"'!$B$1:$BA$550"),ROW(Y68),(MATCH("Elevation",INDIRECT("'"&amp;Main!$E$14&amp;"'!$B$1:$BA$1"),0))),"--")</f>
        <v>--</v>
      </c>
      <c r="Z68" s="221"/>
      <c r="AA68" s="43">
        <f ca="1">IF(ISNUMBER(Main!$F$3),'Storage-elevation'!BD68/1000,"--")</f>
        <v>0</v>
      </c>
      <c r="AB68" s="43">
        <f ca="1">IF(ISNUMBER(Main!$F$4),'Storage-elevation'!BE68/1000,"--")</f>
        <v>0</v>
      </c>
      <c r="AC68" s="172">
        <f ca="1">IF(ISNUMBER(Main!$F$5),'Storage-elevation'!BF68/1000,"--")</f>
        <v>0</v>
      </c>
      <c r="AD68" s="43">
        <f ca="1">IF(ISNUMBER(Main!$F$6),'Storage-elevation'!BG68/1000,"--")</f>
        <v>0</v>
      </c>
      <c r="AE68" s="43">
        <f ca="1">IF(ISNUMBER(Main!$F$7),'Storage-elevation'!BH68/1000,"--")</f>
        <v>0</v>
      </c>
      <c r="AF68" s="43">
        <f ca="1">IF(ISNUMBER(Main!$F$8),'Storage-elevation'!BI68/1000,"--")</f>
        <v>0</v>
      </c>
      <c r="AG68" s="43" t="str">
        <f ca="1">IF(ISNUMBER(Main!$F$9),'Storage-elevation'!BJ68/1000,"--")</f>
        <v>--</v>
      </c>
      <c r="AH68" s="172" t="str">
        <f ca="1">IF(ISNUMBER(Main!$F$10),'Storage-elevation'!BK68/1000,"--")</f>
        <v>--</v>
      </c>
      <c r="AI68" s="43" t="str">
        <f ca="1">IF(ISNUMBER(Main!$F$11),'Storage-elevation'!BL68/1000,"--")</f>
        <v>--</v>
      </c>
      <c r="AJ68" s="43" t="str">
        <f ca="1">IF(ISNUMBER(Main!$F$12),'Storage-elevation'!BM68/1000,"--")</f>
        <v>--</v>
      </c>
      <c r="AK68" s="43" t="str">
        <f ca="1">IF(ISNUMBER(Main!$F$13),'Storage-elevation'!BN68/1000,"--")</f>
        <v>--</v>
      </c>
      <c r="AL68" s="43" t="str">
        <f ca="1">IF(ISNUMBER(Main!$F$14),'Storage-elevation'!BO68/1000,"--")</f>
        <v>--</v>
      </c>
    </row>
    <row r="69" spans="1:38" x14ac:dyDescent="0.3">
      <c r="A69" s="43" cm="1">
        <f t="array" aca="1" ref="A69" ca="1">IF(ISNUMBER(Main!$F$3),INDEX(INDIRECT("'"&amp;Main!$E$3&amp;"'!$B$1:$BA$550"),ROW(A69),(MATCH("Temp",INDIRECT("'"&amp;Main!$E$3&amp;"'!$B$1:$BA$1"),0))),"--")</f>
        <v>0</v>
      </c>
      <c r="B69" s="43" cm="1">
        <f t="array" aca="1" ref="B69" ca="1">IF(ISNUMBER(Main!$F$4),INDEX(INDIRECT("'"&amp;Main!$E$4&amp;"'!$B$1:$BA$550"),ROW(B69),(MATCH("Temp",INDIRECT("'"&amp;Main!$E$4&amp;"'!$B$1:$BA$1"),0))),"--")</f>
        <v>0</v>
      </c>
      <c r="C69" s="43" cm="1">
        <f t="array" aca="1" ref="C69" ca="1">IF(ISNUMBER(Main!$F$5),INDEX(INDIRECT("'"&amp;Main!$E$5&amp;"'!$B$1:$BA$550"),ROW(C69),(MATCH("Temp",INDIRECT("'"&amp;Main!$E$5&amp;"'!$B$1:$BA$1"),0))),"--")</f>
        <v>0</v>
      </c>
      <c r="D69" s="43" cm="1">
        <f t="array" aca="1" ref="D69" ca="1">IF(ISNUMBER(Main!$F$6),INDEX(INDIRECT("'"&amp;Main!$E$6&amp;"'!$B$1:$BA$550"),ROW(D69),(MATCH("Temp",INDIRECT("'"&amp;Main!$E$6&amp;"'!$B$1:$BA$1"),0))),"--")</f>
        <v>0</v>
      </c>
      <c r="E69" s="43" cm="1">
        <f t="array" aca="1" ref="E69" ca="1">IF(ISNUMBER(Main!$F$7),INDEX(INDIRECT("'"&amp;Main!$E$7&amp;"'!$B$1:$BA$550"),ROW(E69),(MATCH("Temp",INDIRECT("'"&amp;Main!$E$7&amp;"'!$B$1:$BA$1"),0))),"--")</f>
        <v>0</v>
      </c>
      <c r="F69" s="43" cm="1">
        <f t="array" aca="1" ref="F69" ca="1">IF(ISNUMBER(Main!$F$8),INDEX(INDIRECT("'"&amp;Main!$E$8&amp;"'!$B$1:$BA$550"),ROW(F69),(MATCH("Temp",INDIRECT("'"&amp;Main!$E$8&amp;"'!$B$1:$BA$1"),0))),"--")</f>
        <v>0</v>
      </c>
      <c r="G69" s="43" t="str" cm="1">
        <f t="array" aca="1" ref="G69" ca="1">IF(ISNUMBER(Main!$F$9),INDEX(INDIRECT("'"&amp;Main!$E$9&amp;"'!$B$1:$BA$550"),ROW(G69),(MATCH("Temp",INDIRECT("'"&amp;Main!$E$9&amp;"'!$B$1:$BA$1"),0))),"--")</f>
        <v>--</v>
      </c>
      <c r="H69" s="43" t="str" cm="1">
        <f t="array" aca="1" ref="H69" ca="1">IF(ISNUMBER(Main!$F$10),INDEX(INDIRECT("'"&amp;Main!$E$10&amp;"'!$B$1:$BA$550"),ROW(H69),(MATCH("Temp",INDIRECT("'"&amp;Main!$E$10&amp;"'!$B$1:$BA$1"),0))),"--")</f>
        <v>--</v>
      </c>
      <c r="I69" s="43" t="str" cm="1">
        <f t="array" aca="1" ref="I69" ca="1">IF(ISNUMBER(Main!$F$11),INDEX(INDIRECT("'"&amp;Main!$E$11&amp;"'!$B$1:$BA$550"),ROW(I69),(MATCH("Temp",INDIRECT("'"&amp;Main!$E$11&amp;"'!$B$1:$BA$1"),0))),"--")</f>
        <v>--</v>
      </c>
      <c r="J69" s="43" t="str" cm="1">
        <f t="array" aca="1" ref="J69" ca="1">IF(ISNUMBER(Main!$F$12),INDEX(INDIRECT("'"&amp;Main!$E$12&amp;"'!$B$1:$BA$550"),ROW(J69),(MATCH("Temp",INDIRECT("'"&amp;Main!$E$12&amp;"'!$B$1:$BA$1"),0))),"--")</f>
        <v>--</v>
      </c>
      <c r="K69" s="43" t="str" cm="1">
        <f t="array" aca="1" ref="K69" ca="1">IF(ISNUMBER(Main!$F$13),INDEX(INDIRECT("'"&amp;Main!$E$13&amp;"'!$B$1:$BA$550"),ROW(K69),(MATCH("Temp",INDIRECT("'"&amp;Main!$E$13&amp;"'!$B$1:$BA$1"),0))),"--")</f>
        <v>--</v>
      </c>
      <c r="L69" s="43" t="str" cm="1">
        <f t="array" aca="1" ref="L69" ca="1">IF(ISNUMBER(Main!$F$14),INDEX(INDIRECT("'"&amp;Main!$E$14&amp;"'!$B$1:$BA$550"),ROW(L69),(MATCH("Temp",INDIRECT("'"&amp;Main!$E$14&amp;"'!$B$1:$BA$1"),0))),"--")</f>
        <v>--</v>
      </c>
      <c r="M69" s="221"/>
      <c r="N69" s="43" cm="1">
        <f t="array" aca="1" ref="N69" ca="1">IF(ISNUMBER(Main!$F$3),INDEX(INDIRECT("'"&amp;Main!$E$3&amp;"'!$B$1:$BA$550"),ROW(N69),(MATCH("Elevation",INDIRECT("'"&amp;Main!$E$3&amp;"'!$B$1:$BA$1"),0))),"--")</f>
        <v>0</v>
      </c>
      <c r="O69" s="43" cm="1">
        <f t="array" aca="1" ref="O69" ca="1">IF(ISNUMBER(Main!$F$4),INDEX(INDIRECT("'"&amp;Main!$E$4&amp;"'!$B$1:$BA$550"),ROW(O69),(MATCH("Elevation",INDIRECT("'"&amp;Main!$E$4&amp;"'!$B$1:$BA$1"),0))),"--")</f>
        <v>0</v>
      </c>
      <c r="P69" s="43" cm="1">
        <f t="array" aca="1" ref="P69" ca="1">IF(ISNUMBER(Main!$F$5),INDEX(INDIRECT("'"&amp;Main!$E$5&amp;"'!$B$1:$BA$550"),ROW(P69),(MATCH("Elevation",INDIRECT("'"&amp;Main!$E$5&amp;"'!$B$1:$BA$1"),0))),"--")</f>
        <v>0</v>
      </c>
      <c r="Q69" s="43" cm="1">
        <f t="array" aca="1" ref="Q69" ca="1">IF(ISNUMBER(Main!$F$6),INDEX(INDIRECT("'"&amp;Main!$E$6&amp;"'!$B$1:$BA$550"),ROW(Q69),(MATCH("Elevation",INDIRECT("'"&amp;Main!$E$6&amp;"'!$B$1:$BA$1"),0))),"--")</f>
        <v>0</v>
      </c>
      <c r="R69" s="43" cm="1">
        <f t="array" aca="1" ref="R69" ca="1">IF(ISNUMBER(Main!$F$7),INDEX(INDIRECT("'"&amp;Main!$E$7&amp;"'!$B$1:$BA$550"),ROW(R69),(MATCH("Elevation",INDIRECT("'"&amp;Main!$E$7&amp;"'!$B$1:$BA$1"),0))),"--")</f>
        <v>0</v>
      </c>
      <c r="S69" s="43" cm="1">
        <f t="array" aca="1" ref="S69" ca="1">IF(ISNUMBER(Main!$F$8),INDEX(INDIRECT("'"&amp;Main!$E$8&amp;"'!$B$1:$BA$550"),ROW(S69),(MATCH("Elevation",INDIRECT("'"&amp;Main!$E$8&amp;"'!$B$1:$BA$1"),0))),"--")</f>
        <v>0</v>
      </c>
      <c r="T69" s="43" t="str" cm="1">
        <f t="array" aca="1" ref="T69" ca="1">IF(ISNUMBER(Main!$F$9),INDEX(INDIRECT("'"&amp;Main!$E$9&amp;"'!$B$1:$BA$550"),ROW(T69),(MATCH("Elevation",INDIRECT("'"&amp;Main!$E$9&amp;"'!$B$1:$BA$1"),0))),"--")</f>
        <v>--</v>
      </c>
      <c r="U69" s="43" t="str" cm="1">
        <f t="array" aca="1" ref="U69" ca="1">IF(ISNUMBER(Main!$F$10),INDEX(INDIRECT("'"&amp;Main!$E$10&amp;"'!$B$1:$BA$550"),ROW(U69),(MATCH("Elevation",INDIRECT("'"&amp;Main!$E$10&amp;"'!$B$1:$BA$1"),0))),"--")</f>
        <v>--</v>
      </c>
      <c r="V69" s="43" t="str" cm="1">
        <f t="array" aca="1" ref="V69" ca="1">IF(ISNUMBER(Main!$F$11),INDEX(INDIRECT("'"&amp;Main!$E$11&amp;"'!$B$1:$BA$550"),ROW(V69),(MATCH("Elevation",INDIRECT("'"&amp;Main!$E$11&amp;"'!$B$1:$BA$1"),0))),"--")</f>
        <v>--</v>
      </c>
      <c r="W69" s="43" t="str" cm="1">
        <f t="array" aca="1" ref="W69" ca="1">IF(ISNUMBER(Main!$F$12),INDEX(INDIRECT("'"&amp;Main!$E$12&amp;"'!$B$1:$BA$550"),ROW(W69),(MATCH("Elevation",INDIRECT("'"&amp;Main!$E$12&amp;"'!$B$1:$BA$1"),0))),"--")</f>
        <v>--</v>
      </c>
      <c r="X69" s="43" t="str" cm="1">
        <f t="array" aca="1" ref="X69" ca="1">IF(ISNUMBER(Main!$F$13),INDEX(INDIRECT("'"&amp;Main!$E$13&amp;"'!$B$1:$BA$550"),ROW(X69),(MATCH("Elevation",INDIRECT("'"&amp;Main!$E$13&amp;"'!$B$1:$BA$1"),0))),"--")</f>
        <v>--</v>
      </c>
      <c r="Y69" s="43" t="str" cm="1">
        <f t="array" aca="1" ref="Y69" ca="1">IF(ISNUMBER(Main!$F$14),INDEX(INDIRECT("'"&amp;Main!$E$14&amp;"'!$B$1:$BA$550"),ROW(Y69),(MATCH("Elevation",INDIRECT("'"&amp;Main!$E$14&amp;"'!$B$1:$BA$1"),0))),"--")</f>
        <v>--</v>
      </c>
      <c r="Z69" s="221"/>
      <c r="AA69" s="43">
        <f ca="1">IF(ISNUMBER(Main!$F$3),'Storage-elevation'!BD69/1000,"--")</f>
        <v>0</v>
      </c>
      <c r="AB69" s="43">
        <f ca="1">IF(ISNUMBER(Main!$F$4),'Storage-elevation'!BE69/1000,"--")</f>
        <v>0</v>
      </c>
      <c r="AC69" s="172">
        <f ca="1">IF(ISNUMBER(Main!$F$5),'Storage-elevation'!BF69/1000,"--")</f>
        <v>0</v>
      </c>
      <c r="AD69" s="43">
        <f ca="1">IF(ISNUMBER(Main!$F$6),'Storage-elevation'!BG69/1000,"--")</f>
        <v>0</v>
      </c>
      <c r="AE69" s="43">
        <f ca="1">IF(ISNUMBER(Main!$F$7),'Storage-elevation'!BH69/1000,"--")</f>
        <v>0</v>
      </c>
      <c r="AF69" s="43">
        <f ca="1">IF(ISNUMBER(Main!$F$8),'Storage-elevation'!BI69/1000,"--")</f>
        <v>0</v>
      </c>
      <c r="AG69" s="43" t="str">
        <f ca="1">IF(ISNUMBER(Main!$F$9),'Storage-elevation'!BJ69/1000,"--")</f>
        <v>--</v>
      </c>
      <c r="AH69" s="172" t="str">
        <f ca="1">IF(ISNUMBER(Main!$F$10),'Storage-elevation'!BK69/1000,"--")</f>
        <v>--</v>
      </c>
      <c r="AI69" s="43" t="str">
        <f ca="1">IF(ISNUMBER(Main!$F$11),'Storage-elevation'!BL69/1000,"--")</f>
        <v>--</v>
      </c>
      <c r="AJ69" s="43" t="str">
        <f ca="1">IF(ISNUMBER(Main!$F$12),'Storage-elevation'!BM69/1000,"--")</f>
        <v>--</v>
      </c>
      <c r="AK69" s="43" t="str">
        <f ca="1">IF(ISNUMBER(Main!$F$13),'Storage-elevation'!BN69/1000,"--")</f>
        <v>--</v>
      </c>
      <c r="AL69" s="43" t="str">
        <f ca="1">IF(ISNUMBER(Main!$F$14),'Storage-elevation'!BO69/1000,"--")</f>
        <v>--</v>
      </c>
    </row>
    <row r="70" spans="1:38" x14ac:dyDescent="0.3">
      <c r="A70" s="43" cm="1">
        <f t="array" aca="1" ref="A70" ca="1">IF(ISNUMBER(Main!$F$3),INDEX(INDIRECT("'"&amp;Main!$E$3&amp;"'!$B$1:$BA$550"),ROW(A70),(MATCH("Temp",INDIRECT("'"&amp;Main!$E$3&amp;"'!$B$1:$BA$1"),0))),"--")</f>
        <v>0</v>
      </c>
      <c r="B70" s="43" cm="1">
        <f t="array" aca="1" ref="B70" ca="1">IF(ISNUMBER(Main!$F$4),INDEX(INDIRECT("'"&amp;Main!$E$4&amp;"'!$B$1:$BA$550"),ROW(B70),(MATCH("Temp",INDIRECT("'"&amp;Main!$E$4&amp;"'!$B$1:$BA$1"),0))),"--")</f>
        <v>0</v>
      </c>
      <c r="C70" s="43" cm="1">
        <f t="array" aca="1" ref="C70" ca="1">IF(ISNUMBER(Main!$F$5),INDEX(INDIRECT("'"&amp;Main!$E$5&amp;"'!$B$1:$BA$550"),ROW(C70),(MATCH("Temp",INDIRECT("'"&amp;Main!$E$5&amp;"'!$B$1:$BA$1"),0))),"--")</f>
        <v>0</v>
      </c>
      <c r="D70" s="43" cm="1">
        <f t="array" aca="1" ref="D70" ca="1">IF(ISNUMBER(Main!$F$6),INDEX(INDIRECT("'"&amp;Main!$E$6&amp;"'!$B$1:$BA$550"),ROW(D70),(MATCH("Temp",INDIRECT("'"&amp;Main!$E$6&amp;"'!$B$1:$BA$1"),0))),"--")</f>
        <v>0</v>
      </c>
      <c r="E70" s="43" cm="1">
        <f t="array" aca="1" ref="E70" ca="1">IF(ISNUMBER(Main!$F$7),INDEX(INDIRECT("'"&amp;Main!$E$7&amp;"'!$B$1:$BA$550"),ROW(E70),(MATCH("Temp",INDIRECT("'"&amp;Main!$E$7&amp;"'!$B$1:$BA$1"),0))),"--")</f>
        <v>0</v>
      </c>
      <c r="F70" s="43" cm="1">
        <f t="array" aca="1" ref="F70" ca="1">IF(ISNUMBER(Main!$F$8),INDEX(INDIRECT("'"&amp;Main!$E$8&amp;"'!$B$1:$BA$550"),ROW(F70),(MATCH("Temp",INDIRECT("'"&amp;Main!$E$8&amp;"'!$B$1:$BA$1"),0))),"--")</f>
        <v>0</v>
      </c>
      <c r="G70" s="43" t="str" cm="1">
        <f t="array" aca="1" ref="G70" ca="1">IF(ISNUMBER(Main!$F$9),INDEX(INDIRECT("'"&amp;Main!$E$9&amp;"'!$B$1:$BA$550"),ROW(G70),(MATCH("Temp",INDIRECT("'"&amp;Main!$E$9&amp;"'!$B$1:$BA$1"),0))),"--")</f>
        <v>--</v>
      </c>
      <c r="H70" s="43" t="str" cm="1">
        <f t="array" aca="1" ref="H70" ca="1">IF(ISNUMBER(Main!$F$10),INDEX(INDIRECT("'"&amp;Main!$E$10&amp;"'!$B$1:$BA$550"),ROW(H70),(MATCH("Temp",INDIRECT("'"&amp;Main!$E$10&amp;"'!$B$1:$BA$1"),0))),"--")</f>
        <v>--</v>
      </c>
      <c r="I70" s="43" t="str" cm="1">
        <f t="array" aca="1" ref="I70" ca="1">IF(ISNUMBER(Main!$F$11),INDEX(INDIRECT("'"&amp;Main!$E$11&amp;"'!$B$1:$BA$550"),ROW(I70),(MATCH("Temp",INDIRECT("'"&amp;Main!$E$11&amp;"'!$B$1:$BA$1"),0))),"--")</f>
        <v>--</v>
      </c>
      <c r="J70" s="43" t="str" cm="1">
        <f t="array" aca="1" ref="J70" ca="1">IF(ISNUMBER(Main!$F$12),INDEX(INDIRECT("'"&amp;Main!$E$12&amp;"'!$B$1:$BA$550"),ROW(J70),(MATCH("Temp",INDIRECT("'"&amp;Main!$E$12&amp;"'!$B$1:$BA$1"),0))),"--")</f>
        <v>--</v>
      </c>
      <c r="K70" s="43" t="str" cm="1">
        <f t="array" aca="1" ref="K70" ca="1">IF(ISNUMBER(Main!$F$13),INDEX(INDIRECT("'"&amp;Main!$E$13&amp;"'!$B$1:$BA$550"),ROW(K70),(MATCH("Temp",INDIRECT("'"&amp;Main!$E$13&amp;"'!$B$1:$BA$1"),0))),"--")</f>
        <v>--</v>
      </c>
      <c r="L70" s="43" t="str" cm="1">
        <f t="array" aca="1" ref="L70" ca="1">IF(ISNUMBER(Main!$F$14),INDEX(INDIRECT("'"&amp;Main!$E$14&amp;"'!$B$1:$BA$550"),ROW(L70),(MATCH("Temp",INDIRECT("'"&amp;Main!$E$14&amp;"'!$B$1:$BA$1"),0))),"--")</f>
        <v>--</v>
      </c>
      <c r="M70" s="221"/>
      <c r="N70" s="43" cm="1">
        <f t="array" aca="1" ref="N70" ca="1">IF(ISNUMBER(Main!$F$3),INDEX(INDIRECT("'"&amp;Main!$E$3&amp;"'!$B$1:$BA$550"),ROW(N70),(MATCH("Elevation",INDIRECT("'"&amp;Main!$E$3&amp;"'!$B$1:$BA$1"),0))),"--")</f>
        <v>0</v>
      </c>
      <c r="O70" s="43" cm="1">
        <f t="array" aca="1" ref="O70" ca="1">IF(ISNUMBER(Main!$F$4),INDEX(INDIRECT("'"&amp;Main!$E$4&amp;"'!$B$1:$BA$550"),ROW(O70),(MATCH("Elevation",INDIRECT("'"&amp;Main!$E$4&amp;"'!$B$1:$BA$1"),0))),"--")</f>
        <v>0</v>
      </c>
      <c r="P70" s="43" cm="1">
        <f t="array" aca="1" ref="P70" ca="1">IF(ISNUMBER(Main!$F$5),INDEX(INDIRECT("'"&amp;Main!$E$5&amp;"'!$B$1:$BA$550"),ROW(P70),(MATCH("Elevation",INDIRECT("'"&amp;Main!$E$5&amp;"'!$B$1:$BA$1"),0))),"--")</f>
        <v>0</v>
      </c>
      <c r="Q70" s="43" cm="1">
        <f t="array" aca="1" ref="Q70" ca="1">IF(ISNUMBER(Main!$F$6),INDEX(INDIRECT("'"&amp;Main!$E$6&amp;"'!$B$1:$BA$550"),ROW(Q70),(MATCH("Elevation",INDIRECT("'"&amp;Main!$E$6&amp;"'!$B$1:$BA$1"),0))),"--")</f>
        <v>0</v>
      </c>
      <c r="R70" s="43" cm="1">
        <f t="array" aca="1" ref="R70" ca="1">IF(ISNUMBER(Main!$F$7),INDEX(INDIRECT("'"&amp;Main!$E$7&amp;"'!$B$1:$BA$550"),ROW(R70),(MATCH("Elevation",INDIRECT("'"&amp;Main!$E$7&amp;"'!$B$1:$BA$1"),0))),"--")</f>
        <v>0</v>
      </c>
      <c r="S70" s="43" cm="1">
        <f t="array" aca="1" ref="S70" ca="1">IF(ISNUMBER(Main!$F$8),INDEX(INDIRECT("'"&amp;Main!$E$8&amp;"'!$B$1:$BA$550"),ROW(S70),(MATCH("Elevation",INDIRECT("'"&amp;Main!$E$8&amp;"'!$B$1:$BA$1"),0))),"--")</f>
        <v>0</v>
      </c>
      <c r="T70" s="43" t="str" cm="1">
        <f t="array" aca="1" ref="T70" ca="1">IF(ISNUMBER(Main!$F$9),INDEX(INDIRECT("'"&amp;Main!$E$9&amp;"'!$B$1:$BA$550"),ROW(T70),(MATCH("Elevation",INDIRECT("'"&amp;Main!$E$9&amp;"'!$B$1:$BA$1"),0))),"--")</f>
        <v>--</v>
      </c>
      <c r="U70" s="43" t="str" cm="1">
        <f t="array" aca="1" ref="U70" ca="1">IF(ISNUMBER(Main!$F$10),INDEX(INDIRECT("'"&amp;Main!$E$10&amp;"'!$B$1:$BA$550"),ROW(U70),(MATCH("Elevation",INDIRECT("'"&amp;Main!$E$10&amp;"'!$B$1:$BA$1"),0))),"--")</f>
        <v>--</v>
      </c>
      <c r="V70" s="43" t="str" cm="1">
        <f t="array" aca="1" ref="V70" ca="1">IF(ISNUMBER(Main!$F$11),INDEX(INDIRECT("'"&amp;Main!$E$11&amp;"'!$B$1:$BA$550"),ROW(V70),(MATCH("Elevation",INDIRECT("'"&amp;Main!$E$11&amp;"'!$B$1:$BA$1"),0))),"--")</f>
        <v>--</v>
      </c>
      <c r="W70" s="43" t="str" cm="1">
        <f t="array" aca="1" ref="W70" ca="1">IF(ISNUMBER(Main!$F$12),INDEX(INDIRECT("'"&amp;Main!$E$12&amp;"'!$B$1:$BA$550"),ROW(W70),(MATCH("Elevation",INDIRECT("'"&amp;Main!$E$12&amp;"'!$B$1:$BA$1"),0))),"--")</f>
        <v>--</v>
      </c>
      <c r="X70" s="43" t="str" cm="1">
        <f t="array" aca="1" ref="X70" ca="1">IF(ISNUMBER(Main!$F$13),INDEX(INDIRECT("'"&amp;Main!$E$13&amp;"'!$B$1:$BA$550"),ROW(X70),(MATCH("Elevation",INDIRECT("'"&amp;Main!$E$13&amp;"'!$B$1:$BA$1"),0))),"--")</f>
        <v>--</v>
      </c>
      <c r="Y70" s="43" t="str" cm="1">
        <f t="array" aca="1" ref="Y70" ca="1">IF(ISNUMBER(Main!$F$14),INDEX(INDIRECT("'"&amp;Main!$E$14&amp;"'!$B$1:$BA$550"),ROW(Y70),(MATCH("Elevation",INDIRECT("'"&amp;Main!$E$14&amp;"'!$B$1:$BA$1"),0))),"--")</f>
        <v>--</v>
      </c>
      <c r="Z70" s="221"/>
      <c r="AA70" s="43">
        <f ca="1">IF(ISNUMBER(Main!$F$3),'Storage-elevation'!BD70/1000,"--")</f>
        <v>0</v>
      </c>
      <c r="AB70" s="43">
        <f ca="1">IF(ISNUMBER(Main!$F$4),'Storage-elevation'!BE70/1000,"--")</f>
        <v>0</v>
      </c>
      <c r="AC70" s="172">
        <f ca="1">IF(ISNUMBER(Main!$F$5),'Storage-elevation'!BF70/1000,"--")</f>
        <v>0</v>
      </c>
      <c r="AD70" s="43">
        <f ca="1">IF(ISNUMBER(Main!$F$6),'Storage-elevation'!BG70/1000,"--")</f>
        <v>0</v>
      </c>
      <c r="AE70" s="43">
        <f ca="1">IF(ISNUMBER(Main!$F$7),'Storage-elevation'!BH70/1000,"--")</f>
        <v>0</v>
      </c>
      <c r="AF70" s="43">
        <f ca="1">IF(ISNUMBER(Main!$F$8),'Storage-elevation'!BI70/1000,"--")</f>
        <v>0</v>
      </c>
      <c r="AG70" s="43" t="str">
        <f ca="1">IF(ISNUMBER(Main!$F$9),'Storage-elevation'!BJ70/1000,"--")</f>
        <v>--</v>
      </c>
      <c r="AH70" s="172" t="str">
        <f ca="1">IF(ISNUMBER(Main!$F$10),'Storage-elevation'!BK70/1000,"--")</f>
        <v>--</v>
      </c>
      <c r="AI70" s="43" t="str">
        <f ca="1">IF(ISNUMBER(Main!$F$11),'Storage-elevation'!BL70/1000,"--")</f>
        <v>--</v>
      </c>
      <c r="AJ70" s="43" t="str">
        <f ca="1">IF(ISNUMBER(Main!$F$12),'Storage-elevation'!BM70/1000,"--")</f>
        <v>--</v>
      </c>
      <c r="AK70" s="43" t="str">
        <f ca="1">IF(ISNUMBER(Main!$F$13),'Storage-elevation'!BN70/1000,"--")</f>
        <v>--</v>
      </c>
      <c r="AL70" s="43" t="str">
        <f ca="1">IF(ISNUMBER(Main!$F$14),'Storage-elevation'!BO70/1000,"--")</f>
        <v>--</v>
      </c>
    </row>
    <row r="71" spans="1:38" x14ac:dyDescent="0.3">
      <c r="A71" s="43" cm="1">
        <f t="array" aca="1" ref="A71" ca="1">IF(ISNUMBER(Main!$F$3),INDEX(INDIRECT("'"&amp;Main!$E$3&amp;"'!$B$1:$BA$550"),ROW(A71),(MATCH("Temp",INDIRECT("'"&amp;Main!$E$3&amp;"'!$B$1:$BA$1"),0))),"--")</f>
        <v>0</v>
      </c>
      <c r="B71" s="43" cm="1">
        <f t="array" aca="1" ref="B71" ca="1">IF(ISNUMBER(Main!$F$4),INDEX(INDIRECT("'"&amp;Main!$E$4&amp;"'!$B$1:$BA$550"),ROW(B71),(MATCH("Temp",INDIRECT("'"&amp;Main!$E$4&amp;"'!$B$1:$BA$1"),0))),"--")</f>
        <v>0</v>
      </c>
      <c r="C71" s="43" cm="1">
        <f t="array" aca="1" ref="C71" ca="1">IF(ISNUMBER(Main!$F$5),INDEX(INDIRECT("'"&amp;Main!$E$5&amp;"'!$B$1:$BA$550"),ROW(C71),(MATCH("Temp",INDIRECT("'"&amp;Main!$E$5&amp;"'!$B$1:$BA$1"),0))),"--")</f>
        <v>0</v>
      </c>
      <c r="D71" s="43" cm="1">
        <f t="array" aca="1" ref="D71" ca="1">IF(ISNUMBER(Main!$F$6),INDEX(INDIRECT("'"&amp;Main!$E$6&amp;"'!$B$1:$BA$550"),ROW(D71),(MATCH("Temp",INDIRECT("'"&amp;Main!$E$6&amp;"'!$B$1:$BA$1"),0))),"--")</f>
        <v>0</v>
      </c>
      <c r="E71" s="43" cm="1">
        <f t="array" aca="1" ref="E71" ca="1">IF(ISNUMBER(Main!$F$7),INDEX(INDIRECT("'"&amp;Main!$E$7&amp;"'!$B$1:$BA$550"),ROW(E71),(MATCH("Temp",INDIRECT("'"&amp;Main!$E$7&amp;"'!$B$1:$BA$1"),0))),"--")</f>
        <v>0</v>
      </c>
      <c r="F71" s="43" cm="1">
        <f t="array" aca="1" ref="F71" ca="1">IF(ISNUMBER(Main!$F$8),INDEX(INDIRECT("'"&amp;Main!$E$8&amp;"'!$B$1:$BA$550"),ROW(F71),(MATCH("Temp",INDIRECT("'"&amp;Main!$E$8&amp;"'!$B$1:$BA$1"),0))),"--")</f>
        <v>0</v>
      </c>
      <c r="G71" s="43" t="str" cm="1">
        <f t="array" aca="1" ref="G71" ca="1">IF(ISNUMBER(Main!$F$9),INDEX(INDIRECT("'"&amp;Main!$E$9&amp;"'!$B$1:$BA$550"),ROW(G71),(MATCH("Temp",INDIRECT("'"&amp;Main!$E$9&amp;"'!$B$1:$BA$1"),0))),"--")</f>
        <v>--</v>
      </c>
      <c r="H71" s="43" t="str" cm="1">
        <f t="array" aca="1" ref="H71" ca="1">IF(ISNUMBER(Main!$F$10),INDEX(INDIRECT("'"&amp;Main!$E$10&amp;"'!$B$1:$BA$550"),ROW(H71),(MATCH("Temp",INDIRECT("'"&amp;Main!$E$10&amp;"'!$B$1:$BA$1"),0))),"--")</f>
        <v>--</v>
      </c>
      <c r="I71" s="43" t="str" cm="1">
        <f t="array" aca="1" ref="I71" ca="1">IF(ISNUMBER(Main!$F$11),INDEX(INDIRECT("'"&amp;Main!$E$11&amp;"'!$B$1:$BA$550"),ROW(I71),(MATCH("Temp",INDIRECT("'"&amp;Main!$E$11&amp;"'!$B$1:$BA$1"),0))),"--")</f>
        <v>--</v>
      </c>
      <c r="J71" s="43" t="str" cm="1">
        <f t="array" aca="1" ref="J71" ca="1">IF(ISNUMBER(Main!$F$12),INDEX(INDIRECT("'"&amp;Main!$E$12&amp;"'!$B$1:$BA$550"),ROW(J71),(MATCH("Temp",INDIRECT("'"&amp;Main!$E$12&amp;"'!$B$1:$BA$1"),0))),"--")</f>
        <v>--</v>
      </c>
      <c r="K71" s="43" t="str" cm="1">
        <f t="array" aca="1" ref="K71" ca="1">IF(ISNUMBER(Main!$F$13),INDEX(INDIRECT("'"&amp;Main!$E$13&amp;"'!$B$1:$BA$550"),ROW(K71),(MATCH("Temp",INDIRECT("'"&amp;Main!$E$13&amp;"'!$B$1:$BA$1"),0))),"--")</f>
        <v>--</v>
      </c>
      <c r="L71" s="43" t="str" cm="1">
        <f t="array" aca="1" ref="L71" ca="1">IF(ISNUMBER(Main!$F$14),INDEX(INDIRECT("'"&amp;Main!$E$14&amp;"'!$B$1:$BA$550"),ROW(L71),(MATCH("Temp",INDIRECT("'"&amp;Main!$E$14&amp;"'!$B$1:$BA$1"),0))),"--")</f>
        <v>--</v>
      </c>
      <c r="M71" s="221"/>
      <c r="N71" s="43" cm="1">
        <f t="array" aca="1" ref="N71" ca="1">IF(ISNUMBER(Main!$F$3),INDEX(INDIRECT("'"&amp;Main!$E$3&amp;"'!$B$1:$BA$550"),ROW(N71),(MATCH("Elevation",INDIRECT("'"&amp;Main!$E$3&amp;"'!$B$1:$BA$1"),0))),"--")</f>
        <v>0</v>
      </c>
      <c r="O71" s="43" cm="1">
        <f t="array" aca="1" ref="O71" ca="1">IF(ISNUMBER(Main!$F$4),INDEX(INDIRECT("'"&amp;Main!$E$4&amp;"'!$B$1:$BA$550"),ROW(O71),(MATCH("Elevation",INDIRECT("'"&amp;Main!$E$4&amp;"'!$B$1:$BA$1"),0))),"--")</f>
        <v>0</v>
      </c>
      <c r="P71" s="43" cm="1">
        <f t="array" aca="1" ref="P71" ca="1">IF(ISNUMBER(Main!$F$5),INDEX(INDIRECT("'"&amp;Main!$E$5&amp;"'!$B$1:$BA$550"),ROW(P71),(MATCH("Elevation",INDIRECT("'"&amp;Main!$E$5&amp;"'!$B$1:$BA$1"),0))),"--")</f>
        <v>0</v>
      </c>
      <c r="Q71" s="43" cm="1">
        <f t="array" aca="1" ref="Q71" ca="1">IF(ISNUMBER(Main!$F$6),INDEX(INDIRECT("'"&amp;Main!$E$6&amp;"'!$B$1:$BA$550"),ROW(Q71),(MATCH("Elevation",INDIRECT("'"&amp;Main!$E$6&amp;"'!$B$1:$BA$1"),0))),"--")</f>
        <v>0</v>
      </c>
      <c r="R71" s="43" cm="1">
        <f t="array" aca="1" ref="R71" ca="1">IF(ISNUMBER(Main!$F$7),INDEX(INDIRECT("'"&amp;Main!$E$7&amp;"'!$B$1:$BA$550"),ROW(R71),(MATCH("Elevation",INDIRECT("'"&amp;Main!$E$7&amp;"'!$B$1:$BA$1"),0))),"--")</f>
        <v>0</v>
      </c>
      <c r="S71" s="43" cm="1">
        <f t="array" aca="1" ref="S71" ca="1">IF(ISNUMBER(Main!$F$8),INDEX(INDIRECT("'"&amp;Main!$E$8&amp;"'!$B$1:$BA$550"),ROW(S71),(MATCH("Elevation",INDIRECT("'"&amp;Main!$E$8&amp;"'!$B$1:$BA$1"),0))),"--")</f>
        <v>0</v>
      </c>
      <c r="T71" s="43" t="str" cm="1">
        <f t="array" aca="1" ref="T71" ca="1">IF(ISNUMBER(Main!$F$9),INDEX(INDIRECT("'"&amp;Main!$E$9&amp;"'!$B$1:$BA$550"),ROW(T71),(MATCH("Elevation",INDIRECT("'"&amp;Main!$E$9&amp;"'!$B$1:$BA$1"),0))),"--")</f>
        <v>--</v>
      </c>
      <c r="U71" s="43" t="str" cm="1">
        <f t="array" aca="1" ref="U71" ca="1">IF(ISNUMBER(Main!$F$10),INDEX(INDIRECT("'"&amp;Main!$E$10&amp;"'!$B$1:$BA$550"),ROW(U71),(MATCH("Elevation",INDIRECT("'"&amp;Main!$E$10&amp;"'!$B$1:$BA$1"),0))),"--")</f>
        <v>--</v>
      </c>
      <c r="V71" s="43" t="str" cm="1">
        <f t="array" aca="1" ref="V71" ca="1">IF(ISNUMBER(Main!$F$11),INDEX(INDIRECT("'"&amp;Main!$E$11&amp;"'!$B$1:$BA$550"),ROW(V71),(MATCH("Elevation",INDIRECT("'"&amp;Main!$E$11&amp;"'!$B$1:$BA$1"),0))),"--")</f>
        <v>--</v>
      </c>
      <c r="W71" s="43" t="str" cm="1">
        <f t="array" aca="1" ref="W71" ca="1">IF(ISNUMBER(Main!$F$12),INDEX(INDIRECT("'"&amp;Main!$E$12&amp;"'!$B$1:$BA$550"),ROW(W71),(MATCH("Elevation",INDIRECT("'"&amp;Main!$E$12&amp;"'!$B$1:$BA$1"),0))),"--")</f>
        <v>--</v>
      </c>
      <c r="X71" s="43" t="str" cm="1">
        <f t="array" aca="1" ref="X71" ca="1">IF(ISNUMBER(Main!$F$13),INDEX(INDIRECT("'"&amp;Main!$E$13&amp;"'!$B$1:$BA$550"),ROW(X71),(MATCH("Elevation",INDIRECT("'"&amp;Main!$E$13&amp;"'!$B$1:$BA$1"),0))),"--")</f>
        <v>--</v>
      </c>
      <c r="Y71" s="43" t="str" cm="1">
        <f t="array" aca="1" ref="Y71" ca="1">IF(ISNUMBER(Main!$F$14),INDEX(INDIRECT("'"&amp;Main!$E$14&amp;"'!$B$1:$BA$550"),ROW(Y71),(MATCH("Elevation",INDIRECT("'"&amp;Main!$E$14&amp;"'!$B$1:$BA$1"),0))),"--")</f>
        <v>--</v>
      </c>
      <c r="Z71" s="221"/>
      <c r="AA71" s="43">
        <f ca="1">IF(ISNUMBER(Main!$F$3),'Storage-elevation'!BD71/1000,"--")</f>
        <v>0</v>
      </c>
      <c r="AB71" s="43">
        <f ca="1">IF(ISNUMBER(Main!$F$4),'Storage-elevation'!BE71/1000,"--")</f>
        <v>0</v>
      </c>
      <c r="AC71" s="172">
        <f ca="1">IF(ISNUMBER(Main!$F$5),'Storage-elevation'!BF71/1000,"--")</f>
        <v>0</v>
      </c>
      <c r="AD71" s="43">
        <f ca="1">IF(ISNUMBER(Main!$F$6),'Storage-elevation'!BG71/1000,"--")</f>
        <v>0</v>
      </c>
      <c r="AE71" s="43">
        <f ca="1">IF(ISNUMBER(Main!$F$7),'Storage-elevation'!BH71/1000,"--")</f>
        <v>0</v>
      </c>
      <c r="AF71" s="43">
        <f ca="1">IF(ISNUMBER(Main!$F$8),'Storage-elevation'!BI71/1000,"--")</f>
        <v>0</v>
      </c>
      <c r="AG71" s="43" t="str">
        <f ca="1">IF(ISNUMBER(Main!$F$9),'Storage-elevation'!BJ71/1000,"--")</f>
        <v>--</v>
      </c>
      <c r="AH71" s="172" t="str">
        <f ca="1">IF(ISNUMBER(Main!$F$10),'Storage-elevation'!BK71/1000,"--")</f>
        <v>--</v>
      </c>
      <c r="AI71" s="43" t="str">
        <f ca="1">IF(ISNUMBER(Main!$F$11),'Storage-elevation'!BL71/1000,"--")</f>
        <v>--</v>
      </c>
      <c r="AJ71" s="43" t="str">
        <f ca="1">IF(ISNUMBER(Main!$F$12),'Storage-elevation'!BM71/1000,"--")</f>
        <v>--</v>
      </c>
      <c r="AK71" s="43" t="str">
        <f ca="1">IF(ISNUMBER(Main!$F$13),'Storage-elevation'!BN71/1000,"--")</f>
        <v>--</v>
      </c>
      <c r="AL71" s="43" t="str">
        <f ca="1">IF(ISNUMBER(Main!$F$14),'Storage-elevation'!BO71/1000,"--")</f>
        <v>--</v>
      </c>
    </row>
    <row r="72" spans="1:38" x14ac:dyDescent="0.3">
      <c r="A72" s="43" cm="1">
        <f t="array" aca="1" ref="A72" ca="1">IF(ISNUMBER(Main!$F$3),INDEX(INDIRECT("'"&amp;Main!$E$3&amp;"'!$B$1:$BA$550"),ROW(A72),(MATCH("Temp",INDIRECT("'"&amp;Main!$E$3&amp;"'!$B$1:$BA$1"),0))),"--")</f>
        <v>0</v>
      </c>
      <c r="B72" s="43" cm="1">
        <f t="array" aca="1" ref="B72" ca="1">IF(ISNUMBER(Main!$F$4),INDEX(INDIRECT("'"&amp;Main!$E$4&amp;"'!$B$1:$BA$550"),ROW(B72),(MATCH("Temp",INDIRECT("'"&amp;Main!$E$4&amp;"'!$B$1:$BA$1"),0))),"--")</f>
        <v>0</v>
      </c>
      <c r="C72" s="43" cm="1">
        <f t="array" aca="1" ref="C72" ca="1">IF(ISNUMBER(Main!$F$5),INDEX(INDIRECT("'"&amp;Main!$E$5&amp;"'!$B$1:$BA$550"),ROW(C72),(MATCH("Temp",INDIRECT("'"&amp;Main!$E$5&amp;"'!$B$1:$BA$1"),0))),"--")</f>
        <v>0</v>
      </c>
      <c r="D72" s="43" cm="1">
        <f t="array" aca="1" ref="D72" ca="1">IF(ISNUMBER(Main!$F$6),INDEX(INDIRECT("'"&amp;Main!$E$6&amp;"'!$B$1:$BA$550"),ROW(D72),(MATCH("Temp",INDIRECT("'"&amp;Main!$E$6&amp;"'!$B$1:$BA$1"),0))),"--")</f>
        <v>0</v>
      </c>
      <c r="E72" s="43" cm="1">
        <f t="array" aca="1" ref="E72" ca="1">IF(ISNUMBER(Main!$F$7),INDEX(INDIRECT("'"&amp;Main!$E$7&amp;"'!$B$1:$BA$550"),ROW(E72),(MATCH("Temp",INDIRECT("'"&amp;Main!$E$7&amp;"'!$B$1:$BA$1"),0))),"--")</f>
        <v>0</v>
      </c>
      <c r="F72" s="43" cm="1">
        <f t="array" aca="1" ref="F72" ca="1">IF(ISNUMBER(Main!$F$8),INDEX(INDIRECT("'"&amp;Main!$E$8&amp;"'!$B$1:$BA$550"),ROW(F72),(MATCH("Temp",INDIRECT("'"&amp;Main!$E$8&amp;"'!$B$1:$BA$1"),0))),"--")</f>
        <v>0</v>
      </c>
      <c r="G72" s="43" t="str" cm="1">
        <f t="array" aca="1" ref="G72" ca="1">IF(ISNUMBER(Main!$F$9),INDEX(INDIRECT("'"&amp;Main!$E$9&amp;"'!$B$1:$BA$550"),ROW(G72),(MATCH("Temp",INDIRECT("'"&amp;Main!$E$9&amp;"'!$B$1:$BA$1"),0))),"--")</f>
        <v>--</v>
      </c>
      <c r="H72" s="43" t="str" cm="1">
        <f t="array" aca="1" ref="H72" ca="1">IF(ISNUMBER(Main!$F$10),INDEX(INDIRECT("'"&amp;Main!$E$10&amp;"'!$B$1:$BA$550"),ROW(H72),(MATCH("Temp",INDIRECT("'"&amp;Main!$E$10&amp;"'!$B$1:$BA$1"),0))),"--")</f>
        <v>--</v>
      </c>
      <c r="I72" s="43" t="str" cm="1">
        <f t="array" aca="1" ref="I72" ca="1">IF(ISNUMBER(Main!$F$11),INDEX(INDIRECT("'"&amp;Main!$E$11&amp;"'!$B$1:$BA$550"),ROW(I72),(MATCH("Temp",INDIRECT("'"&amp;Main!$E$11&amp;"'!$B$1:$BA$1"),0))),"--")</f>
        <v>--</v>
      </c>
      <c r="J72" s="43" t="str" cm="1">
        <f t="array" aca="1" ref="J72" ca="1">IF(ISNUMBER(Main!$F$12),INDEX(INDIRECT("'"&amp;Main!$E$12&amp;"'!$B$1:$BA$550"),ROW(J72),(MATCH("Temp",INDIRECT("'"&amp;Main!$E$12&amp;"'!$B$1:$BA$1"),0))),"--")</f>
        <v>--</v>
      </c>
      <c r="K72" s="43" t="str" cm="1">
        <f t="array" aca="1" ref="K72" ca="1">IF(ISNUMBER(Main!$F$13),INDEX(INDIRECT("'"&amp;Main!$E$13&amp;"'!$B$1:$BA$550"),ROW(K72),(MATCH("Temp",INDIRECT("'"&amp;Main!$E$13&amp;"'!$B$1:$BA$1"),0))),"--")</f>
        <v>--</v>
      </c>
      <c r="L72" s="43" t="str" cm="1">
        <f t="array" aca="1" ref="L72" ca="1">IF(ISNUMBER(Main!$F$14),INDEX(INDIRECT("'"&amp;Main!$E$14&amp;"'!$B$1:$BA$550"),ROW(L72),(MATCH("Temp",INDIRECT("'"&amp;Main!$E$14&amp;"'!$B$1:$BA$1"),0))),"--")</f>
        <v>--</v>
      </c>
      <c r="M72" s="221"/>
      <c r="N72" s="43" cm="1">
        <f t="array" aca="1" ref="N72" ca="1">IF(ISNUMBER(Main!$F$3),INDEX(INDIRECT("'"&amp;Main!$E$3&amp;"'!$B$1:$BA$550"),ROW(N72),(MATCH("Elevation",INDIRECT("'"&amp;Main!$E$3&amp;"'!$B$1:$BA$1"),0))),"--")</f>
        <v>0</v>
      </c>
      <c r="O72" s="43" cm="1">
        <f t="array" aca="1" ref="O72" ca="1">IF(ISNUMBER(Main!$F$4),INDEX(INDIRECT("'"&amp;Main!$E$4&amp;"'!$B$1:$BA$550"),ROW(O72),(MATCH("Elevation",INDIRECT("'"&amp;Main!$E$4&amp;"'!$B$1:$BA$1"),0))),"--")</f>
        <v>0</v>
      </c>
      <c r="P72" s="43" cm="1">
        <f t="array" aca="1" ref="P72" ca="1">IF(ISNUMBER(Main!$F$5),INDEX(INDIRECT("'"&amp;Main!$E$5&amp;"'!$B$1:$BA$550"),ROW(P72),(MATCH("Elevation",INDIRECT("'"&amp;Main!$E$5&amp;"'!$B$1:$BA$1"),0))),"--")</f>
        <v>0</v>
      </c>
      <c r="Q72" s="43" cm="1">
        <f t="array" aca="1" ref="Q72" ca="1">IF(ISNUMBER(Main!$F$6),INDEX(INDIRECT("'"&amp;Main!$E$6&amp;"'!$B$1:$BA$550"),ROW(Q72),(MATCH("Elevation",INDIRECT("'"&amp;Main!$E$6&amp;"'!$B$1:$BA$1"),0))),"--")</f>
        <v>0</v>
      </c>
      <c r="R72" s="43" cm="1">
        <f t="array" aca="1" ref="R72" ca="1">IF(ISNUMBER(Main!$F$7),INDEX(INDIRECT("'"&amp;Main!$E$7&amp;"'!$B$1:$BA$550"),ROW(R72),(MATCH("Elevation",INDIRECT("'"&amp;Main!$E$7&amp;"'!$B$1:$BA$1"),0))),"--")</f>
        <v>0</v>
      </c>
      <c r="S72" s="43" cm="1">
        <f t="array" aca="1" ref="S72" ca="1">IF(ISNUMBER(Main!$F$8),INDEX(INDIRECT("'"&amp;Main!$E$8&amp;"'!$B$1:$BA$550"),ROW(S72),(MATCH("Elevation",INDIRECT("'"&amp;Main!$E$8&amp;"'!$B$1:$BA$1"),0))),"--")</f>
        <v>0</v>
      </c>
      <c r="T72" s="43" t="str" cm="1">
        <f t="array" aca="1" ref="T72" ca="1">IF(ISNUMBER(Main!$F$9),INDEX(INDIRECT("'"&amp;Main!$E$9&amp;"'!$B$1:$BA$550"),ROW(T72),(MATCH("Elevation",INDIRECT("'"&amp;Main!$E$9&amp;"'!$B$1:$BA$1"),0))),"--")</f>
        <v>--</v>
      </c>
      <c r="U72" s="43" t="str" cm="1">
        <f t="array" aca="1" ref="U72" ca="1">IF(ISNUMBER(Main!$F$10),INDEX(INDIRECT("'"&amp;Main!$E$10&amp;"'!$B$1:$BA$550"),ROW(U72),(MATCH("Elevation",INDIRECT("'"&amp;Main!$E$10&amp;"'!$B$1:$BA$1"),0))),"--")</f>
        <v>--</v>
      </c>
      <c r="V72" s="43" t="str" cm="1">
        <f t="array" aca="1" ref="V72" ca="1">IF(ISNUMBER(Main!$F$11),INDEX(INDIRECT("'"&amp;Main!$E$11&amp;"'!$B$1:$BA$550"),ROW(V72),(MATCH("Elevation",INDIRECT("'"&amp;Main!$E$11&amp;"'!$B$1:$BA$1"),0))),"--")</f>
        <v>--</v>
      </c>
      <c r="W72" s="43" t="str" cm="1">
        <f t="array" aca="1" ref="W72" ca="1">IF(ISNUMBER(Main!$F$12),INDEX(INDIRECT("'"&amp;Main!$E$12&amp;"'!$B$1:$BA$550"),ROW(W72),(MATCH("Elevation",INDIRECT("'"&amp;Main!$E$12&amp;"'!$B$1:$BA$1"),0))),"--")</f>
        <v>--</v>
      </c>
      <c r="X72" s="43" t="str" cm="1">
        <f t="array" aca="1" ref="X72" ca="1">IF(ISNUMBER(Main!$F$13),INDEX(INDIRECT("'"&amp;Main!$E$13&amp;"'!$B$1:$BA$550"),ROW(X72),(MATCH("Elevation",INDIRECT("'"&amp;Main!$E$13&amp;"'!$B$1:$BA$1"),0))),"--")</f>
        <v>--</v>
      </c>
      <c r="Y72" s="43" t="str" cm="1">
        <f t="array" aca="1" ref="Y72" ca="1">IF(ISNUMBER(Main!$F$14),INDEX(INDIRECT("'"&amp;Main!$E$14&amp;"'!$B$1:$BA$550"),ROW(Y72),(MATCH("Elevation",INDIRECT("'"&amp;Main!$E$14&amp;"'!$B$1:$BA$1"),0))),"--")</f>
        <v>--</v>
      </c>
      <c r="Z72" s="221"/>
      <c r="AA72" s="43">
        <f ca="1">IF(ISNUMBER(Main!$F$3),'Storage-elevation'!BD72/1000,"--")</f>
        <v>0</v>
      </c>
      <c r="AB72" s="43">
        <f ca="1">IF(ISNUMBER(Main!$F$4),'Storage-elevation'!BE72/1000,"--")</f>
        <v>0</v>
      </c>
      <c r="AC72" s="172">
        <f ca="1">IF(ISNUMBER(Main!$F$5),'Storage-elevation'!BF72/1000,"--")</f>
        <v>0</v>
      </c>
      <c r="AD72" s="43">
        <f ca="1">IF(ISNUMBER(Main!$F$6),'Storage-elevation'!BG72/1000,"--")</f>
        <v>0</v>
      </c>
      <c r="AE72" s="43">
        <f ca="1">IF(ISNUMBER(Main!$F$7),'Storage-elevation'!BH72/1000,"--")</f>
        <v>0</v>
      </c>
      <c r="AF72" s="43">
        <f ca="1">IF(ISNUMBER(Main!$F$8),'Storage-elevation'!BI72/1000,"--")</f>
        <v>0</v>
      </c>
      <c r="AG72" s="43" t="str">
        <f ca="1">IF(ISNUMBER(Main!$F$9),'Storage-elevation'!BJ72/1000,"--")</f>
        <v>--</v>
      </c>
      <c r="AH72" s="172" t="str">
        <f ca="1">IF(ISNUMBER(Main!$F$10),'Storage-elevation'!BK72/1000,"--")</f>
        <v>--</v>
      </c>
      <c r="AI72" s="43" t="str">
        <f ca="1">IF(ISNUMBER(Main!$F$11),'Storage-elevation'!BL72/1000,"--")</f>
        <v>--</v>
      </c>
      <c r="AJ72" s="43" t="str">
        <f ca="1">IF(ISNUMBER(Main!$F$12),'Storage-elevation'!BM72/1000,"--")</f>
        <v>--</v>
      </c>
      <c r="AK72" s="43" t="str">
        <f ca="1">IF(ISNUMBER(Main!$F$13),'Storage-elevation'!BN72/1000,"--")</f>
        <v>--</v>
      </c>
      <c r="AL72" s="43" t="str">
        <f ca="1">IF(ISNUMBER(Main!$F$14),'Storage-elevation'!BO72/1000,"--")</f>
        <v>--</v>
      </c>
    </row>
    <row r="73" spans="1:38" x14ac:dyDescent="0.3">
      <c r="A73" s="43" cm="1">
        <f t="array" aca="1" ref="A73" ca="1">IF(ISNUMBER(Main!$F$3),INDEX(INDIRECT("'"&amp;Main!$E$3&amp;"'!$B$1:$BA$550"),ROW(A73),(MATCH("Temp",INDIRECT("'"&amp;Main!$E$3&amp;"'!$B$1:$BA$1"),0))),"--")</f>
        <v>0</v>
      </c>
      <c r="B73" s="43" cm="1">
        <f t="array" aca="1" ref="B73" ca="1">IF(ISNUMBER(Main!$F$4),INDEX(INDIRECT("'"&amp;Main!$E$4&amp;"'!$B$1:$BA$550"),ROW(B73),(MATCH("Temp",INDIRECT("'"&amp;Main!$E$4&amp;"'!$B$1:$BA$1"),0))),"--")</f>
        <v>0</v>
      </c>
      <c r="C73" s="43" cm="1">
        <f t="array" aca="1" ref="C73" ca="1">IF(ISNUMBER(Main!$F$5),INDEX(INDIRECT("'"&amp;Main!$E$5&amp;"'!$B$1:$BA$550"),ROW(C73),(MATCH("Temp",INDIRECT("'"&amp;Main!$E$5&amp;"'!$B$1:$BA$1"),0))),"--")</f>
        <v>0</v>
      </c>
      <c r="D73" s="43" cm="1">
        <f t="array" aca="1" ref="D73" ca="1">IF(ISNUMBER(Main!$F$6),INDEX(INDIRECT("'"&amp;Main!$E$6&amp;"'!$B$1:$BA$550"),ROW(D73),(MATCH("Temp",INDIRECT("'"&amp;Main!$E$6&amp;"'!$B$1:$BA$1"),0))),"--")</f>
        <v>0</v>
      </c>
      <c r="E73" s="43" cm="1">
        <f t="array" aca="1" ref="E73" ca="1">IF(ISNUMBER(Main!$F$7),INDEX(INDIRECT("'"&amp;Main!$E$7&amp;"'!$B$1:$BA$550"),ROW(E73),(MATCH("Temp",INDIRECT("'"&amp;Main!$E$7&amp;"'!$B$1:$BA$1"),0))),"--")</f>
        <v>0</v>
      </c>
      <c r="F73" s="43" cm="1">
        <f t="array" aca="1" ref="F73" ca="1">IF(ISNUMBER(Main!$F$8),INDEX(INDIRECT("'"&amp;Main!$E$8&amp;"'!$B$1:$BA$550"),ROW(F73),(MATCH("Temp",INDIRECT("'"&amp;Main!$E$8&amp;"'!$B$1:$BA$1"),0))),"--")</f>
        <v>0</v>
      </c>
      <c r="G73" s="43" t="str" cm="1">
        <f t="array" aca="1" ref="G73" ca="1">IF(ISNUMBER(Main!$F$9),INDEX(INDIRECT("'"&amp;Main!$E$9&amp;"'!$B$1:$BA$550"),ROW(G73),(MATCH("Temp",INDIRECT("'"&amp;Main!$E$9&amp;"'!$B$1:$BA$1"),0))),"--")</f>
        <v>--</v>
      </c>
      <c r="H73" s="43" t="str" cm="1">
        <f t="array" aca="1" ref="H73" ca="1">IF(ISNUMBER(Main!$F$10),INDEX(INDIRECT("'"&amp;Main!$E$10&amp;"'!$B$1:$BA$550"),ROW(H73),(MATCH("Temp",INDIRECT("'"&amp;Main!$E$10&amp;"'!$B$1:$BA$1"),0))),"--")</f>
        <v>--</v>
      </c>
      <c r="I73" s="43" t="str" cm="1">
        <f t="array" aca="1" ref="I73" ca="1">IF(ISNUMBER(Main!$F$11),INDEX(INDIRECT("'"&amp;Main!$E$11&amp;"'!$B$1:$BA$550"),ROW(I73),(MATCH("Temp",INDIRECT("'"&amp;Main!$E$11&amp;"'!$B$1:$BA$1"),0))),"--")</f>
        <v>--</v>
      </c>
      <c r="J73" s="43" t="str" cm="1">
        <f t="array" aca="1" ref="J73" ca="1">IF(ISNUMBER(Main!$F$12),INDEX(INDIRECT("'"&amp;Main!$E$12&amp;"'!$B$1:$BA$550"),ROW(J73),(MATCH("Temp",INDIRECT("'"&amp;Main!$E$12&amp;"'!$B$1:$BA$1"),0))),"--")</f>
        <v>--</v>
      </c>
      <c r="K73" s="43" t="str" cm="1">
        <f t="array" aca="1" ref="K73" ca="1">IF(ISNUMBER(Main!$F$13),INDEX(INDIRECT("'"&amp;Main!$E$13&amp;"'!$B$1:$BA$550"),ROW(K73),(MATCH("Temp",INDIRECT("'"&amp;Main!$E$13&amp;"'!$B$1:$BA$1"),0))),"--")</f>
        <v>--</v>
      </c>
      <c r="L73" s="43" t="str" cm="1">
        <f t="array" aca="1" ref="L73" ca="1">IF(ISNUMBER(Main!$F$14),INDEX(INDIRECT("'"&amp;Main!$E$14&amp;"'!$B$1:$BA$550"),ROW(L73),(MATCH("Temp",INDIRECT("'"&amp;Main!$E$14&amp;"'!$B$1:$BA$1"),0))),"--")</f>
        <v>--</v>
      </c>
      <c r="M73" s="221"/>
      <c r="N73" s="43" cm="1">
        <f t="array" aca="1" ref="N73" ca="1">IF(ISNUMBER(Main!$F$3),INDEX(INDIRECT("'"&amp;Main!$E$3&amp;"'!$B$1:$BA$550"),ROW(N73),(MATCH("Elevation",INDIRECT("'"&amp;Main!$E$3&amp;"'!$B$1:$BA$1"),0))),"--")</f>
        <v>0</v>
      </c>
      <c r="O73" s="43" cm="1">
        <f t="array" aca="1" ref="O73" ca="1">IF(ISNUMBER(Main!$F$4),INDEX(INDIRECT("'"&amp;Main!$E$4&amp;"'!$B$1:$BA$550"),ROW(O73),(MATCH("Elevation",INDIRECT("'"&amp;Main!$E$4&amp;"'!$B$1:$BA$1"),0))),"--")</f>
        <v>0</v>
      </c>
      <c r="P73" s="43" cm="1">
        <f t="array" aca="1" ref="P73" ca="1">IF(ISNUMBER(Main!$F$5),INDEX(INDIRECT("'"&amp;Main!$E$5&amp;"'!$B$1:$BA$550"),ROW(P73),(MATCH("Elevation",INDIRECT("'"&amp;Main!$E$5&amp;"'!$B$1:$BA$1"),0))),"--")</f>
        <v>0</v>
      </c>
      <c r="Q73" s="43" cm="1">
        <f t="array" aca="1" ref="Q73" ca="1">IF(ISNUMBER(Main!$F$6),INDEX(INDIRECT("'"&amp;Main!$E$6&amp;"'!$B$1:$BA$550"),ROW(Q73),(MATCH("Elevation",INDIRECT("'"&amp;Main!$E$6&amp;"'!$B$1:$BA$1"),0))),"--")</f>
        <v>0</v>
      </c>
      <c r="R73" s="43" cm="1">
        <f t="array" aca="1" ref="R73" ca="1">IF(ISNUMBER(Main!$F$7),INDEX(INDIRECT("'"&amp;Main!$E$7&amp;"'!$B$1:$BA$550"),ROW(R73),(MATCH("Elevation",INDIRECT("'"&amp;Main!$E$7&amp;"'!$B$1:$BA$1"),0))),"--")</f>
        <v>0</v>
      </c>
      <c r="S73" s="43" cm="1">
        <f t="array" aca="1" ref="S73" ca="1">IF(ISNUMBER(Main!$F$8),INDEX(INDIRECT("'"&amp;Main!$E$8&amp;"'!$B$1:$BA$550"),ROW(S73),(MATCH("Elevation",INDIRECT("'"&amp;Main!$E$8&amp;"'!$B$1:$BA$1"),0))),"--")</f>
        <v>0</v>
      </c>
      <c r="T73" s="43" t="str" cm="1">
        <f t="array" aca="1" ref="T73" ca="1">IF(ISNUMBER(Main!$F$9),INDEX(INDIRECT("'"&amp;Main!$E$9&amp;"'!$B$1:$BA$550"),ROW(T73),(MATCH("Elevation",INDIRECT("'"&amp;Main!$E$9&amp;"'!$B$1:$BA$1"),0))),"--")</f>
        <v>--</v>
      </c>
      <c r="U73" s="43" t="str" cm="1">
        <f t="array" aca="1" ref="U73" ca="1">IF(ISNUMBER(Main!$F$10),INDEX(INDIRECT("'"&amp;Main!$E$10&amp;"'!$B$1:$BA$550"),ROW(U73),(MATCH("Elevation",INDIRECT("'"&amp;Main!$E$10&amp;"'!$B$1:$BA$1"),0))),"--")</f>
        <v>--</v>
      </c>
      <c r="V73" s="43" t="str" cm="1">
        <f t="array" aca="1" ref="V73" ca="1">IF(ISNUMBER(Main!$F$11),INDEX(INDIRECT("'"&amp;Main!$E$11&amp;"'!$B$1:$BA$550"),ROW(V73),(MATCH("Elevation",INDIRECT("'"&amp;Main!$E$11&amp;"'!$B$1:$BA$1"),0))),"--")</f>
        <v>--</v>
      </c>
      <c r="W73" s="43" t="str" cm="1">
        <f t="array" aca="1" ref="W73" ca="1">IF(ISNUMBER(Main!$F$12),INDEX(INDIRECT("'"&amp;Main!$E$12&amp;"'!$B$1:$BA$550"),ROW(W73),(MATCH("Elevation",INDIRECT("'"&amp;Main!$E$12&amp;"'!$B$1:$BA$1"),0))),"--")</f>
        <v>--</v>
      </c>
      <c r="X73" s="43" t="str" cm="1">
        <f t="array" aca="1" ref="X73" ca="1">IF(ISNUMBER(Main!$F$13),INDEX(INDIRECT("'"&amp;Main!$E$13&amp;"'!$B$1:$BA$550"),ROW(X73),(MATCH("Elevation",INDIRECT("'"&amp;Main!$E$13&amp;"'!$B$1:$BA$1"),0))),"--")</f>
        <v>--</v>
      </c>
      <c r="Y73" s="43" t="str" cm="1">
        <f t="array" aca="1" ref="Y73" ca="1">IF(ISNUMBER(Main!$F$14),INDEX(INDIRECT("'"&amp;Main!$E$14&amp;"'!$B$1:$BA$550"),ROW(Y73),(MATCH("Elevation",INDIRECT("'"&amp;Main!$E$14&amp;"'!$B$1:$BA$1"),0))),"--")</f>
        <v>--</v>
      </c>
      <c r="Z73" s="221"/>
      <c r="AA73" s="43">
        <f ca="1">IF(ISNUMBER(Main!$F$3),'Storage-elevation'!BD73/1000,"--")</f>
        <v>0</v>
      </c>
      <c r="AB73" s="43">
        <f ca="1">IF(ISNUMBER(Main!$F$4),'Storage-elevation'!BE73/1000,"--")</f>
        <v>0</v>
      </c>
      <c r="AC73" s="172">
        <f ca="1">IF(ISNUMBER(Main!$F$5),'Storage-elevation'!BF73/1000,"--")</f>
        <v>0</v>
      </c>
      <c r="AD73" s="43">
        <f ca="1">IF(ISNUMBER(Main!$F$6),'Storage-elevation'!BG73/1000,"--")</f>
        <v>0</v>
      </c>
      <c r="AE73" s="43">
        <f ca="1">IF(ISNUMBER(Main!$F$7),'Storage-elevation'!BH73/1000,"--")</f>
        <v>0</v>
      </c>
      <c r="AF73" s="43">
        <f ca="1">IF(ISNUMBER(Main!$F$8),'Storage-elevation'!BI73/1000,"--")</f>
        <v>0</v>
      </c>
      <c r="AG73" s="43" t="str">
        <f ca="1">IF(ISNUMBER(Main!$F$9),'Storage-elevation'!BJ73/1000,"--")</f>
        <v>--</v>
      </c>
      <c r="AH73" s="172" t="str">
        <f ca="1">IF(ISNUMBER(Main!$F$10),'Storage-elevation'!BK73/1000,"--")</f>
        <v>--</v>
      </c>
      <c r="AI73" s="43" t="str">
        <f ca="1">IF(ISNUMBER(Main!$F$11),'Storage-elevation'!BL73/1000,"--")</f>
        <v>--</v>
      </c>
      <c r="AJ73" s="43" t="str">
        <f ca="1">IF(ISNUMBER(Main!$F$12),'Storage-elevation'!BM73/1000,"--")</f>
        <v>--</v>
      </c>
      <c r="AK73" s="43" t="str">
        <f ca="1">IF(ISNUMBER(Main!$F$13),'Storage-elevation'!BN73/1000,"--")</f>
        <v>--</v>
      </c>
      <c r="AL73" s="43" t="str">
        <f ca="1">IF(ISNUMBER(Main!$F$14),'Storage-elevation'!BO73/1000,"--")</f>
        <v>--</v>
      </c>
    </row>
    <row r="74" spans="1:38" x14ac:dyDescent="0.3">
      <c r="A74" s="43" cm="1">
        <f t="array" aca="1" ref="A74" ca="1">IF(ISNUMBER(Main!$F$3),INDEX(INDIRECT("'"&amp;Main!$E$3&amp;"'!$B$1:$BA$550"),ROW(A74),(MATCH("Temp",INDIRECT("'"&amp;Main!$E$3&amp;"'!$B$1:$BA$1"),0))),"--")</f>
        <v>0</v>
      </c>
      <c r="B74" s="43" cm="1">
        <f t="array" aca="1" ref="B74" ca="1">IF(ISNUMBER(Main!$F$4),INDEX(INDIRECT("'"&amp;Main!$E$4&amp;"'!$B$1:$BA$550"),ROW(B74),(MATCH("Temp",INDIRECT("'"&amp;Main!$E$4&amp;"'!$B$1:$BA$1"),0))),"--")</f>
        <v>0</v>
      </c>
      <c r="C74" s="43" cm="1">
        <f t="array" aca="1" ref="C74" ca="1">IF(ISNUMBER(Main!$F$5),INDEX(INDIRECT("'"&amp;Main!$E$5&amp;"'!$B$1:$BA$550"),ROW(C74),(MATCH("Temp",INDIRECT("'"&amp;Main!$E$5&amp;"'!$B$1:$BA$1"),0))),"--")</f>
        <v>0</v>
      </c>
      <c r="D74" s="43" cm="1">
        <f t="array" aca="1" ref="D74" ca="1">IF(ISNUMBER(Main!$F$6),INDEX(INDIRECT("'"&amp;Main!$E$6&amp;"'!$B$1:$BA$550"),ROW(D74),(MATCH("Temp",INDIRECT("'"&amp;Main!$E$6&amp;"'!$B$1:$BA$1"),0))),"--")</f>
        <v>0</v>
      </c>
      <c r="E74" s="43" cm="1">
        <f t="array" aca="1" ref="E74" ca="1">IF(ISNUMBER(Main!$F$7),INDEX(INDIRECT("'"&amp;Main!$E$7&amp;"'!$B$1:$BA$550"),ROW(E74),(MATCH("Temp",INDIRECT("'"&amp;Main!$E$7&amp;"'!$B$1:$BA$1"),0))),"--")</f>
        <v>0</v>
      </c>
      <c r="F74" s="43" cm="1">
        <f t="array" aca="1" ref="F74" ca="1">IF(ISNUMBER(Main!$F$8),INDEX(INDIRECT("'"&amp;Main!$E$8&amp;"'!$B$1:$BA$550"),ROW(F74),(MATCH("Temp",INDIRECT("'"&amp;Main!$E$8&amp;"'!$B$1:$BA$1"),0))),"--")</f>
        <v>0</v>
      </c>
      <c r="G74" s="43" t="str" cm="1">
        <f t="array" aca="1" ref="G74" ca="1">IF(ISNUMBER(Main!$F$9),INDEX(INDIRECT("'"&amp;Main!$E$9&amp;"'!$B$1:$BA$550"),ROW(G74),(MATCH("Temp",INDIRECT("'"&amp;Main!$E$9&amp;"'!$B$1:$BA$1"),0))),"--")</f>
        <v>--</v>
      </c>
      <c r="H74" s="43" t="str" cm="1">
        <f t="array" aca="1" ref="H74" ca="1">IF(ISNUMBER(Main!$F$10),INDEX(INDIRECT("'"&amp;Main!$E$10&amp;"'!$B$1:$BA$550"),ROW(H74),(MATCH("Temp",INDIRECT("'"&amp;Main!$E$10&amp;"'!$B$1:$BA$1"),0))),"--")</f>
        <v>--</v>
      </c>
      <c r="I74" s="43" t="str" cm="1">
        <f t="array" aca="1" ref="I74" ca="1">IF(ISNUMBER(Main!$F$11),INDEX(INDIRECT("'"&amp;Main!$E$11&amp;"'!$B$1:$BA$550"),ROW(I74),(MATCH("Temp",INDIRECT("'"&amp;Main!$E$11&amp;"'!$B$1:$BA$1"),0))),"--")</f>
        <v>--</v>
      </c>
      <c r="J74" s="43" t="str" cm="1">
        <f t="array" aca="1" ref="J74" ca="1">IF(ISNUMBER(Main!$F$12),INDEX(INDIRECT("'"&amp;Main!$E$12&amp;"'!$B$1:$BA$550"),ROW(J74),(MATCH("Temp",INDIRECT("'"&amp;Main!$E$12&amp;"'!$B$1:$BA$1"),0))),"--")</f>
        <v>--</v>
      </c>
      <c r="K74" s="43" t="str" cm="1">
        <f t="array" aca="1" ref="K74" ca="1">IF(ISNUMBER(Main!$F$13),INDEX(INDIRECT("'"&amp;Main!$E$13&amp;"'!$B$1:$BA$550"),ROW(K74),(MATCH("Temp",INDIRECT("'"&amp;Main!$E$13&amp;"'!$B$1:$BA$1"),0))),"--")</f>
        <v>--</v>
      </c>
      <c r="L74" s="43" t="str" cm="1">
        <f t="array" aca="1" ref="L74" ca="1">IF(ISNUMBER(Main!$F$14),INDEX(INDIRECT("'"&amp;Main!$E$14&amp;"'!$B$1:$BA$550"),ROW(L74),(MATCH("Temp",INDIRECT("'"&amp;Main!$E$14&amp;"'!$B$1:$BA$1"),0))),"--")</f>
        <v>--</v>
      </c>
      <c r="M74" s="221"/>
      <c r="N74" s="43" cm="1">
        <f t="array" aca="1" ref="N74" ca="1">IF(ISNUMBER(Main!$F$3),INDEX(INDIRECT("'"&amp;Main!$E$3&amp;"'!$B$1:$BA$550"),ROW(N74),(MATCH("Elevation",INDIRECT("'"&amp;Main!$E$3&amp;"'!$B$1:$BA$1"),0))),"--")</f>
        <v>0</v>
      </c>
      <c r="O74" s="43" cm="1">
        <f t="array" aca="1" ref="O74" ca="1">IF(ISNUMBER(Main!$F$4),INDEX(INDIRECT("'"&amp;Main!$E$4&amp;"'!$B$1:$BA$550"),ROW(O74),(MATCH("Elevation",INDIRECT("'"&amp;Main!$E$4&amp;"'!$B$1:$BA$1"),0))),"--")</f>
        <v>0</v>
      </c>
      <c r="P74" s="43" cm="1">
        <f t="array" aca="1" ref="P74" ca="1">IF(ISNUMBER(Main!$F$5),INDEX(INDIRECT("'"&amp;Main!$E$5&amp;"'!$B$1:$BA$550"),ROW(P74),(MATCH("Elevation",INDIRECT("'"&amp;Main!$E$5&amp;"'!$B$1:$BA$1"),0))),"--")</f>
        <v>0</v>
      </c>
      <c r="Q74" s="43" cm="1">
        <f t="array" aca="1" ref="Q74" ca="1">IF(ISNUMBER(Main!$F$6),INDEX(INDIRECT("'"&amp;Main!$E$6&amp;"'!$B$1:$BA$550"),ROW(Q74),(MATCH("Elevation",INDIRECT("'"&amp;Main!$E$6&amp;"'!$B$1:$BA$1"),0))),"--")</f>
        <v>0</v>
      </c>
      <c r="R74" s="43" cm="1">
        <f t="array" aca="1" ref="R74" ca="1">IF(ISNUMBER(Main!$F$7),INDEX(INDIRECT("'"&amp;Main!$E$7&amp;"'!$B$1:$BA$550"),ROW(R74),(MATCH("Elevation",INDIRECT("'"&amp;Main!$E$7&amp;"'!$B$1:$BA$1"),0))),"--")</f>
        <v>0</v>
      </c>
      <c r="S74" s="43" cm="1">
        <f t="array" aca="1" ref="S74" ca="1">IF(ISNUMBER(Main!$F$8),INDEX(INDIRECT("'"&amp;Main!$E$8&amp;"'!$B$1:$BA$550"),ROW(S74),(MATCH("Elevation",INDIRECT("'"&amp;Main!$E$8&amp;"'!$B$1:$BA$1"),0))),"--")</f>
        <v>0</v>
      </c>
      <c r="T74" s="43" t="str" cm="1">
        <f t="array" aca="1" ref="T74" ca="1">IF(ISNUMBER(Main!$F$9),INDEX(INDIRECT("'"&amp;Main!$E$9&amp;"'!$B$1:$BA$550"),ROW(T74),(MATCH("Elevation",INDIRECT("'"&amp;Main!$E$9&amp;"'!$B$1:$BA$1"),0))),"--")</f>
        <v>--</v>
      </c>
      <c r="U74" s="43" t="str" cm="1">
        <f t="array" aca="1" ref="U74" ca="1">IF(ISNUMBER(Main!$F$10),INDEX(INDIRECT("'"&amp;Main!$E$10&amp;"'!$B$1:$BA$550"),ROW(U74),(MATCH("Elevation",INDIRECT("'"&amp;Main!$E$10&amp;"'!$B$1:$BA$1"),0))),"--")</f>
        <v>--</v>
      </c>
      <c r="V74" s="43" t="str" cm="1">
        <f t="array" aca="1" ref="V74" ca="1">IF(ISNUMBER(Main!$F$11),INDEX(INDIRECT("'"&amp;Main!$E$11&amp;"'!$B$1:$BA$550"),ROW(V74),(MATCH("Elevation",INDIRECT("'"&amp;Main!$E$11&amp;"'!$B$1:$BA$1"),0))),"--")</f>
        <v>--</v>
      </c>
      <c r="W74" s="43" t="str" cm="1">
        <f t="array" aca="1" ref="W74" ca="1">IF(ISNUMBER(Main!$F$12),INDEX(INDIRECT("'"&amp;Main!$E$12&amp;"'!$B$1:$BA$550"),ROW(W74),(MATCH("Elevation",INDIRECT("'"&amp;Main!$E$12&amp;"'!$B$1:$BA$1"),0))),"--")</f>
        <v>--</v>
      </c>
      <c r="X74" s="43" t="str" cm="1">
        <f t="array" aca="1" ref="X74" ca="1">IF(ISNUMBER(Main!$F$13),INDEX(INDIRECT("'"&amp;Main!$E$13&amp;"'!$B$1:$BA$550"),ROW(X74),(MATCH("Elevation",INDIRECT("'"&amp;Main!$E$13&amp;"'!$B$1:$BA$1"),0))),"--")</f>
        <v>--</v>
      </c>
      <c r="Y74" s="43" t="str" cm="1">
        <f t="array" aca="1" ref="Y74" ca="1">IF(ISNUMBER(Main!$F$14),INDEX(INDIRECT("'"&amp;Main!$E$14&amp;"'!$B$1:$BA$550"),ROW(Y74),(MATCH("Elevation",INDIRECT("'"&amp;Main!$E$14&amp;"'!$B$1:$BA$1"),0))),"--")</f>
        <v>--</v>
      </c>
      <c r="Z74" s="221"/>
      <c r="AA74" s="43">
        <f ca="1">IF(ISNUMBER(Main!$F$3),'Storage-elevation'!BD74/1000,"--")</f>
        <v>0</v>
      </c>
      <c r="AB74" s="43">
        <f ca="1">IF(ISNUMBER(Main!$F$4),'Storage-elevation'!BE74/1000,"--")</f>
        <v>0</v>
      </c>
      <c r="AC74" s="172">
        <f ca="1">IF(ISNUMBER(Main!$F$5),'Storage-elevation'!BF74/1000,"--")</f>
        <v>0</v>
      </c>
      <c r="AD74" s="43">
        <f ca="1">IF(ISNUMBER(Main!$F$6),'Storage-elevation'!BG74/1000,"--")</f>
        <v>0</v>
      </c>
      <c r="AE74" s="43">
        <f ca="1">IF(ISNUMBER(Main!$F$7),'Storage-elevation'!BH74/1000,"--")</f>
        <v>0</v>
      </c>
      <c r="AF74" s="43">
        <f ca="1">IF(ISNUMBER(Main!$F$8),'Storage-elevation'!BI74/1000,"--")</f>
        <v>0</v>
      </c>
      <c r="AG74" s="43" t="str">
        <f ca="1">IF(ISNUMBER(Main!$F$9),'Storage-elevation'!BJ74/1000,"--")</f>
        <v>--</v>
      </c>
      <c r="AH74" s="172" t="str">
        <f ca="1">IF(ISNUMBER(Main!$F$10),'Storage-elevation'!BK74/1000,"--")</f>
        <v>--</v>
      </c>
      <c r="AI74" s="43" t="str">
        <f ca="1">IF(ISNUMBER(Main!$F$11),'Storage-elevation'!BL74/1000,"--")</f>
        <v>--</v>
      </c>
      <c r="AJ74" s="43" t="str">
        <f ca="1">IF(ISNUMBER(Main!$F$12),'Storage-elevation'!BM74/1000,"--")</f>
        <v>--</v>
      </c>
      <c r="AK74" s="43" t="str">
        <f ca="1">IF(ISNUMBER(Main!$F$13),'Storage-elevation'!BN74/1000,"--")</f>
        <v>--</v>
      </c>
      <c r="AL74" s="43" t="str">
        <f ca="1">IF(ISNUMBER(Main!$F$14),'Storage-elevation'!BO74/1000,"--")</f>
        <v>--</v>
      </c>
    </row>
    <row r="75" spans="1:38" x14ac:dyDescent="0.3">
      <c r="A75" s="43" cm="1">
        <f t="array" aca="1" ref="A75" ca="1">IF(ISNUMBER(Main!$F$3),INDEX(INDIRECT("'"&amp;Main!$E$3&amp;"'!$B$1:$BA$550"),ROW(A75),(MATCH("Temp",INDIRECT("'"&amp;Main!$E$3&amp;"'!$B$1:$BA$1"),0))),"--")</f>
        <v>0</v>
      </c>
      <c r="B75" s="43" cm="1">
        <f t="array" aca="1" ref="B75" ca="1">IF(ISNUMBER(Main!$F$4),INDEX(INDIRECT("'"&amp;Main!$E$4&amp;"'!$B$1:$BA$550"),ROW(B75),(MATCH("Temp",INDIRECT("'"&amp;Main!$E$4&amp;"'!$B$1:$BA$1"),0))),"--")</f>
        <v>0</v>
      </c>
      <c r="C75" s="43" cm="1">
        <f t="array" aca="1" ref="C75" ca="1">IF(ISNUMBER(Main!$F$5),INDEX(INDIRECT("'"&amp;Main!$E$5&amp;"'!$B$1:$BA$550"),ROW(C75),(MATCH("Temp",INDIRECT("'"&amp;Main!$E$5&amp;"'!$B$1:$BA$1"),0))),"--")</f>
        <v>0</v>
      </c>
      <c r="D75" s="43" cm="1">
        <f t="array" aca="1" ref="D75" ca="1">IF(ISNUMBER(Main!$F$6),INDEX(INDIRECT("'"&amp;Main!$E$6&amp;"'!$B$1:$BA$550"),ROW(D75),(MATCH("Temp",INDIRECT("'"&amp;Main!$E$6&amp;"'!$B$1:$BA$1"),0))),"--")</f>
        <v>0</v>
      </c>
      <c r="E75" s="43" cm="1">
        <f t="array" aca="1" ref="E75" ca="1">IF(ISNUMBER(Main!$F$7),INDEX(INDIRECT("'"&amp;Main!$E$7&amp;"'!$B$1:$BA$550"),ROW(E75),(MATCH("Temp",INDIRECT("'"&amp;Main!$E$7&amp;"'!$B$1:$BA$1"),0))),"--")</f>
        <v>0</v>
      </c>
      <c r="F75" s="43" cm="1">
        <f t="array" aca="1" ref="F75" ca="1">IF(ISNUMBER(Main!$F$8),INDEX(INDIRECT("'"&amp;Main!$E$8&amp;"'!$B$1:$BA$550"),ROW(F75),(MATCH("Temp",INDIRECT("'"&amp;Main!$E$8&amp;"'!$B$1:$BA$1"),0))),"--")</f>
        <v>0</v>
      </c>
      <c r="G75" s="43" t="str" cm="1">
        <f t="array" aca="1" ref="G75" ca="1">IF(ISNUMBER(Main!$F$9),INDEX(INDIRECT("'"&amp;Main!$E$9&amp;"'!$B$1:$BA$550"),ROW(G75),(MATCH("Temp",INDIRECT("'"&amp;Main!$E$9&amp;"'!$B$1:$BA$1"),0))),"--")</f>
        <v>--</v>
      </c>
      <c r="H75" s="43" t="str" cm="1">
        <f t="array" aca="1" ref="H75" ca="1">IF(ISNUMBER(Main!$F$10),INDEX(INDIRECT("'"&amp;Main!$E$10&amp;"'!$B$1:$BA$550"),ROW(H75),(MATCH("Temp",INDIRECT("'"&amp;Main!$E$10&amp;"'!$B$1:$BA$1"),0))),"--")</f>
        <v>--</v>
      </c>
      <c r="I75" s="43" t="str" cm="1">
        <f t="array" aca="1" ref="I75" ca="1">IF(ISNUMBER(Main!$F$11),INDEX(INDIRECT("'"&amp;Main!$E$11&amp;"'!$B$1:$BA$550"),ROW(I75),(MATCH("Temp",INDIRECT("'"&amp;Main!$E$11&amp;"'!$B$1:$BA$1"),0))),"--")</f>
        <v>--</v>
      </c>
      <c r="J75" s="43" t="str" cm="1">
        <f t="array" aca="1" ref="J75" ca="1">IF(ISNUMBER(Main!$F$12),INDEX(INDIRECT("'"&amp;Main!$E$12&amp;"'!$B$1:$BA$550"),ROW(J75),(MATCH("Temp",INDIRECT("'"&amp;Main!$E$12&amp;"'!$B$1:$BA$1"),0))),"--")</f>
        <v>--</v>
      </c>
      <c r="K75" s="43" t="str" cm="1">
        <f t="array" aca="1" ref="K75" ca="1">IF(ISNUMBER(Main!$F$13),INDEX(INDIRECT("'"&amp;Main!$E$13&amp;"'!$B$1:$BA$550"),ROW(K75),(MATCH("Temp",INDIRECT("'"&amp;Main!$E$13&amp;"'!$B$1:$BA$1"),0))),"--")</f>
        <v>--</v>
      </c>
      <c r="L75" s="43" t="str" cm="1">
        <f t="array" aca="1" ref="L75" ca="1">IF(ISNUMBER(Main!$F$14),INDEX(INDIRECT("'"&amp;Main!$E$14&amp;"'!$B$1:$BA$550"),ROW(L75),(MATCH("Temp",INDIRECT("'"&amp;Main!$E$14&amp;"'!$B$1:$BA$1"),0))),"--")</f>
        <v>--</v>
      </c>
      <c r="M75" s="221"/>
      <c r="N75" s="43" cm="1">
        <f t="array" aca="1" ref="N75" ca="1">IF(ISNUMBER(Main!$F$3),INDEX(INDIRECT("'"&amp;Main!$E$3&amp;"'!$B$1:$BA$550"),ROW(N75),(MATCH("Elevation",INDIRECT("'"&amp;Main!$E$3&amp;"'!$B$1:$BA$1"),0))),"--")</f>
        <v>0</v>
      </c>
      <c r="O75" s="43" cm="1">
        <f t="array" aca="1" ref="O75" ca="1">IF(ISNUMBER(Main!$F$4),INDEX(INDIRECT("'"&amp;Main!$E$4&amp;"'!$B$1:$BA$550"),ROW(O75),(MATCH("Elevation",INDIRECT("'"&amp;Main!$E$4&amp;"'!$B$1:$BA$1"),0))),"--")</f>
        <v>0</v>
      </c>
      <c r="P75" s="43" cm="1">
        <f t="array" aca="1" ref="P75" ca="1">IF(ISNUMBER(Main!$F$5),INDEX(INDIRECT("'"&amp;Main!$E$5&amp;"'!$B$1:$BA$550"),ROW(P75),(MATCH("Elevation",INDIRECT("'"&amp;Main!$E$5&amp;"'!$B$1:$BA$1"),0))),"--")</f>
        <v>0</v>
      </c>
      <c r="Q75" s="43" cm="1">
        <f t="array" aca="1" ref="Q75" ca="1">IF(ISNUMBER(Main!$F$6),INDEX(INDIRECT("'"&amp;Main!$E$6&amp;"'!$B$1:$BA$550"),ROW(Q75),(MATCH("Elevation",INDIRECT("'"&amp;Main!$E$6&amp;"'!$B$1:$BA$1"),0))),"--")</f>
        <v>0</v>
      </c>
      <c r="R75" s="43" cm="1">
        <f t="array" aca="1" ref="R75" ca="1">IF(ISNUMBER(Main!$F$7),INDEX(INDIRECT("'"&amp;Main!$E$7&amp;"'!$B$1:$BA$550"),ROW(R75),(MATCH("Elevation",INDIRECT("'"&amp;Main!$E$7&amp;"'!$B$1:$BA$1"),0))),"--")</f>
        <v>0</v>
      </c>
      <c r="S75" s="43" cm="1">
        <f t="array" aca="1" ref="S75" ca="1">IF(ISNUMBER(Main!$F$8),INDEX(INDIRECT("'"&amp;Main!$E$8&amp;"'!$B$1:$BA$550"),ROW(S75),(MATCH("Elevation",INDIRECT("'"&amp;Main!$E$8&amp;"'!$B$1:$BA$1"),0))),"--")</f>
        <v>0</v>
      </c>
      <c r="T75" s="43" t="str" cm="1">
        <f t="array" aca="1" ref="T75" ca="1">IF(ISNUMBER(Main!$F$9),INDEX(INDIRECT("'"&amp;Main!$E$9&amp;"'!$B$1:$BA$550"),ROW(T75),(MATCH("Elevation",INDIRECT("'"&amp;Main!$E$9&amp;"'!$B$1:$BA$1"),0))),"--")</f>
        <v>--</v>
      </c>
      <c r="U75" s="43" t="str" cm="1">
        <f t="array" aca="1" ref="U75" ca="1">IF(ISNUMBER(Main!$F$10),INDEX(INDIRECT("'"&amp;Main!$E$10&amp;"'!$B$1:$BA$550"),ROW(U75),(MATCH("Elevation",INDIRECT("'"&amp;Main!$E$10&amp;"'!$B$1:$BA$1"),0))),"--")</f>
        <v>--</v>
      </c>
      <c r="V75" s="43" t="str" cm="1">
        <f t="array" aca="1" ref="V75" ca="1">IF(ISNUMBER(Main!$F$11),INDEX(INDIRECT("'"&amp;Main!$E$11&amp;"'!$B$1:$BA$550"),ROW(V75),(MATCH("Elevation",INDIRECT("'"&amp;Main!$E$11&amp;"'!$B$1:$BA$1"),0))),"--")</f>
        <v>--</v>
      </c>
      <c r="W75" s="43" t="str" cm="1">
        <f t="array" aca="1" ref="W75" ca="1">IF(ISNUMBER(Main!$F$12),INDEX(INDIRECT("'"&amp;Main!$E$12&amp;"'!$B$1:$BA$550"),ROW(W75),(MATCH("Elevation",INDIRECT("'"&amp;Main!$E$12&amp;"'!$B$1:$BA$1"),0))),"--")</f>
        <v>--</v>
      </c>
      <c r="X75" s="43" t="str" cm="1">
        <f t="array" aca="1" ref="X75" ca="1">IF(ISNUMBER(Main!$F$13),INDEX(INDIRECT("'"&amp;Main!$E$13&amp;"'!$B$1:$BA$550"),ROW(X75),(MATCH("Elevation",INDIRECT("'"&amp;Main!$E$13&amp;"'!$B$1:$BA$1"),0))),"--")</f>
        <v>--</v>
      </c>
      <c r="Y75" s="43" t="str" cm="1">
        <f t="array" aca="1" ref="Y75" ca="1">IF(ISNUMBER(Main!$F$14),INDEX(INDIRECT("'"&amp;Main!$E$14&amp;"'!$B$1:$BA$550"),ROW(Y75),(MATCH("Elevation",INDIRECT("'"&amp;Main!$E$14&amp;"'!$B$1:$BA$1"),0))),"--")</f>
        <v>--</v>
      </c>
      <c r="Z75" s="221"/>
      <c r="AA75" s="43">
        <f ca="1">IF(ISNUMBER(Main!$F$3),'Storage-elevation'!BD75/1000,"--")</f>
        <v>0</v>
      </c>
      <c r="AB75" s="43">
        <f ca="1">IF(ISNUMBER(Main!$F$4),'Storage-elevation'!BE75/1000,"--")</f>
        <v>0</v>
      </c>
      <c r="AC75" s="172">
        <f ca="1">IF(ISNUMBER(Main!$F$5),'Storage-elevation'!BF75/1000,"--")</f>
        <v>0</v>
      </c>
      <c r="AD75" s="43">
        <f ca="1">IF(ISNUMBER(Main!$F$6),'Storage-elevation'!BG75/1000,"--")</f>
        <v>0</v>
      </c>
      <c r="AE75" s="43">
        <f ca="1">IF(ISNUMBER(Main!$F$7),'Storage-elevation'!BH75/1000,"--")</f>
        <v>0</v>
      </c>
      <c r="AF75" s="43">
        <f ca="1">IF(ISNUMBER(Main!$F$8),'Storage-elevation'!BI75/1000,"--")</f>
        <v>0</v>
      </c>
      <c r="AG75" s="43" t="str">
        <f ca="1">IF(ISNUMBER(Main!$F$9),'Storage-elevation'!BJ75/1000,"--")</f>
        <v>--</v>
      </c>
      <c r="AH75" s="172" t="str">
        <f ca="1">IF(ISNUMBER(Main!$F$10),'Storage-elevation'!BK75/1000,"--")</f>
        <v>--</v>
      </c>
      <c r="AI75" s="43" t="str">
        <f ca="1">IF(ISNUMBER(Main!$F$11),'Storage-elevation'!BL75/1000,"--")</f>
        <v>--</v>
      </c>
      <c r="AJ75" s="43" t="str">
        <f ca="1">IF(ISNUMBER(Main!$F$12),'Storage-elevation'!BM75/1000,"--")</f>
        <v>--</v>
      </c>
      <c r="AK75" s="43" t="str">
        <f ca="1">IF(ISNUMBER(Main!$F$13),'Storage-elevation'!BN75/1000,"--")</f>
        <v>--</v>
      </c>
      <c r="AL75" s="43" t="str">
        <f ca="1">IF(ISNUMBER(Main!$F$14),'Storage-elevation'!BO75/1000,"--")</f>
        <v>--</v>
      </c>
    </row>
    <row r="76" spans="1:38" x14ac:dyDescent="0.3">
      <c r="A76" s="43" cm="1">
        <f t="array" aca="1" ref="A76" ca="1">IF(ISNUMBER(Main!$F$3),INDEX(INDIRECT("'"&amp;Main!$E$3&amp;"'!$B$1:$BA$550"),ROW(A76),(MATCH("Temp",INDIRECT("'"&amp;Main!$E$3&amp;"'!$B$1:$BA$1"),0))),"--")</f>
        <v>0</v>
      </c>
      <c r="B76" s="43" cm="1">
        <f t="array" aca="1" ref="B76" ca="1">IF(ISNUMBER(Main!$F$4),INDEX(INDIRECT("'"&amp;Main!$E$4&amp;"'!$B$1:$BA$550"),ROW(B76),(MATCH("Temp",INDIRECT("'"&amp;Main!$E$4&amp;"'!$B$1:$BA$1"),0))),"--")</f>
        <v>0</v>
      </c>
      <c r="C76" s="43" cm="1">
        <f t="array" aca="1" ref="C76" ca="1">IF(ISNUMBER(Main!$F$5),INDEX(INDIRECT("'"&amp;Main!$E$5&amp;"'!$B$1:$BA$550"),ROW(C76),(MATCH("Temp",INDIRECT("'"&amp;Main!$E$5&amp;"'!$B$1:$BA$1"),0))),"--")</f>
        <v>0</v>
      </c>
      <c r="D76" s="43" cm="1">
        <f t="array" aca="1" ref="D76" ca="1">IF(ISNUMBER(Main!$F$6),INDEX(INDIRECT("'"&amp;Main!$E$6&amp;"'!$B$1:$BA$550"),ROW(D76),(MATCH("Temp",INDIRECT("'"&amp;Main!$E$6&amp;"'!$B$1:$BA$1"),0))),"--")</f>
        <v>0</v>
      </c>
      <c r="E76" s="43" cm="1">
        <f t="array" aca="1" ref="E76" ca="1">IF(ISNUMBER(Main!$F$7),INDEX(INDIRECT("'"&amp;Main!$E$7&amp;"'!$B$1:$BA$550"),ROW(E76),(MATCH("Temp",INDIRECT("'"&amp;Main!$E$7&amp;"'!$B$1:$BA$1"),0))),"--")</f>
        <v>0</v>
      </c>
      <c r="F76" s="43" cm="1">
        <f t="array" aca="1" ref="F76" ca="1">IF(ISNUMBER(Main!$F$8),INDEX(INDIRECT("'"&amp;Main!$E$8&amp;"'!$B$1:$BA$550"),ROW(F76),(MATCH("Temp",INDIRECT("'"&amp;Main!$E$8&amp;"'!$B$1:$BA$1"),0))),"--")</f>
        <v>0</v>
      </c>
      <c r="G76" s="43" t="str" cm="1">
        <f t="array" aca="1" ref="G76" ca="1">IF(ISNUMBER(Main!$F$9),INDEX(INDIRECT("'"&amp;Main!$E$9&amp;"'!$B$1:$BA$550"),ROW(G76),(MATCH("Temp",INDIRECT("'"&amp;Main!$E$9&amp;"'!$B$1:$BA$1"),0))),"--")</f>
        <v>--</v>
      </c>
      <c r="H76" s="43" t="str" cm="1">
        <f t="array" aca="1" ref="H76" ca="1">IF(ISNUMBER(Main!$F$10),INDEX(INDIRECT("'"&amp;Main!$E$10&amp;"'!$B$1:$BA$550"),ROW(H76),(MATCH("Temp",INDIRECT("'"&amp;Main!$E$10&amp;"'!$B$1:$BA$1"),0))),"--")</f>
        <v>--</v>
      </c>
      <c r="I76" s="43" t="str" cm="1">
        <f t="array" aca="1" ref="I76" ca="1">IF(ISNUMBER(Main!$F$11),INDEX(INDIRECT("'"&amp;Main!$E$11&amp;"'!$B$1:$BA$550"),ROW(I76),(MATCH("Temp",INDIRECT("'"&amp;Main!$E$11&amp;"'!$B$1:$BA$1"),0))),"--")</f>
        <v>--</v>
      </c>
      <c r="J76" s="43" t="str" cm="1">
        <f t="array" aca="1" ref="J76" ca="1">IF(ISNUMBER(Main!$F$12),INDEX(INDIRECT("'"&amp;Main!$E$12&amp;"'!$B$1:$BA$550"),ROW(J76),(MATCH("Temp",INDIRECT("'"&amp;Main!$E$12&amp;"'!$B$1:$BA$1"),0))),"--")</f>
        <v>--</v>
      </c>
      <c r="K76" s="43" t="str" cm="1">
        <f t="array" aca="1" ref="K76" ca="1">IF(ISNUMBER(Main!$F$13),INDEX(INDIRECT("'"&amp;Main!$E$13&amp;"'!$B$1:$BA$550"),ROW(K76),(MATCH("Temp",INDIRECT("'"&amp;Main!$E$13&amp;"'!$B$1:$BA$1"),0))),"--")</f>
        <v>--</v>
      </c>
      <c r="L76" s="43" t="str" cm="1">
        <f t="array" aca="1" ref="L76" ca="1">IF(ISNUMBER(Main!$F$14),INDEX(INDIRECT("'"&amp;Main!$E$14&amp;"'!$B$1:$BA$550"),ROW(L76),(MATCH("Temp",INDIRECT("'"&amp;Main!$E$14&amp;"'!$B$1:$BA$1"),0))),"--")</f>
        <v>--</v>
      </c>
      <c r="M76" s="221"/>
      <c r="N76" s="43" cm="1">
        <f t="array" aca="1" ref="N76" ca="1">IF(ISNUMBER(Main!$F$3),INDEX(INDIRECT("'"&amp;Main!$E$3&amp;"'!$B$1:$BA$550"),ROW(N76),(MATCH("Elevation",INDIRECT("'"&amp;Main!$E$3&amp;"'!$B$1:$BA$1"),0))),"--")</f>
        <v>0</v>
      </c>
      <c r="O76" s="43" cm="1">
        <f t="array" aca="1" ref="O76" ca="1">IF(ISNUMBER(Main!$F$4),INDEX(INDIRECT("'"&amp;Main!$E$4&amp;"'!$B$1:$BA$550"),ROW(O76),(MATCH("Elevation",INDIRECT("'"&amp;Main!$E$4&amp;"'!$B$1:$BA$1"),0))),"--")</f>
        <v>0</v>
      </c>
      <c r="P76" s="43" cm="1">
        <f t="array" aca="1" ref="P76" ca="1">IF(ISNUMBER(Main!$F$5),INDEX(INDIRECT("'"&amp;Main!$E$5&amp;"'!$B$1:$BA$550"),ROW(P76),(MATCH("Elevation",INDIRECT("'"&amp;Main!$E$5&amp;"'!$B$1:$BA$1"),0))),"--")</f>
        <v>0</v>
      </c>
      <c r="Q76" s="43" cm="1">
        <f t="array" aca="1" ref="Q76" ca="1">IF(ISNUMBER(Main!$F$6),INDEX(INDIRECT("'"&amp;Main!$E$6&amp;"'!$B$1:$BA$550"),ROW(Q76),(MATCH("Elevation",INDIRECT("'"&amp;Main!$E$6&amp;"'!$B$1:$BA$1"),0))),"--")</f>
        <v>0</v>
      </c>
      <c r="R76" s="43" cm="1">
        <f t="array" aca="1" ref="R76" ca="1">IF(ISNUMBER(Main!$F$7),INDEX(INDIRECT("'"&amp;Main!$E$7&amp;"'!$B$1:$BA$550"),ROW(R76),(MATCH("Elevation",INDIRECT("'"&amp;Main!$E$7&amp;"'!$B$1:$BA$1"),0))),"--")</f>
        <v>0</v>
      </c>
      <c r="S76" s="43" cm="1">
        <f t="array" aca="1" ref="S76" ca="1">IF(ISNUMBER(Main!$F$8),INDEX(INDIRECT("'"&amp;Main!$E$8&amp;"'!$B$1:$BA$550"),ROW(S76),(MATCH("Elevation",INDIRECT("'"&amp;Main!$E$8&amp;"'!$B$1:$BA$1"),0))),"--")</f>
        <v>0</v>
      </c>
      <c r="T76" s="43" t="str" cm="1">
        <f t="array" aca="1" ref="T76" ca="1">IF(ISNUMBER(Main!$F$9),INDEX(INDIRECT("'"&amp;Main!$E$9&amp;"'!$B$1:$BA$550"),ROW(T76),(MATCH("Elevation",INDIRECT("'"&amp;Main!$E$9&amp;"'!$B$1:$BA$1"),0))),"--")</f>
        <v>--</v>
      </c>
      <c r="U76" s="43" t="str" cm="1">
        <f t="array" aca="1" ref="U76" ca="1">IF(ISNUMBER(Main!$F$10),INDEX(INDIRECT("'"&amp;Main!$E$10&amp;"'!$B$1:$BA$550"),ROW(U76),(MATCH("Elevation",INDIRECT("'"&amp;Main!$E$10&amp;"'!$B$1:$BA$1"),0))),"--")</f>
        <v>--</v>
      </c>
      <c r="V76" s="43" t="str" cm="1">
        <f t="array" aca="1" ref="V76" ca="1">IF(ISNUMBER(Main!$F$11),INDEX(INDIRECT("'"&amp;Main!$E$11&amp;"'!$B$1:$BA$550"),ROW(V76),(MATCH("Elevation",INDIRECT("'"&amp;Main!$E$11&amp;"'!$B$1:$BA$1"),0))),"--")</f>
        <v>--</v>
      </c>
      <c r="W76" s="43" t="str" cm="1">
        <f t="array" aca="1" ref="W76" ca="1">IF(ISNUMBER(Main!$F$12),INDEX(INDIRECT("'"&amp;Main!$E$12&amp;"'!$B$1:$BA$550"),ROW(W76),(MATCH("Elevation",INDIRECT("'"&amp;Main!$E$12&amp;"'!$B$1:$BA$1"),0))),"--")</f>
        <v>--</v>
      </c>
      <c r="X76" s="43" t="str" cm="1">
        <f t="array" aca="1" ref="X76" ca="1">IF(ISNUMBER(Main!$F$13),INDEX(INDIRECT("'"&amp;Main!$E$13&amp;"'!$B$1:$BA$550"),ROW(X76),(MATCH("Elevation",INDIRECT("'"&amp;Main!$E$13&amp;"'!$B$1:$BA$1"),0))),"--")</f>
        <v>--</v>
      </c>
      <c r="Y76" s="43" t="str" cm="1">
        <f t="array" aca="1" ref="Y76" ca="1">IF(ISNUMBER(Main!$F$14),INDEX(INDIRECT("'"&amp;Main!$E$14&amp;"'!$B$1:$BA$550"),ROW(Y76),(MATCH("Elevation",INDIRECT("'"&amp;Main!$E$14&amp;"'!$B$1:$BA$1"),0))),"--")</f>
        <v>--</v>
      </c>
      <c r="Z76" s="221"/>
      <c r="AA76" s="43">
        <f ca="1">IF(ISNUMBER(Main!$F$3),'Storage-elevation'!BD76/1000,"--")</f>
        <v>0</v>
      </c>
      <c r="AB76" s="43">
        <f ca="1">IF(ISNUMBER(Main!$F$4),'Storage-elevation'!BE76/1000,"--")</f>
        <v>0</v>
      </c>
      <c r="AC76" s="172">
        <f ca="1">IF(ISNUMBER(Main!$F$5),'Storage-elevation'!BF76/1000,"--")</f>
        <v>0</v>
      </c>
      <c r="AD76" s="43">
        <f ca="1">IF(ISNUMBER(Main!$F$6),'Storage-elevation'!BG76/1000,"--")</f>
        <v>0</v>
      </c>
      <c r="AE76" s="43">
        <f ca="1">IF(ISNUMBER(Main!$F$7),'Storage-elevation'!BH76/1000,"--")</f>
        <v>0</v>
      </c>
      <c r="AF76" s="43">
        <f ca="1">IF(ISNUMBER(Main!$F$8),'Storage-elevation'!BI76/1000,"--")</f>
        <v>0</v>
      </c>
      <c r="AG76" s="43" t="str">
        <f ca="1">IF(ISNUMBER(Main!$F$9),'Storage-elevation'!BJ76/1000,"--")</f>
        <v>--</v>
      </c>
      <c r="AH76" s="172" t="str">
        <f ca="1">IF(ISNUMBER(Main!$F$10),'Storage-elevation'!BK76/1000,"--")</f>
        <v>--</v>
      </c>
      <c r="AI76" s="43" t="str">
        <f ca="1">IF(ISNUMBER(Main!$F$11),'Storage-elevation'!BL76/1000,"--")</f>
        <v>--</v>
      </c>
      <c r="AJ76" s="43" t="str">
        <f ca="1">IF(ISNUMBER(Main!$F$12),'Storage-elevation'!BM76/1000,"--")</f>
        <v>--</v>
      </c>
      <c r="AK76" s="43" t="str">
        <f ca="1">IF(ISNUMBER(Main!$F$13),'Storage-elevation'!BN76/1000,"--")</f>
        <v>--</v>
      </c>
      <c r="AL76" s="43" t="str">
        <f ca="1">IF(ISNUMBER(Main!$F$14),'Storage-elevation'!BO76/1000,"--")</f>
        <v>--</v>
      </c>
    </row>
    <row r="77" spans="1:38" x14ac:dyDescent="0.3">
      <c r="A77" s="43" cm="1">
        <f t="array" aca="1" ref="A77" ca="1">IF(ISNUMBER(Main!$F$3),INDEX(INDIRECT("'"&amp;Main!$E$3&amp;"'!$B$1:$BA$550"),ROW(A77),(MATCH("Temp",INDIRECT("'"&amp;Main!$E$3&amp;"'!$B$1:$BA$1"),0))),"--")</f>
        <v>0</v>
      </c>
      <c r="B77" s="43" cm="1">
        <f t="array" aca="1" ref="B77" ca="1">IF(ISNUMBER(Main!$F$4),INDEX(INDIRECT("'"&amp;Main!$E$4&amp;"'!$B$1:$BA$550"),ROW(B77),(MATCH("Temp",INDIRECT("'"&amp;Main!$E$4&amp;"'!$B$1:$BA$1"),0))),"--")</f>
        <v>0</v>
      </c>
      <c r="C77" s="43" cm="1">
        <f t="array" aca="1" ref="C77" ca="1">IF(ISNUMBER(Main!$F$5),INDEX(INDIRECT("'"&amp;Main!$E$5&amp;"'!$B$1:$BA$550"),ROW(C77),(MATCH("Temp",INDIRECT("'"&amp;Main!$E$5&amp;"'!$B$1:$BA$1"),0))),"--")</f>
        <v>0</v>
      </c>
      <c r="D77" s="43" cm="1">
        <f t="array" aca="1" ref="D77" ca="1">IF(ISNUMBER(Main!$F$6),INDEX(INDIRECT("'"&amp;Main!$E$6&amp;"'!$B$1:$BA$550"),ROW(D77),(MATCH("Temp",INDIRECT("'"&amp;Main!$E$6&amp;"'!$B$1:$BA$1"),0))),"--")</f>
        <v>0</v>
      </c>
      <c r="E77" s="43" cm="1">
        <f t="array" aca="1" ref="E77" ca="1">IF(ISNUMBER(Main!$F$7),INDEX(INDIRECT("'"&amp;Main!$E$7&amp;"'!$B$1:$BA$550"),ROW(E77),(MATCH("Temp",INDIRECT("'"&amp;Main!$E$7&amp;"'!$B$1:$BA$1"),0))),"--")</f>
        <v>0</v>
      </c>
      <c r="F77" s="43" cm="1">
        <f t="array" aca="1" ref="F77" ca="1">IF(ISNUMBER(Main!$F$8),INDEX(INDIRECT("'"&amp;Main!$E$8&amp;"'!$B$1:$BA$550"),ROW(F77),(MATCH("Temp",INDIRECT("'"&amp;Main!$E$8&amp;"'!$B$1:$BA$1"),0))),"--")</f>
        <v>0</v>
      </c>
      <c r="G77" s="43" t="str" cm="1">
        <f t="array" aca="1" ref="G77" ca="1">IF(ISNUMBER(Main!$F$9),INDEX(INDIRECT("'"&amp;Main!$E$9&amp;"'!$B$1:$BA$550"),ROW(G77),(MATCH("Temp",INDIRECT("'"&amp;Main!$E$9&amp;"'!$B$1:$BA$1"),0))),"--")</f>
        <v>--</v>
      </c>
      <c r="H77" s="43" t="str" cm="1">
        <f t="array" aca="1" ref="H77" ca="1">IF(ISNUMBER(Main!$F$10),INDEX(INDIRECT("'"&amp;Main!$E$10&amp;"'!$B$1:$BA$550"),ROW(H77),(MATCH("Temp",INDIRECT("'"&amp;Main!$E$10&amp;"'!$B$1:$BA$1"),0))),"--")</f>
        <v>--</v>
      </c>
      <c r="I77" s="43" t="str" cm="1">
        <f t="array" aca="1" ref="I77" ca="1">IF(ISNUMBER(Main!$F$11),INDEX(INDIRECT("'"&amp;Main!$E$11&amp;"'!$B$1:$BA$550"),ROW(I77),(MATCH("Temp",INDIRECT("'"&amp;Main!$E$11&amp;"'!$B$1:$BA$1"),0))),"--")</f>
        <v>--</v>
      </c>
      <c r="J77" s="43" t="str" cm="1">
        <f t="array" aca="1" ref="J77" ca="1">IF(ISNUMBER(Main!$F$12),INDEX(INDIRECT("'"&amp;Main!$E$12&amp;"'!$B$1:$BA$550"),ROW(J77),(MATCH("Temp",INDIRECT("'"&amp;Main!$E$12&amp;"'!$B$1:$BA$1"),0))),"--")</f>
        <v>--</v>
      </c>
      <c r="K77" s="43" t="str" cm="1">
        <f t="array" aca="1" ref="K77" ca="1">IF(ISNUMBER(Main!$F$13),INDEX(INDIRECT("'"&amp;Main!$E$13&amp;"'!$B$1:$BA$550"),ROW(K77),(MATCH("Temp",INDIRECT("'"&amp;Main!$E$13&amp;"'!$B$1:$BA$1"),0))),"--")</f>
        <v>--</v>
      </c>
      <c r="L77" s="43" t="str" cm="1">
        <f t="array" aca="1" ref="L77" ca="1">IF(ISNUMBER(Main!$F$14),INDEX(INDIRECT("'"&amp;Main!$E$14&amp;"'!$B$1:$BA$550"),ROW(L77),(MATCH("Temp",INDIRECT("'"&amp;Main!$E$14&amp;"'!$B$1:$BA$1"),0))),"--")</f>
        <v>--</v>
      </c>
      <c r="M77" s="221"/>
      <c r="N77" s="43" cm="1">
        <f t="array" aca="1" ref="N77" ca="1">IF(ISNUMBER(Main!$F$3),INDEX(INDIRECT("'"&amp;Main!$E$3&amp;"'!$B$1:$BA$550"),ROW(N77),(MATCH("Elevation",INDIRECT("'"&amp;Main!$E$3&amp;"'!$B$1:$BA$1"),0))),"--")</f>
        <v>0</v>
      </c>
      <c r="O77" s="43" cm="1">
        <f t="array" aca="1" ref="O77" ca="1">IF(ISNUMBER(Main!$F$4),INDEX(INDIRECT("'"&amp;Main!$E$4&amp;"'!$B$1:$BA$550"),ROW(O77),(MATCH("Elevation",INDIRECT("'"&amp;Main!$E$4&amp;"'!$B$1:$BA$1"),0))),"--")</f>
        <v>0</v>
      </c>
      <c r="P77" s="43" cm="1">
        <f t="array" aca="1" ref="P77" ca="1">IF(ISNUMBER(Main!$F$5),INDEX(INDIRECT("'"&amp;Main!$E$5&amp;"'!$B$1:$BA$550"),ROW(P77),(MATCH("Elevation",INDIRECT("'"&amp;Main!$E$5&amp;"'!$B$1:$BA$1"),0))),"--")</f>
        <v>0</v>
      </c>
      <c r="Q77" s="43" cm="1">
        <f t="array" aca="1" ref="Q77" ca="1">IF(ISNUMBER(Main!$F$6),INDEX(INDIRECT("'"&amp;Main!$E$6&amp;"'!$B$1:$BA$550"),ROW(Q77),(MATCH("Elevation",INDIRECT("'"&amp;Main!$E$6&amp;"'!$B$1:$BA$1"),0))),"--")</f>
        <v>0</v>
      </c>
      <c r="R77" s="43" cm="1">
        <f t="array" aca="1" ref="R77" ca="1">IF(ISNUMBER(Main!$F$7),INDEX(INDIRECT("'"&amp;Main!$E$7&amp;"'!$B$1:$BA$550"),ROW(R77),(MATCH("Elevation",INDIRECT("'"&amp;Main!$E$7&amp;"'!$B$1:$BA$1"),0))),"--")</f>
        <v>0</v>
      </c>
      <c r="S77" s="43" cm="1">
        <f t="array" aca="1" ref="S77" ca="1">IF(ISNUMBER(Main!$F$8),INDEX(INDIRECT("'"&amp;Main!$E$8&amp;"'!$B$1:$BA$550"),ROW(S77),(MATCH("Elevation",INDIRECT("'"&amp;Main!$E$8&amp;"'!$B$1:$BA$1"),0))),"--")</f>
        <v>0</v>
      </c>
      <c r="T77" s="43" t="str" cm="1">
        <f t="array" aca="1" ref="T77" ca="1">IF(ISNUMBER(Main!$F$9),INDEX(INDIRECT("'"&amp;Main!$E$9&amp;"'!$B$1:$BA$550"),ROW(T77),(MATCH("Elevation",INDIRECT("'"&amp;Main!$E$9&amp;"'!$B$1:$BA$1"),0))),"--")</f>
        <v>--</v>
      </c>
      <c r="U77" s="43" t="str" cm="1">
        <f t="array" aca="1" ref="U77" ca="1">IF(ISNUMBER(Main!$F$10),INDEX(INDIRECT("'"&amp;Main!$E$10&amp;"'!$B$1:$BA$550"),ROW(U77),(MATCH("Elevation",INDIRECT("'"&amp;Main!$E$10&amp;"'!$B$1:$BA$1"),0))),"--")</f>
        <v>--</v>
      </c>
      <c r="V77" s="43" t="str" cm="1">
        <f t="array" aca="1" ref="V77" ca="1">IF(ISNUMBER(Main!$F$11),INDEX(INDIRECT("'"&amp;Main!$E$11&amp;"'!$B$1:$BA$550"),ROW(V77),(MATCH("Elevation",INDIRECT("'"&amp;Main!$E$11&amp;"'!$B$1:$BA$1"),0))),"--")</f>
        <v>--</v>
      </c>
      <c r="W77" s="43" t="str" cm="1">
        <f t="array" aca="1" ref="W77" ca="1">IF(ISNUMBER(Main!$F$12),INDEX(INDIRECT("'"&amp;Main!$E$12&amp;"'!$B$1:$BA$550"),ROW(W77),(MATCH("Elevation",INDIRECT("'"&amp;Main!$E$12&amp;"'!$B$1:$BA$1"),0))),"--")</f>
        <v>--</v>
      </c>
      <c r="X77" s="43" t="str" cm="1">
        <f t="array" aca="1" ref="X77" ca="1">IF(ISNUMBER(Main!$F$13),INDEX(INDIRECT("'"&amp;Main!$E$13&amp;"'!$B$1:$BA$550"),ROW(X77),(MATCH("Elevation",INDIRECT("'"&amp;Main!$E$13&amp;"'!$B$1:$BA$1"),0))),"--")</f>
        <v>--</v>
      </c>
      <c r="Y77" s="43" t="str" cm="1">
        <f t="array" aca="1" ref="Y77" ca="1">IF(ISNUMBER(Main!$F$14),INDEX(INDIRECT("'"&amp;Main!$E$14&amp;"'!$B$1:$BA$550"),ROW(Y77),(MATCH("Elevation",INDIRECT("'"&amp;Main!$E$14&amp;"'!$B$1:$BA$1"),0))),"--")</f>
        <v>--</v>
      </c>
      <c r="Z77" s="221"/>
      <c r="AA77" s="43">
        <f ca="1">IF(ISNUMBER(Main!$F$3),'Storage-elevation'!BD77/1000,"--")</f>
        <v>0</v>
      </c>
      <c r="AB77" s="43">
        <f ca="1">IF(ISNUMBER(Main!$F$4),'Storage-elevation'!BE77/1000,"--")</f>
        <v>0</v>
      </c>
      <c r="AC77" s="172">
        <f ca="1">IF(ISNUMBER(Main!$F$5),'Storage-elevation'!BF77/1000,"--")</f>
        <v>0</v>
      </c>
      <c r="AD77" s="43">
        <f ca="1">IF(ISNUMBER(Main!$F$6),'Storage-elevation'!BG77/1000,"--")</f>
        <v>0</v>
      </c>
      <c r="AE77" s="43">
        <f ca="1">IF(ISNUMBER(Main!$F$7),'Storage-elevation'!BH77/1000,"--")</f>
        <v>0</v>
      </c>
      <c r="AF77" s="43">
        <f ca="1">IF(ISNUMBER(Main!$F$8),'Storage-elevation'!BI77/1000,"--")</f>
        <v>0</v>
      </c>
      <c r="AG77" s="43" t="str">
        <f ca="1">IF(ISNUMBER(Main!$F$9),'Storage-elevation'!BJ77/1000,"--")</f>
        <v>--</v>
      </c>
      <c r="AH77" s="172" t="str">
        <f ca="1">IF(ISNUMBER(Main!$F$10),'Storage-elevation'!BK77/1000,"--")</f>
        <v>--</v>
      </c>
      <c r="AI77" s="43" t="str">
        <f ca="1">IF(ISNUMBER(Main!$F$11),'Storage-elevation'!BL77/1000,"--")</f>
        <v>--</v>
      </c>
      <c r="AJ77" s="43" t="str">
        <f ca="1">IF(ISNUMBER(Main!$F$12),'Storage-elevation'!BM77/1000,"--")</f>
        <v>--</v>
      </c>
      <c r="AK77" s="43" t="str">
        <f ca="1">IF(ISNUMBER(Main!$F$13),'Storage-elevation'!BN77/1000,"--")</f>
        <v>--</v>
      </c>
      <c r="AL77" s="43" t="str">
        <f ca="1">IF(ISNUMBER(Main!$F$14),'Storage-elevation'!BO77/1000,"--")</f>
        <v>--</v>
      </c>
    </row>
    <row r="78" spans="1:38" x14ac:dyDescent="0.3">
      <c r="A78" s="43" cm="1">
        <f t="array" aca="1" ref="A78" ca="1">IF(ISNUMBER(Main!$F$3),INDEX(INDIRECT("'"&amp;Main!$E$3&amp;"'!$B$1:$BA$550"),ROW(A78),(MATCH("Temp",INDIRECT("'"&amp;Main!$E$3&amp;"'!$B$1:$BA$1"),0))),"--")</f>
        <v>0</v>
      </c>
      <c r="B78" s="43" cm="1">
        <f t="array" aca="1" ref="B78" ca="1">IF(ISNUMBER(Main!$F$4),INDEX(INDIRECT("'"&amp;Main!$E$4&amp;"'!$B$1:$BA$550"),ROW(B78),(MATCH("Temp",INDIRECT("'"&amp;Main!$E$4&amp;"'!$B$1:$BA$1"),0))),"--")</f>
        <v>0</v>
      </c>
      <c r="C78" s="43" cm="1">
        <f t="array" aca="1" ref="C78" ca="1">IF(ISNUMBER(Main!$F$5),INDEX(INDIRECT("'"&amp;Main!$E$5&amp;"'!$B$1:$BA$550"),ROW(C78),(MATCH("Temp",INDIRECT("'"&amp;Main!$E$5&amp;"'!$B$1:$BA$1"),0))),"--")</f>
        <v>0</v>
      </c>
      <c r="D78" s="43" cm="1">
        <f t="array" aca="1" ref="D78" ca="1">IF(ISNUMBER(Main!$F$6),INDEX(INDIRECT("'"&amp;Main!$E$6&amp;"'!$B$1:$BA$550"),ROW(D78),(MATCH("Temp",INDIRECT("'"&amp;Main!$E$6&amp;"'!$B$1:$BA$1"),0))),"--")</f>
        <v>0</v>
      </c>
      <c r="E78" s="43" cm="1">
        <f t="array" aca="1" ref="E78" ca="1">IF(ISNUMBER(Main!$F$7),INDEX(INDIRECT("'"&amp;Main!$E$7&amp;"'!$B$1:$BA$550"),ROW(E78),(MATCH("Temp",INDIRECT("'"&amp;Main!$E$7&amp;"'!$B$1:$BA$1"),0))),"--")</f>
        <v>0</v>
      </c>
      <c r="F78" s="43" cm="1">
        <f t="array" aca="1" ref="F78" ca="1">IF(ISNUMBER(Main!$F$8),INDEX(INDIRECT("'"&amp;Main!$E$8&amp;"'!$B$1:$BA$550"),ROW(F78),(MATCH("Temp",INDIRECT("'"&amp;Main!$E$8&amp;"'!$B$1:$BA$1"),0))),"--")</f>
        <v>0</v>
      </c>
      <c r="G78" s="43" t="str" cm="1">
        <f t="array" aca="1" ref="G78" ca="1">IF(ISNUMBER(Main!$F$9),INDEX(INDIRECT("'"&amp;Main!$E$9&amp;"'!$B$1:$BA$550"),ROW(G78),(MATCH("Temp",INDIRECT("'"&amp;Main!$E$9&amp;"'!$B$1:$BA$1"),0))),"--")</f>
        <v>--</v>
      </c>
      <c r="H78" s="43" t="str" cm="1">
        <f t="array" aca="1" ref="H78" ca="1">IF(ISNUMBER(Main!$F$10),INDEX(INDIRECT("'"&amp;Main!$E$10&amp;"'!$B$1:$BA$550"),ROW(H78),(MATCH("Temp",INDIRECT("'"&amp;Main!$E$10&amp;"'!$B$1:$BA$1"),0))),"--")</f>
        <v>--</v>
      </c>
      <c r="I78" s="43" t="str" cm="1">
        <f t="array" aca="1" ref="I78" ca="1">IF(ISNUMBER(Main!$F$11),INDEX(INDIRECT("'"&amp;Main!$E$11&amp;"'!$B$1:$BA$550"),ROW(I78),(MATCH("Temp",INDIRECT("'"&amp;Main!$E$11&amp;"'!$B$1:$BA$1"),0))),"--")</f>
        <v>--</v>
      </c>
      <c r="J78" s="43" t="str" cm="1">
        <f t="array" aca="1" ref="J78" ca="1">IF(ISNUMBER(Main!$F$12),INDEX(INDIRECT("'"&amp;Main!$E$12&amp;"'!$B$1:$BA$550"),ROW(J78),(MATCH("Temp",INDIRECT("'"&amp;Main!$E$12&amp;"'!$B$1:$BA$1"),0))),"--")</f>
        <v>--</v>
      </c>
      <c r="K78" s="43" t="str" cm="1">
        <f t="array" aca="1" ref="K78" ca="1">IF(ISNUMBER(Main!$F$13),INDEX(INDIRECT("'"&amp;Main!$E$13&amp;"'!$B$1:$BA$550"),ROW(K78),(MATCH("Temp",INDIRECT("'"&amp;Main!$E$13&amp;"'!$B$1:$BA$1"),0))),"--")</f>
        <v>--</v>
      </c>
      <c r="L78" s="43" t="str" cm="1">
        <f t="array" aca="1" ref="L78" ca="1">IF(ISNUMBER(Main!$F$14),INDEX(INDIRECT("'"&amp;Main!$E$14&amp;"'!$B$1:$BA$550"),ROW(L78),(MATCH("Temp",INDIRECT("'"&amp;Main!$E$14&amp;"'!$B$1:$BA$1"),0))),"--")</f>
        <v>--</v>
      </c>
      <c r="M78" s="221"/>
      <c r="N78" s="43" cm="1">
        <f t="array" aca="1" ref="N78" ca="1">IF(ISNUMBER(Main!$F$3),INDEX(INDIRECT("'"&amp;Main!$E$3&amp;"'!$B$1:$BA$550"),ROW(N78),(MATCH("Elevation",INDIRECT("'"&amp;Main!$E$3&amp;"'!$B$1:$BA$1"),0))),"--")</f>
        <v>0</v>
      </c>
      <c r="O78" s="43" cm="1">
        <f t="array" aca="1" ref="O78" ca="1">IF(ISNUMBER(Main!$F$4),INDEX(INDIRECT("'"&amp;Main!$E$4&amp;"'!$B$1:$BA$550"),ROW(O78),(MATCH("Elevation",INDIRECT("'"&amp;Main!$E$4&amp;"'!$B$1:$BA$1"),0))),"--")</f>
        <v>0</v>
      </c>
      <c r="P78" s="43" cm="1">
        <f t="array" aca="1" ref="P78" ca="1">IF(ISNUMBER(Main!$F$5),INDEX(INDIRECT("'"&amp;Main!$E$5&amp;"'!$B$1:$BA$550"),ROW(P78),(MATCH("Elevation",INDIRECT("'"&amp;Main!$E$5&amp;"'!$B$1:$BA$1"),0))),"--")</f>
        <v>0</v>
      </c>
      <c r="Q78" s="43" cm="1">
        <f t="array" aca="1" ref="Q78" ca="1">IF(ISNUMBER(Main!$F$6),INDEX(INDIRECT("'"&amp;Main!$E$6&amp;"'!$B$1:$BA$550"),ROW(Q78),(MATCH("Elevation",INDIRECT("'"&amp;Main!$E$6&amp;"'!$B$1:$BA$1"),0))),"--")</f>
        <v>0</v>
      </c>
      <c r="R78" s="43" cm="1">
        <f t="array" aca="1" ref="R78" ca="1">IF(ISNUMBER(Main!$F$7),INDEX(INDIRECT("'"&amp;Main!$E$7&amp;"'!$B$1:$BA$550"),ROW(R78),(MATCH("Elevation",INDIRECT("'"&amp;Main!$E$7&amp;"'!$B$1:$BA$1"),0))),"--")</f>
        <v>0</v>
      </c>
      <c r="S78" s="43" cm="1">
        <f t="array" aca="1" ref="S78" ca="1">IF(ISNUMBER(Main!$F$8),INDEX(INDIRECT("'"&amp;Main!$E$8&amp;"'!$B$1:$BA$550"),ROW(S78),(MATCH("Elevation",INDIRECT("'"&amp;Main!$E$8&amp;"'!$B$1:$BA$1"),0))),"--")</f>
        <v>0</v>
      </c>
      <c r="T78" s="43" t="str" cm="1">
        <f t="array" aca="1" ref="T78" ca="1">IF(ISNUMBER(Main!$F$9),INDEX(INDIRECT("'"&amp;Main!$E$9&amp;"'!$B$1:$BA$550"),ROW(T78),(MATCH("Elevation",INDIRECT("'"&amp;Main!$E$9&amp;"'!$B$1:$BA$1"),0))),"--")</f>
        <v>--</v>
      </c>
      <c r="U78" s="43" t="str" cm="1">
        <f t="array" aca="1" ref="U78" ca="1">IF(ISNUMBER(Main!$F$10),INDEX(INDIRECT("'"&amp;Main!$E$10&amp;"'!$B$1:$BA$550"),ROW(U78),(MATCH("Elevation",INDIRECT("'"&amp;Main!$E$10&amp;"'!$B$1:$BA$1"),0))),"--")</f>
        <v>--</v>
      </c>
      <c r="V78" s="43" t="str" cm="1">
        <f t="array" aca="1" ref="V78" ca="1">IF(ISNUMBER(Main!$F$11),INDEX(INDIRECT("'"&amp;Main!$E$11&amp;"'!$B$1:$BA$550"),ROW(V78),(MATCH("Elevation",INDIRECT("'"&amp;Main!$E$11&amp;"'!$B$1:$BA$1"),0))),"--")</f>
        <v>--</v>
      </c>
      <c r="W78" s="43" t="str" cm="1">
        <f t="array" aca="1" ref="W78" ca="1">IF(ISNUMBER(Main!$F$12),INDEX(INDIRECT("'"&amp;Main!$E$12&amp;"'!$B$1:$BA$550"),ROW(W78),(MATCH("Elevation",INDIRECT("'"&amp;Main!$E$12&amp;"'!$B$1:$BA$1"),0))),"--")</f>
        <v>--</v>
      </c>
      <c r="X78" s="43" t="str" cm="1">
        <f t="array" aca="1" ref="X78" ca="1">IF(ISNUMBER(Main!$F$13),INDEX(INDIRECT("'"&amp;Main!$E$13&amp;"'!$B$1:$BA$550"),ROW(X78),(MATCH("Elevation",INDIRECT("'"&amp;Main!$E$13&amp;"'!$B$1:$BA$1"),0))),"--")</f>
        <v>--</v>
      </c>
      <c r="Y78" s="43" t="str" cm="1">
        <f t="array" aca="1" ref="Y78" ca="1">IF(ISNUMBER(Main!$F$14),INDEX(INDIRECT("'"&amp;Main!$E$14&amp;"'!$B$1:$BA$550"),ROW(Y78),(MATCH("Elevation",INDIRECT("'"&amp;Main!$E$14&amp;"'!$B$1:$BA$1"),0))),"--")</f>
        <v>--</v>
      </c>
      <c r="Z78" s="221"/>
      <c r="AA78" s="43">
        <f ca="1">IF(ISNUMBER(Main!$F$3),'Storage-elevation'!BD78/1000,"--")</f>
        <v>0</v>
      </c>
      <c r="AB78" s="43">
        <f ca="1">IF(ISNUMBER(Main!$F$4),'Storage-elevation'!BE78/1000,"--")</f>
        <v>0</v>
      </c>
      <c r="AC78" s="172">
        <f ca="1">IF(ISNUMBER(Main!$F$5),'Storage-elevation'!BF78/1000,"--")</f>
        <v>0</v>
      </c>
      <c r="AD78" s="43">
        <f ca="1">IF(ISNUMBER(Main!$F$6),'Storage-elevation'!BG78/1000,"--")</f>
        <v>0</v>
      </c>
      <c r="AE78" s="43">
        <f ca="1">IF(ISNUMBER(Main!$F$7),'Storage-elevation'!BH78/1000,"--")</f>
        <v>0</v>
      </c>
      <c r="AF78" s="43">
        <f ca="1">IF(ISNUMBER(Main!$F$8),'Storage-elevation'!BI78/1000,"--")</f>
        <v>0</v>
      </c>
      <c r="AG78" s="43" t="str">
        <f ca="1">IF(ISNUMBER(Main!$F$9),'Storage-elevation'!BJ78/1000,"--")</f>
        <v>--</v>
      </c>
      <c r="AH78" s="172" t="str">
        <f ca="1">IF(ISNUMBER(Main!$F$10),'Storage-elevation'!BK78/1000,"--")</f>
        <v>--</v>
      </c>
      <c r="AI78" s="43" t="str">
        <f ca="1">IF(ISNUMBER(Main!$F$11),'Storage-elevation'!BL78/1000,"--")</f>
        <v>--</v>
      </c>
      <c r="AJ78" s="43" t="str">
        <f ca="1">IF(ISNUMBER(Main!$F$12),'Storage-elevation'!BM78/1000,"--")</f>
        <v>--</v>
      </c>
      <c r="AK78" s="43" t="str">
        <f ca="1">IF(ISNUMBER(Main!$F$13),'Storage-elevation'!BN78/1000,"--")</f>
        <v>--</v>
      </c>
      <c r="AL78" s="43" t="str">
        <f ca="1">IF(ISNUMBER(Main!$F$14),'Storage-elevation'!BO78/1000,"--")</f>
        <v>--</v>
      </c>
    </row>
    <row r="79" spans="1:38" x14ac:dyDescent="0.3">
      <c r="A79" s="43" cm="1">
        <f t="array" aca="1" ref="A79" ca="1">IF(ISNUMBER(Main!$F$3),INDEX(INDIRECT("'"&amp;Main!$E$3&amp;"'!$B$1:$BA$550"),ROW(A79),(MATCH("Temp",INDIRECT("'"&amp;Main!$E$3&amp;"'!$B$1:$BA$1"),0))),"--")</f>
        <v>0</v>
      </c>
      <c r="B79" s="43" cm="1">
        <f t="array" aca="1" ref="B79" ca="1">IF(ISNUMBER(Main!$F$4),INDEX(INDIRECT("'"&amp;Main!$E$4&amp;"'!$B$1:$BA$550"),ROW(B79),(MATCH("Temp",INDIRECT("'"&amp;Main!$E$4&amp;"'!$B$1:$BA$1"),0))),"--")</f>
        <v>0</v>
      </c>
      <c r="C79" s="43" cm="1">
        <f t="array" aca="1" ref="C79" ca="1">IF(ISNUMBER(Main!$F$5),INDEX(INDIRECT("'"&amp;Main!$E$5&amp;"'!$B$1:$BA$550"),ROW(C79),(MATCH("Temp",INDIRECT("'"&amp;Main!$E$5&amp;"'!$B$1:$BA$1"),0))),"--")</f>
        <v>0</v>
      </c>
      <c r="D79" s="43" cm="1">
        <f t="array" aca="1" ref="D79" ca="1">IF(ISNUMBER(Main!$F$6),INDEX(INDIRECT("'"&amp;Main!$E$6&amp;"'!$B$1:$BA$550"),ROW(D79),(MATCH("Temp",INDIRECT("'"&amp;Main!$E$6&amp;"'!$B$1:$BA$1"),0))),"--")</f>
        <v>0</v>
      </c>
      <c r="E79" s="43" cm="1">
        <f t="array" aca="1" ref="E79" ca="1">IF(ISNUMBER(Main!$F$7),INDEX(INDIRECT("'"&amp;Main!$E$7&amp;"'!$B$1:$BA$550"),ROW(E79),(MATCH("Temp",INDIRECT("'"&amp;Main!$E$7&amp;"'!$B$1:$BA$1"),0))),"--")</f>
        <v>0</v>
      </c>
      <c r="F79" s="43" cm="1">
        <f t="array" aca="1" ref="F79" ca="1">IF(ISNUMBER(Main!$F$8),INDEX(INDIRECT("'"&amp;Main!$E$8&amp;"'!$B$1:$BA$550"),ROW(F79),(MATCH("Temp",INDIRECT("'"&amp;Main!$E$8&amp;"'!$B$1:$BA$1"),0))),"--")</f>
        <v>0</v>
      </c>
      <c r="G79" s="43" t="str" cm="1">
        <f t="array" aca="1" ref="G79" ca="1">IF(ISNUMBER(Main!$F$9),INDEX(INDIRECT("'"&amp;Main!$E$9&amp;"'!$B$1:$BA$550"),ROW(G79),(MATCH("Temp",INDIRECT("'"&amp;Main!$E$9&amp;"'!$B$1:$BA$1"),0))),"--")</f>
        <v>--</v>
      </c>
      <c r="H79" s="43" t="str" cm="1">
        <f t="array" aca="1" ref="H79" ca="1">IF(ISNUMBER(Main!$F$10),INDEX(INDIRECT("'"&amp;Main!$E$10&amp;"'!$B$1:$BA$550"),ROW(H79),(MATCH("Temp",INDIRECT("'"&amp;Main!$E$10&amp;"'!$B$1:$BA$1"),0))),"--")</f>
        <v>--</v>
      </c>
      <c r="I79" s="43" t="str" cm="1">
        <f t="array" aca="1" ref="I79" ca="1">IF(ISNUMBER(Main!$F$11),INDEX(INDIRECT("'"&amp;Main!$E$11&amp;"'!$B$1:$BA$550"),ROW(I79),(MATCH("Temp",INDIRECT("'"&amp;Main!$E$11&amp;"'!$B$1:$BA$1"),0))),"--")</f>
        <v>--</v>
      </c>
      <c r="J79" s="43" t="str" cm="1">
        <f t="array" aca="1" ref="J79" ca="1">IF(ISNUMBER(Main!$F$12),INDEX(INDIRECT("'"&amp;Main!$E$12&amp;"'!$B$1:$BA$550"),ROW(J79),(MATCH("Temp",INDIRECT("'"&amp;Main!$E$12&amp;"'!$B$1:$BA$1"),0))),"--")</f>
        <v>--</v>
      </c>
      <c r="K79" s="43" t="str" cm="1">
        <f t="array" aca="1" ref="K79" ca="1">IF(ISNUMBER(Main!$F$13),INDEX(INDIRECT("'"&amp;Main!$E$13&amp;"'!$B$1:$BA$550"),ROW(K79),(MATCH("Temp",INDIRECT("'"&amp;Main!$E$13&amp;"'!$B$1:$BA$1"),0))),"--")</f>
        <v>--</v>
      </c>
      <c r="L79" s="43" t="str" cm="1">
        <f t="array" aca="1" ref="L79" ca="1">IF(ISNUMBER(Main!$F$14),INDEX(INDIRECT("'"&amp;Main!$E$14&amp;"'!$B$1:$BA$550"),ROW(L79),(MATCH("Temp",INDIRECT("'"&amp;Main!$E$14&amp;"'!$B$1:$BA$1"),0))),"--")</f>
        <v>--</v>
      </c>
      <c r="M79" s="221"/>
      <c r="N79" s="43" cm="1">
        <f t="array" aca="1" ref="N79" ca="1">IF(ISNUMBER(Main!$F$3),INDEX(INDIRECT("'"&amp;Main!$E$3&amp;"'!$B$1:$BA$550"),ROW(N79),(MATCH("Elevation",INDIRECT("'"&amp;Main!$E$3&amp;"'!$B$1:$BA$1"),0))),"--")</f>
        <v>0</v>
      </c>
      <c r="O79" s="43" cm="1">
        <f t="array" aca="1" ref="O79" ca="1">IF(ISNUMBER(Main!$F$4),INDEX(INDIRECT("'"&amp;Main!$E$4&amp;"'!$B$1:$BA$550"),ROW(O79),(MATCH("Elevation",INDIRECT("'"&amp;Main!$E$4&amp;"'!$B$1:$BA$1"),0))),"--")</f>
        <v>0</v>
      </c>
      <c r="P79" s="43" cm="1">
        <f t="array" aca="1" ref="P79" ca="1">IF(ISNUMBER(Main!$F$5),INDEX(INDIRECT("'"&amp;Main!$E$5&amp;"'!$B$1:$BA$550"),ROW(P79),(MATCH("Elevation",INDIRECT("'"&amp;Main!$E$5&amp;"'!$B$1:$BA$1"),0))),"--")</f>
        <v>0</v>
      </c>
      <c r="Q79" s="43" cm="1">
        <f t="array" aca="1" ref="Q79" ca="1">IF(ISNUMBER(Main!$F$6),INDEX(INDIRECT("'"&amp;Main!$E$6&amp;"'!$B$1:$BA$550"),ROW(Q79),(MATCH("Elevation",INDIRECT("'"&amp;Main!$E$6&amp;"'!$B$1:$BA$1"),0))),"--")</f>
        <v>0</v>
      </c>
      <c r="R79" s="43" cm="1">
        <f t="array" aca="1" ref="R79" ca="1">IF(ISNUMBER(Main!$F$7),INDEX(INDIRECT("'"&amp;Main!$E$7&amp;"'!$B$1:$BA$550"),ROW(R79),(MATCH("Elevation",INDIRECT("'"&amp;Main!$E$7&amp;"'!$B$1:$BA$1"),0))),"--")</f>
        <v>0</v>
      </c>
      <c r="S79" s="43" cm="1">
        <f t="array" aca="1" ref="S79" ca="1">IF(ISNUMBER(Main!$F$8),INDEX(INDIRECT("'"&amp;Main!$E$8&amp;"'!$B$1:$BA$550"),ROW(S79),(MATCH("Elevation",INDIRECT("'"&amp;Main!$E$8&amp;"'!$B$1:$BA$1"),0))),"--")</f>
        <v>0</v>
      </c>
      <c r="T79" s="43" t="str" cm="1">
        <f t="array" aca="1" ref="T79" ca="1">IF(ISNUMBER(Main!$F$9),INDEX(INDIRECT("'"&amp;Main!$E$9&amp;"'!$B$1:$BA$550"),ROW(T79),(MATCH("Elevation",INDIRECT("'"&amp;Main!$E$9&amp;"'!$B$1:$BA$1"),0))),"--")</f>
        <v>--</v>
      </c>
      <c r="U79" s="43" t="str" cm="1">
        <f t="array" aca="1" ref="U79" ca="1">IF(ISNUMBER(Main!$F$10),INDEX(INDIRECT("'"&amp;Main!$E$10&amp;"'!$B$1:$BA$550"),ROW(U79),(MATCH("Elevation",INDIRECT("'"&amp;Main!$E$10&amp;"'!$B$1:$BA$1"),0))),"--")</f>
        <v>--</v>
      </c>
      <c r="V79" s="43" t="str" cm="1">
        <f t="array" aca="1" ref="V79" ca="1">IF(ISNUMBER(Main!$F$11),INDEX(INDIRECT("'"&amp;Main!$E$11&amp;"'!$B$1:$BA$550"),ROW(V79),(MATCH("Elevation",INDIRECT("'"&amp;Main!$E$11&amp;"'!$B$1:$BA$1"),0))),"--")</f>
        <v>--</v>
      </c>
      <c r="W79" s="43" t="str" cm="1">
        <f t="array" aca="1" ref="W79" ca="1">IF(ISNUMBER(Main!$F$12),INDEX(INDIRECT("'"&amp;Main!$E$12&amp;"'!$B$1:$BA$550"),ROW(W79),(MATCH("Elevation",INDIRECT("'"&amp;Main!$E$12&amp;"'!$B$1:$BA$1"),0))),"--")</f>
        <v>--</v>
      </c>
      <c r="X79" s="43" t="str" cm="1">
        <f t="array" aca="1" ref="X79" ca="1">IF(ISNUMBER(Main!$F$13),INDEX(INDIRECT("'"&amp;Main!$E$13&amp;"'!$B$1:$BA$550"),ROW(X79),(MATCH("Elevation",INDIRECT("'"&amp;Main!$E$13&amp;"'!$B$1:$BA$1"),0))),"--")</f>
        <v>--</v>
      </c>
      <c r="Y79" s="43" t="str" cm="1">
        <f t="array" aca="1" ref="Y79" ca="1">IF(ISNUMBER(Main!$F$14),INDEX(INDIRECT("'"&amp;Main!$E$14&amp;"'!$B$1:$BA$550"),ROW(Y79),(MATCH("Elevation",INDIRECT("'"&amp;Main!$E$14&amp;"'!$B$1:$BA$1"),0))),"--")</f>
        <v>--</v>
      </c>
      <c r="Z79" s="221"/>
      <c r="AA79" s="43">
        <f ca="1">IF(ISNUMBER(Main!$F$3),'Storage-elevation'!BD79/1000,"--")</f>
        <v>0</v>
      </c>
      <c r="AB79" s="43">
        <f ca="1">IF(ISNUMBER(Main!$F$4),'Storage-elevation'!BE79/1000,"--")</f>
        <v>0</v>
      </c>
      <c r="AC79" s="172">
        <f ca="1">IF(ISNUMBER(Main!$F$5),'Storage-elevation'!BF79/1000,"--")</f>
        <v>0</v>
      </c>
      <c r="AD79" s="43">
        <f ca="1">IF(ISNUMBER(Main!$F$6),'Storage-elevation'!BG79/1000,"--")</f>
        <v>0</v>
      </c>
      <c r="AE79" s="43">
        <f ca="1">IF(ISNUMBER(Main!$F$7),'Storage-elevation'!BH79/1000,"--")</f>
        <v>0</v>
      </c>
      <c r="AF79" s="43">
        <f ca="1">IF(ISNUMBER(Main!$F$8),'Storage-elevation'!BI79/1000,"--")</f>
        <v>0</v>
      </c>
      <c r="AG79" s="43" t="str">
        <f ca="1">IF(ISNUMBER(Main!$F$9),'Storage-elevation'!BJ79/1000,"--")</f>
        <v>--</v>
      </c>
      <c r="AH79" s="172" t="str">
        <f ca="1">IF(ISNUMBER(Main!$F$10),'Storage-elevation'!BK79/1000,"--")</f>
        <v>--</v>
      </c>
      <c r="AI79" s="43" t="str">
        <f ca="1">IF(ISNUMBER(Main!$F$11),'Storage-elevation'!BL79/1000,"--")</f>
        <v>--</v>
      </c>
      <c r="AJ79" s="43" t="str">
        <f ca="1">IF(ISNUMBER(Main!$F$12),'Storage-elevation'!BM79/1000,"--")</f>
        <v>--</v>
      </c>
      <c r="AK79" s="43" t="str">
        <f ca="1">IF(ISNUMBER(Main!$F$13),'Storage-elevation'!BN79/1000,"--")</f>
        <v>--</v>
      </c>
      <c r="AL79" s="43" t="str">
        <f ca="1">IF(ISNUMBER(Main!$F$14),'Storage-elevation'!BO79/1000,"--")</f>
        <v>--</v>
      </c>
    </row>
    <row r="80" spans="1:38" x14ac:dyDescent="0.3">
      <c r="A80" s="43" cm="1">
        <f t="array" aca="1" ref="A80" ca="1">IF(ISNUMBER(Main!$F$3),INDEX(INDIRECT("'"&amp;Main!$E$3&amp;"'!$B$1:$BA$550"),ROW(A80),(MATCH("Temp",INDIRECT("'"&amp;Main!$E$3&amp;"'!$B$1:$BA$1"),0))),"--")</f>
        <v>0</v>
      </c>
      <c r="B80" s="43" cm="1">
        <f t="array" aca="1" ref="B80" ca="1">IF(ISNUMBER(Main!$F$4),INDEX(INDIRECT("'"&amp;Main!$E$4&amp;"'!$B$1:$BA$550"),ROW(B80),(MATCH("Temp",INDIRECT("'"&amp;Main!$E$4&amp;"'!$B$1:$BA$1"),0))),"--")</f>
        <v>0</v>
      </c>
      <c r="C80" s="43" cm="1">
        <f t="array" aca="1" ref="C80" ca="1">IF(ISNUMBER(Main!$F$5),INDEX(INDIRECT("'"&amp;Main!$E$5&amp;"'!$B$1:$BA$550"),ROW(C80),(MATCH("Temp",INDIRECT("'"&amp;Main!$E$5&amp;"'!$B$1:$BA$1"),0))),"--")</f>
        <v>0</v>
      </c>
      <c r="D80" s="43" cm="1">
        <f t="array" aca="1" ref="D80" ca="1">IF(ISNUMBER(Main!$F$6),INDEX(INDIRECT("'"&amp;Main!$E$6&amp;"'!$B$1:$BA$550"),ROW(D80),(MATCH("Temp",INDIRECT("'"&amp;Main!$E$6&amp;"'!$B$1:$BA$1"),0))),"--")</f>
        <v>0</v>
      </c>
      <c r="E80" s="43" cm="1">
        <f t="array" aca="1" ref="E80" ca="1">IF(ISNUMBER(Main!$F$7),INDEX(INDIRECT("'"&amp;Main!$E$7&amp;"'!$B$1:$BA$550"),ROW(E80),(MATCH("Temp",INDIRECT("'"&amp;Main!$E$7&amp;"'!$B$1:$BA$1"),0))),"--")</f>
        <v>0</v>
      </c>
      <c r="F80" s="43" cm="1">
        <f t="array" aca="1" ref="F80" ca="1">IF(ISNUMBER(Main!$F$8),INDEX(INDIRECT("'"&amp;Main!$E$8&amp;"'!$B$1:$BA$550"),ROW(F80),(MATCH("Temp",INDIRECT("'"&amp;Main!$E$8&amp;"'!$B$1:$BA$1"),0))),"--")</f>
        <v>0</v>
      </c>
      <c r="G80" s="43" t="str" cm="1">
        <f t="array" aca="1" ref="G80" ca="1">IF(ISNUMBER(Main!$F$9),INDEX(INDIRECT("'"&amp;Main!$E$9&amp;"'!$B$1:$BA$550"),ROW(G80),(MATCH("Temp",INDIRECT("'"&amp;Main!$E$9&amp;"'!$B$1:$BA$1"),0))),"--")</f>
        <v>--</v>
      </c>
      <c r="H80" s="43" t="str" cm="1">
        <f t="array" aca="1" ref="H80" ca="1">IF(ISNUMBER(Main!$F$10),INDEX(INDIRECT("'"&amp;Main!$E$10&amp;"'!$B$1:$BA$550"),ROW(H80),(MATCH("Temp",INDIRECT("'"&amp;Main!$E$10&amp;"'!$B$1:$BA$1"),0))),"--")</f>
        <v>--</v>
      </c>
      <c r="I80" s="43" t="str" cm="1">
        <f t="array" aca="1" ref="I80" ca="1">IF(ISNUMBER(Main!$F$11),INDEX(INDIRECT("'"&amp;Main!$E$11&amp;"'!$B$1:$BA$550"),ROW(I80),(MATCH("Temp",INDIRECT("'"&amp;Main!$E$11&amp;"'!$B$1:$BA$1"),0))),"--")</f>
        <v>--</v>
      </c>
      <c r="J80" s="43" t="str" cm="1">
        <f t="array" aca="1" ref="J80" ca="1">IF(ISNUMBER(Main!$F$12),INDEX(INDIRECT("'"&amp;Main!$E$12&amp;"'!$B$1:$BA$550"),ROW(J80),(MATCH("Temp",INDIRECT("'"&amp;Main!$E$12&amp;"'!$B$1:$BA$1"),0))),"--")</f>
        <v>--</v>
      </c>
      <c r="K80" s="43" t="str" cm="1">
        <f t="array" aca="1" ref="K80" ca="1">IF(ISNUMBER(Main!$F$13),INDEX(INDIRECT("'"&amp;Main!$E$13&amp;"'!$B$1:$BA$550"),ROW(K80),(MATCH("Temp",INDIRECT("'"&amp;Main!$E$13&amp;"'!$B$1:$BA$1"),0))),"--")</f>
        <v>--</v>
      </c>
      <c r="L80" s="43" t="str" cm="1">
        <f t="array" aca="1" ref="L80" ca="1">IF(ISNUMBER(Main!$F$14),INDEX(INDIRECT("'"&amp;Main!$E$14&amp;"'!$B$1:$BA$550"),ROW(L80),(MATCH("Temp",INDIRECT("'"&amp;Main!$E$14&amp;"'!$B$1:$BA$1"),0))),"--")</f>
        <v>--</v>
      </c>
      <c r="M80" s="221"/>
      <c r="N80" s="43" cm="1">
        <f t="array" aca="1" ref="N80" ca="1">IF(ISNUMBER(Main!$F$3),INDEX(INDIRECT("'"&amp;Main!$E$3&amp;"'!$B$1:$BA$550"),ROW(N80),(MATCH("Elevation",INDIRECT("'"&amp;Main!$E$3&amp;"'!$B$1:$BA$1"),0))),"--")</f>
        <v>0</v>
      </c>
      <c r="O80" s="43" cm="1">
        <f t="array" aca="1" ref="O80" ca="1">IF(ISNUMBER(Main!$F$4),INDEX(INDIRECT("'"&amp;Main!$E$4&amp;"'!$B$1:$BA$550"),ROW(O80),(MATCH("Elevation",INDIRECT("'"&amp;Main!$E$4&amp;"'!$B$1:$BA$1"),0))),"--")</f>
        <v>0</v>
      </c>
      <c r="P80" s="43" cm="1">
        <f t="array" aca="1" ref="P80" ca="1">IF(ISNUMBER(Main!$F$5),INDEX(INDIRECT("'"&amp;Main!$E$5&amp;"'!$B$1:$BA$550"),ROW(P80),(MATCH("Elevation",INDIRECT("'"&amp;Main!$E$5&amp;"'!$B$1:$BA$1"),0))),"--")</f>
        <v>0</v>
      </c>
      <c r="Q80" s="43" cm="1">
        <f t="array" aca="1" ref="Q80" ca="1">IF(ISNUMBER(Main!$F$6),INDEX(INDIRECT("'"&amp;Main!$E$6&amp;"'!$B$1:$BA$550"),ROW(Q80),(MATCH("Elevation",INDIRECT("'"&amp;Main!$E$6&amp;"'!$B$1:$BA$1"),0))),"--")</f>
        <v>0</v>
      </c>
      <c r="R80" s="43" cm="1">
        <f t="array" aca="1" ref="R80" ca="1">IF(ISNUMBER(Main!$F$7),INDEX(INDIRECT("'"&amp;Main!$E$7&amp;"'!$B$1:$BA$550"),ROW(R80),(MATCH("Elevation",INDIRECT("'"&amp;Main!$E$7&amp;"'!$B$1:$BA$1"),0))),"--")</f>
        <v>0</v>
      </c>
      <c r="S80" s="43" cm="1">
        <f t="array" aca="1" ref="S80" ca="1">IF(ISNUMBER(Main!$F$8),INDEX(INDIRECT("'"&amp;Main!$E$8&amp;"'!$B$1:$BA$550"),ROW(S80),(MATCH("Elevation",INDIRECT("'"&amp;Main!$E$8&amp;"'!$B$1:$BA$1"),0))),"--")</f>
        <v>0</v>
      </c>
      <c r="T80" s="43" t="str" cm="1">
        <f t="array" aca="1" ref="T80" ca="1">IF(ISNUMBER(Main!$F$9),INDEX(INDIRECT("'"&amp;Main!$E$9&amp;"'!$B$1:$BA$550"),ROW(T80),(MATCH("Elevation",INDIRECT("'"&amp;Main!$E$9&amp;"'!$B$1:$BA$1"),0))),"--")</f>
        <v>--</v>
      </c>
      <c r="U80" s="43" t="str" cm="1">
        <f t="array" aca="1" ref="U80" ca="1">IF(ISNUMBER(Main!$F$10),INDEX(INDIRECT("'"&amp;Main!$E$10&amp;"'!$B$1:$BA$550"),ROW(U80),(MATCH("Elevation",INDIRECT("'"&amp;Main!$E$10&amp;"'!$B$1:$BA$1"),0))),"--")</f>
        <v>--</v>
      </c>
      <c r="V80" s="43" t="str" cm="1">
        <f t="array" aca="1" ref="V80" ca="1">IF(ISNUMBER(Main!$F$11),INDEX(INDIRECT("'"&amp;Main!$E$11&amp;"'!$B$1:$BA$550"),ROW(V80),(MATCH("Elevation",INDIRECT("'"&amp;Main!$E$11&amp;"'!$B$1:$BA$1"),0))),"--")</f>
        <v>--</v>
      </c>
      <c r="W80" s="43" t="str" cm="1">
        <f t="array" aca="1" ref="W80" ca="1">IF(ISNUMBER(Main!$F$12),INDEX(INDIRECT("'"&amp;Main!$E$12&amp;"'!$B$1:$BA$550"),ROW(W80),(MATCH("Elevation",INDIRECT("'"&amp;Main!$E$12&amp;"'!$B$1:$BA$1"),0))),"--")</f>
        <v>--</v>
      </c>
      <c r="X80" s="43" t="str" cm="1">
        <f t="array" aca="1" ref="X80" ca="1">IF(ISNUMBER(Main!$F$13),INDEX(INDIRECT("'"&amp;Main!$E$13&amp;"'!$B$1:$BA$550"),ROW(X80),(MATCH("Elevation",INDIRECT("'"&amp;Main!$E$13&amp;"'!$B$1:$BA$1"),0))),"--")</f>
        <v>--</v>
      </c>
      <c r="Y80" s="43" t="str" cm="1">
        <f t="array" aca="1" ref="Y80" ca="1">IF(ISNUMBER(Main!$F$14),INDEX(INDIRECT("'"&amp;Main!$E$14&amp;"'!$B$1:$BA$550"),ROW(Y80),(MATCH("Elevation",INDIRECT("'"&amp;Main!$E$14&amp;"'!$B$1:$BA$1"),0))),"--")</f>
        <v>--</v>
      </c>
      <c r="Z80" s="221"/>
      <c r="AA80" s="43">
        <f ca="1">IF(ISNUMBER(Main!$F$3),'Storage-elevation'!BD80/1000,"--")</f>
        <v>0</v>
      </c>
      <c r="AB80" s="43">
        <f ca="1">IF(ISNUMBER(Main!$F$4),'Storage-elevation'!BE80/1000,"--")</f>
        <v>0</v>
      </c>
      <c r="AC80" s="172">
        <f ca="1">IF(ISNUMBER(Main!$F$5),'Storage-elevation'!BF80/1000,"--")</f>
        <v>0</v>
      </c>
      <c r="AD80" s="43">
        <f ca="1">IF(ISNUMBER(Main!$F$6),'Storage-elevation'!BG80/1000,"--")</f>
        <v>0</v>
      </c>
      <c r="AE80" s="43">
        <f ca="1">IF(ISNUMBER(Main!$F$7),'Storage-elevation'!BH80/1000,"--")</f>
        <v>0</v>
      </c>
      <c r="AF80" s="43">
        <f ca="1">IF(ISNUMBER(Main!$F$8),'Storage-elevation'!BI80/1000,"--")</f>
        <v>0</v>
      </c>
      <c r="AG80" s="43" t="str">
        <f ca="1">IF(ISNUMBER(Main!$F$9),'Storage-elevation'!BJ80/1000,"--")</f>
        <v>--</v>
      </c>
      <c r="AH80" s="172" t="str">
        <f ca="1">IF(ISNUMBER(Main!$F$10),'Storage-elevation'!BK80/1000,"--")</f>
        <v>--</v>
      </c>
      <c r="AI80" s="43" t="str">
        <f ca="1">IF(ISNUMBER(Main!$F$11),'Storage-elevation'!BL80/1000,"--")</f>
        <v>--</v>
      </c>
      <c r="AJ80" s="43" t="str">
        <f ca="1">IF(ISNUMBER(Main!$F$12),'Storage-elevation'!BM80/1000,"--")</f>
        <v>--</v>
      </c>
      <c r="AK80" s="43" t="str">
        <f ca="1">IF(ISNUMBER(Main!$F$13),'Storage-elevation'!BN80/1000,"--")</f>
        <v>--</v>
      </c>
      <c r="AL80" s="43" t="str">
        <f ca="1">IF(ISNUMBER(Main!$F$14),'Storage-elevation'!BO80/1000,"--")</f>
        <v>--</v>
      </c>
    </row>
    <row r="81" spans="1:38" x14ac:dyDescent="0.3">
      <c r="A81" s="43" cm="1">
        <f t="array" aca="1" ref="A81" ca="1">IF(ISNUMBER(Main!$F$3),INDEX(INDIRECT("'"&amp;Main!$E$3&amp;"'!$B$1:$BA$550"),ROW(A81),(MATCH("Temp",INDIRECT("'"&amp;Main!$E$3&amp;"'!$B$1:$BA$1"),0))),"--")</f>
        <v>0</v>
      </c>
      <c r="B81" s="43" cm="1">
        <f t="array" aca="1" ref="B81" ca="1">IF(ISNUMBER(Main!$F$4),INDEX(INDIRECT("'"&amp;Main!$E$4&amp;"'!$B$1:$BA$550"),ROW(B81),(MATCH("Temp",INDIRECT("'"&amp;Main!$E$4&amp;"'!$B$1:$BA$1"),0))),"--")</f>
        <v>0</v>
      </c>
      <c r="C81" s="43" cm="1">
        <f t="array" aca="1" ref="C81" ca="1">IF(ISNUMBER(Main!$F$5),INDEX(INDIRECT("'"&amp;Main!$E$5&amp;"'!$B$1:$BA$550"),ROW(C81),(MATCH("Temp",INDIRECT("'"&amp;Main!$E$5&amp;"'!$B$1:$BA$1"),0))),"--")</f>
        <v>0</v>
      </c>
      <c r="D81" s="43" cm="1">
        <f t="array" aca="1" ref="D81" ca="1">IF(ISNUMBER(Main!$F$6),INDEX(INDIRECT("'"&amp;Main!$E$6&amp;"'!$B$1:$BA$550"),ROW(D81),(MATCH("Temp",INDIRECT("'"&amp;Main!$E$6&amp;"'!$B$1:$BA$1"),0))),"--")</f>
        <v>0</v>
      </c>
      <c r="E81" s="43" cm="1">
        <f t="array" aca="1" ref="E81" ca="1">IF(ISNUMBER(Main!$F$7),INDEX(INDIRECT("'"&amp;Main!$E$7&amp;"'!$B$1:$BA$550"),ROW(E81),(MATCH("Temp",INDIRECT("'"&amp;Main!$E$7&amp;"'!$B$1:$BA$1"),0))),"--")</f>
        <v>0</v>
      </c>
      <c r="F81" s="43" cm="1">
        <f t="array" aca="1" ref="F81" ca="1">IF(ISNUMBER(Main!$F$8),INDEX(INDIRECT("'"&amp;Main!$E$8&amp;"'!$B$1:$BA$550"),ROW(F81),(MATCH("Temp",INDIRECT("'"&amp;Main!$E$8&amp;"'!$B$1:$BA$1"),0))),"--")</f>
        <v>0</v>
      </c>
      <c r="G81" s="43" t="str" cm="1">
        <f t="array" aca="1" ref="G81" ca="1">IF(ISNUMBER(Main!$F$9),INDEX(INDIRECT("'"&amp;Main!$E$9&amp;"'!$B$1:$BA$550"),ROW(G81),(MATCH("Temp",INDIRECT("'"&amp;Main!$E$9&amp;"'!$B$1:$BA$1"),0))),"--")</f>
        <v>--</v>
      </c>
      <c r="H81" s="43" t="str" cm="1">
        <f t="array" aca="1" ref="H81" ca="1">IF(ISNUMBER(Main!$F$10),INDEX(INDIRECT("'"&amp;Main!$E$10&amp;"'!$B$1:$BA$550"),ROW(H81),(MATCH("Temp",INDIRECT("'"&amp;Main!$E$10&amp;"'!$B$1:$BA$1"),0))),"--")</f>
        <v>--</v>
      </c>
      <c r="I81" s="43" t="str" cm="1">
        <f t="array" aca="1" ref="I81" ca="1">IF(ISNUMBER(Main!$F$11),INDEX(INDIRECT("'"&amp;Main!$E$11&amp;"'!$B$1:$BA$550"),ROW(I81),(MATCH("Temp",INDIRECT("'"&amp;Main!$E$11&amp;"'!$B$1:$BA$1"),0))),"--")</f>
        <v>--</v>
      </c>
      <c r="J81" s="43" t="str" cm="1">
        <f t="array" aca="1" ref="J81" ca="1">IF(ISNUMBER(Main!$F$12),INDEX(INDIRECT("'"&amp;Main!$E$12&amp;"'!$B$1:$BA$550"),ROW(J81),(MATCH("Temp",INDIRECT("'"&amp;Main!$E$12&amp;"'!$B$1:$BA$1"),0))),"--")</f>
        <v>--</v>
      </c>
      <c r="K81" s="43" t="str" cm="1">
        <f t="array" aca="1" ref="K81" ca="1">IF(ISNUMBER(Main!$F$13),INDEX(INDIRECT("'"&amp;Main!$E$13&amp;"'!$B$1:$BA$550"),ROW(K81),(MATCH("Temp",INDIRECT("'"&amp;Main!$E$13&amp;"'!$B$1:$BA$1"),0))),"--")</f>
        <v>--</v>
      </c>
      <c r="L81" s="43" t="str" cm="1">
        <f t="array" aca="1" ref="L81" ca="1">IF(ISNUMBER(Main!$F$14),INDEX(INDIRECT("'"&amp;Main!$E$14&amp;"'!$B$1:$BA$550"),ROW(L81),(MATCH("Temp",INDIRECT("'"&amp;Main!$E$14&amp;"'!$B$1:$BA$1"),0))),"--")</f>
        <v>--</v>
      </c>
      <c r="M81" s="221"/>
      <c r="N81" s="43" cm="1">
        <f t="array" aca="1" ref="N81" ca="1">IF(ISNUMBER(Main!$F$3),INDEX(INDIRECT("'"&amp;Main!$E$3&amp;"'!$B$1:$BA$550"),ROW(N81),(MATCH("Elevation",INDIRECT("'"&amp;Main!$E$3&amp;"'!$B$1:$BA$1"),0))),"--")</f>
        <v>0</v>
      </c>
      <c r="O81" s="43" cm="1">
        <f t="array" aca="1" ref="O81" ca="1">IF(ISNUMBER(Main!$F$4),INDEX(INDIRECT("'"&amp;Main!$E$4&amp;"'!$B$1:$BA$550"),ROW(O81),(MATCH("Elevation",INDIRECT("'"&amp;Main!$E$4&amp;"'!$B$1:$BA$1"),0))),"--")</f>
        <v>0</v>
      </c>
      <c r="P81" s="43" cm="1">
        <f t="array" aca="1" ref="P81" ca="1">IF(ISNUMBER(Main!$F$5),INDEX(INDIRECT("'"&amp;Main!$E$5&amp;"'!$B$1:$BA$550"),ROW(P81),(MATCH("Elevation",INDIRECT("'"&amp;Main!$E$5&amp;"'!$B$1:$BA$1"),0))),"--")</f>
        <v>0</v>
      </c>
      <c r="Q81" s="43" cm="1">
        <f t="array" aca="1" ref="Q81" ca="1">IF(ISNUMBER(Main!$F$6),INDEX(INDIRECT("'"&amp;Main!$E$6&amp;"'!$B$1:$BA$550"),ROW(Q81),(MATCH("Elevation",INDIRECT("'"&amp;Main!$E$6&amp;"'!$B$1:$BA$1"),0))),"--")</f>
        <v>0</v>
      </c>
      <c r="R81" s="43" cm="1">
        <f t="array" aca="1" ref="R81" ca="1">IF(ISNUMBER(Main!$F$7),INDEX(INDIRECT("'"&amp;Main!$E$7&amp;"'!$B$1:$BA$550"),ROW(R81),(MATCH("Elevation",INDIRECT("'"&amp;Main!$E$7&amp;"'!$B$1:$BA$1"),0))),"--")</f>
        <v>0</v>
      </c>
      <c r="S81" s="43" cm="1">
        <f t="array" aca="1" ref="S81" ca="1">IF(ISNUMBER(Main!$F$8),INDEX(INDIRECT("'"&amp;Main!$E$8&amp;"'!$B$1:$BA$550"),ROW(S81),(MATCH("Elevation",INDIRECT("'"&amp;Main!$E$8&amp;"'!$B$1:$BA$1"),0))),"--")</f>
        <v>0</v>
      </c>
      <c r="T81" s="43" t="str" cm="1">
        <f t="array" aca="1" ref="T81" ca="1">IF(ISNUMBER(Main!$F$9),INDEX(INDIRECT("'"&amp;Main!$E$9&amp;"'!$B$1:$BA$550"),ROW(T81),(MATCH("Elevation",INDIRECT("'"&amp;Main!$E$9&amp;"'!$B$1:$BA$1"),0))),"--")</f>
        <v>--</v>
      </c>
      <c r="U81" s="43" t="str" cm="1">
        <f t="array" aca="1" ref="U81" ca="1">IF(ISNUMBER(Main!$F$10),INDEX(INDIRECT("'"&amp;Main!$E$10&amp;"'!$B$1:$BA$550"),ROW(U81),(MATCH("Elevation",INDIRECT("'"&amp;Main!$E$10&amp;"'!$B$1:$BA$1"),0))),"--")</f>
        <v>--</v>
      </c>
      <c r="V81" s="43" t="str" cm="1">
        <f t="array" aca="1" ref="V81" ca="1">IF(ISNUMBER(Main!$F$11),INDEX(INDIRECT("'"&amp;Main!$E$11&amp;"'!$B$1:$BA$550"),ROW(V81),(MATCH("Elevation",INDIRECT("'"&amp;Main!$E$11&amp;"'!$B$1:$BA$1"),0))),"--")</f>
        <v>--</v>
      </c>
      <c r="W81" s="43" t="str" cm="1">
        <f t="array" aca="1" ref="W81" ca="1">IF(ISNUMBER(Main!$F$12),INDEX(INDIRECT("'"&amp;Main!$E$12&amp;"'!$B$1:$BA$550"),ROW(W81),(MATCH("Elevation",INDIRECT("'"&amp;Main!$E$12&amp;"'!$B$1:$BA$1"),0))),"--")</f>
        <v>--</v>
      </c>
      <c r="X81" s="43" t="str" cm="1">
        <f t="array" aca="1" ref="X81" ca="1">IF(ISNUMBER(Main!$F$13),INDEX(INDIRECT("'"&amp;Main!$E$13&amp;"'!$B$1:$BA$550"),ROW(X81),(MATCH("Elevation",INDIRECT("'"&amp;Main!$E$13&amp;"'!$B$1:$BA$1"),0))),"--")</f>
        <v>--</v>
      </c>
      <c r="Y81" s="43" t="str" cm="1">
        <f t="array" aca="1" ref="Y81" ca="1">IF(ISNUMBER(Main!$F$14),INDEX(INDIRECT("'"&amp;Main!$E$14&amp;"'!$B$1:$BA$550"),ROW(Y81),(MATCH("Elevation",INDIRECT("'"&amp;Main!$E$14&amp;"'!$B$1:$BA$1"),0))),"--")</f>
        <v>--</v>
      </c>
      <c r="Z81" s="221"/>
      <c r="AA81" s="43">
        <f ca="1">IF(ISNUMBER(Main!$F$3),'Storage-elevation'!BD81/1000,"--")</f>
        <v>0</v>
      </c>
      <c r="AB81" s="43">
        <f ca="1">IF(ISNUMBER(Main!$F$4),'Storage-elevation'!BE81/1000,"--")</f>
        <v>0</v>
      </c>
      <c r="AC81" s="172">
        <f ca="1">IF(ISNUMBER(Main!$F$5),'Storage-elevation'!BF81/1000,"--")</f>
        <v>0</v>
      </c>
      <c r="AD81" s="43">
        <f ca="1">IF(ISNUMBER(Main!$F$6),'Storage-elevation'!BG81/1000,"--")</f>
        <v>0</v>
      </c>
      <c r="AE81" s="43">
        <f ca="1">IF(ISNUMBER(Main!$F$7),'Storage-elevation'!BH81/1000,"--")</f>
        <v>0</v>
      </c>
      <c r="AF81" s="43">
        <f ca="1">IF(ISNUMBER(Main!$F$8),'Storage-elevation'!BI81/1000,"--")</f>
        <v>0</v>
      </c>
      <c r="AG81" s="43" t="str">
        <f ca="1">IF(ISNUMBER(Main!$F$9),'Storage-elevation'!BJ81/1000,"--")</f>
        <v>--</v>
      </c>
      <c r="AH81" s="172" t="str">
        <f ca="1">IF(ISNUMBER(Main!$F$10),'Storage-elevation'!BK81/1000,"--")</f>
        <v>--</v>
      </c>
      <c r="AI81" s="43" t="str">
        <f ca="1">IF(ISNUMBER(Main!$F$11),'Storage-elevation'!BL81/1000,"--")</f>
        <v>--</v>
      </c>
      <c r="AJ81" s="43" t="str">
        <f ca="1">IF(ISNUMBER(Main!$F$12),'Storage-elevation'!BM81/1000,"--")</f>
        <v>--</v>
      </c>
      <c r="AK81" s="43" t="str">
        <f ca="1">IF(ISNUMBER(Main!$F$13),'Storage-elevation'!BN81/1000,"--")</f>
        <v>--</v>
      </c>
      <c r="AL81" s="43" t="str">
        <f ca="1">IF(ISNUMBER(Main!$F$14),'Storage-elevation'!BO81/1000,"--")</f>
        <v>--</v>
      </c>
    </row>
    <row r="82" spans="1:38" x14ac:dyDescent="0.3">
      <c r="A82" s="43" cm="1">
        <f t="array" aca="1" ref="A82" ca="1">IF(ISNUMBER(Main!$F$3),INDEX(INDIRECT("'"&amp;Main!$E$3&amp;"'!$B$1:$BA$550"),ROW(A82),(MATCH("Temp",INDIRECT("'"&amp;Main!$E$3&amp;"'!$B$1:$BA$1"),0))),"--")</f>
        <v>0</v>
      </c>
      <c r="B82" s="43" cm="1">
        <f t="array" aca="1" ref="B82" ca="1">IF(ISNUMBER(Main!$F$4),INDEX(INDIRECT("'"&amp;Main!$E$4&amp;"'!$B$1:$BA$550"),ROW(B82),(MATCH("Temp",INDIRECT("'"&amp;Main!$E$4&amp;"'!$B$1:$BA$1"),0))),"--")</f>
        <v>0</v>
      </c>
      <c r="C82" s="43" cm="1">
        <f t="array" aca="1" ref="C82" ca="1">IF(ISNUMBER(Main!$F$5),INDEX(INDIRECT("'"&amp;Main!$E$5&amp;"'!$B$1:$BA$550"),ROW(C82),(MATCH("Temp",INDIRECT("'"&amp;Main!$E$5&amp;"'!$B$1:$BA$1"),0))),"--")</f>
        <v>0</v>
      </c>
      <c r="D82" s="43" cm="1">
        <f t="array" aca="1" ref="D82" ca="1">IF(ISNUMBER(Main!$F$6),INDEX(INDIRECT("'"&amp;Main!$E$6&amp;"'!$B$1:$BA$550"),ROW(D82),(MATCH("Temp",INDIRECT("'"&amp;Main!$E$6&amp;"'!$B$1:$BA$1"),0))),"--")</f>
        <v>0</v>
      </c>
      <c r="E82" s="43" cm="1">
        <f t="array" aca="1" ref="E82" ca="1">IF(ISNUMBER(Main!$F$7),INDEX(INDIRECT("'"&amp;Main!$E$7&amp;"'!$B$1:$BA$550"),ROW(E82),(MATCH("Temp",INDIRECT("'"&amp;Main!$E$7&amp;"'!$B$1:$BA$1"),0))),"--")</f>
        <v>0</v>
      </c>
      <c r="F82" s="43" cm="1">
        <f t="array" aca="1" ref="F82" ca="1">IF(ISNUMBER(Main!$F$8),INDEX(INDIRECT("'"&amp;Main!$E$8&amp;"'!$B$1:$BA$550"),ROW(F82),(MATCH("Temp",INDIRECT("'"&amp;Main!$E$8&amp;"'!$B$1:$BA$1"),0))),"--")</f>
        <v>0</v>
      </c>
      <c r="G82" s="43" t="str" cm="1">
        <f t="array" aca="1" ref="G82" ca="1">IF(ISNUMBER(Main!$F$9),INDEX(INDIRECT("'"&amp;Main!$E$9&amp;"'!$B$1:$BA$550"),ROW(G82),(MATCH("Temp",INDIRECT("'"&amp;Main!$E$9&amp;"'!$B$1:$BA$1"),0))),"--")</f>
        <v>--</v>
      </c>
      <c r="H82" s="43" t="str" cm="1">
        <f t="array" aca="1" ref="H82" ca="1">IF(ISNUMBER(Main!$F$10),INDEX(INDIRECT("'"&amp;Main!$E$10&amp;"'!$B$1:$BA$550"),ROW(H82),(MATCH("Temp",INDIRECT("'"&amp;Main!$E$10&amp;"'!$B$1:$BA$1"),0))),"--")</f>
        <v>--</v>
      </c>
      <c r="I82" s="43" t="str" cm="1">
        <f t="array" aca="1" ref="I82" ca="1">IF(ISNUMBER(Main!$F$11),INDEX(INDIRECT("'"&amp;Main!$E$11&amp;"'!$B$1:$BA$550"),ROW(I82),(MATCH("Temp",INDIRECT("'"&amp;Main!$E$11&amp;"'!$B$1:$BA$1"),0))),"--")</f>
        <v>--</v>
      </c>
      <c r="J82" s="43" t="str" cm="1">
        <f t="array" aca="1" ref="J82" ca="1">IF(ISNUMBER(Main!$F$12),INDEX(INDIRECT("'"&amp;Main!$E$12&amp;"'!$B$1:$BA$550"),ROW(J82),(MATCH("Temp",INDIRECT("'"&amp;Main!$E$12&amp;"'!$B$1:$BA$1"),0))),"--")</f>
        <v>--</v>
      </c>
      <c r="K82" s="43" t="str" cm="1">
        <f t="array" aca="1" ref="K82" ca="1">IF(ISNUMBER(Main!$F$13),INDEX(INDIRECT("'"&amp;Main!$E$13&amp;"'!$B$1:$BA$550"),ROW(K82),(MATCH("Temp",INDIRECT("'"&amp;Main!$E$13&amp;"'!$B$1:$BA$1"),0))),"--")</f>
        <v>--</v>
      </c>
      <c r="L82" s="43" t="str" cm="1">
        <f t="array" aca="1" ref="L82" ca="1">IF(ISNUMBER(Main!$F$14),INDEX(INDIRECT("'"&amp;Main!$E$14&amp;"'!$B$1:$BA$550"),ROW(L82),(MATCH("Temp",INDIRECT("'"&amp;Main!$E$14&amp;"'!$B$1:$BA$1"),0))),"--")</f>
        <v>--</v>
      </c>
      <c r="M82" s="221"/>
      <c r="N82" s="43" cm="1">
        <f t="array" aca="1" ref="N82" ca="1">IF(ISNUMBER(Main!$F$3),INDEX(INDIRECT("'"&amp;Main!$E$3&amp;"'!$B$1:$BA$550"),ROW(N82),(MATCH("Elevation",INDIRECT("'"&amp;Main!$E$3&amp;"'!$B$1:$BA$1"),0))),"--")</f>
        <v>0</v>
      </c>
      <c r="O82" s="43" cm="1">
        <f t="array" aca="1" ref="O82" ca="1">IF(ISNUMBER(Main!$F$4),INDEX(INDIRECT("'"&amp;Main!$E$4&amp;"'!$B$1:$BA$550"),ROW(O82),(MATCH("Elevation",INDIRECT("'"&amp;Main!$E$4&amp;"'!$B$1:$BA$1"),0))),"--")</f>
        <v>0</v>
      </c>
      <c r="P82" s="43" cm="1">
        <f t="array" aca="1" ref="P82" ca="1">IF(ISNUMBER(Main!$F$5),INDEX(INDIRECT("'"&amp;Main!$E$5&amp;"'!$B$1:$BA$550"),ROW(P82),(MATCH("Elevation",INDIRECT("'"&amp;Main!$E$5&amp;"'!$B$1:$BA$1"),0))),"--")</f>
        <v>0</v>
      </c>
      <c r="Q82" s="43" cm="1">
        <f t="array" aca="1" ref="Q82" ca="1">IF(ISNUMBER(Main!$F$6),INDEX(INDIRECT("'"&amp;Main!$E$6&amp;"'!$B$1:$BA$550"),ROW(Q82),(MATCH("Elevation",INDIRECT("'"&amp;Main!$E$6&amp;"'!$B$1:$BA$1"),0))),"--")</f>
        <v>0</v>
      </c>
      <c r="R82" s="43" cm="1">
        <f t="array" aca="1" ref="R82" ca="1">IF(ISNUMBER(Main!$F$7),INDEX(INDIRECT("'"&amp;Main!$E$7&amp;"'!$B$1:$BA$550"),ROW(R82),(MATCH("Elevation",INDIRECT("'"&amp;Main!$E$7&amp;"'!$B$1:$BA$1"),0))),"--")</f>
        <v>0</v>
      </c>
      <c r="S82" s="43" cm="1">
        <f t="array" aca="1" ref="S82" ca="1">IF(ISNUMBER(Main!$F$8),INDEX(INDIRECT("'"&amp;Main!$E$8&amp;"'!$B$1:$BA$550"),ROW(S82),(MATCH("Elevation",INDIRECT("'"&amp;Main!$E$8&amp;"'!$B$1:$BA$1"),0))),"--")</f>
        <v>0</v>
      </c>
      <c r="T82" s="43" t="str" cm="1">
        <f t="array" aca="1" ref="T82" ca="1">IF(ISNUMBER(Main!$F$9),INDEX(INDIRECT("'"&amp;Main!$E$9&amp;"'!$B$1:$BA$550"),ROW(T82),(MATCH("Elevation",INDIRECT("'"&amp;Main!$E$9&amp;"'!$B$1:$BA$1"),0))),"--")</f>
        <v>--</v>
      </c>
      <c r="U82" s="43" t="str" cm="1">
        <f t="array" aca="1" ref="U82" ca="1">IF(ISNUMBER(Main!$F$10),INDEX(INDIRECT("'"&amp;Main!$E$10&amp;"'!$B$1:$BA$550"),ROW(U82),(MATCH("Elevation",INDIRECT("'"&amp;Main!$E$10&amp;"'!$B$1:$BA$1"),0))),"--")</f>
        <v>--</v>
      </c>
      <c r="V82" s="43" t="str" cm="1">
        <f t="array" aca="1" ref="V82" ca="1">IF(ISNUMBER(Main!$F$11),INDEX(INDIRECT("'"&amp;Main!$E$11&amp;"'!$B$1:$BA$550"),ROW(V82),(MATCH("Elevation",INDIRECT("'"&amp;Main!$E$11&amp;"'!$B$1:$BA$1"),0))),"--")</f>
        <v>--</v>
      </c>
      <c r="W82" s="43" t="str" cm="1">
        <f t="array" aca="1" ref="W82" ca="1">IF(ISNUMBER(Main!$F$12),INDEX(INDIRECT("'"&amp;Main!$E$12&amp;"'!$B$1:$BA$550"),ROW(W82),(MATCH("Elevation",INDIRECT("'"&amp;Main!$E$12&amp;"'!$B$1:$BA$1"),0))),"--")</f>
        <v>--</v>
      </c>
      <c r="X82" s="43" t="str" cm="1">
        <f t="array" aca="1" ref="X82" ca="1">IF(ISNUMBER(Main!$F$13),INDEX(INDIRECT("'"&amp;Main!$E$13&amp;"'!$B$1:$BA$550"),ROW(X82),(MATCH("Elevation",INDIRECT("'"&amp;Main!$E$13&amp;"'!$B$1:$BA$1"),0))),"--")</f>
        <v>--</v>
      </c>
      <c r="Y82" s="43" t="str" cm="1">
        <f t="array" aca="1" ref="Y82" ca="1">IF(ISNUMBER(Main!$F$14),INDEX(INDIRECT("'"&amp;Main!$E$14&amp;"'!$B$1:$BA$550"),ROW(Y82),(MATCH("Elevation",INDIRECT("'"&amp;Main!$E$14&amp;"'!$B$1:$BA$1"),0))),"--")</f>
        <v>--</v>
      </c>
      <c r="Z82" s="221"/>
      <c r="AA82" s="43">
        <f ca="1">IF(ISNUMBER(Main!$F$3),'Storage-elevation'!BD82/1000,"--")</f>
        <v>0</v>
      </c>
      <c r="AB82" s="43">
        <f ca="1">IF(ISNUMBER(Main!$F$4),'Storage-elevation'!BE82/1000,"--")</f>
        <v>0</v>
      </c>
      <c r="AC82" s="172">
        <f ca="1">IF(ISNUMBER(Main!$F$5),'Storage-elevation'!BF82/1000,"--")</f>
        <v>0</v>
      </c>
      <c r="AD82" s="43">
        <f ca="1">IF(ISNUMBER(Main!$F$6),'Storage-elevation'!BG82/1000,"--")</f>
        <v>0</v>
      </c>
      <c r="AE82" s="43">
        <f ca="1">IF(ISNUMBER(Main!$F$7),'Storage-elevation'!BH82/1000,"--")</f>
        <v>0</v>
      </c>
      <c r="AF82" s="43">
        <f ca="1">IF(ISNUMBER(Main!$F$8),'Storage-elevation'!BI82/1000,"--")</f>
        <v>0</v>
      </c>
      <c r="AG82" s="43" t="str">
        <f ca="1">IF(ISNUMBER(Main!$F$9),'Storage-elevation'!BJ82/1000,"--")</f>
        <v>--</v>
      </c>
      <c r="AH82" s="172" t="str">
        <f ca="1">IF(ISNUMBER(Main!$F$10),'Storage-elevation'!BK82/1000,"--")</f>
        <v>--</v>
      </c>
      <c r="AI82" s="43" t="str">
        <f ca="1">IF(ISNUMBER(Main!$F$11),'Storage-elevation'!BL82/1000,"--")</f>
        <v>--</v>
      </c>
      <c r="AJ82" s="43" t="str">
        <f ca="1">IF(ISNUMBER(Main!$F$12),'Storage-elevation'!BM82/1000,"--")</f>
        <v>--</v>
      </c>
      <c r="AK82" s="43" t="str">
        <f ca="1">IF(ISNUMBER(Main!$F$13),'Storage-elevation'!BN82/1000,"--")</f>
        <v>--</v>
      </c>
      <c r="AL82" s="43" t="str">
        <f ca="1">IF(ISNUMBER(Main!$F$14),'Storage-elevation'!BO82/1000,"--")</f>
        <v>--</v>
      </c>
    </row>
    <row r="83" spans="1:38" x14ac:dyDescent="0.3">
      <c r="A83" s="43" cm="1">
        <f t="array" aca="1" ref="A83" ca="1">IF(ISNUMBER(Main!$F$3),INDEX(INDIRECT("'"&amp;Main!$E$3&amp;"'!$B$1:$BA$550"),ROW(A83),(MATCH("Temp",INDIRECT("'"&amp;Main!$E$3&amp;"'!$B$1:$BA$1"),0))),"--")</f>
        <v>0</v>
      </c>
      <c r="B83" s="43" cm="1">
        <f t="array" aca="1" ref="B83" ca="1">IF(ISNUMBER(Main!$F$4),INDEX(INDIRECT("'"&amp;Main!$E$4&amp;"'!$B$1:$BA$550"),ROW(B83),(MATCH("Temp",INDIRECT("'"&amp;Main!$E$4&amp;"'!$B$1:$BA$1"),0))),"--")</f>
        <v>0</v>
      </c>
      <c r="C83" s="43" cm="1">
        <f t="array" aca="1" ref="C83" ca="1">IF(ISNUMBER(Main!$F$5),INDEX(INDIRECT("'"&amp;Main!$E$5&amp;"'!$B$1:$BA$550"),ROW(C83),(MATCH("Temp",INDIRECT("'"&amp;Main!$E$5&amp;"'!$B$1:$BA$1"),0))),"--")</f>
        <v>0</v>
      </c>
      <c r="D83" s="43" cm="1">
        <f t="array" aca="1" ref="D83" ca="1">IF(ISNUMBER(Main!$F$6),INDEX(INDIRECT("'"&amp;Main!$E$6&amp;"'!$B$1:$BA$550"),ROW(D83),(MATCH("Temp",INDIRECT("'"&amp;Main!$E$6&amp;"'!$B$1:$BA$1"),0))),"--")</f>
        <v>0</v>
      </c>
      <c r="E83" s="43" cm="1">
        <f t="array" aca="1" ref="E83" ca="1">IF(ISNUMBER(Main!$F$7),INDEX(INDIRECT("'"&amp;Main!$E$7&amp;"'!$B$1:$BA$550"),ROW(E83),(MATCH("Temp",INDIRECT("'"&amp;Main!$E$7&amp;"'!$B$1:$BA$1"),0))),"--")</f>
        <v>0</v>
      </c>
      <c r="F83" s="43" cm="1">
        <f t="array" aca="1" ref="F83" ca="1">IF(ISNUMBER(Main!$F$8),INDEX(INDIRECT("'"&amp;Main!$E$8&amp;"'!$B$1:$BA$550"),ROW(F83),(MATCH("Temp",INDIRECT("'"&amp;Main!$E$8&amp;"'!$B$1:$BA$1"),0))),"--")</f>
        <v>0</v>
      </c>
      <c r="G83" s="43" t="str" cm="1">
        <f t="array" aca="1" ref="G83" ca="1">IF(ISNUMBER(Main!$F$9),INDEX(INDIRECT("'"&amp;Main!$E$9&amp;"'!$B$1:$BA$550"),ROW(G83),(MATCH("Temp",INDIRECT("'"&amp;Main!$E$9&amp;"'!$B$1:$BA$1"),0))),"--")</f>
        <v>--</v>
      </c>
      <c r="H83" s="43" t="str" cm="1">
        <f t="array" aca="1" ref="H83" ca="1">IF(ISNUMBER(Main!$F$10),INDEX(INDIRECT("'"&amp;Main!$E$10&amp;"'!$B$1:$BA$550"),ROW(H83),(MATCH("Temp",INDIRECT("'"&amp;Main!$E$10&amp;"'!$B$1:$BA$1"),0))),"--")</f>
        <v>--</v>
      </c>
      <c r="I83" s="43" t="str" cm="1">
        <f t="array" aca="1" ref="I83" ca="1">IF(ISNUMBER(Main!$F$11),INDEX(INDIRECT("'"&amp;Main!$E$11&amp;"'!$B$1:$BA$550"),ROW(I83),(MATCH("Temp",INDIRECT("'"&amp;Main!$E$11&amp;"'!$B$1:$BA$1"),0))),"--")</f>
        <v>--</v>
      </c>
      <c r="J83" s="43" t="str" cm="1">
        <f t="array" aca="1" ref="J83" ca="1">IF(ISNUMBER(Main!$F$12),INDEX(INDIRECT("'"&amp;Main!$E$12&amp;"'!$B$1:$BA$550"),ROW(J83),(MATCH("Temp",INDIRECT("'"&amp;Main!$E$12&amp;"'!$B$1:$BA$1"),0))),"--")</f>
        <v>--</v>
      </c>
      <c r="K83" s="43" t="str" cm="1">
        <f t="array" aca="1" ref="K83" ca="1">IF(ISNUMBER(Main!$F$13),INDEX(INDIRECT("'"&amp;Main!$E$13&amp;"'!$B$1:$BA$550"),ROW(K83),(MATCH("Temp",INDIRECT("'"&amp;Main!$E$13&amp;"'!$B$1:$BA$1"),0))),"--")</f>
        <v>--</v>
      </c>
      <c r="L83" s="43" t="str" cm="1">
        <f t="array" aca="1" ref="L83" ca="1">IF(ISNUMBER(Main!$F$14),INDEX(INDIRECT("'"&amp;Main!$E$14&amp;"'!$B$1:$BA$550"),ROW(L83),(MATCH("Temp",INDIRECT("'"&amp;Main!$E$14&amp;"'!$B$1:$BA$1"),0))),"--")</f>
        <v>--</v>
      </c>
      <c r="M83" s="221"/>
      <c r="N83" s="43" cm="1">
        <f t="array" aca="1" ref="N83" ca="1">IF(ISNUMBER(Main!$F$3),INDEX(INDIRECT("'"&amp;Main!$E$3&amp;"'!$B$1:$BA$550"),ROW(N83),(MATCH("Elevation",INDIRECT("'"&amp;Main!$E$3&amp;"'!$B$1:$BA$1"),0))),"--")</f>
        <v>0</v>
      </c>
      <c r="O83" s="43" cm="1">
        <f t="array" aca="1" ref="O83" ca="1">IF(ISNUMBER(Main!$F$4),INDEX(INDIRECT("'"&amp;Main!$E$4&amp;"'!$B$1:$BA$550"),ROW(O83),(MATCH("Elevation",INDIRECT("'"&amp;Main!$E$4&amp;"'!$B$1:$BA$1"),0))),"--")</f>
        <v>0</v>
      </c>
      <c r="P83" s="43" cm="1">
        <f t="array" aca="1" ref="P83" ca="1">IF(ISNUMBER(Main!$F$5),INDEX(INDIRECT("'"&amp;Main!$E$5&amp;"'!$B$1:$BA$550"),ROW(P83),(MATCH("Elevation",INDIRECT("'"&amp;Main!$E$5&amp;"'!$B$1:$BA$1"),0))),"--")</f>
        <v>0</v>
      </c>
      <c r="Q83" s="43" cm="1">
        <f t="array" aca="1" ref="Q83" ca="1">IF(ISNUMBER(Main!$F$6),INDEX(INDIRECT("'"&amp;Main!$E$6&amp;"'!$B$1:$BA$550"),ROW(Q83),(MATCH("Elevation",INDIRECT("'"&amp;Main!$E$6&amp;"'!$B$1:$BA$1"),0))),"--")</f>
        <v>0</v>
      </c>
      <c r="R83" s="43" cm="1">
        <f t="array" aca="1" ref="R83" ca="1">IF(ISNUMBER(Main!$F$7),INDEX(INDIRECT("'"&amp;Main!$E$7&amp;"'!$B$1:$BA$550"),ROW(R83),(MATCH("Elevation",INDIRECT("'"&amp;Main!$E$7&amp;"'!$B$1:$BA$1"),0))),"--")</f>
        <v>0</v>
      </c>
      <c r="S83" s="43" cm="1">
        <f t="array" aca="1" ref="S83" ca="1">IF(ISNUMBER(Main!$F$8),INDEX(INDIRECT("'"&amp;Main!$E$8&amp;"'!$B$1:$BA$550"),ROW(S83),(MATCH("Elevation",INDIRECT("'"&amp;Main!$E$8&amp;"'!$B$1:$BA$1"),0))),"--")</f>
        <v>0</v>
      </c>
      <c r="T83" s="43" t="str" cm="1">
        <f t="array" aca="1" ref="T83" ca="1">IF(ISNUMBER(Main!$F$9),INDEX(INDIRECT("'"&amp;Main!$E$9&amp;"'!$B$1:$BA$550"),ROW(T83),(MATCH("Elevation",INDIRECT("'"&amp;Main!$E$9&amp;"'!$B$1:$BA$1"),0))),"--")</f>
        <v>--</v>
      </c>
      <c r="U83" s="43" t="str" cm="1">
        <f t="array" aca="1" ref="U83" ca="1">IF(ISNUMBER(Main!$F$10),INDEX(INDIRECT("'"&amp;Main!$E$10&amp;"'!$B$1:$BA$550"),ROW(U83),(MATCH("Elevation",INDIRECT("'"&amp;Main!$E$10&amp;"'!$B$1:$BA$1"),0))),"--")</f>
        <v>--</v>
      </c>
      <c r="V83" s="43" t="str" cm="1">
        <f t="array" aca="1" ref="V83" ca="1">IF(ISNUMBER(Main!$F$11),INDEX(INDIRECT("'"&amp;Main!$E$11&amp;"'!$B$1:$BA$550"),ROW(V83),(MATCH("Elevation",INDIRECT("'"&amp;Main!$E$11&amp;"'!$B$1:$BA$1"),0))),"--")</f>
        <v>--</v>
      </c>
      <c r="W83" s="43" t="str" cm="1">
        <f t="array" aca="1" ref="W83" ca="1">IF(ISNUMBER(Main!$F$12),INDEX(INDIRECT("'"&amp;Main!$E$12&amp;"'!$B$1:$BA$550"),ROW(W83),(MATCH("Elevation",INDIRECT("'"&amp;Main!$E$12&amp;"'!$B$1:$BA$1"),0))),"--")</f>
        <v>--</v>
      </c>
      <c r="X83" s="43" t="str" cm="1">
        <f t="array" aca="1" ref="X83" ca="1">IF(ISNUMBER(Main!$F$13),INDEX(INDIRECT("'"&amp;Main!$E$13&amp;"'!$B$1:$BA$550"),ROW(X83),(MATCH("Elevation",INDIRECT("'"&amp;Main!$E$13&amp;"'!$B$1:$BA$1"),0))),"--")</f>
        <v>--</v>
      </c>
      <c r="Y83" s="43" t="str" cm="1">
        <f t="array" aca="1" ref="Y83" ca="1">IF(ISNUMBER(Main!$F$14),INDEX(INDIRECT("'"&amp;Main!$E$14&amp;"'!$B$1:$BA$550"),ROW(Y83),(MATCH("Elevation",INDIRECT("'"&amp;Main!$E$14&amp;"'!$B$1:$BA$1"),0))),"--")</f>
        <v>--</v>
      </c>
      <c r="Z83" s="221"/>
      <c r="AA83" s="43">
        <f ca="1">IF(ISNUMBER(Main!$F$3),'Storage-elevation'!BD83/1000,"--")</f>
        <v>0</v>
      </c>
      <c r="AB83" s="43">
        <f ca="1">IF(ISNUMBER(Main!$F$4),'Storage-elevation'!BE83/1000,"--")</f>
        <v>0</v>
      </c>
      <c r="AC83" s="172">
        <f ca="1">IF(ISNUMBER(Main!$F$5),'Storage-elevation'!BF83/1000,"--")</f>
        <v>0</v>
      </c>
      <c r="AD83" s="43">
        <f ca="1">IF(ISNUMBER(Main!$F$6),'Storage-elevation'!BG83/1000,"--")</f>
        <v>0</v>
      </c>
      <c r="AE83" s="43">
        <f ca="1">IF(ISNUMBER(Main!$F$7),'Storage-elevation'!BH83/1000,"--")</f>
        <v>0</v>
      </c>
      <c r="AF83" s="43">
        <f ca="1">IF(ISNUMBER(Main!$F$8),'Storage-elevation'!BI83/1000,"--")</f>
        <v>0</v>
      </c>
      <c r="AG83" s="43" t="str">
        <f ca="1">IF(ISNUMBER(Main!$F$9),'Storage-elevation'!BJ83/1000,"--")</f>
        <v>--</v>
      </c>
      <c r="AH83" s="172" t="str">
        <f ca="1">IF(ISNUMBER(Main!$F$10),'Storage-elevation'!BK83/1000,"--")</f>
        <v>--</v>
      </c>
      <c r="AI83" s="43" t="str">
        <f ca="1">IF(ISNUMBER(Main!$F$11),'Storage-elevation'!BL83/1000,"--")</f>
        <v>--</v>
      </c>
      <c r="AJ83" s="43" t="str">
        <f ca="1">IF(ISNUMBER(Main!$F$12),'Storage-elevation'!BM83/1000,"--")</f>
        <v>--</v>
      </c>
      <c r="AK83" s="43" t="str">
        <f ca="1">IF(ISNUMBER(Main!$F$13),'Storage-elevation'!BN83/1000,"--")</f>
        <v>--</v>
      </c>
      <c r="AL83" s="43" t="str">
        <f ca="1">IF(ISNUMBER(Main!$F$14),'Storage-elevation'!BO83/1000,"--")</f>
        <v>--</v>
      </c>
    </row>
    <row r="84" spans="1:38" x14ac:dyDescent="0.3">
      <c r="A84" s="43" cm="1">
        <f t="array" aca="1" ref="A84" ca="1">IF(ISNUMBER(Main!$F$3),INDEX(INDIRECT("'"&amp;Main!$E$3&amp;"'!$B$1:$BA$550"),ROW(A84),(MATCH("Temp",INDIRECT("'"&amp;Main!$E$3&amp;"'!$B$1:$BA$1"),0))),"--")</f>
        <v>0</v>
      </c>
      <c r="B84" s="43" cm="1">
        <f t="array" aca="1" ref="B84" ca="1">IF(ISNUMBER(Main!$F$4),INDEX(INDIRECT("'"&amp;Main!$E$4&amp;"'!$B$1:$BA$550"),ROW(B84),(MATCH("Temp",INDIRECT("'"&amp;Main!$E$4&amp;"'!$B$1:$BA$1"),0))),"--")</f>
        <v>0</v>
      </c>
      <c r="C84" s="43" cm="1">
        <f t="array" aca="1" ref="C84" ca="1">IF(ISNUMBER(Main!$F$5),INDEX(INDIRECT("'"&amp;Main!$E$5&amp;"'!$B$1:$BA$550"),ROW(C84),(MATCH("Temp",INDIRECT("'"&amp;Main!$E$5&amp;"'!$B$1:$BA$1"),0))),"--")</f>
        <v>0</v>
      </c>
      <c r="D84" s="43" cm="1">
        <f t="array" aca="1" ref="D84" ca="1">IF(ISNUMBER(Main!$F$6),INDEX(INDIRECT("'"&amp;Main!$E$6&amp;"'!$B$1:$BA$550"),ROW(D84),(MATCH("Temp",INDIRECT("'"&amp;Main!$E$6&amp;"'!$B$1:$BA$1"),0))),"--")</f>
        <v>0</v>
      </c>
      <c r="E84" s="43" cm="1">
        <f t="array" aca="1" ref="E84" ca="1">IF(ISNUMBER(Main!$F$7),INDEX(INDIRECT("'"&amp;Main!$E$7&amp;"'!$B$1:$BA$550"),ROW(E84),(MATCH("Temp",INDIRECT("'"&amp;Main!$E$7&amp;"'!$B$1:$BA$1"),0))),"--")</f>
        <v>0</v>
      </c>
      <c r="F84" s="43" cm="1">
        <f t="array" aca="1" ref="F84" ca="1">IF(ISNUMBER(Main!$F$8),INDEX(INDIRECT("'"&amp;Main!$E$8&amp;"'!$B$1:$BA$550"),ROW(F84),(MATCH("Temp",INDIRECT("'"&amp;Main!$E$8&amp;"'!$B$1:$BA$1"),0))),"--")</f>
        <v>0</v>
      </c>
      <c r="G84" s="43" t="str" cm="1">
        <f t="array" aca="1" ref="G84" ca="1">IF(ISNUMBER(Main!$F$9),INDEX(INDIRECT("'"&amp;Main!$E$9&amp;"'!$B$1:$BA$550"),ROW(G84),(MATCH("Temp",INDIRECT("'"&amp;Main!$E$9&amp;"'!$B$1:$BA$1"),0))),"--")</f>
        <v>--</v>
      </c>
      <c r="H84" s="43" t="str" cm="1">
        <f t="array" aca="1" ref="H84" ca="1">IF(ISNUMBER(Main!$F$10),INDEX(INDIRECT("'"&amp;Main!$E$10&amp;"'!$B$1:$BA$550"),ROW(H84),(MATCH("Temp",INDIRECT("'"&amp;Main!$E$10&amp;"'!$B$1:$BA$1"),0))),"--")</f>
        <v>--</v>
      </c>
      <c r="I84" s="43" t="str" cm="1">
        <f t="array" aca="1" ref="I84" ca="1">IF(ISNUMBER(Main!$F$11),INDEX(INDIRECT("'"&amp;Main!$E$11&amp;"'!$B$1:$BA$550"),ROW(I84),(MATCH("Temp",INDIRECT("'"&amp;Main!$E$11&amp;"'!$B$1:$BA$1"),0))),"--")</f>
        <v>--</v>
      </c>
      <c r="J84" s="43" t="str" cm="1">
        <f t="array" aca="1" ref="J84" ca="1">IF(ISNUMBER(Main!$F$12),INDEX(INDIRECT("'"&amp;Main!$E$12&amp;"'!$B$1:$BA$550"),ROW(J84),(MATCH("Temp",INDIRECT("'"&amp;Main!$E$12&amp;"'!$B$1:$BA$1"),0))),"--")</f>
        <v>--</v>
      </c>
      <c r="K84" s="43" t="str" cm="1">
        <f t="array" aca="1" ref="K84" ca="1">IF(ISNUMBER(Main!$F$13),INDEX(INDIRECT("'"&amp;Main!$E$13&amp;"'!$B$1:$BA$550"),ROW(K84),(MATCH("Temp",INDIRECT("'"&amp;Main!$E$13&amp;"'!$B$1:$BA$1"),0))),"--")</f>
        <v>--</v>
      </c>
      <c r="L84" s="43" t="str" cm="1">
        <f t="array" aca="1" ref="L84" ca="1">IF(ISNUMBER(Main!$F$14),INDEX(INDIRECT("'"&amp;Main!$E$14&amp;"'!$B$1:$BA$550"),ROW(L84),(MATCH("Temp",INDIRECT("'"&amp;Main!$E$14&amp;"'!$B$1:$BA$1"),0))),"--")</f>
        <v>--</v>
      </c>
      <c r="M84" s="221"/>
      <c r="N84" s="43" cm="1">
        <f t="array" aca="1" ref="N84" ca="1">IF(ISNUMBER(Main!$F$3),INDEX(INDIRECT("'"&amp;Main!$E$3&amp;"'!$B$1:$BA$550"),ROW(N84),(MATCH("Elevation",INDIRECT("'"&amp;Main!$E$3&amp;"'!$B$1:$BA$1"),0))),"--")</f>
        <v>0</v>
      </c>
      <c r="O84" s="43" cm="1">
        <f t="array" aca="1" ref="O84" ca="1">IF(ISNUMBER(Main!$F$4),INDEX(INDIRECT("'"&amp;Main!$E$4&amp;"'!$B$1:$BA$550"),ROW(O84),(MATCH("Elevation",INDIRECT("'"&amp;Main!$E$4&amp;"'!$B$1:$BA$1"),0))),"--")</f>
        <v>0</v>
      </c>
      <c r="P84" s="43" cm="1">
        <f t="array" aca="1" ref="P84" ca="1">IF(ISNUMBER(Main!$F$5),INDEX(INDIRECT("'"&amp;Main!$E$5&amp;"'!$B$1:$BA$550"),ROW(P84),(MATCH("Elevation",INDIRECT("'"&amp;Main!$E$5&amp;"'!$B$1:$BA$1"),0))),"--")</f>
        <v>0</v>
      </c>
      <c r="Q84" s="43" cm="1">
        <f t="array" aca="1" ref="Q84" ca="1">IF(ISNUMBER(Main!$F$6),INDEX(INDIRECT("'"&amp;Main!$E$6&amp;"'!$B$1:$BA$550"),ROW(Q84),(MATCH("Elevation",INDIRECT("'"&amp;Main!$E$6&amp;"'!$B$1:$BA$1"),0))),"--")</f>
        <v>0</v>
      </c>
      <c r="R84" s="43" cm="1">
        <f t="array" aca="1" ref="R84" ca="1">IF(ISNUMBER(Main!$F$7),INDEX(INDIRECT("'"&amp;Main!$E$7&amp;"'!$B$1:$BA$550"),ROW(R84),(MATCH("Elevation",INDIRECT("'"&amp;Main!$E$7&amp;"'!$B$1:$BA$1"),0))),"--")</f>
        <v>0</v>
      </c>
      <c r="S84" s="43" cm="1">
        <f t="array" aca="1" ref="S84" ca="1">IF(ISNUMBER(Main!$F$8),INDEX(INDIRECT("'"&amp;Main!$E$8&amp;"'!$B$1:$BA$550"),ROW(S84),(MATCH("Elevation",INDIRECT("'"&amp;Main!$E$8&amp;"'!$B$1:$BA$1"),0))),"--")</f>
        <v>0</v>
      </c>
      <c r="T84" s="43" t="str" cm="1">
        <f t="array" aca="1" ref="T84" ca="1">IF(ISNUMBER(Main!$F$9),INDEX(INDIRECT("'"&amp;Main!$E$9&amp;"'!$B$1:$BA$550"),ROW(T84),(MATCH("Elevation",INDIRECT("'"&amp;Main!$E$9&amp;"'!$B$1:$BA$1"),0))),"--")</f>
        <v>--</v>
      </c>
      <c r="U84" s="43" t="str" cm="1">
        <f t="array" aca="1" ref="U84" ca="1">IF(ISNUMBER(Main!$F$10),INDEX(INDIRECT("'"&amp;Main!$E$10&amp;"'!$B$1:$BA$550"),ROW(U84),(MATCH("Elevation",INDIRECT("'"&amp;Main!$E$10&amp;"'!$B$1:$BA$1"),0))),"--")</f>
        <v>--</v>
      </c>
      <c r="V84" s="43" t="str" cm="1">
        <f t="array" aca="1" ref="V84" ca="1">IF(ISNUMBER(Main!$F$11),INDEX(INDIRECT("'"&amp;Main!$E$11&amp;"'!$B$1:$BA$550"),ROW(V84),(MATCH("Elevation",INDIRECT("'"&amp;Main!$E$11&amp;"'!$B$1:$BA$1"),0))),"--")</f>
        <v>--</v>
      </c>
      <c r="W84" s="43" t="str" cm="1">
        <f t="array" aca="1" ref="W84" ca="1">IF(ISNUMBER(Main!$F$12),INDEX(INDIRECT("'"&amp;Main!$E$12&amp;"'!$B$1:$BA$550"),ROW(W84),(MATCH("Elevation",INDIRECT("'"&amp;Main!$E$12&amp;"'!$B$1:$BA$1"),0))),"--")</f>
        <v>--</v>
      </c>
      <c r="X84" s="43" t="str" cm="1">
        <f t="array" aca="1" ref="X84" ca="1">IF(ISNUMBER(Main!$F$13),INDEX(INDIRECT("'"&amp;Main!$E$13&amp;"'!$B$1:$BA$550"),ROW(X84),(MATCH("Elevation",INDIRECT("'"&amp;Main!$E$13&amp;"'!$B$1:$BA$1"),0))),"--")</f>
        <v>--</v>
      </c>
      <c r="Y84" s="43" t="str" cm="1">
        <f t="array" aca="1" ref="Y84" ca="1">IF(ISNUMBER(Main!$F$14),INDEX(INDIRECT("'"&amp;Main!$E$14&amp;"'!$B$1:$BA$550"),ROW(Y84),(MATCH("Elevation",INDIRECT("'"&amp;Main!$E$14&amp;"'!$B$1:$BA$1"),0))),"--")</f>
        <v>--</v>
      </c>
      <c r="Z84" s="221"/>
      <c r="AA84" s="43">
        <f ca="1">IF(ISNUMBER(Main!$F$3),'Storage-elevation'!BD84/1000,"--")</f>
        <v>0</v>
      </c>
      <c r="AB84" s="43">
        <f ca="1">IF(ISNUMBER(Main!$F$4),'Storage-elevation'!BE84/1000,"--")</f>
        <v>0</v>
      </c>
      <c r="AC84" s="172">
        <f ca="1">IF(ISNUMBER(Main!$F$5),'Storage-elevation'!BF84/1000,"--")</f>
        <v>0</v>
      </c>
      <c r="AD84" s="43">
        <f ca="1">IF(ISNUMBER(Main!$F$6),'Storage-elevation'!BG84/1000,"--")</f>
        <v>0</v>
      </c>
      <c r="AE84" s="43">
        <f ca="1">IF(ISNUMBER(Main!$F$7),'Storage-elevation'!BH84/1000,"--")</f>
        <v>0</v>
      </c>
      <c r="AF84" s="43">
        <f ca="1">IF(ISNUMBER(Main!$F$8),'Storage-elevation'!BI84/1000,"--")</f>
        <v>0</v>
      </c>
      <c r="AG84" s="43" t="str">
        <f ca="1">IF(ISNUMBER(Main!$F$9),'Storage-elevation'!BJ84/1000,"--")</f>
        <v>--</v>
      </c>
      <c r="AH84" s="172" t="str">
        <f ca="1">IF(ISNUMBER(Main!$F$10),'Storage-elevation'!BK84/1000,"--")</f>
        <v>--</v>
      </c>
      <c r="AI84" s="43" t="str">
        <f ca="1">IF(ISNUMBER(Main!$F$11),'Storage-elevation'!BL84/1000,"--")</f>
        <v>--</v>
      </c>
      <c r="AJ84" s="43" t="str">
        <f ca="1">IF(ISNUMBER(Main!$F$12),'Storage-elevation'!BM84/1000,"--")</f>
        <v>--</v>
      </c>
      <c r="AK84" s="43" t="str">
        <f ca="1">IF(ISNUMBER(Main!$F$13),'Storage-elevation'!BN84/1000,"--")</f>
        <v>--</v>
      </c>
      <c r="AL84" s="43" t="str">
        <f ca="1">IF(ISNUMBER(Main!$F$14),'Storage-elevation'!BO84/1000,"--")</f>
        <v>--</v>
      </c>
    </row>
    <row r="85" spans="1:38" x14ac:dyDescent="0.3">
      <c r="A85" s="43" cm="1">
        <f t="array" aca="1" ref="A85" ca="1">IF(ISNUMBER(Main!$F$3),INDEX(INDIRECT("'"&amp;Main!$E$3&amp;"'!$B$1:$BA$550"),ROW(A85),(MATCH("Temp",INDIRECT("'"&amp;Main!$E$3&amp;"'!$B$1:$BA$1"),0))),"--")</f>
        <v>0</v>
      </c>
      <c r="B85" s="43" cm="1">
        <f t="array" aca="1" ref="B85" ca="1">IF(ISNUMBER(Main!$F$4),INDEX(INDIRECT("'"&amp;Main!$E$4&amp;"'!$B$1:$BA$550"),ROW(B85),(MATCH("Temp",INDIRECT("'"&amp;Main!$E$4&amp;"'!$B$1:$BA$1"),0))),"--")</f>
        <v>0</v>
      </c>
      <c r="C85" s="43" cm="1">
        <f t="array" aca="1" ref="C85" ca="1">IF(ISNUMBER(Main!$F$5),INDEX(INDIRECT("'"&amp;Main!$E$5&amp;"'!$B$1:$BA$550"),ROW(C85),(MATCH("Temp",INDIRECT("'"&amp;Main!$E$5&amp;"'!$B$1:$BA$1"),0))),"--")</f>
        <v>0</v>
      </c>
      <c r="D85" s="43" cm="1">
        <f t="array" aca="1" ref="D85" ca="1">IF(ISNUMBER(Main!$F$6),INDEX(INDIRECT("'"&amp;Main!$E$6&amp;"'!$B$1:$BA$550"),ROW(D85),(MATCH("Temp",INDIRECT("'"&amp;Main!$E$6&amp;"'!$B$1:$BA$1"),0))),"--")</f>
        <v>0</v>
      </c>
      <c r="E85" s="43" cm="1">
        <f t="array" aca="1" ref="E85" ca="1">IF(ISNUMBER(Main!$F$7),INDEX(INDIRECT("'"&amp;Main!$E$7&amp;"'!$B$1:$BA$550"),ROW(E85),(MATCH("Temp",INDIRECT("'"&amp;Main!$E$7&amp;"'!$B$1:$BA$1"),0))),"--")</f>
        <v>0</v>
      </c>
      <c r="F85" s="43" cm="1">
        <f t="array" aca="1" ref="F85" ca="1">IF(ISNUMBER(Main!$F$8),INDEX(INDIRECT("'"&amp;Main!$E$8&amp;"'!$B$1:$BA$550"),ROW(F85),(MATCH("Temp",INDIRECT("'"&amp;Main!$E$8&amp;"'!$B$1:$BA$1"),0))),"--")</f>
        <v>0</v>
      </c>
      <c r="G85" s="43" t="str" cm="1">
        <f t="array" aca="1" ref="G85" ca="1">IF(ISNUMBER(Main!$F$9),INDEX(INDIRECT("'"&amp;Main!$E$9&amp;"'!$B$1:$BA$550"),ROW(G85),(MATCH("Temp",INDIRECT("'"&amp;Main!$E$9&amp;"'!$B$1:$BA$1"),0))),"--")</f>
        <v>--</v>
      </c>
      <c r="H85" s="43" t="str" cm="1">
        <f t="array" aca="1" ref="H85" ca="1">IF(ISNUMBER(Main!$F$10),INDEX(INDIRECT("'"&amp;Main!$E$10&amp;"'!$B$1:$BA$550"),ROW(H85),(MATCH("Temp",INDIRECT("'"&amp;Main!$E$10&amp;"'!$B$1:$BA$1"),0))),"--")</f>
        <v>--</v>
      </c>
      <c r="I85" s="43" t="str" cm="1">
        <f t="array" aca="1" ref="I85" ca="1">IF(ISNUMBER(Main!$F$11),INDEX(INDIRECT("'"&amp;Main!$E$11&amp;"'!$B$1:$BA$550"),ROW(I85),(MATCH("Temp",INDIRECT("'"&amp;Main!$E$11&amp;"'!$B$1:$BA$1"),0))),"--")</f>
        <v>--</v>
      </c>
      <c r="J85" s="43" t="str" cm="1">
        <f t="array" aca="1" ref="J85" ca="1">IF(ISNUMBER(Main!$F$12),INDEX(INDIRECT("'"&amp;Main!$E$12&amp;"'!$B$1:$BA$550"),ROW(J85),(MATCH("Temp",INDIRECT("'"&amp;Main!$E$12&amp;"'!$B$1:$BA$1"),0))),"--")</f>
        <v>--</v>
      </c>
      <c r="K85" s="43" t="str" cm="1">
        <f t="array" aca="1" ref="K85" ca="1">IF(ISNUMBER(Main!$F$13),INDEX(INDIRECT("'"&amp;Main!$E$13&amp;"'!$B$1:$BA$550"),ROW(K85),(MATCH("Temp",INDIRECT("'"&amp;Main!$E$13&amp;"'!$B$1:$BA$1"),0))),"--")</f>
        <v>--</v>
      </c>
      <c r="L85" s="43" t="str" cm="1">
        <f t="array" aca="1" ref="L85" ca="1">IF(ISNUMBER(Main!$F$14),INDEX(INDIRECT("'"&amp;Main!$E$14&amp;"'!$B$1:$BA$550"),ROW(L85),(MATCH("Temp",INDIRECT("'"&amp;Main!$E$14&amp;"'!$B$1:$BA$1"),0))),"--")</f>
        <v>--</v>
      </c>
      <c r="M85" s="221"/>
      <c r="N85" s="43" cm="1">
        <f t="array" aca="1" ref="N85" ca="1">IF(ISNUMBER(Main!$F$3),INDEX(INDIRECT("'"&amp;Main!$E$3&amp;"'!$B$1:$BA$550"),ROW(N85),(MATCH("Elevation",INDIRECT("'"&amp;Main!$E$3&amp;"'!$B$1:$BA$1"),0))),"--")</f>
        <v>0</v>
      </c>
      <c r="O85" s="43" cm="1">
        <f t="array" aca="1" ref="O85" ca="1">IF(ISNUMBER(Main!$F$4),INDEX(INDIRECT("'"&amp;Main!$E$4&amp;"'!$B$1:$BA$550"),ROW(O85),(MATCH("Elevation",INDIRECT("'"&amp;Main!$E$4&amp;"'!$B$1:$BA$1"),0))),"--")</f>
        <v>0</v>
      </c>
      <c r="P85" s="43" cm="1">
        <f t="array" aca="1" ref="P85" ca="1">IF(ISNUMBER(Main!$F$5),INDEX(INDIRECT("'"&amp;Main!$E$5&amp;"'!$B$1:$BA$550"),ROW(P85),(MATCH("Elevation",INDIRECT("'"&amp;Main!$E$5&amp;"'!$B$1:$BA$1"),0))),"--")</f>
        <v>0</v>
      </c>
      <c r="Q85" s="43" cm="1">
        <f t="array" aca="1" ref="Q85" ca="1">IF(ISNUMBER(Main!$F$6),INDEX(INDIRECT("'"&amp;Main!$E$6&amp;"'!$B$1:$BA$550"),ROW(Q85),(MATCH("Elevation",INDIRECT("'"&amp;Main!$E$6&amp;"'!$B$1:$BA$1"),0))),"--")</f>
        <v>0</v>
      </c>
      <c r="R85" s="43" cm="1">
        <f t="array" aca="1" ref="R85" ca="1">IF(ISNUMBER(Main!$F$7),INDEX(INDIRECT("'"&amp;Main!$E$7&amp;"'!$B$1:$BA$550"),ROW(R85),(MATCH("Elevation",INDIRECT("'"&amp;Main!$E$7&amp;"'!$B$1:$BA$1"),0))),"--")</f>
        <v>0</v>
      </c>
      <c r="S85" s="43" cm="1">
        <f t="array" aca="1" ref="S85" ca="1">IF(ISNUMBER(Main!$F$8),INDEX(INDIRECT("'"&amp;Main!$E$8&amp;"'!$B$1:$BA$550"),ROW(S85),(MATCH("Elevation",INDIRECT("'"&amp;Main!$E$8&amp;"'!$B$1:$BA$1"),0))),"--")</f>
        <v>0</v>
      </c>
      <c r="T85" s="43" t="str" cm="1">
        <f t="array" aca="1" ref="T85" ca="1">IF(ISNUMBER(Main!$F$9),INDEX(INDIRECT("'"&amp;Main!$E$9&amp;"'!$B$1:$BA$550"),ROW(T85),(MATCH("Elevation",INDIRECT("'"&amp;Main!$E$9&amp;"'!$B$1:$BA$1"),0))),"--")</f>
        <v>--</v>
      </c>
      <c r="U85" s="43" t="str" cm="1">
        <f t="array" aca="1" ref="U85" ca="1">IF(ISNUMBER(Main!$F$10),INDEX(INDIRECT("'"&amp;Main!$E$10&amp;"'!$B$1:$BA$550"),ROW(U85),(MATCH("Elevation",INDIRECT("'"&amp;Main!$E$10&amp;"'!$B$1:$BA$1"),0))),"--")</f>
        <v>--</v>
      </c>
      <c r="V85" s="43" t="str" cm="1">
        <f t="array" aca="1" ref="V85" ca="1">IF(ISNUMBER(Main!$F$11),INDEX(INDIRECT("'"&amp;Main!$E$11&amp;"'!$B$1:$BA$550"),ROW(V85),(MATCH("Elevation",INDIRECT("'"&amp;Main!$E$11&amp;"'!$B$1:$BA$1"),0))),"--")</f>
        <v>--</v>
      </c>
      <c r="W85" s="43" t="str" cm="1">
        <f t="array" aca="1" ref="W85" ca="1">IF(ISNUMBER(Main!$F$12),INDEX(INDIRECT("'"&amp;Main!$E$12&amp;"'!$B$1:$BA$550"),ROW(W85),(MATCH("Elevation",INDIRECT("'"&amp;Main!$E$12&amp;"'!$B$1:$BA$1"),0))),"--")</f>
        <v>--</v>
      </c>
      <c r="X85" s="43" t="str" cm="1">
        <f t="array" aca="1" ref="X85" ca="1">IF(ISNUMBER(Main!$F$13),INDEX(INDIRECT("'"&amp;Main!$E$13&amp;"'!$B$1:$BA$550"),ROW(X85),(MATCH("Elevation",INDIRECT("'"&amp;Main!$E$13&amp;"'!$B$1:$BA$1"),0))),"--")</f>
        <v>--</v>
      </c>
      <c r="Y85" s="43" t="str" cm="1">
        <f t="array" aca="1" ref="Y85" ca="1">IF(ISNUMBER(Main!$F$14),INDEX(INDIRECT("'"&amp;Main!$E$14&amp;"'!$B$1:$BA$550"),ROW(Y85),(MATCH("Elevation",INDIRECT("'"&amp;Main!$E$14&amp;"'!$B$1:$BA$1"),0))),"--")</f>
        <v>--</v>
      </c>
      <c r="Z85" s="221"/>
      <c r="AA85" s="43">
        <f ca="1">IF(ISNUMBER(Main!$F$3),'Storage-elevation'!BD85/1000,"--")</f>
        <v>0</v>
      </c>
      <c r="AB85" s="43">
        <f ca="1">IF(ISNUMBER(Main!$F$4),'Storage-elevation'!BE85/1000,"--")</f>
        <v>0</v>
      </c>
      <c r="AC85" s="172">
        <f ca="1">IF(ISNUMBER(Main!$F$5),'Storage-elevation'!BF85/1000,"--")</f>
        <v>0</v>
      </c>
      <c r="AD85" s="43">
        <f ca="1">IF(ISNUMBER(Main!$F$6),'Storage-elevation'!BG85/1000,"--")</f>
        <v>0</v>
      </c>
      <c r="AE85" s="43">
        <f ca="1">IF(ISNUMBER(Main!$F$7),'Storage-elevation'!BH85/1000,"--")</f>
        <v>0</v>
      </c>
      <c r="AF85" s="43">
        <f ca="1">IF(ISNUMBER(Main!$F$8),'Storage-elevation'!BI85/1000,"--")</f>
        <v>0</v>
      </c>
      <c r="AG85" s="43" t="str">
        <f ca="1">IF(ISNUMBER(Main!$F$9),'Storage-elevation'!BJ85/1000,"--")</f>
        <v>--</v>
      </c>
      <c r="AH85" s="172" t="str">
        <f ca="1">IF(ISNUMBER(Main!$F$10),'Storage-elevation'!BK85/1000,"--")</f>
        <v>--</v>
      </c>
      <c r="AI85" s="43" t="str">
        <f ca="1">IF(ISNUMBER(Main!$F$11),'Storage-elevation'!BL85/1000,"--")</f>
        <v>--</v>
      </c>
      <c r="AJ85" s="43" t="str">
        <f ca="1">IF(ISNUMBER(Main!$F$12),'Storage-elevation'!BM85/1000,"--")</f>
        <v>--</v>
      </c>
      <c r="AK85" s="43" t="str">
        <f ca="1">IF(ISNUMBER(Main!$F$13),'Storage-elevation'!BN85/1000,"--")</f>
        <v>--</v>
      </c>
      <c r="AL85" s="43" t="str">
        <f ca="1">IF(ISNUMBER(Main!$F$14),'Storage-elevation'!BO85/1000,"--")</f>
        <v>--</v>
      </c>
    </row>
    <row r="86" spans="1:38" x14ac:dyDescent="0.3">
      <c r="A86" s="43" cm="1">
        <f t="array" aca="1" ref="A86" ca="1">IF(ISNUMBER(Main!$F$3),INDEX(INDIRECT("'"&amp;Main!$E$3&amp;"'!$B$1:$BA$550"),ROW(A86),(MATCH("Temp",INDIRECT("'"&amp;Main!$E$3&amp;"'!$B$1:$BA$1"),0))),"--")</f>
        <v>0</v>
      </c>
      <c r="B86" s="43" cm="1">
        <f t="array" aca="1" ref="B86" ca="1">IF(ISNUMBER(Main!$F$4),INDEX(INDIRECT("'"&amp;Main!$E$4&amp;"'!$B$1:$BA$550"),ROW(B86),(MATCH("Temp",INDIRECT("'"&amp;Main!$E$4&amp;"'!$B$1:$BA$1"),0))),"--")</f>
        <v>0</v>
      </c>
      <c r="C86" s="43" cm="1">
        <f t="array" aca="1" ref="C86" ca="1">IF(ISNUMBER(Main!$F$5),INDEX(INDIRECT("'"&amp;Main!$E$5&amp;"'!$B$1:$BA$550"),ROW(C86),(MATCH("Temp",INDIRECT("'"&amp;Main!$E$5&amp;"'!$B$1:$BA$1"),0))),"--")</f>
        <v>0</v>
      </c>
      <c r="D86" s="43" cm="1">
        <f t="array" aca="1" ref="D86" ca="1">IF(ISNUMBER(Main!$F$6),INDEX(INDIRECT("'"&amp;Main!$E$6&amp;"'!$B$1:$BA$550"),ROW(D86),(MATCH("Temp",INDIRECT("'"&amp;Main!$E$6&amp;"'!$B$1:$BA$1"),0))),"--")</f>
        <v>0</v>
      </c>
      <c r="E86" s="43" cm="1">
        <f t="array" aca="1" ref="E86" ca="1">IF(ISNUMBER(Main!$F$7),INDEX(INDIRECT("'"&amp;Main!$E$7&amp;"'!$B$1:$BA$550"),ROW(E86),(MATCH("Temp",INDIRECT("'"&amp;Main!$E$7&amp;"'!$B$1:$BA$1"),0))),"--")</f>
        <v>0</v>
      </c>
      <c r="F86" s="43" cm="1">
        <f t="array" aca="1" ref="F86" ca="1">IF(ISNUMBER(Main!$F$8),INDEX(INDIRECT("'"&amp;Main!$E$8&amp;"'!$B$1:$BA$550"),ROW(F86),(MATCH("Temp",INDIRECT("'"&amp;Main!$E$8&amp;"'!$B$1:$BA$1"),0))),"--")</f>
        <v>0</v>
      </c>
      <c r="G86" s="43" t="str" cm="1">
        <f t="array" aca="1" ref="G86" ca="1">IF(ISNUMBER(Main!$F$9),INDEX(INDIRECT("'"&amp;Main!$E$9&amp;"'!$B$1:$BA$550"),ROW(G86),(MATCH("Temp",INDIRECT("'"&amp;Main!$E$9&amp;"'!$B$1:$BA$1"),0))),"--")</f>
        <v>--</v>
      </c>
      <c r="H86" s="43" t="str" cm="1">
        <f t="array" aca="1" ref="H86" ca="1">IF(ISNUMBER(Main!$F$10),INDEX(INDIRECT("'"&amp;Main!$E$10&amp;"'!$B$1:$BA$550"),ROW(H86),(MATCH("Temp",INDIRECT("'"&amp;Main!$E$10&amp;"'!$B$1:$BA$1"),0))),"--")</f>
        <v>--</v>
      </c>
      <c r="I86" s="43" t="str" cm="1">
        <f t="array" aca="1" ref="I86" ca="1">IF(ISNUMBER(Main!$F$11),INDEX(INDIRECT("'"&amp;Main!$E$11&amp;"'!$B$1:$BA$550"),ROW(I86),(MATCH("Temp",INDIRECT("'"&amp;Main!$E$11&amp;"'!$B$1:$BA$1"),0))),"--")</f>
        <v>--</v>
      </c>
      <c r="J86" s="43" t="str" cm="1">
        <f t="array" aca="1" ref="J86" ca="1">IF(ISNUMBER(Main!$F$12),INDEX(INDIRECT("'"&amp;Main!$E$12&amp;"'!$B$1:$BA$550"),ROW(J86),(MATCH("Temp",INDIRECT("'"&amp;Main!$E$12&amp;"'!$B$1:$BA$1"),0))),"--")</f>
        <v>--</v>
      </c>
      <c r="K86" s="43" t="str" cm="1">
        <f t="array" aca="1" ref="K86" ca="1">IF(ISNUMBER(Main!$F$13),INDEX(INDIRECT("'"&amp;Main!$E$13&amp;"'!$B$1:$BA$550"),ROW(K86),(MATCH("Temp",INDIRECT("'"&amp;Main!$E$13&amp;"'!$B$1:$BA$1"),0))),"--")</f>
        <v>--</v>
      </c>
      <c r="L86" s="43" t="str" cm="1">
        <f t="array" aca="1" ref="L86" ca="1">IF(ISNUMBER(Main!$F$14),INDEX(INDIRECT("'"&amp;Main!$E$14&amp;"'!$B$1:$BA$550"),ROW(L86),(MATCH("Temp",INDIRECT("'"&amp;Main!$E$14&amp;"'!$B$1:$BA$1"),0))),"--")</f>
        <v>--</v>
      </c>
      <c r="M86" s="221"/>
      <c r="N86" s="43" cm="1">
        <f t="array" aca="1" ref="N86" ca="1">IF(ISNUMBER(Main!$F$3),INDEX(INDIRECT("'"&amp;Main!$E$3&amp;"'!$B$1:$BA$550"),ROW(N86),(MATCH("Elevation",INDIRECT("'"&amp;Main!$E$3&amp;"'!$B$1:$BA$1"),0))),"--")</f>
        <v>0</v>
      </c>
      <c r="O86" s="43" cm="1">
        <f t="array" aca="1" ref="O86" ca="1">IF(ISNUMBER(Main!$F$4),INDEX(INDIRECT("'"&amp;Main!$E$4&amp;"'!$B$1:$BA$550"),ROW(O86),(MATCH("Elevation",INDIRECT("'"&amp;Main!$E$4&amp;"'!$B$1:$BA$1"),0))),"--")</f>
        <v>0</v>
      </c>
      <c r="P86" s="43" cm="1">
        <f t="array" aca="1" ref="P86" ca="1">IF(ISNUMBER(Main!$F$5),INDEX(INDIRECT("'"&amp;Main!$E$5&amp;"'!$B$1:$BA$550"),ROW(P86),(MATCH("Elevation",INDIRECT("'"&amp;Main!$E$5&amp;"'!$B$1:$BA$1"),0))),"--")</f>
        <v>0</v>
      </c>
      <c r="Q86" s="43" cm="1">
        <f t="array" aca="1" ref="Q86" ca="1">IF(ISNUMBER(Main!$F$6),INDEX(INDIRECT("'"&amp;Main!$E$6&amp;"'!$B$1:$BA$550"),ROW(Q86),(MATCH("Elevation",INDIRECT("'"&amp;Main!$E$6&amp;"'!$B$1:$BA$1"),0))),"--")</f>
        <v>0</v>
      </c>
      <c r="R86" s="43" cm="1">
        <f t="array" aca="1" ref="R86" ca="1">IF(ISNUMBER(Main!$F$7),INDEX(INDIRECT("'"&amp;Main!$E$7&amp;"'!$B$1:$BA$550"),ROW(R86),(MATCH("Elevation",INDIRECT("'"&amp;Main!$E$7&amp;"'!$B$1:$BA$1"),0))),"--")</f>
        <v>0</v>
      </c>
      <c r="S86" s="43" cm="1">
        <f t="array" aca="1" ref="S86" ca="1">IF(ISNUMBER(Main!$F$8),INDEX(INDIRECT("'"&amp;Main!$E$8&amp;"'!$B$1:$BA$550"),ROW(S86),(MATCH("Elevation",INDIRECT("'"&amp;Main!$E$8&amp;"'!$B$1:$BA$1"),0))),"--")</f>
        <v>0</v>
      </c>
      <c r="T86" s="43" t="str" cm="1">
        <f t="array" aca="1" ref="T86" ca="1">IF(ISNUMBER(Main!$F$9),INDEX(INDIRECT("'"&amp;Main!$E$9&amp;"'!$B$1:$BA$550"),ROW(T86),(MATCH("Elevation",INDIRECT("'"&amp;Main!$E$9&amp;"'!$B$1:$BA$1"),0))),"--")</f>
        <v>--</v>
      </c>
      <c r="U86" s="43" t="str" cm="1">
        <f t="array" aca="1" ref="U86" ca="1">IF(ISNUMBER(Main!$F$10),INDEX(INDIRECT("'"&amp;Main!$E$10&amp;"'!$B$1:$BA$550"),ROW(U86),(MATCH("Elevation",INDIRECT("'"&amp;Main!$E$10&amp;"'!$B$1:$BA$1"),0))),"--")</f>
        <v>--</v>
      </c>
      <c r="V86" s="43" t="str" cm="1">
        <f t="array" aca="1" ref="V86" ca="1">IF(ISNUMBER(Main!$F$11),INDEX(INDIRECT("'"&amp;Main!$E$11&amp;"'!$B$1:$BA$550"),ROW(V86),(MATCH("Elevation",INDIRECT("'"&amp;Main!$E$11&amp;"'!$B$1:$BA$1"),0))),"--")</f>
        <v>--</v>
      </c>
      <c r="W86" s="43" t="str" cm="1">
        <f t="array" aca="1" ref="W86" ca="1">IF(ISNUMBER(Main!$F$12),INDEX(INDIRECT("'"&amp;Main!$E$12&amp;"'!$B$1:$BA$550"),ROW(W86),(MATCH("Elevation",INDIRECT("'"&amp;Main!$E$12&amp;"'!$B$1:$BA$1"),0))),"--")</f>
        <v>--</v>
      </c>
      <c r="X86" s="43" t="str" cm="1">
        <f t="array" aca="1" ref="X86" ca="1">IF(ISNUMBER(Main!$F$13),INDEX(INDIRECT("'"&amp;Main!$E$13&amp;"'!$B$1:$BA$550"),ROW(X86),(MATCH("Elevation",INDIRECT("'"&amp;Main!$E$13&amp;"'!$B$1:$BA$1"),0))),"--")</f>
        <v>--</v>
      </c>
      <c r="Y86" s="43" t="str" cm="1">
        <f t="array" aca="1" ref="Y86" ca="1">IF(ISNUMBER(Main!$F$14),INDEX(INDIRECT("'"&amp;Main!$E$14&amp;"'!$B$1:$BA$550"),ROW(Y86),(MATCH("Elevation",INDIRECT("'"&amp;Main!$E$14&amp;"'!$B$1:$BA$1"),0))),"--")</f>
        <v>--</v>
      </c>
      <c r="Z86" s="221"/>
      <c r="AA86" s="43">
        <f ca="1">IF(ISNUMBER(Main!$F$3),'Storage-elevation'!BD86/1000,"--")</f>
        <v>0</v>
      </c>
      <c r="AB86" s="43">
        <f ca="1">IF(ISNUMBER(Main!$F$4),'Storage-elevation'!BE86/1000,"--")</f>
        <v>0</v>
      </c>
      <c r="AC86" s="172">
        <f ca="1">IF(ISNUMBER(Main!$F$5),'Storage-elevation'!BF86/1000,"--")</f>
        <v>0</v>
      </c>
      <c r="AD86" s="43">
        <f ca="1">IF(ISNUMBER(Main!$F$6),'Storage-elevation'!BG86/1000,"--")</f>
        <v>0</v>
      </c>
      <c r="AE86" s="43">
        <f ca="1">IF(ISNUMBER(Main!$F$7),'Storage-elevation'!BH86/1000,"--")</f>
        <v>0</v>
      </c>
      <c r="AF86" s="43">
        <f ca="1">IF(ISNUMBER(Main!$F$8),'Storage-elevation'!BI86/1000,"--")</f>
        <v>0</v>
      </c>
      <c r="AG86" s="43" t="str">
        <f ca="1">IF(ISNUMBER(Main!$F$9),'Storage-elevation'!BJ86/1000,"--")</f>
        <v>--</v>
      </c>
      <c r="AH86" s="172" t="str">
        <f ca="1">IF(ISNUMBER(Main!$F$10),'Storage-elevation'!BK86/1000,"--")</f>
        <v>--</v>
      </c>
      <c r="AI86" s="43" t="str">
        <f ca="1">IF(ISNUMBER(Main!$F$11),'Storage-elevation'!BL86/1000,"--")</f>
        <v>--</v>
      </c>
      <c r="AJ86" s="43" t="str">
        <f ca="1">IF(ISNUMBER(Main!$F$12),'Storage-elevation'!BM86/1000,"--")</f>
        <v>--</v>
      </c>
      <c r="AK86" s="43" t="str">
        <f ca="1">IF(ISNUMBER(Main!$F$13),'Storage-elevation'!BN86/1000,"--")</f>
        <v>--</v>
      </c>
      <c r="AL86" s="43" t="str">
        <f ca="1">IF(ISNUMBER(Main!$F$14),'Storage-elevation'!BO86/1000,"--")</f>
        <v>--</v>
      </c>
    </row>
    <row r="87" spans="1:38" x14ac:dyDescent="0.3">
      <c r="A87" s="43" cm="1">
        <f t="array" aca="1" ref="A87" ca="1">IF(ISNUMBER(Main!$F$3),INDEX(INDIRECT("'"&amp;Main!$E$3&amp;"'!$B$1:$BA$550"),ROW(A87),(MATCH("Temp",INDIRECT("'"&amp;Main!$E$3&amp;"'!$B$1:$BA$1"),0))),"--")</f>
        <v>0</v>
      </c>
      <c r="B87" s="43" cm="1">
        <f t="array" aca="1" ref="B87" ca="1">IF(ISNUMBER(Main!$F$4),INDEX(INDIRECT("'"&amp;Main!$E$4&amp;"'!$B$1:$BA$550"),ROW(B87),(MATCH("Temp",INDIRECT("'"&amp;Main!$E$4&amp;"'!$B$1:$BA$1"),0))),"--")</f>
        <v>0</v>
      </c>
      <c r="C87" s="43" cm="1">
        <f t="array" aca="1" ref="C87" ca="1">IF(ISNUMBER(Main!$F$5),INDEX(INDIRECT("'"&amp;Main!$E$5&amp;"'!$B$1:$BA$550"),ROW(C87),(MATCH("Temp",INDIRECT("'"&amp;Main!$E$5&amp;"'!$B$1:$BA$1"),0))),"--")</f>
        <v>0</v>
      </c>
      <c r="D87" s="43" cm="1">
        <f t="array" aca="1" ref="D87" ca="1">IF(ISNUMBER(Main!$F$6),INDEX(INDIRECT("'"&amp;Main!$E$6&amp;"'!$B$1:$BA$550"),ROW(D87),(MATCH("Temp",INDIRECT("'"&amp;Main!$E$6&amp;"'!$B$1:$BA$1"),0))),"--")</f>
        <v>0</v>
      </c>
      <c r="E87" s="43" cm="1">
        <f t="array" aca="1" ref="E87" ca="1">IF(ISNUMBER(Main!$F$7),INDEX(INDIRECT("'"&amp;Main!$E$7&amp;"'!$B$1:$BA$550"),ROW(E87),(MATCH("Temp",INDIRECT("'"&amp;Main!$E$7&amp;"'!$B$1:$BA$1"),0))),"--")</f>
        <v>0</v>
      </c>
      <c r="F87" s="43" cm="1">
        <f t="array" aca="1" ref="F87" ca="1">IF(ISNUMBER(Main!$F$8),INDEX(INDIRECT("'"&amp;Main!$E$8&amp;"'!$B$1:$BA$550"),ROW(F87),(MATCH("Temp",INDIRECT("'"&amp;Main!$E$8&amp;"'!$B$1:$BA$1"),0))),"--")</f>
        <v>0</v>
      </c>
      <c r="G87" s="43" t="str" cm="1">
        <f t="array" aca="1" ref="G87" ca="1">IF(ISNUMBER(Main!$F$9),INDEX(INDIRECT("'"&amp;Main!$E$9&amp;"'!$B$1:$BA$550"),ROW(G87),(MATCH("Temp",INDIRECT("'"&amp;Main!$E$9&amp;"'!$B$1:$BA$1"),0))),"--")</f>
        <v>--</v>
      </c>
      <c r="H87" s="43" t="str" cm="1">
        <f t="array" aca="1" ref="H87" ca="1">IF(ISNUMBER(Main!$F$10),INDEX(INDIRECT("'"&amp;Main!$E$10&amp;"'!$B$1:$BA$550"),ROW(H87),(MATCH("Temp",INDIRECT("'"&amp;Main!$E$10&amp;"'!$B$1:$BA$1"),0))),"--")</f>
        <v>--</v>
      </c>
      <c r="I87" s="43" t="str" cm="1">
        <f t="array" aca="1" ref="I87" ca="1">IF(ISNUMBER(Main!$F$11),INDEX(INDIRECT("'"&amp;Main!$E$11&amp;"'!$B$1:$BA$550"),ROW(I87),(MATCH("Temp",INDIRECT("'"&amp;Main!$E$11&amp;"'!$B$1:$BA$1"),0))),"--")</f>
        <v>--</v>
      </c>
      <c r="J87" s="43" t="str" cm="1">
        <f t="array" aca="1" ref="J87" ca="1">IF(ISNUMBER(Main!$F$12),INDEX(INDIRECT("'"&amp;Main!$E$12&amp;"'!$B$1:$BA$550"),ROW(J87),(MATCH("Temp",INDIRECT("'"&amp;Main!$E$12&amp;"'!$B$1:$BA$1"),0))),"--")</f>
        <v>--</v>
      </c>
      <c r="K87" s="43" t="str" cm="1">
        <f t="array" aca="1" ref="K87" ca="1">IF(ISNUMBER(Main!$F$13),INDEX(INDIRECT("'"&amp;Main!$E$13&amp;"'!$B$1:$BA$550"),ROW(K87),(MATCH("Temp",INDIRECT("'"&amp;Main!$E$13&amp;"'!$B$1:$BA$1"),0))),"--")</f>
        <v>--</v>
      </c>
      <c r="L87" s="43" t="str" cm="1">
        <f t="array" aca="1" ref="L87" ca="1">IF(ISNUMBER(Main!$F$14),INDEX(INDIRECT("'"&amp;Main!$E$14&amp;"'!$B$1:$BA$550"),ROW(L87),(MATCH("Temp",INDIRECT("'"&amp;Main!$E$14&amp;"'!$B$1:$BA$1"),0))),"--")</f>
        <v>--</v>
      </c>
      <c r="M87" s="221"/>
      <c r="N87" s="43" cm="1">
        <f t="array" aca="1" ref="N87" ca="1">IF(ISNUMBER(Main!$F$3),INDEX(INDIRECT("'"&amp;Main!$E$3&amp;"'!$B$1:$BA$550"),ROW(N87),(MATCH("Elevation",INDIRECT("'"&amp;Main!$E$3&amp;"'!$B$1:$BA$1"),0))),"--")</f>
        <v>0</v>
      </c>
      <c r="O87" s="43" cm="1">
        <f t="array" aca="1" ref="O87" ca="1">IF(ISNUMBER(Main!$F$4),INDEX(INDIRECT("'"&amp;Main!$E$4&amp;"'!$B$1:$BA$550"),ROW(O87),(MATCH("Elevation",INDIRECT("'"&amp;Main!$E$4&amp;"'!$B$1:$BA$1"),0))),"--")</f>
        <v>0</v>
      </c>
      <c r="P87" s="43" cm="1">
        <f t="array" aca="1" ref="P87" ca="1">IF(ISNUMBER(Main!$F$5),INDEX(INDIRECT("'"&amp;Main!$E$5&amp;"'!$B$1:$BA$550"),ROW(P87),(MATCH("Elevation",INDIRECT("'"&amp;Main!$E$5&amp;"'!$B$1:$BA$1"),0))),"--")</f>
        <v>0</v>
      </c>
      <c r="Q87" s="43" cm="1">
        <f t="array" aca="1" ref="Q87" ca="1">IF(ISNUMBER(Main!$F$6),INDEX(INDIRECT("'"&amp;Main!$E$6&amp;"'!$B$1:$BA$550"),ROW(Q87),(MATCH("Elevation",INDIRECT("'"&amp;Main!$E$6&amp;"'!$B$1:$BA$1"),0))),"--")</f>
        <v>0</v>
      </c>
      <c r="R87" s="43" cm="1">
        <f t="array" aca="1" ref="R87" ca="1">IF(ISNUMBER(Main!$F$7),INDEX(INDIRECT("'"&amp;Main!$E$7&amp;"'!$B$1:$BA$550"),ROW(R87),(MATCH("Elevation",INDIRECT("'"&amp;Main!$E$7&amp;"'!$B$1:$BA$1"),0))),"--")</f>
        <v>0</v>
      </c>
      <c r="S87" s="43" cm="1">
        <f t="array" aca="1" ref="S87" ca="1">IF(ISNUMBER(Main!$F$8),INDEX(INDIRECT("'"&amp;Main!$E$8&amp;"'!$B$1:$BA$550"),ROW(S87),(MATCH("Elevation",INDIRECT("'"&amp;Main!$E$8&amp;"'!$B$1:$BA$1"),0))),"--")</f>
        <v>0</v>
      </c>
      <c r="T87" s="43" t="str" cm="1">
        <f t="array" aca="1" ref="T87" ca="1">IF(ISNUMBER(Main!$F$9),INDEX(INDIRECT("'"&amp;Main!$E$9&amp;"'!$B$1:$BA$550"),ROW(T87),(MATCH("Elevation",INDIRECT("'"&amp;Main!$E$9&amp;"'!$B$1:$BA$1"),0))),"--")</f>
        <v>--</v>
      </c>
      <c r="U87" s="43" t="str" cm="1">
        <f t="array" aca="1" ref="U87" ca="1">IF(ISNUMBER(Main!$F$10),INDEX(INDIRECT("'"&amp;Main!$E$10&amp;"'!$B$1:$BA$550"),ROW(U87),(MATCH("Elevation",INDIRECT("'"&amp;Main!$E$10&amp;"'!$B$1:$BA$1"),0))),"--")</f>
        <v>--</v>
      </c>
      <c r="V87" s="43" t="str" cm="1">
        <f t="array" aca="1" ref="V87" ca="1">IF(ISNUMBER(Main!$F$11),INDEX(INDIRECT("'"&amp;Main!$E$11&amp;"'!$B$1:$BA$550"),ROW(V87),(MATCH("Elevation",INDIRECT("'"&amp;Main!$E$11&amp;"'!$B$1:$BA$1"),0))),"--")</f>
        <v>--</v>
      </c>
      <c r="W87" s="43" t="str" cm="1">
        <f t="array" aca="1" ref="W87" ca="1">IF(ISNUMBER(Main!$F$12),INDEX(INDIRECT("'"&amp;Main!$E$12&amp;"'!$B$1:$BA$550"),ROW(W87),(MATCH("Elevation",INDIRECT("'"&amp;Main!$E$12&amp;"'!$B$1:$BA$1"),0))),"--")</f>
        <v>--</v>
      </c>
      <c r="X87" s="43" t="str" cm="1">
        <f t="array" aca="1" ref="X87" ca="1">IF(ISNUMBER(Main!$F$13),INDEX(INDIRECT("'"&amp;Main!$E$13&amp;"'!$B$1:$BA$550"),ROW(X87),(MATCH("Elevation",INDIRECT("'"&amp;Main!$E$13&amp;"'!$B$1:$BA$1"),0))),"--")</f>
        <v>--</v>
      </c>
      <c r="Y87" s="43" t="str" cm="1">
        <f t="array" aca="1" ref="Y87" ca="1">IF(ISNUMBER(Main!$F$14),INDEX(INDIRECT("'"&amp;Main!$E$14&amp;"'!$B$1:$BA$550"),ROW(Y87),(MATCH("Elevation",INDIRECT("'"&amp;Main!$E$14&amp;"'!$B$1:$BA$1"),0))),"--")</f>
        <v>--</v>
      </c>
      <c r="Z87" s="221"/>
      <c r="AA87" s="43">
        <f ca="1">IF(ISNUMBER(Main!$F$3),'Storage-elevation'!BD87/1000,"--")</f>
        <v>0</v>
      </c>
      <c r="AB87" s="43">
        <f ca="1">IF(ISNUMBER(Main!$F$4),'Storage-elevation'!BE87/1000,"--")</f>
        <v>0</v>
      </c>
      <c r="AC87" s="172">
        <f ca="1">IF(ISNUMBER(Main!$F$5),'Storage-elevation'!BF87/1000,"--")</f>
        <v>0</v>
      </c>
      <c r="AD87" s="43">
        <f ca="1">IF(ISNUMBER(Main!$F$6),'Storage-elevation'!BG87/1000,"--")</f>
        <v>0</v>
      </c>
      <c r="AE87" s="43">
        <f ca="1">IF(ISNUMBER(Main!$F$7),'Storage-elevation'!BH87/1000,"--")</f>
        <v>0</v>
      </c>
      <c r="AF87" s="43">
        <f ca="1">IF(ISNUMBER(Main!$F$8),'Storage-elevation'!BI87/1000,"--")</f>
        <v>0</v>
      </c>
      <c r="AG87" s="43" t="str">
        <f ca="1">IF(ISNUMBER(Main!$F$9),'Storage-elevation'!BJ87/1000,"--")</f>
        <v>--</v>
      </c>
      <c r="AH87" s="172" t="str">
        <f ca="1">IF(ISNUMBER(Main!$F$10),'Storage-elevation'!BK87/1000,"--")</f>
        <v>--</v>
      </c>
      <c r="AI87" s="43" t="str">
        <f ca="1">IF(ISNUMBER(Main!$F$11),'Storage-elevation'!BL87/1000,"--")</f>
        <v>--</v>
      </c>
      <c r="AJ87" s="43" t="str">
        <f ca="1">IF(ISNUMBER(Main!$F$12),'Storage-elevation'!BM87/1000,"--")</f>
        <v>--</v>
      </c>
      <c r="AK87" s="43" t="str">
        <f ca="1">IF(ISNUMBER(Main!$F$13),'Storage-elevation'!BN87/1000,"--")</f>
        <v>--</v>
      </c>
      <c r="AL87" s="43" t="str">
        <f ca="1">IF(ISNUMBER(Main!$F$14),'Storage-elevation'!BO87/1000,"--")</f>
        <v>--</v>
      </c>
    </row>
    <row r="88" spans="1:38" x14ac:dyDescent="0.3">
      <c r="A88" s="43" cm="1">
        <f t="array" aca="1" ref="A88" ca="1">IF(ISNUMBER(Main!$F$3),INDEX(INDIRECT("'"&amp;Main!$E$3&amp;"'!$B$1:$BA$550"),ROW(A88),(MATCH("Temp",INDIRECT("'"&amp;Main!$E$3&amp;"'!$B$1:$BA$1"),0))),"--")</f>
        <v>0</v>
      </c>
      <c r="B88" s="43" cm="1">
        <f t="array" aca="1" ref="B88" ca="1">IF(ISNUMBER(Main!$F$4),INDEX(INDIRECT("'"&amp;Main!$E$4&amp;"'!$B$1:$BA$550"),ROW(B88),(MATCH("Temp",INDIRECT("'"&amp;Main!$E$4&amp;"'!$B$1:$BA$1"),0))),"--")</f>
        <v>0</v>
      </c>
      <c r="C88" s="43" cm="1">
        <f t="array" aca="1" ref="C88" ca="1">IF(ISNUMBER(Main!$F$5),INDEX(INDIRECT("'"&amp;Main!$E$5&amp;"'!$B$1:$BA$550"),ROW(C88),(MATCH("Temp",INDIRECT("'"&amp;Main!$E$5&amp;"'!$B$1:$BA$1"),0))),"--")</f>
        <v>0</v>
      </c>
      <c r="D88" s="43" cm="1">
        <f t="array" aca="1" ref="D88" ca="1">IF(ISNUMBER(Main!$F$6),INDEX(INDIRECT("'"&amp;Main!$E$6&amp;"'!$B$1:$BA$550"),ROW(D88),(MATCH("Temp",INDIRECT("'"&amp;Main!$E$6&amp;"'!$B$1:$BA$1"),0))),"--")</f>
        <v>0</v>
      </c>
      <c r="E88" s="43" cm="1">
        <f t="array" aca="1" ref="E88" ca="1">IF(ISNUMBER(Main!$F$7),INDEX(INDIRECT("'"&amp;Main!$E$7&amp;"'!$B$1:$BA$550"),ROW(E88),(MATCH("Temp",INDIRECT("'"&amp;Main!$E$7&amp;"'!$B$1:$BA$1"),0))),"--")</f>
        <v>0</v>
      </c>
      <c r="F88" s="43" cm="1">
        <f t="array" aca="1" ref="F88" ca="1">IF(ISNUMBER(Main!$F$8),INDEX(INDIRECT("'"&amp;Main!$E$8&amp;"'!$B$1:$BA$550"),ROW(F88),(MATCH("Temp",INDIRECT("'"&amp;Main!$E$8&amp;"'!$B$1:$BA$1"),0))),"--")</f>
        <v>0</v>
      </c>
      <c r="G88" s="43" t="str" cm="1">
        <f t="array" aca="1" ref="G88" ca="1">IF(ISNUMBER(Main!$F$9),INDEX(INDIRECT("'"&amp;Main!$E$9&amp;"'!$B$1:$BA$550"),ROW(G88),(MATCH("Temp",INDIRECT("'"&amp;Main!$E$9&amp;"'!$B$1:$BA$1"),0))),"--")</f>
        <v>--</v>
      </c>
      <c r="H88" s="43" t="str" cm="1">
        <f t="array" aca="1" ref="H88" ca="1">IF(ISNUMBER(Main!$F$10),INDEX(INDIRECT("'"&amp;Main!$E$10&amp;"'!$B$1:$BA$550"),ROW(H88),(MATCH("Temp",INDIRECT("'"&amp;Main!$E$10&amp;"'!$B$1:$BA$1"),0))),"--")</f>
        <v>--</v>
      </c>
      <c r="I88" s="43" t="str" cm="1">
        <f t="array" aca="1" ref="I88" ca="1">IF(ISNUMBER(Main!$F$11),INDEX(INDIRECT("'"&amp;Main!$E$11&amp;"'!$B$1:$BA$550"),ROW(I88),(MATCH("Temp",INDIRECT("'"&amp;Main!$E$11&amp;"'!$B$1:$BA$1"),0))),"--")</f>
        <v>--</v>
      </c>
      <c r="J88" s="43" t="str" cm="1">
        <f t="array" aca="1" ref="J88" ca="1">IF(ISNUMBER(Main!$F$12),INDEX(INDIRECT("'"&amp;Main!$E$12&amp;"'!$B$1:$BA$550"),ROW(J88),(MATCH("Temp",INDIRECT("'"&amp;Main!$E$12&amp;"'!$B$1:$BA$1"),0))),"--")</f>
        <v>--</v>
      </c>
      <c r="K88" s="43" t="str" cm="1">
        <f t="array" aca="1" ref="K88" ca="1">IF(ISNUMBER(Main!$F$13),INDEX(INDIRECT("'"&amp;Main!$E$13&amp;"'!$B$1:$BA$550"),ROW(K88),(MATCH("Temp",INDIRECT("'"&amp;Main!$E$13&amp;"'!$B$1:$BA$1"),0))),"--")</f>
        <v>--</v>
      </c>
      <c r="L88" s="43" t="str" cm="1">
        <f t="array" aca="1" ref="L88" ca="1">IF(ISNUMBER(Main!$F$14),INDEX(INDIRECT("'"&amp;Main!$E$14&amp;"'!$B$1:$BA$550"),ROW(L88),(MATCH("Temp",INDIRECT("'"&amp;Main!$E$14&amp;"'!$B$1:$BA$1"),0))),"--")</f>
        <v>--</v>
      </c>
      <c r="M88" s="221"/>
      <c r="N88" s="43" cm="1">
        <f t="array" aca="1" ref="N88" ca="1">IF(ISNUMBER(Main!$F$3),INDEX(INDIRECT("'"&amp;Main!$E$3&amp;"'!$B$1:$BA$550"),ROW(N88),(MATCH("Elevation",INDIRECT("'"&amp;Main!$E$3&amp;"'!$B$1:$BA$1"),0))),"--")</f>
        <v>0</v>
      </c>
      <c r="O88" s="43" cm="1">
        <f t="array" aca="1" ref="O88" ca="1">IF(ISNUMBER(Main!$F$4),INDEX(INDIRECT("'"&amp;Main!$E$4&amp;"'!$B$1:$BA$550"),ROW(O88),(MATCH("Elevation",INDIRECT("'"&amp;Main!$E$4&amp;"'!$B$1:$BA$1"),0))),"--")</f>
        <v>0</v>
      </c>
      <c r="P88" s="43" cm="1">
        <f t="array" aca="1" ref="P88" ca="1">IF(ISNUMBER(Main!$F$5),INDEX(INDIRECT("'"&amp;Main!$E$5&amp;"'!$B$1:$BA$550"),ROW(P88),(MATCH("Elevation",INDIRECT("'"&amp;Main!$E$5&amp;"'!$B$1:$BA$1"),0))),"--")</f>
        <v>0</v>
      </c>
      <c r="Q88" s="43" cm="1">
        <f t="array" aca="1" ref="Q88" ca="1">IF(ISNUMBER(Main!$F$6),INDEX(INDIRECT("'"&amp;Main!$E$6&amp;"'!$B$1:$BA$550"),ROW(Q88),(MATCH("Elevation",INDIRECT("'"&amp;Main!$E$6&amp;"'!$B$1:$BA$1"),0))),"--")</f>
        <v>0</v>
      </c>
      <c r="R88" s="43" cm="1">
        <f t="array" aca="1" ref="R88" ca="1">IF(ISNUMBER(Main!$F$7),INDEX(INDIRECT("'"&amp;Main!$E$7&amp;"'!$B$1:$BA$550"),ROW(R88),(MATCH("Elevation",INDIRECT("'"&amp;Main!$E$7&amp;"'!$B$1:$BA$1"),0))),"--")</f>
        <v>0</v>
      </c>
      <c r="S88" s="43" cm="1">
        <f t="array" aca="1" ref="S88" ca="1">IF(ISNUMBER(Main!$F$8),INDEX(INDIRECT("'"&amp;Main!$E$8&amp;"'!$B$1:$BA$550"),ROW(S88),(MATCH("Elevation",INDIRECT("'"&amp;Main!$E$8&amp;"'!$B$1:$BA$1"),0))),"--")</f>
        <v>0</v>
      </c>
      <c r="T88" s="43" t="str" cm="1">
        <f t="array" aca="1" ref="T88" ca="1">IF(ISNUMBER(Main!$F$9),INDEX(INDIRECT("'"&amp;Main!$E$9&amp;"'!$B$1:$BA$550"),ROW(T88),(MATCH("Elevation",INDIRECT("'"&amp;Main!$E$9&amp;"'!$B$1:$BA$1"),0))),"--")</f>
        <v>--</v>
      </c>
      <c r="U88" s="43" t="str" cm="1">
        <f t="array" aca="1" ref="U88" ca="1">IF(ISNUMBER(Main!$F$10),INDEX(INDIRECT("'"&amp;Main!$E$10&amp;"'!$B$1:$BA$550"),ROW(U88),(MATCH("Elevation",INDIRECT("'"&amp;Main!$E$10&amp;"'!$B$1:$BA$1"),0))),"--")</f>
        <v>--</v>
      </c>
      <c r="V88" s="43" t="str" cm="1">
        <f t="array" aca="1" ref="V88" ca="1">IF(ISNUMBER(Main!$F$11),INDEX(INDIRECT("'"&amp;Main!$E$11&amp;"'!$B$1:$BA$550"),ROW(V88),(MATCH("Elevation",INDIRECT("'"&amp;Main!$E$11&amp;"'!$B$1:$BA$1"),0))),"--")</f>
        <v>--</v>
      </c>
      <c r="W88" s="43" t="str" cm="1">
        <f t="array" aca="1" ref="W88" ca="1">IF(ISNUMBER(Main!$F$12),INDEX(INDIRECT("'"&amp;Main!$E$12&amp;"'!$B$1:$BA$550"),ROW(W88),(MATCH("Elevation",INDIRECT("'"&amp;Main!$E$12&amp;"'!$B$1:$BA$1"),0))),"--")</f>
        <v>--</v>
      </c>
      <c r="X88" s="43" t="str" cm="1">
        <f t="array" aca="1" ref="X88" ca="1">IF(ISNUMBER(Main!$F$13),INDEX(INDIRECT("'"&amp;Main!$E$13&amp;"'!$B$1:$BA$550"),ROW(X88),(MATCH("Elevation",INDIRECT("'"&amp;Main!$E$13&amp;"'!$B$1:$BA$1"),0))),"--")</f>
        <v>--</v>
      </c>
      <c r="Y88" s="43" t="str" cm="1">
        <f t="array" aca="1" ref="Y88" ca="1">IF(ISNUMBER(Main!$F$14),INDEX(INDIRECT("'"&amp;Main!$E$14&amp;"'!$B$1:$BA$550"),ROW(Y88),(MATCH("Elevation",INDIRECT("'"&amp;Main!$E$14&amp;"'!$B$1:$BA$1"),0))),"--")</f>
        <v>--</v>
      </c>
      <c r="Z88" s="221"/>
      <c r="AA88" s="43">
        <f ca="1">IF(ISNUMBER(Main!$F$3),'Storage-elevation'!BD88/1000,"--")</f>
        <v>0</v>
      </c>
      <c r="AB88" s="43">
        <f ca="1">IF(ISNUMBER(Main!$F$4),'Storage-elevation'!BE88/1000,"--")</f>
        <v>0</v>
      </c>
      <c r="AC88" s="172">
        <f ca="1">IF(ISNUMBER(Main!$F$5),'Storage-elevation'!BF88/1000,"--")</f>
        <v>0</v>
      </c>
      <c r="AD88" s="43">
        <f ca="1">IF(ISNUMBER(Main!$F$6),'Storage-elevation'!BG88/1000,"--")</f>
        <v>0</v>
      </c>
      <c r="AE88" s="43">
        <f ca="1">IF(ISNUMBER(Main!$F$7),'Storage-elevation'!BH88/1000,"--")</f>
        <v>0</v>
      </c>
      <c r="AF88" s="43">
        <f ca="1">IF(ISNUMBER(Main!$F$8),'Storage-elevation'!BI88/1000,"--")</f>
        <v>0</v>
      </c>
      <c r="AG88" s="43" t="str">
        <f ca="1">IF(ISNUMBER(Main!$F$9),'Storage-elevation'!BJ88/1000,"--")</f>
        <v>--</v>
      </c>
      <c r="AH88" s="172" t="str">
        <f ca="1">IF(ISNUMBER(Main!$F$10),'Storage-elevation'!BK88/1000,"--")</f>
        <v>--</v>
      </c>
      <c r="AI88" s="43" t="str">
        <f ca="1">IF(ISNUMBER(Main!$F$11),'Storage-elevation'!BL88/1000,"--")</f>
        <v>--</v>
      </c>
      <c r="AJ88" s="43" t="str">
        <f ca="1">IF(ISNUMBER(Main!$F$12),'Storage-elevation'!BM88/1000,"--")</f>
        <v>--</v>
      </c>
      <c r="AK88" s="43" t="str">
        <f ca="1">IF(ISNUMBER(Main!$F$13),'Storage-elevation'!BN88/1000,"--")</f>
        <v>--</v>
      </c>
      <c r="AL88" s="43" t="str">
        <f ca="1">IF(ISNUMBER(Main!$F$14),'Storage-elevation'!BO88/1000,"--")</f>
        <v>--</v>
      </c>
    </row>
    <row r="89" spans="1:38" x14ac:dyDescent="0.3">
      <c r="A89" s="43" cm="1">
        <f t="array" aca="1" ref="A89" ca="1">IF(ISNUMBER(Main!$F$3),INDEX(INDIRECT("'"&amp;Main!$E$3&amp;"'!$B$1:$BA$550"),ROW(A89),(MATCH("Temp",INDIRECT("'"&amp;Main!$E$3&amp;"'!$B$1:$BA$1"),0))),"--")</f>
        <v>0</v>
      </c>
      <c r="B89" s="43" cm="1">
        <f t="array" aca="1" ref="B89" ca="1">IF(ISNUMBER(Main!$F$4),INDEX(INDIRECT("'"&amp;Main!$E$4&amp;"'!$B$1:$BA$550"),ROW(B89),(MATCH("Temp",INDIRECT("'"&amp;Main!$E$4&amp;"'!$B$1:$BA$1"),0))),"--")</f>
        <v>0</v>
      </c>
      <c r="C89" s="43" cm="1">
        <f t="array" aca="1" ref="C89" ca="1">IF(ISNUMBER(Main!$F$5),INDEX(INDIRECT("'"&amp;Main!$E$5&amp;"'!$B$1:$BA$550"),ROW(C89),(MATCH("Temp",INDIRECT("'"&amp;Main!$E$5&amp;"'!$B$1:$BA$1"),0))),"--")</f>
        <v>0</v>
      </c>
      <c r="D89" s="43" cm="1">
        <f t="array" aca="1" ref="D89" ca="1">IF(ISNUMBER(Main!$F$6),INDEX(INDIRECT("'"&amp;Main!$E$6&amp;"'!$B$1:$BA$550"),ROW(D89),(MATCH("Temp",INDIRECT("'"&amp;Main!$E$6&amp;"'!$B$1:$BA$1"),0))),"--")</f>
        <v>0</v>
      </c>
      <c r="E89" s="43" cm="1">
        <f t="array" aca="1" ref="E89" ca="1">IF(ISNUMBER(Main!$F$7),INDEX(INDIRECT("'"&amp;Main!$E$7&amp;"'!$B$1:$BA$550"),ROW(E89),(MATCH("Temp",INDIRECT("'"&amp;Main!$E$7&amp;"'!$B$1:$BA$1"),0))),"--")</f>
        <v>0</v>
      </c>
      <c r="F89" s="43" cm="1">
        <f t="array" aca="1" ref="F89" ca="1">IF(ISNUMBER(Main!$F$8),INDEX(INDIRECT("'"&amp;Main!$E$8&amp;"'!$B$1:$BA$550"),ROW(F89),(MATCH("Temp",INDIRECT("'"&amp;Main!$E$8&amp;"'!$B$1:$BA$1"),0))),"--")</f>
        <v>0</v>
      </c>
      <c r="G89" s="43" t="str" cm="1">
        <f t="array" aca="1" ref="G89" ca="1">IF(ISNUMBER(Main!$F$9),INDEX(INDIRECT("'"&amp;Main!$E$9&amp;"'!$B$1:$BA$550"),ROW(G89),(MATCH("Temp",INDIRECT("'"&amp;Main!$E$9&amp;"'!$B$1:$BA$1"),0))),"--")</f>
        <v>--</v>
      </c>
      <c r="H89" s="43" t="str" cm="1">
        <f t="array" aca="1" ref="H89" ca="1">IF(ISNUMBER(Main!$F$10),INDEX(INDIRECT("'"&amp;Main!$E$10&amp;"'!$B$1:$BA$550"),ROW(H89),(MATCH("Temp",INDIRECT("'"&amp;Main!$E$10&amp;"'!$B$1:$BA$1"),0))),"--")</f>
        <v>--</v>
      </c>
      <c r="I89" s="43" t="str" cm="1">
        <f t="array" aca="1" ref="I89" ca="1">IF(ISNUMBER(Main!$F$11),INDEX(INDIRECT("'"&amp;Main!$E$11&amp;"'!$B$1:$BA$550"),ROW(I89),(MATCH("Temp",INDIRECT("'"&amp;Main!$E$11&amp;"'!$B$1:$BA$1"),0))),"--")</f>
        <v>--</v>
      </c>
      <c r="J89" s="43" t="str" cm="1">
        <f t="array" aca="1" ref="J89" ca="1">IF(ISNUMBER(Main!$F$12),INDEX(INDIRECT("'"&amp;Main!$E$12&amp;"'!$B$1:$BA$550"),ROW(J89),(MATCH("Temp",INDIRECT("'"&amp;Main!$E$12&amp;"'!$B$1:$BA$1"),0))),"--")</f>
        <v>--</v>
      </c>
      <c r="K89" s="43" t="str" cm="1">
        <f t="array" aca="1" ref="K89" ca="1">IF(ISNUMBER(Main!$F$13),INDEX(INDIRECT("'"&amp;Main!$E$13&amp;"'!$B$1:$BA$550"),ROW(K89),(MATCH("Temp",INDIRECT("'"&amp;Main!$E$13&amp;"'!$B$1:$BA$1"),0))),"--")</f>
        <v>--</v>
      </c>
      <c r="L89" s="43" t="str" cm="1">
        <f t="array" aca="1" ref="L89" ca="1">IF(ISNUMBER(Main!$F$14),INDEX(INDIRECT("'"&amp;Main!$E$14&amp;"'!$B$1:$BA$550"),ROW(L89),(MATCH("Temp",INDIRECT("'"&amp;Main!$E$14&amp;"'!$B$1:$BA$1"),0))),"--")</f>
        <v>--</v>
      </c>
      <c r="M89" s="221"/>
      <c r="N89" s="43" cm="1">
        <f t="array" aca="1" ref="N89" ca="1">IF(ISNUMBER(Main!$F$3),INDEX(INDIRECT("'"&amp;Main!$E$3&amp;"'!$B$1:$BA$550"),ROW(N89),(MATCH("Elevation",INDIRECT("'"&amp;Main!$E$3&amp;"'!$B$1:$BA$1"),0))),"--")</f>
        <v>0</v>
      </c>
      <c r="O89" s="43" cm="1">
        <f t="array" aca="1" ref="O89" ca="1">IF(ISNUMBER(Main!$F$4),INDEX(INDIRECT("'"&amp;Main!$E$4&amp;"'!$B$1:$BA$550"),ROW(O89),(MATCH("Elevation",INDIRECT("'"&amp;Main!$E$4&amp;"'!$B$1:$BA$1"),0))),"--")</f>
        <v>0</v>
      </c>
      <c r="P89" s="43" cm="1">
        <f t="array" aca="1" ref="P89" ca="1">IF(ISNUMBER(Main!$F$5),INDEX(INDIRECT("'"&amp;Main!$E$5&amp;"'!$B$1:$BA$550"),ROW(P89),(MATCH("Elevation",INDIRECT("'"&amp;Main!$E$5&amp;"'!$B$1:$BA$1"),0))),"--")</f>
        <v>0</v>
      </c>
      <c r="Q89" s="43" cm="1">
        <f t="array" aca="1" ref="Q89" ca="1">IF(ISNUMBER(Main!$F$6),INDEX(INDIRECT("'"&amp;Main!$E$6&amp;"'!$B$1:$BA$550"),ROW(Q89),(MATCH("Elevation",INDIRECT("'"&amp;Main!$E$6&amp;"'!$B$1:$BA$1"),0))),"--")</f>
        <v>0</v>
      </c>
      <c r="R89" s="43" cm="1">
        <f t="array" aca="1" ref="R89" ca="1">IF(ISNUMBER(Main!$F$7),INDEX(INDIRECT("'"&amp;Main!$E$7&amp;"'!$B$1:$BA$550"),ROW(R89),(MATCH("Elevation",INDIRECT("'"&amp;Main!$E$7&amp;"'!$B$1:$BA$1"),0))),"--")</f>
        <v>0</v>
      </c>
      <c r="S89" s="43" cm="1">
        <f t="array" aca="1" ref="S89" ca="1">IF(ISNUMBER(Main!$F$8),INDEX(INDIRECT("'"&amp;Main!$E$8&amp;"'!$B$1:$BA$550"),ROW(S89),(MATCH("Elevation",INDIRECT("'"&amp;Main!$E$8&amp;"'!$B$1:$BA$1"),0))),"--")</f>
        <v>0</v>
      </c>
      <c r="T89" s="43" t="str" cm="1">
        <f t="array" aca="1" ref="T89" ca="1">IF(ISNUMBER(Main!$F$9),INDEX(INDIRECT("'"&amp;Main!$E$9&amp;"'!$B$1:$BA$550"),ROW(T89),(MATCH("Elevation",INDIRECT("'"&amp;Main!$E$9&amp;"'!$B$1:$BA$1"),0))),"--")</f>
        <v>--</v>
      </c>
      <c r="U89" s="43" t="str" cm="1">
        <f t="array" aca="1" ref="U89" ca="1">IF(ISNUMBER(Main!$F$10),INDEX(INDIRECT("'"&amp;Main!$E$10&amp;"'!$B$1:$BA$550"),ROW(U89),(MATCH("Elevation",INDIRECT("'"&amp;Main!$E$10&amp;"'!$B$1:$BA$1"),0))),"--")</f>
        <v>--</v>
      </c>
      <c r="V89" s="43" t="str" cm="1">
        <f t="array" aca="1" ref="V89" ca="1">IF(ISNUMBER(Main!$F$11),INDEX(INDIRECT("'"&amp;Main!$E$11&amp;"'!$B$1:$BA$550"),ROW(V89),(MATCH("Elevation",INDIRECT("'"&amp;Main!$E$11&amp;"'!$B$1:$BA$1"),0))),"--")</f>
        <v>--</v>
      </c>
      <c r="W89" s="43" t="str" cm="1">
        <f t="array" aca="1" ref="W89" ca="1">IF(ISNUMBER(Main!$F$12),INDEX(INDIRECT("'"&amp;Main!$E$12&amp;"'!$B$1:$BA$550"),ROW(W89),(MATCH("Elevation",INDIRECT("'"&amp;Main!$E$12&amp;"'!$B$1:$BA$1"),0))),"--")</f>
        <v>--</v>
      </c>
      <c r="X89" s="43" t="str" cm="1">
        <f t="array" aca="1" ref="X89" ca="1">IF(ISNUMBER(Main!$F$13),INDEX(INDIRECT("'"&amp;Main!$E$13&amp;"'!$B$1:$BA$550"),ROW(X89),(MATCH("Elevation",INDIRECT("'"&amp;Main!$E$13&amp;"'!$B$1:$BA$1"),0))),"--")</f>
        <v>--</v>
      </c>
      <c r="Y89" s="43" t="str" cm="1">
        <f t="array" aca="1" ref="Y89" ca="1">IF(ISNUMBER(Main!$F$14),INDEX(INDIRECT("'"&amp;Main!$E$14&amp;"'!$B$1:$BA$550"),ROW(Y89),(MATCH("Elevation",INDIRECT("'"&amp;Main!$E$14&amp;"'!$B$1:$BA$1"),0))),"--")</f>
        <v>--</v>
      </c>
      <c r="Z89" s="221"/>
      <c r="AA89" s="43">
        <f ca="1">IF(ISNUMBER(Main!$F$3),'Storage-elevation'!BD89/1000,"--")</f>
        <v>0</v>
      </c>
      <c r="AB89" s="43">
        <f ca="1">IF(ISNUMBER(Main!$F$4),'Storage-elevation'!BE89/1000,"--")</f>
        <v>0</v>
      </c>
      <c r="AC89" s="172">
        <f ca="1">IF(ISNUMBER(Main!$F$5),'Storage-elevation'!BF89/1000,"--")</f>
        <v>0</v>
      </c>
      <c r="AD89" s="43">
        <f ca="1">IF(ISNUMBER(Main!$F$6),'Storage-elevation'!BG89/1000,"--")</f>
        <v>0</v>
      </c>
      <c r="AE89" s="43">
        <f ca="1">IF(ISNUMBER(Main!$F$7),'Storage-elevation'!BH89/1000,"--")</f>
        <v>0</v>
      </c>
      <c r="AF89" s="43">
        <f ca="1">IF(ISNUMBER(Main!$F$8),'Storage-elevation'!BI89/1000,"--")</f>
        <v>0</v>
      </c>
      <c r="AG89" s="43" t="str">
        <f ca="1">IF(ISNUMBER(Main!$F$9),'Storage-elevation'!BJ89/1000,"--")</f>
        <v>--</v>
      </c>
      <c r="AH89" s="172" t="str">
        <f ca="1">IF(ISNUMBER(Main!$F$10),'Storage-elevation'!BK89/1000,"--")</f>
        <v>--</v>
      </c>
      <c r="AI89" s="43" t="str">
        <f ca="1">IF(ISNUMBER(Main!$F$11),'Storage-elevation'!BL89/1000,"--")</f>
        <v>--</v>
      </c>
      <c r="AJ89" s="43" t="str">
        <f ca="1">IF(ISNUMBER(Main!$F$12),'Storage-elevation'!BM89/1000,"--")</f>
        <v>--</v>
      </c>
      <c r="AK89" s="43" t="str">
        <f ca="1">IF(ISNUMBER(Main!$F$13),'Storage-elevation'!BN89/1000,"--")</f>
        <v>--</v>
      </c>
      <c r="AL89" s="43" t="str">
        <f ca="1">IF(ISNUMBER(Main!$F$14),'Storage-elevation'!BO89/1000,"--")</f>
        <v>--</v>
      </c>
    </row>
    <row r="90" spans="1:38" x14ac:dyDescent="0.3">
      <c r="A90" s="43" cm="1">
        <f t="array" aca="1" ref="A90" ca="1">IF(ISNUMBER(Main!$F$3),INDEX(INDIRECT("'"&amp;Main!$E$3&amp;"'!$B$1:$BA$550"),ROW(A90),(MATCH("Temp",INDIRECT("'"&amp;Main!$E$3&amp;"'!$B$1:$BA$1"),0))),"--")</f>
        <v>0</v>
      </c>
      <c r="B90" s="43" cm="1">
        <f t="array" aca="1" ref="B90" ca="1">IF(ISNUMBER(Main!$F$4),INDEX(INDIRECT("'"&amp;Main!$E$4&amp;"'!$B$1:$BA$550"),ROW(B90),(MATCH("Temp",INDIRECT("'"&amp;Main!$E$4&amp;"'!$B$1:$BA$1"),0))),"--")</f>
        <v>0</v>
      </c>
      <c r="C90" s="43" cm="1">
        <f t="array" aca="1" ref="C90" ca="1">IF(ISNUMBER(Main!$F$5),INDEX(INDIRECT("'"&amp;Main!$E$5&amp;"'!$B$1:$BA$550"),ROW(C90),(MATCH("Temp",INDIRECT("'"&amp;Main!$E$5&amp;"'!$B$1:$BA$1"),0))),"--")</f>
        <v>0</v>
      </c>
      <c r="D90" s="43" cm="1">
        <f t="array" aca="1" ref="D90" ca="1">IF(ISNUMBER(Main!$F$6),INDEX(INDIRECT("'"&amp;Main!$E$6&amp;"'!$B$1:$BA$550"),ROW(D90),(MATCH("Temp",INDIRECT("'"&amp;Main!$E$6&amp;"'!$B$1:$BA$1"),0))),"--")</f>
        <v>0</v>
      </c>
      <c r="E90" s="43" cm="1">
        <f t="array" aca="1" ref="E90" ca="1">IF(ISNUMBER(Main!$F$7),INDEX(INDIRECT("'"&amp;Main!$E$7&amp;"'!$B$1:$BA$550"),ROW(E90),(MATCH("Temp",INDIRECT("'"&amp;Main!$E$7&amp;"'!$B$1:$BA$1"),0))),"--")</f>
        <v>0</v>
      </c>
      <c r="F90" s="43" cm="1">
        <f t="array" aca="1" ref="F90" ca="1">IF(ISNUMBER(Main!$F$8),INDEX(INDIRECT("'"&amp;Main!$E$8&amp;"'!$B$1:$BA$550"),ROW(F90),(MATCH("Temp",INDIRECT("'"&amp;Main!$E$8&amp;"'!$B$1:$BA$1"),0))),"--")</f>
        <v>0</v>
      </c>
      <c r="G90" s="43" t="str" cm="1">
        <f t="array" aca="1" ref="G90" ca="1">IF(ISNUMBER(Main!$F$9),INDEX(INDIRECT("'"&amp;Main!$E$9&amp;"'!$B$1:$BA$550"),ROW(G90),(MATCH("Temp",INDIRECT("'"&amp;Main!$E$9&amp;"'!$B$1:$BA$1"),0))),"--")</f>
        <v>--</v>
      </c>
      <c r="H90" s="43" t="str" cm="1">
        <f t="array" aca="1" ref="H90" ca="1">IF(ISNUMBER(Main!$F$10),INDEX(INDIRECT("'"&amp;Main!$E$10&amp;"'!$B$1:$BA$550"),ROW(H90),(MATCH("Temp",INDIRECT("'"&amp;Main!$E$10&amp;"'!$B$1:$BA$1"),0))),"--")</f>
        <v>--</v>
      </c>
      <c r="I90" s="43" t="str" cm="1">
        <f t="array" aca="1" ref="I90" ca="1">IF(ISNUMBER(Main!$F$11),INDEX(INDIRECT("'"&amp;Main!$E$11&amp;"'!$B$1:$BA$550"),ROW(I90),(MATCH("Temp",INDIRECT("'"&amp;Main!$E$11&amp;"'!$B$1:$BA$1"),0))),"--")</f>
        <v>--</v>
      </c>
      <c r="J90" s="43" t="str" cm="1">
        <f t="array" aca="1" ref="J90" ca="1">IF(ISNUMBER(Main!$F$12),INDEX(INDIRECT("'"&amp;Main!$E$12&amp;"'!$B$1:$BA$550"),ROW(J90),(MATCH("Temp",INDIRECT("'"&amp;Main!$E$12&amp;"'!$B$1:$BA$1"),0))),"--")</f>
        <v>--</v>
      </c>
      <c r="K90" s="43" t="str" cm="1">
        <f t="array" aca="1" ref="K90" ca="1">IF(ISNUMBER(Main!$F$13),INDEX(INDIRECT("'"&amp;Main!$E$13&amp;"'!$B$1:$BA$550"),ROW(K90),(MATCH("Temp",INDIRECT("'"&amp;Main!$E$13&amp;"'!$B$1:$BA$1"),0))),"--")</f>
        <v>--</v>
      </c>
      <c r="L90" s="43" t="str" cm="1">
        <f t="array" aca="1" ref="L90" ca="1">IF(ISNUMBER(Main!$F$14),INDEX(INDIRECT("'"&amp;Main!$E$14&amp;"'!$B$1:$BA$550"),ROW(L90),(MATCH("Temp",INDIRECT("'"&amp;Main!$E$14&amp;"'!$B$1:$BA$1"),0))),"--")</f>
        <v>--</v>
      </c>
      <c r="M90" s="221"/>
      <c r="N90" s="43" cm="1">
        <f t="array" aca="1" ref="N90" ca="1">IF(ISNUMBER(Main!$F$3),INDEX(INDIRECT("'"&amp;Main!$E$3&amp;"'!$B$1:$BA$550"),ROW(N90),(MATCH("Elevation",INDIRECT("'"&amp;Main!$E$3&amp;"'!$B$1:$BA$1"),0))),"--")</f>
        <v>0</v>
      </c>
      <c r="O90" s="43" cm="1">
        <f t="array" aca="1" ref="O90" ca="1">IF(ISNUMBER(Main!$F$4),INDEX(INDIRECT("'"&amp;Main!$E$4&amp;"'!$B$1:$BA$550"),ROW(O90),(MATCH("Elevation",INDIRECT("'"&amp;Main!$E$4&amp;"'!$B$1:$BA$1"),0))),"--")</f>
        <v>0</v>
      </c>
      <c r="P90" s="43" cm="1">
        <f t="array" aca="1" ref="P90" ca="1">IF(ISNUMBER(Main!$F$5),INDEX(INDIRECT("'"&amp;Main!$E$5&amp;"'!$B$1:$BA$550"),ROW(P90),(MATCH("Elevation",INDIRECT("'"&amp;Main!$E$5&amp;"'!$B$1:$BA$1"),0))),"--")</f>
        <v>0</v>
      </c>
      <c r="Q90" s="43" cm="1">
        <f t="array" aca="1" ref="Q90" ca="1">IF(ISNUMBER(Main!$F$6),INDEX(INDIRECT("'"&amp;Main!$E$6&amp;"'!$B$1:$BA$550"),ROW(Q90),(MATCH("Elevation",INDIRECT("'"&amp;Main!$E$6&amp;"'!$B$1:$BA$1"),0))),"--")</f>
        <v>0</v>
      </c>
      <c r="R90" s="43" cm="1">
        <f t="array" aca="1" ref="R90" ca="1">IF(ISNUMBER(Main!$F$7),INDEX(INDIRECT("'"&amp;Main!$E$7&amp;"'!$B$1:$BA$550"),ROW(R90),(MATCH("Elevation",INDIRECT("'"&amp;Main!$E$7&amp;"'!$B$1:$BA$1"),0))),"--")</f>
        <v>0</v>
      </c>
      <c r="S90" s="43" cm="1">
        <f t="array" aca="1" ref="S90" ca="1">IF(ISNUMBER(Main!$F$8),INDEX(INDIRECT("'"&amp;Main!$E$8&amp;"'!$B$1:$BA$550"),ROW(S90),(MATCH("Elevation",INDIRECT("'"&amp;Main!$E$8&amp;"'!$B$1:$BA$1"),0))),"--")</f>
        <v>0</v>
      </c>
      <c r="T90" s="43" t="str" cm="1">
        <f t="array" aca="1" ref="T90" ca="1">IF(ISNUMBER(Main!$F$9),INDEX(INDIRECT("'"&amp;Main!$E$9&amp;"'!$B$1:$BA$550"),ROW(T90),(MATCH("Elevation",INDIRECT("'"&amp;Main!$E$9&amp;"'!$B$1:$BA$1"),0))),"--")</f>
        <v>--</v>
      </c>
      <c r="U90" s="43" t="str" cm="1">
        <f t="array" aca="1" ref="U90" ca="1">IF(ISNUMBER(Main!$F$10),INDEX(INDIRECT("'"&amp;Main!$E$10&amp;"'!$B$1:$BA$550"),ROW(U90),(MATCH("Elevation",INDIRECT("'"&amp;Main!$E$10&amp;"'!$B$1:$BA$1"),0))),"--")</f>
        <v>--</v>
      </c>
      <c r="V90" s="43" t="str" cm="1">
        <f t="array" aca="1" ref="V90" ca="1">IF(ISNUMBER(Main!$F$11),INDEX(INDIRECT("'"&amp;Main!$E$11&amp;"'!$B$1:$BA$550"),ROW(V90),(MATCH("Elevation",INDIRECT("'"&amp;Main!$E$11&amp;"'!$B$1:$BA$1"),0))),"--")</f>
        <v>--</v>
      </c>
      <c r="W90" s="43" t="str" cm="1">
        <f t="array" aca="1" ref="W90" ca="1">IF(ISNUMBER(Main!$F$12),INDEX(INDIRECT("'"&amp;Main!$E$12&amp;"'!$B$1:$BA$550"),ROW(W90),(MATCH("Elevation",INDIRECT("'"&amp;Main!$E$12&amp;"'!$B$1:$BA$1"),0))),"--")</f>
        <v>--</v>
      </c>
      <c r="X90" s="43" t="str" cm="1">
        <f t="array" aca="1" ref="X90" ca="1">IF(ISNUMBER(Main!$F$13),INDEX(INDIRECT("'"&amp;Main!$E$13&amp;"'!$B$1:$BA$550"),ROW(X90),(MATCH("Elevation",INDIRECT("'"&amp;Main!$E$13&amp;"'!$B$1:$BA$1"),0))),"--")</f>
        <v>--</v>
      </c>
      <c r="Y90" s="43" t="str" cm="1">
        <f t="array" aca="1" ref="Y90" ca="1">IF(ISNUMBER(Main!$F$14),INDEX(INDIRECT("'"&amp;Main!$E$14&amp;"'!$B$1:$BA$550"),ROW(Y90),(MATCH("Elevation",INDIRECT("'"&amp;Main!$E$14&amp;"'!$B$1:$BA$1"),0))),"--")</f>
        <v>--</v>
      </c>
      <c r="Z90" s="221"/>
      <c r="AA90" s="43">
        <f ca="1">IF(ISNUMBER(Main!$F$3),'Storage-elevation'!BD90/1000,"--")</f>
        <v>0</v>
      </c>
      <c r="AB90" s="43">
        <f ca="1">IF(ISNUMBER(Main!$F$4),'Storage-elevation'!BE90/1000,"--")</f>
        <v>0</v>
      </c>
      <c r="AC90" s="172">
        <f ca="1">IF(ISNUMBER(Main!$F$5),'Storage-elevation'!BF90/1000,"--")</f>
        <v>0</v>
      </c>
      <c r="AD90" s="43">
        <f ca="1">IF(ISNUMBER(Main!$F$6),'Storage-elevation'!BG90/1000,"--")</f>
        <v>0</v>
      </c>
      <c r="AE90" s="43">
        <f ca="1">IF(ISNUMBER(Main!$F$7),'Storage-elevation'!BH90/1000,"--")</f>
        <v>0</v>
      </c>
      <c r="AF90" s="43">
        <f ca="1">IF(ISNUMBER(Main!$F$8),'Storage-elevation'!BI90/1000,"--")</f>
        <v>0</v>
      </c>
      <c r="AG90" s="43" t="str">
        <f ca="1">IF(ISNUMBER(Main!$F$9),'Storage-elevation'!BJ90/1000,"--")</f>
        <v>--</v>
      </c>
      <c r="AH90" s="172" t="str">
        <f ca="1">IF(ISNUMBER(Main!$F$10),'Storage-elevation'!BK90/1000,"--")</f>
        <v>--</v>
      </c>
      <c r="AI90" s="43" t="str">
        <f ca="1">IF(ISNUMBER(Main!$F$11),'Storage-elevation'!BL90/1000,"--")</f>
        <v>--</v>
      </c>
      <c r="AJ90" s="43" t="str">
        <f ca="1">IF(ISNUMBER(Main!$F$12),'Storage-elevation'!BM90/1000,"--")</f>
        <v>--</v>
      </c>
      <c r="AK90" s="43" t="str">
        <f ca="1">IF(ISNUMBER(Main!$F$13),'Storage-elevation'!BN90/1000,"--")</f>
        <v>--</v>
      </c>
      <c r="AL90" s="43" t="str">
        <f ca="1">IF(ISNUMBER(Main!$F$14),'Storage-elevation'!BO90/1000,"--")</f>
        <v>--</v>
      </c>
    </row>
    <row r="91" spans="1:38" x14ac:dyDescent="0.3">
      <c r="A91" s="43" cm="1">
        <f t="array" aca="1" ref="A91" ca="1">IF(ISNUMBER(Main!$F$3),INDEX(INDIRECT("'"&amp;Main!$E$3&amp;"'!$B$1:$BA$550"),ROW(A91),(MATCH("Temp",INDIRECT("'"&amp;Main!$E$3&amp;"'!$B$1:$BA$1"),0))),"--")</f>
        <v>0</v>
      </c>
      <c r="B91" s="43" cm="1">
        <f t="array" aca="1" ref="B91" ca="1">IF(ISNUMBER(Main!$F$4),INDEX(INDIRECT("'"&amp;Main!$E$4&amp;"'!$B$1:$BA$550"),ROW(B91),(MATCH("Temp",INDIRECT("'"&amp;Main!$E$4&amp;"'!$B$1:$BA$1"),0))),"--")</f>
        <v>0</v>
      </c>
      <c r="C91" s="43" cm="1">
        <f t="array" aca="1" ref="C91" ca="1">IF(ISNUMBER(Main!$F$5),INDEX(INDIRECT("'"&amp;Main!$E$5&amp;"'!$B$1:$BA$550"),ROW(C91),(MATCH("Temp",INDIRECT("'"&amp;Main!$E$5&amp;"'!$B$1:$BA$1"),0))),"--")</f>
        <v>0</v>
      </c>
      <c r="D91" s="43" cm="1">
        <f t="array" aca="1" ref="D91" ca="1">IF(ISNUMBER(Main!$F$6),INDEX(INDIRECT("'"&amp;Main!$E$6&amp;"'!$B$1:$BA$550"),ROW(D91),(MATCH("Temp",INDIRECT("'"&amp;Main!$E$6&amp;"'!$B$1:$BA$1"),0))),"--")</f>
        <v>0</v>
      </c>
      <c r="E91" s="43" cm="1">
        <f t="array" aca="1" ref="E91" ca="1">IF(ISNUMBER(Main!$F$7),INDEX(INDIRECT("'"&amp;Main!$E$7&amp;"'!$B$1:$BA$550"),ROW(E91),(MATCH("Temp",INDIRECT("'"&amp;Main!$E$7&amp;"'!$B$1:$BA$1"),0))),"--")</f>
        <v>0</v>
      </c>
      <c r="F91" s="43" cm="1">
        <f t="array" aca="1" ref="F91" ca="1">IF(ISNUMBER(Main!$F$8),INDEX(INDIRECT("'"&amp;Main!$E$8&amp;"'!$B$1:$BA$550"),ROW(F91),(MATCH("Temp",INDIRECT("'"&amp;Main!$E$8&amp;"'!$B$1:$BA$1"),0))),"--")</f>
        <v>0</v>
      </c>
      <c r="G91" s="43" t="str" cm="1">
        <f t="array" aca="1" ref="G91" ca="1">IF(ISNUMBER(Main!$F$9),INDEX(INDIRECT("'"&amp;Main!$E$9&amp;"'!$B$1:$BA$550"),ROW(G91),(MATCH("Temp",INDIRECT("'"&amp;Main!$E$9&amp;"'!$B$1:$BA$1"),0))),"--")</f>
        <v>--</v>
      </c>
      <c r="H91" s="43" t="str" cm="1">
        <f t="array" aca="1" ref="H91" ca="1">IF(ISNUMBER(Main!$F$10),INDEX(INDIRECT("'"&amp;Main!$E$10&amp;"'!$B$1:$BA$550"),ROW(H91),(MATCH("Temp",INDIRECT("'"&amp;Main!$E$10&amp;"'!$B$1:$BA$1"),0))),"--")</f>
        <v>--</v>
      </c>
      <c r="I91" s="43" t="str" cm="1">
        <f t="array" aca="1" ref="I91" ca="1">IF(ISNUMBER(Main!$F$11),INDEX(INDIRECT("'"&amp;Main!$E$11&amp;"'!$B$1:$BA$550"),ROW(I91),(MATCH("Temp",INDIRECT("'"&amp;Main!$E$11&amp;"'!$B$1:$BA$1"),0))),"--")</f>
        <v>--</v>
      </c>
      <c r="J91" s="43" t="str" cm="1">
        <f t="array" aca="1" ref="J91" ca="1">IF(ISNUMBER(Main!$F$12),INDEX(INDIRECT("'"&amp;Main!$E$12&amp;"'!$B$1:$BA$550"),ROW(J91),(MATCH("Temp",INDIRECT("'"&amp;Main!$E$12&amp;"'!$B$1:$BA$1"),0))),"--")</f>
        <v>--</v>
      </c>
      <c r="K91" s="43" t="str" cm="1">
        <f t="array" aca="1" ref="K91" ca="1">IF(ISNUMBER(Main!$F$13),INDEX(INDIRECT("'"&amp;Main!$E$13&amp;"'!$B$1:$BA$550"),ROW(K91),(MATCH("Temp",INDIRECT("'"&amp;Main!$E$13&amp;"'!$B$1:$BA$1"),0))),"--")</f>
        <v>--</v>
      </c>
      <c r="L91" s="43" t="str" cm="1">
        <f t="array" aca="1" ref="L91" ca="1">IF(ISNUMBER(Main!$F$14),INDEX(INDIRECT("'"&amp;Main!$E$14&amp;"'!$B$1:$BA$550"),ROW(L91),(MATCH("Temp",INDIRECT("'"&amp;Main!$E$14&amp;"'!$B$1:$BA$1"),0))),"--")</f>
        <v>--</v>
      </c>
      <c r="M91" s="221"/>
      <c r="N91" s="43" cm="1">
        <f t="array" aca="1" ref="N91" ca="1">IF(ISNUMBER(Main!$F$3),INDEX(INDIRECT("'"&amp;Main!$E$3&amp;"'!$B$1:$BA$550"),ROW(N91),(MATCH("Elevation",INDIRECT("'"&amp;Main!$E$3&amp;"'!$B$1:$BA$1"),0))),"--")</f>
        <v>0</v>
      </c>
      <c r="O91" s="43" cm="1">
        <f t="array" aca="1" ref="O91" ca="1">IF(ISNUMBER(Main!$F$4),INDEX(INDIRECT("'"&amp;Main!$E$4&amp;"'!$B$1:$BA$550"),ROW(O91),(MATCH("Elevation",INDIRECT("'"&amp;Main!$E$4&amp;"'!$B$1:$BA$1"),0))),"--")</f>
        <v>0</v>
      </c>
      <c r="P91" s="43" cm="1">
        <f t="array" aca="1" ref="P91" ca="1">IF(ISNUMBER(Main!$F$5),INDEX(INDIRECT("'"&amp;Main!$E$5&amp;"'!$B$1:$BA$550"),ROW(P91),(MATCH("Elevation",INDIRECT("'"&amp;Main!$E$5&amp;"'!$B$1:$BA$1"),0))),"--")</f>
        <v>0</v>
      </c>
      <c r="Q91" s="43" cm="1">
        <f t="array" aca="1" ref="Q91" ca="1">IF(ISNUMBER(Main!$F$6),INDEX(INDIRECT("'"&amp;Main!$E$6&amp;"'!$B$1:$BA$550"),ROW(Q91),(MATCH("Elevation",INDIRECT("'"&amp;Main!$E$6&amp;"'!$B$1:$BA$1"),0))),"--")</f>
        <v>0</v>
      </c>
      <c r="R91" s="43" cm="1">
        <f t="array" aca="1" ref="R91" ca="1">IF(ISNUMBER(Main!$F$7),INDEX(INDIRECT("'"&amp;Main!$E$7&amp;"'!$B$1:$BA$550"),ROW(R91),(MATCH("Elevation",INDIRECT("'"&amp;Main!$E$7&amp;"'!$B$1:$BA$1"),0))),"--")</f>
        <v>0</v>
      </c>
      <c r="S91" s="43" cm="1">
        <f t="array" aca="1" ref="S91" ca="1">IF(ISNUMBER(Main!$F$8),INDEX(INDIRECT("'"&amp;Main!$E$8&amp;"'!$B$1:$BA$550"),ROW(S91),(MATCH("Elevation",INDIRECT("'"&amp;Main!$E$8&amp;"'!$B$1:$BA$1"),0))),"--")</f>
        <v>0</v>
      </c>
      <c r="T91" s="43" t="str" cm="1">
        <f t="array" aca="1" ref="T91" ca="1">IF(ISNUMBER(Main!$F$9),INDEX(INDIRECT("'"&amp;Main!$E$9&amp;"'!$B$1:$BA$550"),ROW(T91),(MATCH("Elevation",INDIRECT("'"&amp;Main!$E$9&amp;"'!$B$1:$BA$1"),0))),"--")</f>
        <v>--</v>
      </c>
      <c r="U91" s="43" t="str" cm="1">
        <f t="array" aca="1" ref="U91" ca="1">IF(ISNUMBER(Main!$F$10),INDEX(INDIRECT("'"&amp;Main!$E$10&amp;"'!$B$1:$BA$550"),ROW(U91),(MATCH("Elevation",INDIRECT("'"&amp;Main!$E$10&amp;"'!$B$1:$BA$1"),0))),"--")</f>
        <v>--</v>
      </c>
      <c r="V91" s="43" t="str" cm="1">
        <f t="array" aca="1" ref="V91" ca="1">IF(ISNUMBER(Main!$F$11),INDEX(INDIRECT("'"&amp;Main!$E$11&amp;"'!$B$1:$BA$550"),ROW(V91),(MATCH("Elevation",INDIRECT("'"&amp;Main!$E$11&amp;"'!$B$1:$BA$1"),0))),"--")</f>
        <v>--</v>
      </c>
      <c r="W91" s="43" t="str" cm="1">
        <f t="array" aca="1" ref="W91" ca="1">IF(ISNUMBER(Main!$F$12),INDEX(INDIRECT("'"&amp;Main!$E$12&amp;"'!$B$1:$BA$550"),ROW(W91),(MATCH("Elevation",INDIRECT("'"&amp;Main!$E$12&amp;"'!$B$1:$BA$1"),0))),"--")</f>
        <v>--</v>
      </c>
      <c r="X91" s="43" t="str" cm="1">
        <f t="array" aca="1" ref="X91" ca="1">IF(ISNUMBER(Main!$F$13),INDEX(INDIRECT("'"&amp;Main!$E$13&amp;"'!$B$1:$BA$550"),ROW(X91),(MATCH("Elevation",INDIRECT("'"&amp;Main!$E$13&amp;"'!$B$1:$BA$1"),0))),"--")</f>
        <v>--</v>
      </c>
      <c r="Y91" s="43" t="str" cm="1">
        <f t="array" aca="1" ref="Y91" ca="1">IF(ISNUMBER(Main!$F$14),INDEX(INDIRECT("'"&amp;Main!$E$14&amp;"'!$B$1:$BA$550"),ROW(Y91),(MATCH("Elevation",INDIRECT("'"&amp;Main!$E$14&amp;"'!$B$1:$BA$1"),0))),"--")</f>
        <v>--</v>
      </c>
      <c r="Z91" s="221"/>
      <c r="AA91" s="43">
        <f ca="1">IF(ISNUMBER(Main!$F$3),'Storage-elevation'!BD91/1000,"--")</f>
        <v>0</v>
      </c>
      <c r="AB91" s="43">
        <f ca="1">IF(ISNUMBER(Main!$F$4),'Storage-elevation'!BE91/1000,"--")</f>
        <v>0</v>
      </c>
      <c r="AC91" s="172">
        <f ca="1">IF(ISNUMBER(Main!$F$5),'Storage-elevation'!BF91/1000,"--")</f>
        <v>0</v>
      </c>
      <c r="AD91" s="43">
        <f ca="1">IF(ISNUMBER(Main!$F$6),'Storage-elevation'!BG91/1000,"--")</f>
        <v>0</v>
      </c>
      <c r="AE91" s="43">
        <f ca="1">IF(ISNUMBER(Main!$F$7),'Storage-elevation'!BH91/1000,"--")</f>
        <v>0</v>
      </c>
      <c r="AF91" s="43">
        <f ca="1">IF(ISNUMBER(Main!$F$8),'Storage-elevation'!BI91/1000,"--")</f>
        <v>0</v>
      </c>
      <c r="AG91" s="43" t="str">
        <f ca="1">IF(ISNUMBER(Main!$F$9),'Storage-elevation'!BJ91/1000,"--")</f>
        <v>--</v>
      </c>
      <c r="AH91" s="172" t="str">
        <f ca="1">IF(ISNUMBER(Main!$F$10),'Storage-elevation'!BK91/1000,"--")</f>
        <v>--</v>
      </c>
      <c r="AI91" s="43" t="str">
        <f ca="1">IF(ISNUMBER(Main!$F$11),'Storage-elevation'!BL91/1000,"--")</f>
        <v>--</v>
      </c>
      <c r="AJ91" s="43" t="str">
        <f ca="1">IF(ISNUMBER(Main!$F$12),'Storage-elevation'!BM91/1000,"--")</f>
        <v>--</v>
      </c>
      <c r="AK91" s="43" t="str">
        <f ca="1">IF(ISNUMBER(Main!$F$13),'Storage-elevation'!BN91/1000,"--")</f>
        <v>--</v>
      </c>
      <c r="AL91" s="43" t="str">
        <f ca="1">IF(ISNUMBER(Main!$F$14),'Storage-elevation'!BO91/1000,"--")</f>
        <v>--</v>
      </c>
    </row>
    <row r="92" spans="1:38" x14ac:dyDescent="0.3">
      <c r="A92" s="43" cm="1">
        <f t="array" aca="1" ref="A92" ca="1">IF(ISNUMBER(Main!$F$3),INDEX(INDIRECT("'"&amp;Main!$E$3&amp;"'!$B$1:$BA$550"),ROW(A92),(MATCH("Temp",INDIRECT("'"&amp;Main!$E$3&amp;"'!$B$1:$BA$1"),0))),"--")</f>
        <v>0</v>
      </c>
      <c r="B92" s="43" cm="1">
        <f t="array" aca="1" ref="B92" ca="1">IF(ISNUMBER(Main!$F$4),INDEX(INDIRECT("'"&amp;Main!$E$4&amp;"'!$B$1:$BA$550"),ROW(B92),(MATCH("Temp",INDIRECT("'"&amp;Main!$E$4&amp;"'!$B$1:$BA$1"),0))),"--")</f>
        <v>0</v>
      </c>
      <c r="C92" s="43" cm="1">
        <f t="array" aca="1" ref="C92" ca="1">IF(ISNUMBER(Main!$F$5),INDEX(INDIRECT("'"&amp;Main!$E$5&amp;"'!$B$1:$BA$550"),ROW(C92),(MATCH("Temp",INDIRECT("'"&amp;Main!$E$5&amp;"'!$B$1:$BA$1"),0))),"--")</f>
        <v>0</v>
      </c>
      <c r="D92" s="43" cm="1">
        <f t="array" aca="1" ref="D92" ca="1">IF(ISNUMBER(Main!$F$6),INDEX(INDIRECT("'"&amp;Main!$E$6&amp;"'!$B$1:$BA$550"),ROW(D92),(MATCH("Temp",INDIRECT("'"&amp;Main!$E$6&amp;"'!$B$1:$BA$1"),0))),"--")</f>
        <v>0</v>
      </c>
      <c r="E92" s="43" cm="1">
        <f t="array" aca="1" ref="E92" ca="1">IF(ISNUMBER(Main!$F$7),INDEX(INDIRECT("'"&amp;Main!$E$7&amp;"'!$B$1:$BA$550"),ROW(E92),(MATCH("Temp",INDIRECT("'"&amp;Main!$E$7&amp;"'!$B$1:$BA$1"),0))),"--")</f>
        <v>0</v>
      </c>
      <c r="F92" s="43" cm="1">
        <f t="array" aca="1" ref="F92" ca="1">IF(ISNUMBER(Main!$F$8),INDEX(INDIRECT("'"&amp;Main!$E$8&amp;"'!$B$1:$BA$550"),ROW(F92),(MATCH("Temp",INDIRECT("'"&amp;Main!$E$8&amp;"'!$B$1:$BA$1"),0))),"--")</f>
        <v>0</v>
      </c>
      <c r="G92" s="43" t="str" cm="1">
        <f t="array" aca="1" ref="G92" ca="1">IF(ISNUMBER(Main!$F$9),INDEX(INDIRECT("'"&amp;Main!$E$9&amp;"'!$B$1:$BA$550"),ROW(G92),(MATCH("Temp",INDIRECT("'"&amp;Main!$E$9&amp;"'!$B$1:$BA$1"),0))),"--")</f>
        <v>--</v>
      </c>
      <c r="H92" s="43" t="str" cm="1">
        <f t="array" aca="1" ref="H92" ca="1">IF(ISNUMBER(Main!$F$10),INDEX(INDIRECT("'"&amp;Main!$E$10&amp;"'!$B$1:$BA$550"),ROW(H92),(MATCH("Temp",INDIRECT("'"&amp;Main!$E$10&amp;"'!$B$1:$BA$1"),0))),"--")</f>
        <v>--</v>
      </c>
      <c r="I92" s="43" t="str" cm="1">
        <f t="array" aca="1" ref="I92" ca="1">IF(ISNUMBER(Main!$F$11),INDEX(INDIRECT("'"&amp;Main!$E$11&amp;"'!$B$1:$BA$550"),ROW(I92),(MATCH("Temp",INDIRECT("'"&amp;Main!$E$11&amp;"'!$B$1:$BA$1"),0))),"--")</f>
        <v>--</v>
      </c>
      <c r="J92" s="43" t="str" cm="1">
        <f t="array" aca="1" ref="J92" ca="1">IF(ISNUMBER(Main!$F$12),INDEX(INDIRECT("'"&amp;Main!$E$12&amp;"'!$B$1:$BA$550"),ROW(J92),(MATCH("Temp",INDIRECT("'"&amp;Main!$E$12&amp;"'!$B$1:$BA$1"),0))),"--")</f>
        <v>--</v>
      </c>
      <c r="K92" s="43" t="str" cm="1">
        <f t="array" aca="1" ref="K92" ca="1">IF(ISNUMBER(Main!$F$13),INDEX(INDIRECT("'"&amp;Main!$E$13&amp;"'!$B$1:$BA$550"),ROW(K92),(MATCH("Temp",INDIRECT("'"&amp;Main!$E$13&amp;"'!$B$1:$BA$1"),0))),"--")</f>
        <v>--</v>
      </c>
      <c r="L92" s="43" t="str" cm="1">
        <f t="array" aca="1" ref="L92" ca="1">IF(ISNUMBER(Main!$F$14),INDEX(INDIRECT("'"&amp;Main!$E$14&amp;"'!$B$1:$BA$550"),ROW(L92),(MATCH("Temp",INDIRECT("'"&amp;Main!$E$14&amp;"'!$B$1:$BA$1"),0))),"--")</f>
        <v>--</v>
      </c>
      <c r="M92" s="221"/>
      <c r="N92" s="43" cm="1">
        <f t="array" aca="1" ref="N92" ca="1">IF(ISNUMBER(Main!$F$3),INDEX(INDIRECT("'"&amp;Main!$E$3&amp;"'!$B$1:$BA$550"),ROW(N92),(MATCH("Elevation",INDIRECT("'"&amp;Main!$E$3&amp;"'!$B$1:$BA$1"),0))),"--")</f>
        <v>0</v>
      </c>
      <c r="O92" s="43" cm="1">
        <f t="array" aca="1" ref="O92" ca="1">IF(ISNUMBER(Main!$F$4),INDEX(INDIRECT("'"&amp;Main!$E$4&amp;"'!$B$1:$BA$550"),ROW(O92),(MATCH("Elevation",INDIRECT("'"&amp;Main!$E$4&amp;"'!$B$1:$BA$1"),0))),"--")</f>
        <v>0</v>
      </c>
      <c r="P92" s="43" cm="1">
        <f t="array" aca="1" ref="P92" ca="1">IF(ISNUMBER(Main!$F$5),INDEX(INDIRECT("'"&amp;Main!$E$5&amp;"'!$B$1:$BA$550"),ROW(P92),(MATCH("Elevation",INDIRECT("'"&amp;Main!$E$5&amp;"'!$B$1:$BA$1"),0))),"--")</f>
        <v>0</v>
      </c>
      <c r="Q92" s="43" cm="1">
        <f t="array" aca="1" ref="Q92" ca="1">IF(ISNUMBER(Main!$F$6),INDEX(INDIRECT("'"&amp;Main!$E$6&amp;"'!$B$1:$BA$550"),ROW(Q92),(MATCH("Elevation",INDIRECT("'"&amp;Main!$E$6&amp;"'!$B$1:$BA$1"),0))),"--")</f>
        <v>0</v>
      </c>
      <c r="R92" s="43" cm="1">
        <f t="array" aca="1" ref="R92" ca="1">IF(ISNUMBER(Main!$F$7),INDEX(INDIRECT("'"&amp;Main!$E$7&amp;"'!$B$1:$BA$550"),ROW(R92),(MATCH("Elevation",INDIRECT("'"&amp;Main!$E$7&amp;"'!$B$1:$BA$1"),0))),"--")</f>
        <v>0</v>
      </c>
      <c r="S92" s="43" cm="1">
        <f t="array" aca="1" ref="S92" ca="1">IF(ISNUMBER(Main!$F$8),INDEX(INDIRECT("'"&amp;Main!$E$8&amp;"'!$B$1:$BA$550"),ROW(S92),(MATCH("Elevation",INDIRECT("'"&amp;Main!$E$8&amp;"'!$B$1:$BA$1"),0))),"--")</f>
        <v>0</v>
      </c>
      <c r="T92" s="43" t="str" cm="1">
        <f t="array" aca="1" ref="T92" ca="1">IF(ISNUMBER(Main!$F$9),INDEX(INDIRECT("'"&amp;Main!$E$9&amp;"'!$B$1:$BA$550"),ROW(T92),(MATCH("Elevation",INDIRECT("'"&amp;Main!$E$9&amp;"'!$B$1:$BA$1"),0))),"--")</f>
        <v>--</v>
      </c>
      <c r="U92" s="43" t="str" cm="1">
        <f t="array" aca="1" ref="U92" ca="1">IF(ISNUMBER(Main!$F$10),INDEX(INDIRECT("'"&amp;Main!$E$10&amp;"'!$B$1:$BA$550"),ROW(U92),(MATCH("Elevation",INDIRECT("'"&amp;Main!$E$10&amp;"'!$B$1:$BA$1"),0))),"--")</f>
        <v>--</v>
      </c>
      <c r="V92" s="43" t="str" cm="1">
        <f t="array" aca="1" ref="V92" ca="1">IF(ISNUMBER(Main!$F$11),INDEX(INDIRECT("'"&amp;Main!$E$11&amp;"'!$B$1:$BA$550"),ROW(V92),(MATCH("Elevation",INDIRECT("'"&amp;Main!$E$11&amp;"'!$B$1:$BA$1"),0))),"--")</f>
        <v>--</v>
      </c>
      <c r="W92" s="43" t="str" cm="1">
        <f t="array" aca="1" ref="W92" ca="1">IF(ISNUMBER(Main!$F$12),INDEX(INDIRECT("'"&amp;Main!$E$12&amp;"'!$B$1:$BA$550"),ROW(W92),(MATCH("Elevation",INDIRECT("'"&amp;Main!$E$12&amp;"'!$B$1:$BA$1"),0))),"--")</f>
        <v>--</v>
      </c>
      <c r="X92" s="43" t="str" cm="1">
        <f t="array" aca="1" ref="X92" ca="1">IF(ISNUMBER(Main!$F$13),INDEX(INDIRECT("'"&amp;Main!$E$13&amp;"'!$B$1:$BA$550"),ROW(X92),(MATCH("Elevation",INDIRECT("'"&amp;Main!$E$13&amp;"'!$B$1:$BA$1"),0))),"--")</f>
        <v>--</v>
      </c>
      <c r="Y92" s="43" t="str" cm="1">
        <f t="array" aca="1" ref="Y92" ca="1">IF(ISNUMBER(Main!$F$14),INDEX(INDIRECT("'"&amp;Main!$E$14&amp;"'!$B$1:$BA$550"),ROW(Y92),(MATCH("Elevation",INDIRECT("'"&amp;Main!$E$14&amp;"'!$B$1:$BA$1"),0))),"--")</f>
        <v>--</v>
      </c>
      <c r="Z92" s="221"/>
      <c r="AA92" s="43">
        <f ca="1">IF(ISNUMBER(Main!$F$3),'Storage-elevation'!BD92/1000,"--")</f>
        <v>0</v>
      </c>
      <c r="AB92" s="43">
        <f ca="1">IF(ISNUMBER(Main!$F$4),'Storage-elevation'!BE92/1000,"--")</f>
        <v>0</v>
      </c>
      <c r="AC92" s="172">
        <f ca="1">IF(ISNUMBER(Main!$F$5),'Storage-elevation'!BF92/1000,"--")</f>
        <v>0</v>
      </c>
      <c r="AD92" s="43">
        <f ca="1">IF(ISNUMBER(Main!$F$6),'Storage-elevation'!BG92/1000,"--")</f>
        <v>0</v>
      </c>
      <c r="AE92" s="43">
        <f ca="1">IF(ISNUMBER(Main!$F$7),'Storage-elevation'!BH92/1000,"--")</f>
        <v>0</v>
      </c>
      <c r="AF92" s="43">
        <f ca="1">IF(ISNUMBER(Main!$F$8),'Storage-elevation'!BI92/1000,"--")</f>
        <v>0</v>
      </c>
      <c r="AG92" s="43" t="str">
        <f ca="1">IF(ISNUMBER(Main!$F$9),'Storage-elevation'!BJ92/1000,"--")</f>
        <v>--</v>
      </c>
      <c r="AH92" s="172" t="str">
        <f ca="1">IF(ISNUMBER(Main!$F$10),'Storage-elevation'!BK92/1000,"--")</f>
        <v>--</v>
      </c>
      <c r="AI92" s="43" t="str">
        <f ca="1">IF(ISNUMBER(Main!$F$11),'Storage-elevation'!BL92/1000,"--")</f>
        <v>--</v>
      </c>
      <c r="AJ92" s="43" t="str">
        <f ca="1">IF(ISNUMBER(Main!$F$12),'Storage-elevation'!BM92/1000,"--")</f>
        <v>--</v>
      </c>
      <c r="AK92" s="43" t="str">
        <f ca="1">IF(ISNUMBER(Main!$F$13),'Storage-elevation'!BN92/1000,"--")</f>
        <v>--</v>
      </c>
      <c r="AL92" s="43" t="str">
        <f ca="1">IF(ISNUMBER(Main!$F$14),'Storage-elevation'!BO92/1000,"--")</f>
        <v>--</v>
      </c>
    </row>
    <row r="93" spans="1:38" x14ac:dyDescent="0.3">
      <c r="A93" s="43" cm="1">
        <f t="array" aca="1" ref="A93" ca="1">IF(ISNUMBER(Main!$F$3),INDEX(INDIRECT("'"&amp;Main!$E$3&amp;"'!$B$1:$BA$550"),ROW(A93),(MATCH("Temp",INDIRECT("'"&amp;Main!$E$3&amp;"'!$B$1:$BA$1"),0))),"--")</f>
        <v>0</v>
      </c>
      <c r="B93" s="43" cm="1">
        <f t="array" aca="1" ref="B93" ca="1">IF(ISNUMBER(Main!$F$4),INDEX(INDIRECT("'"&amp;Main!$E$4&amp;"'!$B$1:$BA$550"),ROW(B93),(MATCH("Temp",INDIRECT("'"&amp;Main!$E$4&amp;"'!$B$1:$BA$1"),0))),"--")</f>
        <v>0</v>
      </c>
      <c r="C93" s="43" cm="1">
        <f t="array" aca="1" ref="C93" ca="1">IF(ISNUMBER(Main!$F$5),INDEX(INDIRECT("'"&amp;Main!$E$5&amp;"'!$B$1:$BA$550"),ROW(C93),(MATCH("Temp",INDIRECT("'"&amp;Main!$E$5&amp;"'!$B$1:$BA$1"),0))),"--")</f>
        <v>0</v>
      </c>
      <c r="D93" s="43" cm="1">
        <f t="array" aca="1" ref="D93" ca="1">IF(ISNUMBER(Main!$F$6),INDEX(INDIRECT("'"&amp;Main!$E$6&amp;"'!$B$1:$BA$550"),ROW(D93),(MATCH("Temp",INDIRECT("'"&amp;Main!$E$6&amp;"'!$B$1:$BA$1"),0))),"--")</f>
        <v>0</v>
      </c>
      <c r="E93" s="43" cm="1">
        <f t="array" aca="1" ref="E93" ca="1">IF(ISNUMBER(Main!$F$7),INDEX(INDIRECT("'"&amp;Main!$E$7&amp;"'!$B$1:$BA$550"),ROW(E93),(MATCH("Temp",INDIRECT("'"&amp;Main!$E$7&amp;"'!$B$1:$BA$1"),0))),"--")</f>
        <v>0</v>
      </c>
      <c r="F93" s="43" cm="1">
        <f t="array" aca="1" ref="F93" ca="1">IF(ISNUMBER(Main!$F$8),INDEX(INDIRECT("'"&amp;Main!$E$8&amp;"'!$B$1:$BA$550"),ROW(F93),(MATCH("Temp",INDIRECT("'"&amp;Main!$E$8&amp;"'!$B$1:$BA$1"),0))),"--")</f>
        <v>0</v>
      </c>
      <c r="G93" s="43" t="str" cm="1">
        <f t="array" aca="1" ref="G93" ca="1">IF(ISNUMBER(Main!$F$9),INDEX(INDIRECT("'"&amp;Main!$E$9&amp;"'!$B$1:$BA$550"),ROW(G93),(MATCH("Temp",INDIRECT("'"&amp;Main!$E$9&amp;"'!$B$1:$BA$1"),0))),"--")</f>
        <v>--</v>
      </c>
      <c r="H93" s="43" t="str" cm="1">
        <f t="array" aca="1" ref="H93" ca="1">IF(ISNUMBER(Main!$F$10),INDEX(INDIRECT("'"&amp;Main!$E$10&amp;"'!$B$1:$BA$550"),ROW(H93),(MATCH("Temp",INDIRECT("'"&amp;Main!$E$10&amp;"'!$B$1:$BA$1"),0))),"--")</f>
        <v>--</v>
      </c>
      <c r="I93" s="43" t="str" cm="1">
        <f t="array" aca="1" ref="I93" ca="1">IF(ISNUMBER(Main!$F$11),INDEX(INDIRECT("'"&amp;Main!$E$11&amp;"'!$B$1:$BA$550"),ROW(I93),(MATCH("Temp",INDIRECT("'"&amp;Main!$E$11&amp;"'!$B$1:$BA$1"),0))),"--")</f>
        <v>--</v>
      </c>
      <c r="J93" s="43" t="str" cm="1">
        <f t="array" aca="1" ref="J93" ca="1">IF(ISNUMBER(Main!$F$12),INDEX(INDIRECT("'"&amp;Main!$E$12&amp;"'!$B$1:$BA$550"),ROW(J93),(MATCH("Temp",INDIRECT("'"&amp;Main!$E$12&amp;"'!$B$1:$BA$1"),0))),"--")</f>
        <v>--</v>
      </c>
      <c r="K93" s="43" t="str" cm="1">
        <f t="array" aca="1" ref="K93" ca="1">IF(ISNUMBER(Main!$F$13),INDEX(INDIRECT("'"&amp;Main!$E$13&amp;"'!$B$1:$BA$550"),ROW(K93),(MATCH("Temp",INDIRECT("'"&amp;Main!$E$13&amp;"'!$B$1:$BA$1"),0))),"--")</f>
        <v>--</v>
      </c>
      <c r="L93" s="43" t="str" cm="1">
        <f t="array" aca="1" ref="L93" ca="1">IF(ISNUMBER(Main!$F$14),INDEX(INDIRECT("'"&amp;Main!$E$14&amp;"'!$B$1:$BA$550"),ROW(L93),(MATCH("Temp",INDIRECT("'"&amp;Main!$E$14&amp;"'!$B$1:$BA$1"),0))),"--")</f>
        <v>--</v>
      </c>
      <c r="M93" s="221"/>
      <c r="N93" s="43" cm="1">
        <f t="array" aca="1" ref="N93" ca="1">IF(ISNUMBER(Main!$F$3),INDEX(INDIRECT("'"&amp;Main!$E$3&amp;"'!$B$1:$BA$550"),ROW(N93),(MATCH("Elevation",INDIRECT("'"&amp;Main!$E$3&amp;"'!$B$1:$BA$1"),0))),"--")</f>
        <v>0</v>
      </c>
      <c r="O93" s="43" cm="1">
        <f t="array" aca="1" ref="O93" ca="1">IF(ISNUMBER(Main!$F$4),INDEX(INDIRECT("'"&amp;Main!$E$4&amp;"'!$B$1:$BA$550"),ROW(O93),(MATCH("Elevation",INDIRECT("'"&amp;Main!$E$4&amp;"'!$B$1:$BA$1"),0))),"--")</f>
        <v>0</v>
      </c>
      <c r="P93" s="43" cm="1">
        <f t="array" aca="1" ref="P93" ca="1">IF(ISNUMBER(Main!$F$5),INDEX(INDIRECT("'"&amp;Main!$E$5&amp;"'!$B$1:$BA$550"),ROW(P93),(MATCH("Elevation",INDIRECT("'"&amp;Main!$E$5&amp;"'!$B$1:$BA$1"),0))),"--")</f>
        <v>0</v>
      </c>
      <c r="Q93" s="43" cm="1">
        <f t="array" aca="1" ref="Q93" ca="1">IF(ISNUMBER(Main!$F$6),INDEX(INDIRECT("'"&amp;Main!$E$6&amp;"'!$B$1:$BA$550"),ROW(Q93),(MATCH("Elevation",INDIRECT("'"&amp;Main!$E$6&amp;"'!$B$1:$BA$1"),0))),"--")</f>
        <v>0</v>
      </c>
      <c r="R93" s="43" cm="1">
        <f t="array" aca="1" ref="R93" ca="1">IF(ISNUMBER(Main!$F$7),INDEX(INDIRECT("'"&amp;Main!$E$7&amp;"'!$B$1:$BA$550"),ROW(R93),(MATCH("Elevation",INDIRECT("'"&amp;Main!$E$7&amp;"'!$B$1:$BA$1"),0))),"--")</f>
        <v>0</v>
      </c>
      <c r="S93" s="43" cm="1">
        <f t="array" aca="1" ref="S93" ca="1">IF(ISNUMBER(Main!$F$8),INDEX(INDIRECT("'"&amp;Main!$E$8&amp;"'!$B$1:$BA$550"),ROW(S93),(MATCH("Elevation",INDIRECT("'"&amp;Main!$E$8&amp;"'!$B$1:$BA$1"),0))),"--")</f>
        <v>0</v>
      </c>
      <c r="T93" s="43" t="str" cm="1">
        <f t="array" aca="1" ref="T93" ca="1">IF(ISNUMBER(Main!$F$9),INDEX(INDIRECT("'"&amp;Main!$E$9&amp;"'!$B$1:$BA$550"),ROW(T93),(MATCH("Elevation",INDIRECT("'"&amp;Main!$E$9&amp;"'!$B$1:$BA$1"),0))),"--")</f>
        <v>--</v>
      </c>
      <c r="U93" s="43" t="str" cm="1">
        <f t="array" aca="1" ref="U93" ca="1">IF(ISNUMBER(Main!$F$10),INDEX(INDIRECT("'"&amp;Main!$E$10&amp;"'!$B$1:$BA$550"),ROW(U93),(MATCH("Elevation",INDIRECT("'"&amp;Main!$E$10&amp;"'!$B$1:$BA$1"),0))),"--")</f>
        <v>--</v>
      </c>
      <c r="V93" s="43" t="str" cm="1">
        <f t="array" aca="1" ref="V93" ca="1">IF(ISNUMBER(Main!$F$11),INDEX(INDIRECT("'"&amp;Main!$E$11&amp;"'!$B$1:$BA$550"),ROW(V93),(MATCH("Elevation",INDIRECT("'"&amp;Main!$E$11&amp;"'!$B$1:$BA$1"),0))),"--")</f>
        <v>--</v>
      </c>
      <c r="W93" s="43" t="str" cm="1">
        <f t="array" aca="1" ref="W93" ca="1">IF(ISNUMBER(Main!$F$12),INDEX(INDIRECT("'"&amp;Main!$E$12&amp;"'!$B$1:$BA$550"),ROW(W93),(MATCH("Elevation",INDIRECT("'"&amp;Main!$E$12&amp;"'!$B$1:$BA$1"),0))),"--")</f>
        <v>--</v>
      </c>
      <c r="X93" s="43" t="str" cm="1">
        <f t="array" aca="1" ref="X93" ca="1">IF(ISNUMBER(Main!$F$13),INDEX(INDIRECT("'"&amp;Main!$E$13&amp;"'!$B$1:$BA$550"),ROW(X93),(MATCH("Elevation",INDIRECT("'"&amp;Main!$E$13&amp;"'!$B$1:$BA$1"),0))),"--")</f>
        <v>--</v>
      </c>
      <c r="Y93" s="43" t="str" cm="1">
        <f t="array" aca="1" ref="Y93" ca="1">IF(ISNUMBER(Main!$F$14),INDEX(INDIRECT("'"&amp;Main!$E$14&amp;"'!$B$1:$BA$550"),ROW(Y93),(MATCH("Elevation",INDIRECT("'"&amp;Main!$E$14&amp;"'!$B$1:$BA$1"),0))),"--")</f>
        <v>--</v>
      </c>
      <c r="Z93" s="221"/>
      <c r="AA93" s="43">
        <f ca="1">IF(ISNUMBER(Main!$F$3),'Storage-elevation'!BD93/1000,"--")</f>
        <v>0</v>
      </c>
      <c r="AB93" s="43">
        <f ca="1">IF(ISNUMBER(Main!$F$4),'Storage-elevation'!BE93/1000,"--")</f>
        <v>0</v>
      </c>
      <c r="AC93" s="172">
        <f ca="1">IF(ISNUMBER(Main!$F$5),'Storage-elevation'!BF93/1000,"--")</f>
        <v>0</v>
      </c>
      <c r="AD93" s="43">
        <f ca="1">IF(ISNUMBER(Main!$F$6),'Storage-elevation'!BG93/1000,"--")</f>
        <v>0</v>
      </c>
      <c r="AE93" s="43">
        <f ca="1">IF(ISNUMBER(Main!$F$7),'Storage-elevation'!BH93/1000,"--")</f>
        <v>0</v>
      </c>
      <c r="AF93" s="43">
        <f ca="1">IF(ISNUMBER(Main!$F$8),'Storage-elevation'!BI93/1000,"--")</f>
        <v>0</v>
      </c>
      <c r="AG93" s="43" t="str">
        <f ca="1">IF(ISNUMBER(Main!$F$9),'Storage-elevation'!BJ93/1000,"--")</f>
        <v>--</v>
      </c>
      <c r="AH93" s="172" t="str">
        <f ca="1">IF(ISNUMBER(Main!$F$10),'Storage-elevation'!BK93/1000,"--")</f>
        <v>--</v>
      </c>
      <c r="AI93" s="43" t="str">
        <f ca="1">IF(ISNUMBER(Main!$F$11),'Storage-elevation'!BL93/1000,"--")</f>
        <v>--</v>
      </c>
      <c r="AJ93" s="43" t="str">
        <f ca="1">IF(ISNUMBER(Main!$F$12),'Storage-elevation'!BM93/1000,"--")</f>
        <v>--</v>
      </c>
      <c r="AK93" s="43" t="str">
        <f ca="1">IF(ISNUMBER(Main!$F$13),'Storage-elevation'!BN93/1000,"--")</f>
        <v>--</v>
      </c>
      <c r="AL93" s="43" t="str">
        <f ca="1">IF(ISNUMBER(Main!$F$14),'Storage-elevation'!BO93/1000,"--")</f>
        <v>--</v>
      </c>
    </row>
    <row r="94" spans="1:38" x14ac:dyDescent="0.3">
      <c r="A94" s="43" cm="1">
        <f t="array" aca="1" ref="A94" ca="1">IF(ISNUMBER(Main!$F$3),INDEX(INDIRECT("'"&amp;Main!$E$3&amp;"'!$B$1:$BA$550"),ROW(A94),(MATCH("Temp",INDIRECT("'"&amp;Main!$E$3&amp;"'!$B$1:$BA$1"),0))),"--")</f>
        <v>0</v>
      </c>
      <c r="B94" s="43" cm="1">
        <f t="array" aca="1" ref="B94" ca="1">IF(ISNUMBER(Main!$F$4),INDEX(INDIRECT("'"&amp;Main!$E$4&amp;"'!$B$1:$BA$550"),ROW(B94),(MATCH("Temp",INDIRECT("'"&amp;Main!$E$4&amp;"'!$B$1:$BA$1"),0))),"--")</f>
        <v>0</v>
      </c>
      <c r="C94" s="43" cm="1">
        <f t="array" aca="1" ref="C94" ca="1">IF(ISNUMBER(Main!$F$5),INDEX(INDIRECT("'"&amp;Main!$E$5&amp;"'!$B$1:$BA$550"),ROW(C94),(MATCH("Temp",INDIRECT("'"&amp;Main!$E$5&amp;"'!$B$1:$BA$1"),0))),"--")</f>
        <v>0</v>
      </c>
      <c r="D94" s="43" cm="1">
        <f t="array" aca="1" ref="D94" ca="1">IF(ISNUMBER(Main!$F$6),INDEX(INDIRECT("'"&amp;Main!$E$6&amp;"'!$B$1:$BA$550"),ROW(D94),(MATCH("Temp",INDIRECT("'"&amp;Main!$E$6&amp;"'!$B$1:$BA$1"),0))),"--")</f>
        <v>0</v>
      </c>
      <c r="E94" s="43" cm="1">
        <f t="array" aca="1" ref="E94" ca="1">IF(ISNUMBER(Main!$F$7),INDEX(INDIRECT("'"&amp;Main!$E$7&amp;"'!$B$1:$BA$550"),ROW(E94),(MATCH("Temp",INDIRECT("'"&amp;Main!$E$7&amp;"'!$B$1:$BA$1"),0))),"--")</f>
        <v>0</v>
      </c>
      <c r="F94" s="43" cm="1">
        <f t="array" aca="1" ref="F94" ca="1">IF(ISNUMBER(Main!$F$8),INDEX(INDIRECT("'"&amp;Main!$E$8&amp;"'!$B$1:$BA$550"),ROW(F94),(MATCH("Temp",INDIRECT("'"&amp;Main!$E$8&amp;"'!$B$1:$BA$1"),0))),"--")</f>
        <v>0</v>
      </c>
      <c r="G94" s="43" t="str" cm="1">
        <f t="array" aca="1" ref="G94" ca="1">IF(ISNUMBER(Main!$F$9),INDEX(INDIRECT("'"&amp;Main!$E$9&amp;"'!$B$1:$BA$550"),ROW(G94),(MATCH("Temp",INDIRECT("'"&amp;Main!$E$9&amp;"'!$B$1:$BA$1"),0))),"--")</f>
        <v>--</v>
      </c>
      <c r="H94" s="43" t="str" cm="1">
        <f t="array" aca="1" ref="H94" ca="1">IF(ISNUMBER(Main!$F$10),INDEX(INDIRECT("'"&amp;Main!$E$10&amp;"'!$B$1:$BA$550"),ROW(H94),(MATCH("Temp",INDIRECT("'"&amp;Main!$E$10&amp;"'!$B$1:$BA$1"),0))),"--")</f>
        <v>--</v>
      </c>
      <c r="I94" s="43" t="str" cm="1">
        <f t="array" aca="1" ref="I94" ca="1">IF(ISNUMBER(Main!$F$11),INDEX(INDIRECT("'"&amp;Main!$E$11&amp;"'!$B$1:$BA$550"),ROW(I94),(MATCH("Temp",INDIRECT("'"&amp;Main!$E$11&amp;"'!$B$1:$BA$1"),0))),"--")</f>
        <v>--</v>
      </c>
      <c r="J94" s="43" t="str" cm="1">
        <f t="array" aca="1" ref="J94" ca="1">IF(ISNUMBER(Main!$F$12),INDEX(INDIRECT("'"&amp;Main!$E$12&amp;"'!$B$1:$BA$550"),ROW(J94),(MATCH("Temp",INDIRECT("'"&amp;Main!$E$12&amp;"'!$B$1:$BA$1"),0))),"--")</f>
        <v>--</v>
      </c>
      <c r="K94" s="43" t="str" cm="1">
        <f t="array" aca="1" ref="K94" ca="1">IF(ISNUMBER(Main!$F$13),INDEX(INDIRECT("'"&amp;Main!$E$13&amp;"'!$B$1:$BA$550"),ROW(K94),(MATCH("Temp",INDIRECT("'"&amp;Main!$E$13&amp;"'!$B$1:$BA$1"),0))),"--")</f>
        <v>--</v>
      </c>
      <c r="L94" s="43" t="str" cm="1">
        <f t="array" aca="1" ref="L94" ca="1">IF(ISNUMBER(Main!$F$14),INDEX(INDIRECT("'"&amp;Main!$E$14&amp;"'!$B$1:$BA$550"),ROW(L94),(MATCH("Temp",INDIRECT("'"&amp;Main!$E$14&amp;"'!$B$1:$BA$1"),0))),"--")</f>
        <v>--</v>
      </c>
      <c r="M94" s="221"/>
      <c r="N94" s="43" cm="1">
        <f t="array" aca="1" ref="N94" ca="1">IF(ISNUMBER(Main!$F$3),INDEX(INDIRECT("'"&amp;Main!$E$3&amp;"'!$B$1:$BA$550"),ROW(N94),(MATCH("Elevation",INDIRECT("'"&amp;Main!$E$3&amp;"'!$B$1:$BA$1"),0))),"--")</f>
        <v>0</v>
      </c>
      <c r="O94" s="43" cm="1">
        <f t="array" aca="1" ref="O94" ca="1">IF(ISNUMBER(Main!$F$4),INDEX(INDIRECT("'"&amp;Main!$E$4&amp;"'!$B$1:$BA$550"),ROW(O94),(MATCH("Elevation",INDIRECT("'"&amp;Main!$E$4&amp;"'!$B$1:$BA$1"),0))),"--")</f>
        <v>0</v>
      </c>
      <c r="P94" s="43" cm="1">
        <f t="array" aca="1" ref="P94" ca="1">IF(ISNUMBER(Main!$F$5),INDEX(INDIRECT("'"&amp;Main!$E$5&amp;"'!$B$1:$BA$550"),ROW(P94),(MATCH("Elevation",INDIRECT("'"&amp;Main!$E$5&amp;"'!$B$1:$BA$1"),0))),"--")</f>
        <v>0</v>
      </c>
      <c r="Q94" s="43" cm="1">
        <f t="array" aca="1" ref="Q94" ca="1">IF(ISNUMBER(Main!$F$6),INDEX(INDIRECT("'"&amp;Main!$E$6&amp;"'!$B$1:$BA$550"),ROW(Q94),(MATCH("Elevation",INDIRECT("'"&amp;Main!$E$6&amp;"'!$B$1:$BA$1"),0))),"--")</f>
        <v>0</v>
      </c>
      <c r="R94" s="43" cm="1">
        <f t="array" aca="1" ref="R94" ca="1">IF(ISNUMBER(Main!$F$7),INDEX(INDIRECT("'"&amp;Main!$E$7&amp;"'!$B$1:$BA$550"),ROW(R94),(MATCH("Elevation",INDIRECT("'"&amp;Main!$E$7&amp;"'!$B$1:$BA$1"),0))),"--")</f>
        <v>0</v>
      </c>
      <c r="S94" s="43" cm="1">
        <f t="array" aca="1" ref="S94" ca="1">IF(ISNUMBER(Main!$F$8),INDEX(INDIRECT("'"&amp;Main!$E$8&amp;"'!$B$1:$BA$550"),ROW(S94),(MATCH("Elevation",INDIRECT("'"&amp;Main!$E$8&amp;"'!$B$1:$BA$1"),0))),"--")</f>
        <v>0</v>
      </c>
      <c r="T94" s="43" t="str" cm="1">
        <f t="array" aca="1" ref="T94" ca="1">IF(ISNUMBER(Main!$F$9),INDEX(INDIRECT("'"&amp;Main!$E$9&amp;"'!$B$1:$BA$550"),ROW(T94),(MATCH("Elevation",INDIRECT("'"&amp;Main!$E$9&amp;"'!$B$1:$BA$1"),0))),"--")</f>
        <v>--</v>
      </c>
      <c r="U94" s="43" t="str" cm="1">
        <f t="array" aca="1" ref="U94" ca="1">IF(ISNUMBER(Main!$F$10),INDEX(INDIRECT("'"&amp;Main!$E$10&amp;"'!$B$1:$BA$550"),ROW(U94),(MATCH("Elevation",INDIRECT("'"&amp;Main!$E$10&amp;"'!$B$1:$BA$1"),0))),"--")</f>
        <v>--</v>
      </c>
      <c r="V94" s="43" t="str" cm="1">
        <f t="array" aca="1" ref="V94" ca="1">IF(ISNUMBER(Main!$F$11),INDEX(INDIRECT("'"&amp;Main!$E$11&amp;"'!$B$1:$BA$550"),ROW(V94),(MATCH("Elevation",INDIRECT("'"&amp;Main!$E$11&amp;"'!$B$1:$BA$1"),0))),"--")</f>
        <v>--</v>
      </c>
      <c r="W94" s="43" t="str" cm="1">
        <f t="array" aca="1" ref="W94" ca="1">IF(ISNUMBER(Main!$F$12),INDEX(INDIRECT("'"&amp;Main!$E$12&amp;"'!$B$1:$BA$550"),ROW(W94),(MATCH("Elevation",INDIRECT("'"&amp;Main!$E$12&amp;"'!$B$1:$BA$1"),0))),"--")</f>
        <v>--</v>
      </c>
      <c r="X94" s="43" t="str" cm="1">
        <f t="array" aca="1" ref="X94" ca="1">IF(ISNUMBER(Main!$F$13),INDEX(INDIRECT("'"&amp;Main!$E$13&amp;"'!$B$1:$BA$550"),ROW(X94),(MATCH("Elevation",INDIRECT("'"&amp;Main!$E$13&amp;"'!$B$1:$BA$1"),0))),"--")</f>
        <v>--</v>
      </c>
      <c r="Y94" s="43" t="str" cm="1">
        <f t="array" aca="1" ref="Y94" ca="1">IF(ISNUMBER(Main!$F$14),INDEX(INDIRECT("'"&amp;Main!$E$14&amp;"'!$B$1:$BA$550"),ROW(Y94),(MATCH("Elevation",INDIRECT("'"&amp;Main!$E$14&amp;"'!$B$1:$BA$1"),0))),"--")</f>
        <v>--</v>
      </c>
      <c r="Z94" s="221"/>
      <c r="AA94" s="43">
        <f ca="1">IF(ISNUMBER(Main!$F$3),'Storage-elevation'!BD94/1000,"--")</f>
        <v>0</v>
      </c>
      <c r="AB94" s="43">
        <f ca="1">IF(ISNUMBER(Main!$F$4),'Storage-elevation'!BE94/1000,"--")</f>
        <v>0</v>
      </c>
      <c r="AC94" s="172">
        <f ca="1">IF(ISNUMBER(Main!$F$5),'Storage-elevation'!BF94/1000,"--")</f>
        <v>0</v>
      </c>
      <c r="AD94" s="43">
        <f ca="1">IF(ISNUMBER(Main!$F$6),'Storage-elevation'!BG94/1000,"--")</f>
        <v>0</v>
      </c>
      <c r="AE94" s="43">
        <f ca="1">IF(ISNUMBER(Main!$F$7),'Storage-elevation'!BH94/1000,"--")</f>
        <v>0</v>
      </c>
      <c r="AF94" s="43">
        <f ca="1">IF(ISNUMBER(Main!$F$8),'Storage-elevation'!BI94/1000,"--")</f>
        <v>0</v>
      </c>
      <c r="AG94" s="43" t="str">
        <f ca="1">IF(ISNUMBER(Main!$F$9),'Storage-elevation'!BJ94/1000,"--")</f>
        <v>--</v>
      </c>
      <c r="AH94" s="172" t="str">
        <f ca="1">IF(ISNUMBER(Main!$F$10),'Storage-elevation'!BK94/1000,"--")</f>
        <v>--</v>
      </c>
      <c r="AI94" s="43" t="str">
        <f ca="1">IF(ISNUMBER(Main!$F$11),'Storage-elevation'!BL94/1000,"--")</f>
        <v>--</v>
      </c>
      <c r="AJ94" s="43" t="str">
        <f ca="1">IF(ISNUMBER(Main!$F$12),'Storage-elevation'!BM94/1000,"--")</f>
        <v>--</v>
      </c>
      <c r="AK94" s="43" t="str">
        <f ca="1">IF(ISNUMBER(Main!$F$13),'Storage-elevation'!BN94/1000,"--")</f>
        <v>--</v>
      </c>
      <c r="AL94" s="43" t="str">
        <f ca="1">IF(ISNUMBER(Main!$F$14),'Storage-elevation'!BO94/1000,"--")</f>
        <v>--</v>
      </c>
    </row>
    <row r="95" spans="1:38" x14ac:dyDescent="0.3">
      <c r="A95" s="43" cm="1">
        <f t="array" aca="1" ref="A95" ca="1">IF(ISNUMBER(Main!$F$3),INDEX(INDIRECT("'"&amp;Main!$E$3&amp;"'!$B$1:$BA$550"),ROW(A95),(MATCH("Temp",INDIRECT("'"&amp;Main!$E$3&amp;"'!$B$1:$BA$1"),0))),"--")</f>
        <v>0</v>
      </c>
      <c r="B95" s="43" cm="1">
        <f t="array" aca="1" ref="B95" ca="1">IF(ISNUMBER(Main!$F$4),INDEX(INDIRECT("'"&amp;Main!$E$4&amp;"'!$B$1:$BA$550"),ROW(B95),(MATCH("Temp",INDIRECT("'"&amp;Main!$E$4&amp;"'!$B$1:$BA$1"),0))),"--")</f>
        <v>0</v>
      </c>
      <c r="C95" s="43" cm="1">
        <f t="array" aca="1" ref="C95" ca="1">IF(ISNUMBER(Main!$F$5),INDEX(INDIRECT("'"&amp;Main!$E$5&amp;"'!$B$1:$BA$550"),ROW(C95),(MATCH("Temp",INDIRECT("'"&amp;Main!$E$5&amp;"'!$B$1:$BA$1"),0))),"--")</f>
        <v>0</v>
      </c>
      <c r="D95" s="43" cm="1">
        <f t="array" aca="1" ref="D95" ca="1">IF(ISNUMBER(Main!$F$6),INDEX(INDIRECT("'"&amp;Main!$E$6&amp;"'!$B$1:$BA$550"),ROW(D95),(MATCH("Temp",INDIRECT("'"&amp;Main!$E$6&amp;"'!$B$1:$BA$1"),0))),"--")</f>
        <v>0</v>
      </c>
      <c r="E95" s="43" cm="1">
        <f t="array" aca="1" ref="E95" ca="1">IF(ISNUMBER(Main!$F$7),INDEX(INDIRECT("'"&amp;Main!$E$7&amp;"'!$B$1:$BA$550"),ROW(E95),(MATCH("Temp",INDIRECT("'"&amp;Main!$E$7&amp;"'!$B$1:$BA$1"),0))),"--")</f>
        <v>0</v>
      </c>
      <c r="F95" s="43" cm="1">
        <f t="array" aca="1" ref="F95" ca="1">IF(ISNUMBER(Main!$F$8),INDEX(INDIRECT("'"&amp;Main!$E$8&amp;"'!$B$1:$BA$550"),ROW(F95),(MATCH("Temp",INDIRECT("'"&amp;Main!$E$8&amp;"'!$B$1:$BA$1"),0))),"--")</f>
        <v>0</v>
      </c>
      <c r="G95" s="43" t="str" cm="1">
        <f t="array" aca="1" ref="G95" ca="1">IF(ISNUMBER(Main!$F$9),INDEX(INDIRECT("'"&amp;Main!$E$9&amp;"'!$B$1:$BA$550"),ROW(G95),(MATCH("Temp",INDIRECT("'"&amp;Main!$E$9&amp;"'!$B$1:$BA$1"),0))),"--")</f>
        <v>--</v>
      </c>
      <c r="H95" s="43" t="str" cm="1">
        <f t="array" aca="1" ref="H95" ca="1">IF(ISNUMBER(Main!$F$10),INDEX(INDIRECT("'"&amp;Main!$E$10&amp;"'!$B$1:$BA$550"),ROW(H95),(MATCH("Temp",INDIRECT("'"&amp;Main!$E$10&amp;"'!$B$1:$BA$1"),0))),"--")</f>
        <v>--</v>
      </c>
      <c r="I95" s="43" t="str" cm="1">
        <f t="array" aca="1" ref="I95" ca="1">IF(ISNUMBER(Main!$F$11),INDEX(INDIRECT("'"&amp;Main!$E$11&amp;"'!$B$1:$BA$550"),ROW(I95),(MATCH("Temp",INDIRECT("'"&amp;Main!$E$11&amp;"'!$B$1:$BA$1"),0))),"--")</f>
        <v>--</v>
      </c>
      <c r="J95" s="43" t="str" cm="1">
        <f t="array" aca="1" ref="J95" ca="1">IF(ISNUMBER(Main!$F$12),INDEX(INDIRECT("'"&amp;Main!$E$12&amp;"'!$B$1:$BA$550"),ROW(J95),(MATCH("Temp",INDIRECT("'"&amp;Main!$E$12&amp;"'!$B$1:$BA$1"),0))),"--")</f>
        <v>--</v>
      </c>
      <c r="K95" s="43" t="str" cm="1">
        <f t="array" aca="1" ref="K95" ca="1">IF(ISNUMBER(Main!$F$13),INDEX(INDIRECT("'"&amp;Main!$E$13&amp;"'!$B$1:$BA$550"),ROW(K95),(MATCH("Temp",INDIRECT("'"&amp;Main!$E$13&amp;"'!$B$1:$BA$1"),0))),"--")</f>
        <v>--</v>
      </c>
      <c r="L95" s="43" t="str" cm="1">
        <f t="array" aca="1" ref="L95" ca="1">IF(ISNUMBER(Main!$F$14),INDEX(INDIRECT("'"&amp;Main!$E$14&amp;"'!$B$1:$BA$550"),ROW(L95),(MATCH("Temp",INDIRECT("'"&amp;Main!$E$14&amp;"'!$B$1:$BA$1"),0))),"--")</f>
        <v>--</v>
      </c>
      <c r="M95" s="221"/>
      <c r="N95" s="43" cm="1">
        <f t="array" aca="1" ref="N95" ca="1">IF(ISNUMBER(Main!$F$3),INDEX(INDIRECT("'"&amp;Main!$E$3&amp;"'!$B$1:$BA$550"),ROW(N95),(MATCH("Elevation",INDIRECT("'"&amp;Main!$E$3&amp;"'!$B$1:$BA$1"),0))),"--")</f>
        <v>0</v>
      </c>
      <c r="O95" s="43" cm="1">
        <f t="array" aca="1" ref="O95" ca="1">IF(ISNUMBER(Main!$F$4),INDEX(INDIRECT("'"&amp;Main!$E$4&amp;"'!$B$1:$BA$550"),ROW(O95),(MATCH("Elevation",INDIRECT("'"&amp;Main!$E$4&amp;"'!$B$1:$BA$1"),0))),"--")</f>
        <v>0</v>
      </c>
      <c r="P95" s="43" cm="1">
        <f t="array" aca="1" ref="P95" ca="1">IF(ISNUMBER(Main!$F$5),INDEX(INDIRECT("'"&amp;Main!$E$5&amp;"'!$B$1:$BA$550"),ROW(P95),(MATCH("Elevation",INDIRECT("'"&amp;Main!$E$5&amp;"'!$B$1:$BA$1"),0))),"--")</f>
        <v>0</v>
      </c>
      <c r="Q95" s="43" cm="1">
        <f t="array" aca="1" ref="Q95" ca="1">IF(ISNUMBER(Main!$F$6),INDEX(INDIRECT("'"&amp;Main!$E$6&amp;"'!$B$1:$BA$550"),ROW(Q95),(MATCH("Elevation",INDIRECT("'"&amp;Main!$E$6&amp;"'!$B$1:$BA$1"),0))),"--")</f>
        <v>0</v>
      </c>
      <c r="R95" s="43" cm="1">
        <f t="array" aca="1" ref="R95" ca="1">IF(ISNUMBER(Main!$F$7),INDEX(INDIRECT("'"&amp;Main!$E$7&amp;"'!$B$1:$BA$550"),ROW(R95),(MATCH("Elevation",INDIRECT("'"&amp;Main!$E$7&amp;"'!$B$1:$BA$1"),0))),"--")</f>
        <v>0</v>
      </c>
      <c r="S95" s="43" cm="1">
        <f t="array" aca="1" ref="S95" ca="1">IF(ISNUMBER(Main!$F$8),INDEX(INDIRECT("'"&amp;Main!$E$8&amp;"'!$B$1:$BA$550"),ROW(S95),(MATCH("Elevation",INDIRECT("'"&amp;Main!$E$8&amp;"'!$B$1:$BA$1"),0))),"--")</f>
        <v>0</v>
      </c>
      <c r="T95" s="43" t="str" cm="1">
        <f t="array" aca="1" ref="T95" ca="1">IF(ISNUMBER(Main!$F$9),INDEX(INDIRECT("'"&amp;Main!$E$9&amp;"'!$B$1:$BA$550"),ROW(T95),(MATCH("Elevation",INDIRECT("'"&amp;Main!$E$9&amp;"'!$B$1:$BA$1"),0))),"--")</f>
        <v>--</v>
      </c>
      <c r="U95" s="43" t="str" cm="1">
        <f t="array" aca="1" ref="U95" ca="1">IF(ISNUMBER(Main!$F$10),INDEX(INDIRECT("'"&amp;Main!$E$10&amp;"'!$B$1:$BA$550"),ROW(U95),(MATCH("Elevation",INDIRECT("'"&amp;Main!$E$10&amp;"'!$B$1:$BA$1"),0))),"--")</f>
        <v>--</v>
      </c>
      <c r="V95" s="43" t="str" cm="1">
        <f t="array" aca="1" ref="V95" ca="1">IF(ISNUMBER(Main!$F$11),INDEX(INDIRECT("'"&amp;Main!$E$11&amp;"'!$B$1:$BA$550"),ROW(V95),(MATCH("Elevation",INDIRECT("'"&amp;Main!$E$11&amp;"'!$B$1:$BA$1"),0))),"--")</f>
        <v>--</v>
      </c>
      <c r="W95" s="43" t="str" cm="1">
        <f t="array" aca="1" ref="W95" ca="1">IF(ISNUMBER(Main!$F$12),INDEX(INDIRECT("'"&amp;Main!$E$12&amp;"'!$B$1:$BA$550"),ROW(W95),(MATCH("Elevation",INDIRECT("'"&amp;Main!$E$12&amp;"'!$B$1:$BA$1"),0))),"--")</f>
        <v>--</v>
      </c>
      <c r="X95" s="43" t="str" cm="1">
        <f t="array" aca="1" ref="X95" ca="1">IF(ISNUMBER(Main!$F$13),INDEX(INDIRECT("'"&amp;Main!$E$13&amp;"'!$B$1:$BA$550"),ROW(X95),(MATCH("Elevation",INDIRECT("'"&amp;Main!$E$13&amp;"'!$B$1:$BA$1"),0))),"--")</f>
        <v>--</v>
      </c>
      <c r="Y95" s="43" t="str" cm="1">
        <f t="array" aca="1" ref="Y95" ca="1">IF(ISNUMBER(Main!$F$14),INDEX(INDIRECT("'"&amp;Main!$E$14&amp;"'!$B$1:$BA$550"),ROW(Y95),(MATCH("Elevation",INDIRECT("'"&amp;Main!$E$14&amp;"'!$B$1:$BA$1"),0))),"--")</f>
        <v>--</v>
      </c>
      <c r="Z95" s="221"/>
      <c r="AA95" s="43">
        <f ca="1">IF(ISNUMBER(Main!$F$3),'Storage-elevation'!BD95/1000,"--")</f>
        <v>0</v>
      </c>
      <c r="AB95" s="43">
        <f ca="1">IF(ISNUMBER(Main!$F$4),'Storage-elevation'!BE95/1000,"--")</f>
        <v>0</v>
      </c>
      <c r="AC95" s="172">
        <f ca="1">IF(ISNUMBER(Main!$F$5),'Storage-elevation'!BF95/1000,"--")</f>
        <v>0</v>
      </c>
      <c r="AD95" s="43">
        <f ca="1">IF(ISNUMBER(Main!$F$6),'Storage-elevation'!BG95/1000,"--")</f>
        <v>0</v>
      </c>
      <c r="AE95" s="43">
        <f ca="1">IF(ISNUMBER(Main!$F$7),'Storage-elevation'!BH95/1000,"--")</f>
        <v>0</v>
      </c>
      <c r="AF95" s="43">
        <f ca="1">IF(ISNUMBER(Main!$F$8),'Storage-elevation'!BI95/1000,"--")</f>
        <v>0</v>
      </c>
      <c r="AG95" s="43" t="str">
        <f ca="1">IF(ISNUMBER(Main!$F$9),'Storage-elevation'!BJ95/1000,"--")</f>
        <v>--</v>
      </c>
      <c r="AH95" s="172" t="str">
        <f ca="1">IF(ISNUMBER(Main!$F$10),'Storage-elevation'!BK95/1000,"--")</f>
        <v>--</v>
      </c>
      <c r="AI95" s="43" t="str">
        <f ca="1">IF(ISNUMBER(Main!$F$11),'Storage-elevation'!BL95/1000,"--")</f>
        <v>--</v>
      </c>
      <c r="AJ95" s="43" t="str">
        <f ca="1">IF(ISNUMBER(Main!$F$12),'Storage-elevation'!BM95/1000,"--")</f>
        <v>--</v>
      </c>
      <c r="AK95" s="43" t="str">
        <f ca="1">IF(ISNUMBER(Main!$F$13),'Storage-elevation'!BN95/1000,"--")</f>
        <v>--</v>
      </c>
      <c r="AL95" s="43" t="str">
        <f ca="1">IF(ISNUMBER(Main!$F$14),'Storage-elevation'!BO95/1000,"--")</f>
        <v>--</v>
      </c>
    </row>
    <row r="96" spans="1:38" x14ac:dyDescent="0.3">
      <c r="A96" s="43" cm="1">
        <f t="array" aca="1" ref="A96" ca="1">IF(ISNUMBER(Main!$F$3),INDEX(INDIRECT("'"&amp;Main!$E$3&amp;"'!$B$1:$BA$550"),ROW(A96),(MATCH("Temp",INDIRECT("'"&amp;Main!$E$3&amp;"'!$B$1:$BA$1"),0))),"--")</f>
        <v>0</v>
      </c>
      <c r="B96" s="43" cm="1">
        <f t="array" aca="1" ref="B96" ca="1">IF(ISNUMBER(Main!$F$4),INDEX(INDIRECT("'"&amp;Main!$E$4&amp;"'!$B$1:$BA$550"),ROW(B96),(MATCH("Temp",INDIRECT("'"&amp;Main!$E$4&amp;"'!$B$1:$BA$1"),0))),"--")</f>
        <v>0</v>
      </c>
      <c r="C96" s="43" cm="1">
        <f t="array" aca="1" ref="C96" ca="1">IF(ISNUMBER(Main!$F$5),INDEX(INDIRECT("'"&amp;Main!$E$5&amp;"'!$B$1:$BA$550"),ROW(C96),(MATCH("Temp",INDIRECT("'"&amp;Main!$E$5&amp;"'!$B$1:$BA$1"),0))),"--")</f>
        <v>0</v>
      </c>
      <c r="D96" s="43" cm="1">
        <f t="array" aca="1" ref="D96" ca="1">IF(ISNUMBER(Main!$F$6),INDEX(INDIRECT("'"&amp;Main!$E$6&amp;"'!$B$1:$BA$550"),ROW(D96),(MATCH("Temp",INDIRECT("'"&amp;Main!$E$6&amp;"'!$B$1:$BA$1"),0))),"--")</f>
        <v>0</v>
      </c>
      <c r="E96" s="43" cm="1">
        <f t="array" aca="1" ref="E96" ca="1">IF(ISNUMBER(Main!$F$7),INDEX(INDIRECT("'"&amp;Main!$E$7&amp;"'!$B$1:$BA$550"),ROW(E96),(MATCH("Temp",INDIRECT("'"&amp;Main!$E$7&amp;"'!$B$1:$BA$1"),0))),"--")</f>
        <v>0</v>
      </c>
      <c r="F96" s="43" cm="1">
        <f t="array" aca="1" ref="F96" ca="1">IF(ISNUMBER(Main!$F$8),INDEX(INDIRECT("'"&amp;Main!$E$8&amp;"'!$B$1:$BA$550"),ROW(F96),(MATCH("Temp",INDIRECT("'"&amp;Main!$E$8&amp;"'!$B$1:$BA$1"),0))),"--")</f>
        <v>0</v>
      </c>
      <c r="G96" s="43" t="str" cm="1">
        <f t="array" aca="1" ref="G96" ca="1">IF(ISNUMBER(Main!$F$9),INDEX(INDIRECT("'"&amp;Main!$E$9&amp;"'!$B$1:$BA$550"),ROW(G96),(MATCH("Temp",INDIRECT("'"&amp;Main!$E$9&amp;"'!$B$1:$BA$1"),0))),"--")</f>
        <v>--</v>
      </c>
      <c r="H96" s="43" t="str" cm="1">
        <f t="array" aca="1" ref="H96" ca="1">IF(ISNUMBER(Main!$F$10),INDEX(INDIRECT("'"&amp;Main!$E$10&amp;"'!$B$1:$BA$550"),ROW(H96),(MATCH("Temp",INDIRECT("'"&amp;Main!$E$10&amp;"'!$B$1:$BA$1"),0))),"--")</f>
        <v>--</v>
      </c>
      <c r="I96" s="43" t="str" cm="1">
        <f t="array" aca="1" ref="I96" ca="1">IF(ISNUMBER(Main!$F$11),INDEX(INDIRECT("'"&amp;Main!$E$11&amp;"'!$B$1:$BA$550"),ROW(I96),(MATCH("Temp",INDIRECT("'"&amp;Main!$E$11&amp;"'!$B$1:$BA$1"),0))),"--")</f>
        <v>--</v>
      </c>
      <c r="J96" s="43" t="str" cm="1">
        <f t="array" aca="1" ref="J96" ca="1">IF(ISNUMBER(Main!$F$12),INDEX(INDIRECT("'"&amp;Main!$E$12&amp;"'!$B$1:$BA$550"),ROW(J96),(MATCH("Temp",INDIRECT("'"&amp;Main!$E$12&amp;"'!$B$1:$BA$1"),0))),"--")</f>
        <v>--</v>
      </c>
      <c r="K96" s="43" t="str" cm="1">
        <f t="array" aca="1" ref="K96" ca="1">IF(ISNUMBER(Main!$F$13),INDEX(INDIRECT("'"&amp;Main!$E$13&amp;"'!$B$1:$BA$550"),ROW(K96),(MATCH("Temp",INDIRECT("'"&amp;Main!$E$13&amp;"'!$B$1:$BA$1"),0))),"--")</f>
        <v>--</v>
      </c>
      <c r="L96" s="43" t="str" cm="1">
        <f t="array" aca="1" ref="L96" ca="1">IF(ISNUMBER(Main!$F$14),INDEX(INDIRECT("'"&amp;Main!$E$14&amp;"'!$B$1:$BA$550"),ROW(L96),(MATCH("Temp",INDIRECT("'"&amp;Main!$E$14&amp;"'!$B$1:$BA$1"),0))),"--")</f>
        <v>--</v>
      </c>
      <c r="M96" s="221"/>
      <c r="N96" s="43" cm="1">
        <f t="array" aca="1" ref="N96" ca="1">IF(ISNUMBER(Main!$F$3),INDEX(INDIRECT("'"&amp;Main!$E$3&amp;"'!$B$1:$BA$550"),ROW(N96),(MATCH("Elevation",INDIRECT("'"&amp;Main!$E$3&amp;"'!$B$1:$BA$1"),0))),"--")</f>
        <v>0</v>
      </c>
      <c r="O96" s="43" cm="1">
        <f t="array" aca="1" ref="O96" ca="1">IF(ISNUMBER(Main!$F$4),INDEX(INDIRECT("'"&amp;Main!$E$4&amp;"'!$B$1:$BA$550"),ROW(O96),(MATCH("Elevation",INDIRECT("'"&amp;Main!$E$4&amp;"'!$B$1:$BA$1"),0))),"--")</f>
        <v>0</v>
      </c>
      <c r="P96" s="43" cm="1">
        <f t="array" aca="1" ref="P96" ca="1">IF(ISNUMBER(Main!$F$5),INDEX(INDIRECT("'"&amp;Main!$E$5&amp;"'!$B$1:$BA$550"),ROW(P96),(MATCH("Elevation",INDIRECT("'"&amp;Main!$E$5&amp;"'!$B$1:$BA$1"),0))),"--")</f>
        <v>0</v>
      </c>
      <c r="Q96" s="43" cm="1">
        <f t="array" aca="1" ref="Q96" ca="1">IF(ISNUMBER(Main!$F$6),INDEX(INDIRECT("'"&amp;Main!$E$6&amp;"'!$B$1:$BA$550"),ROW(Q96),(MATCH("Elevation",INDIRECT("'"&amp;Main!$E$6&amp;"'!$B$1:$BA$1"),0))),"--")</f>
        <v>0</v>
      </c>
      <c r="R96" s="43" cm="1">
        <f t="array" aca="1" ref="R96" ca="1">IF(ISNUMBER(Main!$F$7),INDEX(INDIRECT("'"&amp;Main!$E$7&amp;"'!$B$1:$BA$550"),ROW(R96),(MATCH("Elevation",INDIRECT("'"&amp;Main!$E$7&amp;"'!$B$1:$BA$1"),0))),"--")</f>
        <v>0</v>
      </c>
      <c r="S96" s="43" cm="1">
        <f t="array" aca="1" ref="S96" ca="1">IF(ISNUMBER(Main!$F$8),INDEX(INDIRECT("'"&amp;Main!$E$8&amp;"'!$B$1:$BA$550"),ROW(S96),(MATCH("Elevation",INDIRECT("'"&amp;Main!$E$8&amp;"'!$B$1:$BA$1"),0))),"--")</f>
        <v>0</v>
      </c>
      <c r="T96" s="43" t="str" cm="1">
        <f t="array" aca="1" ref="T96" ca="1">IF(ISNUMBER(Main!$F$9),INDEX(INDIRECT("'"&amp;Main!$E$9&amp;"'!$B$1:$BA$550"),ROW(T96),(MATCH("Elevation",INDIRECT("'"&amp;Main!$E$9&amp;"'!$B$1:$BA$1"),0))),"--")</f>
        <v>--</v>
      </c>
      <c r="U96" s="43" t="str" cm="1">
        <f t="array" aca="1" ref="U96" ca="1">IF(ISNUMBER(Main!$F$10),INDEX(INDIRECT("'"&amp;Main!$E$10&amp;"'!$B$1:$BA$550"),ROW(U96),(MATCH("Elevation",INDIRECT("'"&amp;Main!$E$10&amp;"'!$B$1:$BA$1"),0))),"--")</f>
        <v>--</v>
      </c>
      <c r="V96" s="43" t="str" cm="1">
        <f t="array" aca="1" ref="V96" ca="1">IF(ISNUMBER(Main!$F$11),INDEX(INDIRECT("'"&amp;Main!$E$11&amp;"'!$B$1:$BA$550"),ROW(V96),(MATCH("Elevation",INDIRECT("'"&amp;Main!$E$11&amp;"'!$B$1:$BA$1"),0))),"--")</f>
        <v>--</v>
      </c>
      <c r="W96" s="43" t="str" cm="1">
        <f t="array" aca="1" ref="W96" ca="1">IF(ISNUMBER(Main!$F$12),INDEX(INDIRECT("'"&amp;Main!$E$12&amp;"'!$B$1:$BA$550"),ROW(W96),(MATCH("Elevation",INDIRECT("'"&amp;Main!$E$12&amp;"'!$B$1:$BA$1"),0))),"--")</f>
        <v>--</v>
      </c>
      <c r="X96" s="43" t="str" cm="1">
        <f t="array" aca="1" ref="X96" ca="1">IF(ISNUMBER(Main!$F$13),INDEX(INDIRECT("'"&amp;Main!$E$13&amp;"'!$B$1:$BA$550"),ROW(X96),(MATCH("Elevation",INDIRECT("'"&amp;Main!$E$13&amp;"'!$B$1:$BA$1"),0))),"--")</f>
        <v>--</v>
      </c>
      <c r="Y96" s="43" t="str" cm="1">
        <f t="array" aca="1" ref="Y96" ca="1">IF(ISNUMBER(Main!$F$14),INDEX(INDIRECT("'"&amp;Main!$E$14&amp;"'!$B$1:$BA$550"),ROW(Y96),(MATCH("Elevation",INDIRECT("'"&amp;Main!$E$14&amp;"'!$B$1:$BA$1"),0))),"--")</f>
        <v>--</v>
      </c>
      <c r="Z96" s="221"/>
      <c r="AA96" s="43">
        <f ca="1">IF(ISNUMBER(Main!$F$3),'Storage-elevation'!BD96/1000,"--")</f>
        <v>0</v>
      </c>
      <c r="AB96" s="43">
        <f ca="1">IF(ISNUMBER(Main!$F$4),'Storage-elevation'!BE96/1000,"--")</f>
        <v>0</v>
      </c>
      <c r="AC96" s="172">
        <f ca="1">IF(ISNUMBER(Main!$F$5),'Storage-elevation'!BF96/1000,"--")</f>
        <v>0</v>
      </c>
      <c r="AD96" s="43">
        <f ca="1">IF(ISNUMBER(Main!$F$6),'Storage-elevation'!BG96/1000,"--")</f>
        <v>0</v>
      </c>
      <c r="AE96" s="43">
        <f ca="1">IF(ISNUMBER(Main!$F$7),'Storage-elevation'!BH96/1000,"--")</f>
        <v>0</v>
      </c>
      <c r="AF96" s="43">
        <f ca="1">IF(ISNUMBER(Main!$F$8),'Storage-elevation'!BI96/1000,"--")</f>
        <v>0</v>
      </c>
      <c r="AG96" s="43" t="str">
        <f ca="1">IF(ISNUMBER(Main!$F$9),'Storage-elevation'!BJ96/1000,"--")</f>
        <v>--</v>
      </c>
      <c r="AH96" s="172" t="str">
        <f ca="1">IF(ISNUMBER(Main!$F$10),'Storage-elevation'!BK96/1000,"--")</f>
        <v>--</v>
      </c>
      <c r="AI96" s="43" t="str">
        <f ca="1">IF(ISNUMBER(Main!$F$11),'Storage-elevation'!BL96/1000,"--")</f>
        <v>--</v>
      </c>
      <c r="AJ96" s="43" t="str">
        <f ca="1">IF(ISNUMBER(Main!$F$12),'Storage-elevation'!BM96/1000,"--")</f>
        <v>--</v>
      </c>
      <c r="AK96" s="43" t="str">
        <f ca="1">IF(ISNUMBER(Main!$F$13),'Storage-elevation'!BN96/1000,"--")</f>
        <v>--</v>
      </c>
      <c r="AL96" s="43" t="str">
        <f ca="1">IF(ISNUMBER(Main!$F$14),'Storage-elevation'!BO96/1000,"--")</f>
        <v>--</v>
      </c>
    </row>
    <row r="97" spans="1:38" x14ac:dyDescent="0.3">
      <c r="A97" s="43" cm="1">
        <f t="array" aca="1" ref="A97" ca="1">IF(ISNUMBER(Main!$F$3),INDEX(INDIRECT("'"&amp;Main!$E$3&amp;"'!$B$1:$BA$550"),ROW(A97),(MATCH("Temp",INDIRECT("'"&amp;Main!$E$3&amp;"'!$B$1:$BA$1"),0))),"--")</f>
        <v>0</v>
      </c>
      <c r="B97" s="43" cm="1">
        <f t="array" aca="1" ref="B97" ca="1">IF(ISNUMBER(Main!$F$4),INDEX(INDIRECT("'"&amp;Main!$E$4&amp;"'!$B$1:$BA$550"),ROW(B97),(MATCH("Temp",INDIRECT("'"&amp;Main!$E$4&amp;"'!$B$1:$BA$1"),0))),"--")</f>
        <v>0</v>
      </c>
      <c r="C97" s="43" cm="1">
        <f t="array" aca="1" ref="C97" ca="1">IF(ISNUMBER(Main!$F$5),INDEX(INDIRECT("'"&amp;Main!$E$5&amp;"'!$B$1:$BA$550"),ROW(C97),(MATCH("Temp",INDIRECT("'"&amp;Main!$E$5&amp;"'!$B$1:$BA$1"),0))),"--")</f>
        <v>0</v>
      </c>
      <c r="D97" s="43" cm="1">
        <f t="array" aca="1" ref="D97" ca="1">IF(ISNUMBER(Main!$F$6),INDEX(INDIRECT("'"&amp;Main!$E$6&amp;"'!$B$1:$BA$550"),ROW(D97),(MATCH("Temp",INDIRECT("'"&amp;Main!$E$6&amp;"'!$B$1:$BA$1"),0))),"--")</f>
        <v>0</v>
      </c>
      <c r="E97" s="43" cm="1">
        <f t="array" aca="1" ref="E97" ca="1">IF(ISNUMBER(Main!$F$7),INDEX(INDIRECT("'"&amp;Main!$E$7&amp;"'!$B$1:$BA$550"),ROW(E97),(MATCH("Temp",INDIRECT("'"&amp;Main!$E$7&amp;"'!$B$1:$BA$1"),0))),"--")</f>
        <v>0</v>
      </c>
      <c r="F97" s="43" cm="1">
        <f t="array" aca="1" ref="F97" ca="1">IF(ISNUMBER(Main!$F$8),INDEX(INDIRECT("'"&amp;Main!$E$8&amp;"'!$B$1:$BA$550"),ROW(F97),(MATCH("Temp",INDIRECT("'"&amp;Main!$E$8&amp;"'!$B$1:$BA$1"),0))),"--")</f>
        <v>0</v>
      </c>
      <c r="G97" s="43" t="str" cm="1">
        <f t="array" aca="1" ref="G97" ca="1">IF(ISNUMBER(Main!$F$9),INDEX(INDIRECT("'"&amp;Main!$E$9&amp;"'!$B$1:$BA$550"),ROW(G97),(MATCH("Temp",INDIRECT("'"&amp;Main!$E$9&amp;"'!$B$1:$BA$1"),0))),"--")</f>
        <v>--</v>
      </c>
      <c r="H97" s="43" t="str" cm="1">
        <f t="array" aca="1" ref="H97" ca="1">IF(ISNUMBER(Main!$F$10),INDEX(INDIRECT("'"&amp;Main!$E$10&amp;"'!$B$1:$BA$550"),ROW(H97),(MATCH("Temp",INDIRECT("'"&amp;Main!$E$10&amp;"'!$B$1:$BA$1"),0))),"--")</f>
        <v>--</v>
      </c>
      <c r="I97" s="43" t="str" cm="1">
        <f t="array" aca="1" ref="I97" ca="1">IF(ISNUMBER(Main!$F$11),INDEX(INDIRECT("'"&amp;Main!$E$11&amp;"'!$B$1:$BA$550"),ROW(I97),(MATCH("Temp",INDIRECT("'"&amp;Main!$E$11&amp;"'!$B$1:$BA$1"),0))),"--")</f>
        <v>--</v>
      </c>
      <c r="J97" s="43" t="str" cm="1">
        <f t="array" aca="1" ref="J97" ca="1">IF(ISNUMBER(Main!$F$12),INDEX(INDIRECT("'"&amp;Main!$E$12&amp;"'!$B$1:$BA$550"),ROW(J97),(MATCH("Temp",INDIRECT("'"&amp;Main!$E$12&amp;"'!$B$1:$BA$1"),0))),"--")</f>
        <v>--</v>
      </c>
      <c r="K97" s="43" t="str" cm="1">
        <f t="array" aca="1" ref="K97" ca="1">IF(ISNUMBER(Main!$F$13),INDEX(INDIRECT("'"&amp;Main!$E$13&amp;"'!$B$1:$BA$550"),ROW(K97),(MATCH("Temp",INDIRECT("'"&amp;Main!$E$13&amp;"'!$B$1:$BA$1"),0))),"--")</f>
        <v>--</v>
      </c>
      <c r="L97" s="43" t="str" cm="1">
        <f t="array" aca="1" ref="L97" ca="1">IF(ISNUMBER(Main!$F$14),INDEX(INDIRECT("'"&amp;Main!$E$14&amp;"'!$B$1:$BA$550"),ROW(L97),(MATCH("Temp",INDIRECT("'"&amp;Main!$E$14&amp;"'!$B$1:$BA$1"),0))),"--")</f>
        <v>--</v>
      </c>
      <c r="M97" s="221"/>
      <c r="N97" s="43" cm="1">
        <f t="array" aca="1" ref="N97" ca="1">IF(ISNUMBER(Main!$F$3),INDEX(INDIRECT("'"&amp;Main!$E$3&amp;"'!$B$1:$BA$550"),ROW(N97),(MATCH("Elevation",INDIRECT("'"&amp;Main!$E$3&amp;"'!$B$1:$BA$1"),0))),"--")</f>
        <v>0</v>
      </c>
      <c r="O97" s="43" cm="1">
        <f t="array" aca="1" ref="O97" ca="1">IF(ISNUMBER(Main!$F$4),INDEX(INDIRECT("'"&amp;Main!$E$4&amp;"'!$B$1:$BA$550"),ROW(O97),(MATCH("Elevation",INDIRECT("'"&amp;Main!$E$4&amp;"'!$B$1:$BA$1"),0))),"--")</f>
        <v>0</v>
      </c>
      <c r="P97" s="43" cm="1">
        <f t="array" aca="1" ref="P97" ca="1">IF(ISNUMBER(Main!$F$5),INDEX(INDIRECT("'"&amp;Main!$E$5&amp;"'!$B$1:$BA$550"),ROW(P97),(MATCH("Elevation",INDIRECT("'"&amp;Main!$E$5&amp;"'!$B$1:$BA$1"),0))),"--")</f>
        <v>0</v>
      </c>
      <c r="Q97" s="43" cm="1">
        <f t="array" aca="1" ref="Q97" ca="1">IF(ISNUMBER(Main!$F$6),INDEX(INDIRECT("'"&amp;Main!$E$6&amp;"'!$B$1:$BA$550"),ROW(Q97),(MATCH("Elevation",INDIRECT("'"&amp;Main!$E$6&amp;"'!$B$1:$BA$1"),0))),"--")</f>
        <v>0</v>
      </c>
      <c r="R97" s="43" cm="1">
        <f t="array" aca="1" ref="R97" ca="1">IF(ISNUMBER(Main!$F$7),INDEX(INDIRECT("'"&amp;Main!$E$7&amp;"'!$B$1:$BA$550"),ROW(R97),(MATCH("Elevation",INDIRECT("'"&amp;Main!$E$7&amp;"'!$B$1:$BA$1"),0))),"--")</f>
        <v>0</v>
      </c>
      <c r="S97" s="43" cm="1">
        <f t="array" aca="1" ref="S97" ca="1">IF(ISNUMBER(Main!$F$8),INDEX(INDIRECT("'"&amp;Main!$E$8&amp;"'!$B$1:$BA$550"),ROW(S97),(MATCH("Elevation",INDIRECT("'"&amp;Main!$E$8&amp;"'!$B$1:$BA$1"),0))),"--")</f>
        <v>0</v>
      </c>
      <c r="T97" s="43" t="str" cm="1">
        <f t="array" aca="1" ref="T97" ca="1">IF(ISNUMBER(Main!$F$9),INDEX(INDIRECT("'"&amp;Main!$E$9&amp;"'!$B$1:$BA$550"),ROW(T97),(MATCH("Elevation",INDIRECT("'"&amp;Main!$E$9&amp;"'!$B$1:$BA$1"),0))),"--")</f>
        <v>--</v>
      </c>
      <c r="U97" s="43" t="str" cm="1">
        <f t="array" aca="1" ref="U97" ca="1">IF(ISNUMBER(Main!$F$10),INDEX(INDIRECT("'"&amp;Main!$E$10&amp;"'!$B$1:$BA$550"),ROW(U97),(MATCH("Elevation",INDIRECT("'"&amp;Main!$E$10&amp;"'!$B$1:$BA$1"),0))),"--")</f>
        <v>--</v>
      </c>
      <c r="V97" s="43" t="str" cm="1">
        <f t="array" aca="1" ref="V97" ca="1">IF(ISNUMBER(Main!$F$11),INDEX(INDIRECT("'"&amp;Main!$E$11&amp;"'!$B$1:$BA$550"),ROW(V97),(MATCH("Elevation",INDIRECT("'"&amp;Main!$E$11&amp;"'!$B$1:$BA$1"),0))),"--")</f>
        <v>--</v>
      </c>
      <c r="W97" s="43" t="str" cm="1">
        <f t="array" aca="1" ref="W97" ca="1">IF(ISNUMBER(Main!$F$12),INDEX(INDIRECT("'"&amp;Main!$E$12&amp;"'!$B$1:$BA$550"),ROW(W97),(MATCH("Elevation",INDIRECT("'"&amp;Main!$E$12&amp;"'!$B$1:$BA$1"),0))),"--")</f>
        <v>--</v>
      </c>
      <c r="X97" s="43" t="str" cm="1">
        <f t="array" aca="1" ref="X97" ca="1">IF(ISNUMBER(Main!$F$13),INDEX(INDIRECT("'"&amp;Main!$E$13&amp;"'!$B$1:$BA$550"),ROW(X97),(MATCH("Elevation",INDIRECT("'"&amp;Main!$E$13&amp;"'!$B$1:$BA$1"),0))),"--")</f>
        <v>--</v>
      </c>
      <c r="Y97" s="43" t="str" cm="1">
        <f t="array" aca="1" ref="Y97" ca="1">IF(ISNUMBER(Main!$F$14),INDEX(INDIRECT("'"&amp;Main!$E$14&amp;"'!$B$1:$BA$550"),ROW(Y97),(MATCH("Elevation",INDIRECT("'"&amp;Main!$E$14&amp;"'!$B$1:$BA$1"),0))),"--")</f>
        <v>--</v>
      </c>
      <c r="Z97" s="221"/>
      <c r="AA97" s="43">
        <f ca="1">IF(ISNUMBER(Main!$F$3),'Storage-elevation'!BD97/1000,"--")</f>
        <v>0</v>
      </c>
      <c r="AB97" s="43">
        <f ca="1">IF(ISNUMBER(Main!$F$4),'Storage-elevation'!BE97/1000,"--")</f>
        <v>0</v>
      </c>
      <c r="AC97" s="172">
        <f ca="1">IF(ISNUMBER(Main!$F$5),'Storage-elevation'!BF97/1000,"--")</f>
        <v>0</v>
      </c>
      <c r="AD97" s="43">
        <f ca="1">IF(ISNUMBER(Main!$F$6),'Storage-elevation'!BG97/1000,"--")</f>
        <v>0</v>
      </c>
      <c r="AE97" s="43">
        <f ca="1">IF(ISNUMBER(Main!$F$7),'Storage-elevation'!BH97/1000,"--")</f>
        <v>0</v>
      </c>
      <c r="AF97" s="43">
        <f ca="1">IF(ISNUMBER(Main!$F$8),'Storage-elevation'!BI97/1000,"--")</f>
        <v>0</v>
      </c>
      <c r="AG97" s="43" t="str">
        <f ca="1">IF(ISNUMBER(Main!$F$9),'Storage-elevation'!BJ97/1000,"--")</f>
        <v>--</v>
      </c>
      <c r="AH97" s="172" t="str">
        <f ca="1">IF(ISNUMBER(Main!$F$10),'Storage-elevation'!BK97/1000,"--")</f>
        <v>--</v>
      </c>
      <c r="AI97" s="43" t="str">
        <f ca="1">IF(ISNUMBER(Main!$F$11),'Storage-elevation'!BL97/1000,"--")</f>
        <v>--</v>
      </c>
      <c r="AJ97" s="43" t="str">
        <f ca="1">IF(ISNUMBER(Main!$F$12),'Storage-elevation'!BM97/1000,"--")</f>
        <v>--</v>
      </c>
      <c r="AK97" s="43" t="str">
        <f ca="1">IF(ISNUMBER(Main!$F$13),'Storage-elevation'!BN97/1000,"--")</f>
        <v>--</v>
      </c>
      <c r="AL97" s="43" t="str">
        <f ca="1">IF(ISNUMBER(Main!$F$14),'Storage-elevation'!BO97/1000,"--")</f>
        <v>--</v>
      </c>
    </row>
    <row r="98" spans="1:38" x14ac:dyDescent="0.3">
      <c r="A98" s="43" cm="1">
        <f t="array" aca="1" ref="A98" ca="1">IF(ISNUMBER(Main!$F$3),INDEX(INDIRECT("'"&amp;Main!$E$3&amp;"'!$B$1:$BA$550"),ROW(A98),(MATCH("Temp",INDIRECT("'"&amp;Main!$E$3&amp;"'!$B$1:$BA$1"),0))),"--")</f>
        <v>0</v>
      </c>
      <c r="B98" s="43" cm="1">
        <f t="array" aca="1" ref="B98" ca="1">IF(ISNUMBER(Main!$F$4),INDEX(INDIRECT("'"&amp;Main!$E$4&amp;"'!$B$1:$BA$550"),ROW(B98),(MATCH("Temp",INDIRECT("'"&amp;Main!$E$4&amp;"'!$B$1:$BA$1"),0))),"--")</f>
        <v>0</v>
      </c>
      <c r="C98" s="43" cm="1">
        <f t="array" aca="1" ref="C98" ca="1">IF(ISNUMBER(Main!$F$5),INDEX(INDIRECT("'"&amp;Main!$E$5&amp;"'!$B$1:$BA$550"),ROW(C98),(MATCH("Temp",INDIRECT("'"&amp;Main!$E$5&amp;"'!$B$1:$BA$1"),0))),"--")</f>
        <v>0</v>
      </c>
      <c r="D98" s="43" cm="1">
        <f t="array" aca="1" ref="D98" ca="1">IF(ISNUMBER(Main!$F$6),INDEX(INDIRECT("'"&amp;Main!$E$6&amp;"'!$B$1:$BA$550"),ROW(D98),(MATCH("Temp",INDIRECT("'"&amp;Main!$E$6&amp;"'!$B$1:$BA$1"),0))),"--")</f>
        <v>0</v>
      </c>
      <c r="E98" s="43" cm="1">
        <f t="array" aca="1" ref="E98" ca="1">IF(ISNUMBER(Main!$F$7),INDEX(INDIRECT("'"&amp;Main!$E$7&amp;"'!$B$1:$BA$550"),ROW(E98),(MATCH("Temp",INDIRECT("'"&amp;Main!$E$7&amp;"'!$B$1:$BA$1"),0))),"--")</f>
        <v>0</v>
      </c>
      <c r="F98" s="43" cm="1">
        <f t="array" aca="1" ref="F98" ca="1">IF(ISNUMBER(Main!$F$8),INDEX(INDIRECT("'"&amp;Main!$E$8&amp;"'!$B$1:$BA$550"),ROW(F98),(MATCH("Temp",INDIRECT("'"&amp;Main!$E$8&amp;"'!$B$1:$BA$1"),0))),"--")</f>
        <v>0</v>
      </c>
      <c r="G98" s="43" t="str" cm="1">
        <f t="array" aca="1" ref="G98" ca="1">IF(ISNUMBER(Main!$F$9),INDEX(INDIRECT("'"&amp;Main!$E$9&amp;"'!$B$1:$BA$550"),ROW(G98),(MATCH("Temp",INDIRECT("'"&amp;Main!$E$9&amp;"'!$B$1:$BA$1"),0))),"--")</f>
        <v>--</v>
      </c>
      <c r="H98" s="43" t="str" cm="1">
        <f t="array" aca="1" ref="H98" ca="1">IF(ISNUMBER(Main!$F$10),INDEX(INDIRECT("'"&amp;Main!$E$10&amp;"'!$B$1:$BA$550"),ROW(H98),(MATCH("Temp",INDIRECT("'"&amp;Main!$E$10&amp;"'!$B$1:$BA$1"),0))),"--")</f>
        <v>--</v>
      </c>
      <c r="I98" s="43" t="str" cm="1">
        <f t="array" aca="1" ref="I98" ca="1">IF(ISNUMBER(Main!$F$11),INDEX(INDIRECT("'"&amp;Main!$E$11&amp;"'!$B$1:$BA$550"),ROW(I98),(MATCH("Temp",INDIRECT("'"&amp;Main!$E$11&amp;"'!$B$1:$BA$1"),0))),"--")</f>
        <v>--</v>
      </c>
      <c r="J98" s="43" t="str" cm="1">
        <f t="array" aca="1" ref="J98" ca="1">IF(ISNUMBER(Main!$F$12),INDEX(INDIRECT("'"&amp;Main!$E$12&amp;"'!$B$1:$BA$550"),ROW(J98),(MATCH("Temp",INDIRECT("'"&amp;Main!$E$12&amp;"'!$B$1:$BA$1"),0))),"--")</f>
        <v>--</v>
      </c>
      <c r="K98" s="43" t="str" cm="1">
        <f t="array" aca="1" ref="K98" ca="1">IF(ISNUMBER(Main!$F$13),INDEX(INDIRECT("'"&amp;Main!$E$13&amp;"'!$B$1:$BA$550"),ROW(K98),(MATCH("Temp",INDIRECT("'"&amp;Main!$E$13&amp;"'!$B$1:$BA$1"),0))),"--")</f>
        <v>--</v>
      </c>
      <c r="L98" s="43" t="str" cm="1">
        <f t="array" aca="1" ref="L98" ca="1">IF(ISNUMBER(Main!$F$14),INDEX(INDIRECT("'"&amp;Main!$E$14&amp;"'!$B$1:$BA$550"),ROW(L98),(MATCH("Temp",INDIRECT("'"&amp;Main!$E$14&amp;"'!$B$1:$BA$1"),0))),"--")</f>
        <v>--</v>
      </c>
      <c r="M98" s="221"/>
      <c r="N98" s="43" cm="1">
        <f t="array" aca="1" ref="N98" ca="1">IF(ISNUMBER(Main!$F$3),INDEX(INDIRECT("'"&amp;Main!$E$3&amp;"'!$B$1:$BA$550"),ROW(N98),(MATCH("Elevation",INDIRECT("'"&amp;Main!$E$3&amp;"'!$B$1:$BA$1"),0))),"--")</f>
        <v>0</v>
      </c>
      <c r="O98" s="43" cm="1">
        <f t="array" aca="1" ref="O98" ca="1">IF(ISNUMBER(Main!$F$4),INDEX(INDIRECT("'"&amp;Main!$E$4&amp;"'!$B$1:$BA$550"),ROW(O98),(MATCH("Elevation",INDIRECT("'"&amp;Main!$E$4&amp;"'!$B$1:$BA$1"),0))),"--")</f>
        <v>0</v>
      </c>
      <c r="P98" s="43" cm="1">
        <f t="array" aca="1" ref="P98" ca="1">IF(ISNUMBER(Main!$F$5),INDEX(INDIRECT("'"&amp;Main!$E$5&amp;"'!$B$1:$BA$550"),ROW(P98),(MATCH("Elevation",INDIRECT("'"&amp;Main!$E$5&amp;"'!$B$1:$BA$1"),0))),"--")</f>
        <v>0</v>
      </c>
      <c r="Q98" s="43" cm="1">
        <f t="array" aca="1" ref="Q98" ca="1">IF(ISNUMBER(Main!$F$6),INDEX(INDIRECT("'"&amp;Main!$E$6&amp;"'!$B$1:$BA$550"),ROW(Q98),(MATCH("Elevation",INDIRECT("'"&amp;Main!$E$6&amp;"'!$B$1:$BA$1"),0))),"--")</f>
        <v>0</v>
      </c>
      <c r="R98" s="43" cm="1">
        <f t="array" aca="1" ref="R98" ca="1">IF(ISNUMBER(Main!$F$7),INDEX(INDIRECT("'"&amp;Main!$E$7&amp;"'!$B$1:$BA$550"),ROW(R98),(MATCH("Elevation",INDIRECT("'"&amp;Main!$E$7&amp;"'!$B$1:$BA$1"),0))),"--")</f>
        <v>0</v>
      </c>
      <c r="S98" s="43" cm="1">
        <f t="array" aca="1" ref="S98" ca="1">IF(ISNUMBER(Main!$F$8),INDEX(INDIRECT("'"&amp;Main!$E$8&amp;"'!$B$1:$BA$550"),ROW(S98),(MATCH("Elevation",INDIRECT("'"&amp;Main!$E$8&amp;"'!$B$1:$BA$1"),0))),"--")</f>
        <v>0</v>
      </c>
      <c r="T98" s="43" t="str" cm="1">
        <f t="array" aca="1" ref="T98" ca="1">IF(ISNUMBER(Main!$F$9),INDEX(INDIRECT("'"&amp;Main!$E$9&amp;"'!$B$1:$BA$550"),ROW(T98),(MATCH("Elevation",INDIRECT("'"&amp;Main!$E$9&amp;"'!$B$1:$BA$1"),0))),"--")</f>
        <v>--</v>
      </c>
      <c r="U98" s="43" t="str" cm="1">
        <f t="array" aca="1" ref="U98" ca="1">IF(ISNUMBER(Main!$F$10),INDEX(INDIRECT("'"&amp;Main!$E$10&amp;"'!$B$1:$BA$550"),ROW(U98),(MATCH("Elevation",INDIRECT("'"&amp;Main!$E$10&amp;"'!$B$1:$BA$1"),0))),"--")</f>
        <v>--</v>
      </c>
      <c r="V98" s="43" t="str" cm="1">
        <f t="array" aca="1" ref="V98" ca="1">IF(ISNUMBER(Main!$F$11),INDEX(INDIRECT("'"&amp;Main!$E$11&amp;"'!$B$1:$BA$550"),ROW(V98),(MATCH("Elevation",INDIRECT("'"&amp;Main!$E$11&amp;"'!$B$1:$BA$1"),0))),"--")</f>
        <v>--</v>
      </c>
      <c r="W98" s="43" t="str" cm="1">
        <f t="array" aca="1" ref="W98" ca="1">IF(ISNUMBER(Main!$F$12),INDEX(INDIRECT("'"&amp;Main!$E$12&amp;"'!$B$1:$BA$550"),ROW(W98),(MATCH("Elevation",INDIRECT("'"&amp;Main!$E$12&amp;"'!$B$1:$BA$1"),0))),"--")</f>
        <v>--</v>
      </c>
      <c r="X98" s="43" t="str" cm="1">
        <f t="array" aca="1" ref="X98" ca="1">IF(ISNUMBER(Main!$F$13),INDEX(INDIRECT("'"&amp;Main!$E$13&amp;"'!$B$1:$BA$550"),ROW(X98),(MATCH("Elevation",INDIRECT("'"&amp;Main!$E$13&amp;"'!$B$1:$BA$1"),0))),"--")</f>
        <v>--</v>
      </c>
      <c r="Y98" s="43" t="str" cm="1">
        <f t="array" aca="1" ref="Y98" ca="1">IF(ISNUMBER(Main!$F$14),INDEX(INDIRECT("'"&amp;Main!$E$14&amp;"'!$B$1:$BA$550"),ROW(Y98),(MATCH("Elevation",INDIRECT("'"&amp;Main!$E$14&amp;"'!$B$1:$BA$1"),0))),"--")</f>
        <v>--</v>
      </c>
      <c r="Z98" s="221"/>
      <c r="AA98" s="43">
        <f ca="1">IF(ISNUMBER(Main!$F$3),'Storage-elevation'!BD98/1000,"--")</f>
        <v>0</v>
      </c>
      <c r="AB98" s="43">
        <f ca="1">IF(ISNUMBER(Main!$F$4),'Storage-elevation'!BE98/1000,"--")</f>
        <v>0</v>
      </c>
      <c r="AC98" s="172">
        <f ca="1">IF(ISNUMBER(Main!$F$5),'Storage-elevation'!BF98/1000,"--")</f>
        <v>0</v>
      </c>
      <c r="AD98" s="43">
        <f ca="1">IF(ISNUMBER(Main!$F$6),'Storage-elevation'!BG98/1000,"--")</f>
        <v>0</v>
      </c>
      <c r="AE98" s="43">
        <f ca="1">IF(ISNUMBER(Main!$F$7),'Storage-elevation'!BH98/1000,"--")</f>
        <v>0</v>
      </c>
      <c r="AF98" s="43">
        <f ca="1">IF(ISNUMBER(Main!$F$8),'Storage-elevation'!BI98/1000,"--")</f>
        <v>0</v>
      </c>
      <c r="AG98" s="43" t="str">
        <f ca="1">IF(ISNUMBER(Main!$F$9),'Storage-elevation'!BJ98/1000,"--")</f>
        <v>--</v>
      </c>
      <c r="AH98" s="172" t="str">
        <f ca="1">IF(ISNUMBER(Main!$F$10),'Storage-elevation'!BK98/1000,"--")</f>
        <v>--</v>
      </c>
      <c r="AI98" s="43" t="str">
        <f ca="1">IF(ISNUMBER(Main!$F$11),'Storage-elevation'!BL98/1000,"--")</f>
        <v>--</v>
      </c>
      <c r="AJ98" s="43" t="str">
        <f ca="1">IF(ISNUMBER(Main!$F$12),'Storage-elevation'!BM98/1000,"--")</f>
        <v>--</v>
      </c>
      <c r="AK98" s="43" t="str">
        <f ca="1">IF(ISNUMBER(Main!$F$13),'Storage-elevation'!BN98/1000,"--")</f>
        <v>--</v>
      </c>
      <c r="AL98" s="43" t="str">
        <f ca="1">IF(ISNUMBER(Main!$F$14),'Storage-elevation'!BO98/1000,"--")</f>
        <v>--</v>
      </c>
    </row>
    <row r="99" spans="1:38" x14ac:dyDescent="0.3">
      <c r="A99" s="43" cm="1">
        <f t="array" aca="1" ref="A99" ca="1">IF(ISNUMBER(Main!$F$3),INDEX(INDIRECT("'"&amp;Main!$E$3&amp;"'!$B$1:$BA$550"),ROW(A99),(MATCH("Temp",INDIRECT("'"&amp;Main!$E$3&amp;"'!$B$1:$BA$1"),0))),"--")</f>
        <v>0</v>
      </c>
      <c r="B99" s="43" cm="1">
        <f t="array" aca="1" ref="B99" ca="1">IF(ISNUMBER(Main!$F$4),INDEX(INDIRECT("'"&amp;Main!$E$4&amp;"'!$B$1:$BA$550"),ROW(B99),(MATCH("Temp",INDIRECT("'"&amp;Main!$E$4&amp;"'!$B$1:$BA$1"),0))),"--")</f>
        <v>0</v>
      </c>
      <c r="C99" s="43" cm="1">
        <f t="array" aca="1" ref="C99" ca="1">IF(ISNUMBER(Main!$F$5),INDEX(INDIRECT("'"&amp;Main!$E$5&amp;"'!$B$1:$BA$550"),ROW(C99),(MATCH("Temp",INDIRECT("'"&amp;Main!$E$5&amp;"'!$B$1:$BA$1"),0))),"--")</f>
        <v>0</v>
      </c>
      <c r="D99" s="43" cm="1">
        <f t="array" aca="1" ref="D99" ca="1">IF(ISNUMBER(Main!$F$6),INDEX(INDIRECT("'"&amp;Main!$E$6&amp;"'!$B$1:$BA$550"),ROW(D99),(MATCH("Temp",INDIRECT("'"&amp;Main!$E$6&amp;"'!$B$1:$BA$1"),0))),"--")</f>
        <v>0</v>
      </c>
      <c r="E99" s="43" cm="1">
        <f t="array" aca="1" ref="E99" ca="1">IF(ISNUMBER(Main!$F$7),INDEX(INDIRECT("'"&amp;Main!$E$7&amp;"'!$B$1:$BA$550"),ROW(E99),(MATCH("Temp",INDIRECT("'"&amp;Main!$E$7&amp;"'!$B$1:$BA$1"),0))),"--")</f>
        <v>0</v>
      </c>
      <c r="F99" s="43" cm="1">
        <f t="array" aca="1" ref="F99" ca="1">IF(ISNUMBER(Main!$F$8),INDEX(INDIRECT("'"&amp;Main!$E$8&amp;"'!$B$1:$BA$550"),ROW(F99),(MATCH("Temp",INDIRECT("'"&amp;Main!$E$8&amp;"'!$B$1:$BA$1"),0))),"--")</f>
        <v>0</v>
      </c>
      <c r="G99" s="43" t="str" cm="1">
        <f t="array" aca="1" ref="G99" ca="1">IF(ISNUMBER(Main!$F$9),INDEX(INDIRECT("'"&amp;Main!$E$9&amp;"'!$B$1:$BA$550"),ROW(G99),(MATCH("Temp",INDIRECT("'"&amp;Main!$E$9&amp;"'!$B$1:$BA$1"),0))),"--")</f>
        <v>--</v>
      </c>
      <c r="H99" s="43" t="str" cm="1">
        <f t="array" aca="1" ref="H99" ca="1">IF(ISNUMBER(Main!$F$10),INDEX(INDIRECT("'"&amp;Main!$E$10&amp;"'!$B$1:$BA$550"),ROW(H99),(MATCH("Temp",INDIRECT("'"&amp;Main!$E$10&amp;"'!$B$1:$BA$1"),0))),"--")</f>
        <v>--</v>
      </c>
      <c r="I99" s="43" t="str" cm="1">
        <f t="array" aca="1" ref="I99" ca="1">IF(ISNUMBER(Main!$F$11),INDEX(INDIRECT("'"&amp;Main!$E$11&amp;"'!$B$1:$BA$550"),ROW(I99),(MATCH("Temp",INDIRECT("'"&amp;Main!$E$11&amp;"'!$B$1:$BA$1"),0))),"--")</f>
        <v>--</v>
      </c>
      <c r="J99" s="43" t="str" cm="1">
        <f t="array" aca="1" ref="J99" ca="1">IF(ISNUMBER(Main!$F$12),INDEX(INDIRECT("'"&amp;Main!$E$12&amp;"'!$B$1:$BA$550"),ROW(J99),(MATCH("Temp",INDIRECT("'"&amp;Main!$E$12&amp;"'!$B$1:$BA$1"),0))),"--")</f>
        <v>--</v>
      </c>
      <c r="K99" s="43" t="str" cm="1">
        <f t="array" aca="1" ref="K99" ca="1">IF(ISNUMBER(Main!$F$13),INDEX(INDIRECT("'"&amp;Main!$E$13&amp;"'!$B$1:$BA$550"),ROW(K99),(MATCH("Temp",INDIRECT("'"&amp;Main!$E$13&amp;"'!$B$1:$BA$1"),0))),"--")</f>
        <v>--</v>
      </c>
      <c r="L99" s="43" t="str" cm="1">
        <f t="array" aca="1" ref="L99" ca="1">IF(ISNUMBER(Main!$F$14),INDEX(INDIRECT("'"&amp;Main!$E$14&amp;"'!$B$1:$BA$550"),ROW(L99),(MATCH("Temp",INDIRECT("'"&amp;Main!$E$14&amp;"'!$B$1:$BA$1"),0))),"--")</f>
        <v>--</v>
      </c>
      <c r="M99" s="221"/>
      <c r="N99" s="43" cm="1">
        <f t="array" aca="1" ref="N99" ca="1">IF(ISNUMBER(Main!$F$3),INDEX(INDIRECT("'"&amp;Main!$E$3&amp;"'!$B$1:$BA$550"),ROW(N99),(MATCH("Elevation",INDIRECT("'"&amp;Main!$E$3&amp;"'!$B$1:$BA$1"),0))),"--")</f>
        <v>0</v>
      </c>
      <c r="O99" s="43" cm="1">
        <f t="array" aca="1" ref="O99" ca="1">IF(ISNUMBER(Main!$F$4),INDEX(INDIRECT("'"&amp;Main!$E$4&amp;"'!$B$1:$BA$550"),ROW(O99),(MATCH("Elevation",INDIRECT("'"&amp;Main!$E$4&amp;"'!$B$1:$BA$1"),0))),"--")</f>
        <v>0</v>
      </c>
      <c r="P99" s="43" cm="1">
        <f t="array" aca="1" ref="P99" ca="1">IF(ISNUMBER(Main!$F$5),INDEX(INDIRECT("'"&amp;Main!$E$5&amp;"'!$B$1:$BA$550"),ROW(P99),(MATCH("Elevation",INDIRECT("'"&amp;Main!$E$5&amp;"'!$B$1:$BA$1"),0))),"--")</f>
        <v>0</v>
      </c>
      <c r="Q99" s="43" cm="1">
        <f t="array" aca="1" ref="Q99" ca="1">IF(ISNUMBER(Main!$F$6),INDEX(INDIRECT("'"&amp;Main!$E$6&amp;"'!$B$1:$BA$550"),ROW(Q99),(MATCH("Elevation",INDIRECT("'"&amp;Main!$E$6&amp;"'!$B$1:$BA$1"),0))),"--")</f>
        <v>0</v>
      </c>
      <c r="R99" s="43" cm="1">
        <f t="array" aca="1" ref="R99" ca="1">IF(ISNUMBER(Main!$F$7),INDEX(INDIRECT("'"&amp;Main!$E$7&amp;"'!$B$1:$BA$550"),ROW(R99),(MATCH("Elevation",INDIRECT("'"&amp;Main!$E$7&amp;"'!$B$1:$BA$1"),0))),"--")</f>
        <v>0</v>
      </c>
      <c r="S99" s="43" cm="1">
        <f t="array" aca="1" ref="S99" ca="1">IF(ISNUMBER(Main!$F$8),INDEX(INDIRECT("'"&amp;Main!$E$8&amp;"'!$B$1:$BA$550"),ROW(S99),(MATCH("Elevation",INDIRECT("'"&amp;Main!$E$8&amp;"'!$B$1:$BA$1"),0))),"--")</f>
        <v>0</v>
      </c>
      <c r="T99" s="43" t="str" cm="1">
        <f t="array" aca="1" ref="T99" ca="1">IF(ISNUMBER(Main!$F$9),INDEX(INDIRECT("'"&amp;Main!$E$9&amp;"'!$B$1:$BA$550"),ROW(T99),(MATCH("Elevation",INDIRECT("'"&amp;Main!$E$9&amp;"'!$B$1:$BA$1"),0))),"--")</f>
        <v>--</v>
      </c>
      <c r="U99" s="43" t="str" cm="1">
        <f t="array" aca="1" ref="U99" ca="1">IF(ISNUMBER(Main!$F$10),INDEX(INDIRECT("'"&amp;Main!$E$10&amp;"'!$B$1:$BA$550"),ROW(U99),(MATCH("Elevation",INDIRECT("'"&amp;Main!$E$10&amp;"'!$B$1:$BA$1"),0))),"--")</f>
        <v>--</v>
      </c>
      <c r="V99" s="43" t="str" cm="1">
        <f t="array" aca="1" ref="V99" ca="1">IF(ISNUMBER(Main!$F$11),INDEX(INDIRECT("'"&amp;Main!$E$11&amp;"'!$B$1:$BA$550"),ROW(V99),(MATCH("Elevation",INDIRECT("'"&amp;Main!$E$11&amp;"'!$B$1:$BA$1"),0))),"--")</f>
        <v>--</v>
      </c>
      <c r="W99" s="43" t="str" cm="1">
        <f t="array" aca="1" ref="W99" ca="1">IF(ISNUMBER(Main!$F$12),INDEX(INDIRECT("'"&amp;Main!$E$12&amp;"'!$B$1:$BA$550"),ROW(W99),(MATCH("Elevation",INDIRECT("'"&amp;Main!$E$12&amp;"'!$B$1:$BA$1"),0))),"--")</f>
        <v>--</v>
      </c>
      <c r="X99" s="43" t="str" cm="1">
        <f t="array" aca="1" ref="X99" ca="1">IF(ISNUMBER(Main!$F$13),INDEX(INDIRECT("'"&amp;Main!$E$13&amp;"'!$B$1:$BA$550"),ROW(X99),(MATCH("Elevation",INDIRECT("'"&amp;Main!$E$13&amp;"'!$B$1:$BA$1"),0))),"--")</f>
        <v>--</v>
      </c>
      <c r="Y99" s="43" t="str" cm="1">
        <f t="array" aca="1" ref="Y99" ca="1">IF(ISNUMBER(Main!$F$14),INDEX(INDIRECT("'"&amp;Main!$E$14&amp;"'!$B$1:$BA$550"),ROW(Y99),(MATCH("Elevation",INDIRECT("'"&amp;Main!$E$14&amp;"'!$B$1:$BA$1"),0))),"--")</f>
        <v>--</v>
      </c>
      <c r="Z99" s="221"/>
      <c r="AA99" s="43">
        <f ca="1">IF(ISNUMBER(Main!$F$3),'Storage-elevation'!BD99/1000,"--")</f>
        <v>0</v>
      </c>
      <c r="AB99" s="43">
        <f ca="1">IF(ISNUMBER(Main!$F$4),'Storage-elevation'!BE99/1000,"--")</f>
        <v>0</v>
      </c>
      <c r="AC99" s="172">
        <f ca="1">IF(ISNUMBER(Main!$F$5),'Storage-elevation'!BF99/1000,"--")</f>
        <v>0</v>
      </c>
      <c r="AD99" s="43">
        <f ca="1">IF(ISNUMBER(Main!$F$6),'Storage-elevation'!BG99/1000,"--")</f>
        <v>0</v>
      </c>
      <c r="AE99" s="43">
        <f ca="1">IF(ISNUMBER(Main!$F$7),'Storage-elevation'!BH99/1000,"--")</f>
        <v>0</v>
      </c>
      <c r="AF99" s="43">
        <f ca="1">IF(ISNUMBER(Main!$F$8),'Storage-elevation'!BI99/1000,"--")</f>
        <v>0</v>
      </c>
      <c r="AG99" s="43" t="str">
        <f ca="1">IF(ISNUMBER(Main!$F$9),'Storage-elevation'!BJ99/1000,"--")</f>
        <v>--</v>
      </c>
      <c r="AH99" s="172" t="str">
        <f ca="1">IF(ISNUMBER(Main!$F$10),'Storage-elevation'!BK99/1000,"--")</f>
        <v>--</v>
      </c>
      <c r="AI99" s="43" t="str">
        <f ca="1">IF(ISNUMBER(Main!$F$11),'Storage-elevation'!BL99/1000,"--")</f>
        <v>--</v>
      </c>
      <c r="AJ99" s="43" t="str">
        <f ca="1">IF(ISNUMBER(Main!$F$12),'Storage-elevation'!BM99/1000,"--")</f>
        <v>--</v>
      </c>
      <c r="AK99" s="43" t="str">
        <f ca="1">IF(ISNUMBER(Main!$F$13),'Storage-elevation'!BN99/1000,"--")</f>
        <v>--</v>
      </c>
      <c r="AL99" s="43" t="str">
        <f ca="1">IF(ISNUMBER(Main!$F$14),'Storage-elevation'!BO99/1000,"--")</f>
        <v>--</v>
      </c>
    </row>
    <row r="100" spans="1:38" x14ac:dyDescent="0.3">
      <c r="A100" s="43" cm="1">
        <f t="array" aca="1" ref="A100" ca="1">IF(ISNUMBER(Main!$F$3),INDEX(INDIRECT("'"&amp;Main!$E$3&amp;"'!$B$1:$BA$550"),ROW(A100),(MATCH("Temp",INDIRECT("'"&amp;Main!$E$3&amp;"'!$B$1:$BA$1"),0))),"--")</f>
        <v>0</v>
      </c>
      <c r="B100" s="43" cm="1">
        <f t="array" aca="1" ref="B100" ca="1">IF(ISNUMBER(Main!$F$4),INDEX(INDIRECT("'"&amp;Main!$E$4&amp;"'!$B$1:$BA$550"),ROW(B100),(MATCH("Temp",INDIRECT("'"&amp;Main!$E$4&amp;"'!$B$1:$BA$1"),0))),"--")</f>
        <v>0</v>
      </c>
      <c r="C100" s="43" cm="1">
        <f t="array" aca="1" ref="C100" ca="1">IF(ISNUMBER(Main!$F$5),INDEX(INDIRECT("'"&amp;Main!$E$5&amp;"'!$B$1:$BA$550"),ROW(C100),(MATCH("Temp",INDIRECT("'"&amp;Main!$E$5&amp;"'!$B$1:$BA$1"),0))),"--")</f>
        <v>0</v>
      </c>
      <c r="D100" s="43" cm="1">
        <f t="array" aca="1" ref="D100" ca="1">IF(ISNUMBER(Main!$F$6),INDEX(INDIRECT("'"&amp;Main!$E$6&amp;"'!$B$1:$BA$550"),ROW(D100),(MATCH("Temp",INDIRECT("'"&amp;Main!$E$6&amp;"'!$B$1:$BA$1"),0))),"--")</f>
        <v>0</v>
      </c>
      <c r="E100" s="43" cm="1">
        <f t="array" aca="1" ref="E100" ca="1">IF(ISNUMBER(Main!$F$7),INDEX(INDIRECT("'"&amp;Main!$E$7&amp;"'!$B$1:$BA$550"),ROW(E100),(MATCH("Temp",INDIRECT("'"&amp;Main!$E$7&amp;"'!$B$1:$BA$1"),0))),"--")</f>
        <v>0</v>
      </c>
      <c r="F100" s="43" cm="1">
        <f t="array" aca="1" ref="F100" ca="1">IF(ISNUMBER(Main!$F$8),INDEX(INDIRECT("'"&amp;Main!$E$8&amp;"'!$B$1:$BA$550"),ROW(F100),(MATCH("Temp",INDIRECT("'"&amp;Main!$E$8&amp;"'!$B$1:$BA$1"),0))),"--")</f>
        <v>0</v>
      </c>
      <c r="G100" s="43" t="str" cm="1">
        <f t="array" aca="1" ref="G100" ca="1">IF(ISNUMBER(Main!$F$9),INDEX(INDIRECT("'"&amp;Main!$E$9&amp;"'!$B$1:$BA$550"),ROW(G100),(MATCH("Temp",INDIRECT("'"&amp;Main!$E$9&amp;"'!$B$1:$BA$1"),0))),"--")</f>
        <v>--</v>
      </c>
      <c r="H100" s="43" t="str" cm="1">
        <f t="array" aca="1" ref="H100" ca="1">IF(ISNUMBER(Main!$F$10),INDEX(INDIRECT("'"&amp;Main!$E$10&amp;"'!$B$1:$BA$550"),ROW(H100),(MATCH("Temp",INDIRECT("'"&amp;Main!$E$10&amp;"'!$B$1:$BA$1"),0))),"--")</f>
        <v>--</v>
      </c>
      <c r="I100" s="43" t="str" cm="1">
        <f t="array" aca="1" ref="I100" ca="1">IF(ISNUMBER(Main!$F$11),INDEX(INDIRECT("'"&amp;Main!$E$11&amp;"'!$B$1:$BA$550"),ROW(I100),(MATCH("Temp",INDIRECT("'"&amp;Main!$E$11&amp;"'!$B$1:$BA$1"),0))),"--")</f>
        <v>--</v>
      </c>
      <c r="J100" s="43" t="str" cm="1">
        <f t="array" aca="1" ref="J100" ca="1">IF(ISNUMBER(Main!$F$12),INDEX(INDIRECT("'"&amp;Main!$E$12&amp;"'!$B$1:$BA$550"),ROW(J100),(MATCH("Temp",INDIRECT("'"&amp;Main!$E$12&amp;"'!$B$1:$BA$1"),0))),"--")</f>
        <v>--</v>
      </c>
      <c r="K100" s="43" t="str" cm="1">
        <f t="array" aca="1" ref="K100" ca="1">IF(ISNUMBER(Main!$F$13),INDEX(INDIRECT("'"&amp;Main!$E$13&amp;"'!$B$1:$BA$550"),ROW(K100),(MATCH("Temp",INDIRECT("'"&amp;Main!$E$13&amp;"'!$B$1:$BA$1"),0))),"--")</f>
        <v>--</v>
      </c>
      <c r="L100" s="43" t="str" cm="1">
        <f t="array" aca="1" ref="L100" ca="1">IF(ISNUMBER(Main!$F$14),INDEX(INDIRECT("'"&amp;Main!$E$14&amp;"'!$B$1:$BA$550"),ROW(L100),(MATCH("Temp",INDIRECT("'"&amp;Main!$E$14&amp;"'!$B$1:$BA$1"),0))),"--")</f>
        <v>--</v>
      </c>
      <c r="M100" s="221"/>
      <c r="N100" s="43" cm="1">
        <f t="array" aca="1" ref="N100" ca="1">IF(ISNUMBER(Main!$F$3),INDEX(INDIRECT("'"&amp;Main!$E$3&amp;"'!$B$1:$BA$550"),ROW(N100),(MATCH("Elevation",INDIRECT("'"&amp;Main!$E$3&amp;"'!$B$1:$BA$1"),0))),"--")</f>
        <v>0</v>
      </c>
      <c r="O100" s="43" cm="1">
        <f t="array" aca="1" ref="O100" ca="1">IF(ISNUMBER(Main!$F$4),INDEX(INDIRECT("'"&amp;Main!$E$4&amp;"'!$B$1:$BA$550"),ROW(O100),(MATCH("Elevation",INDIRECT("'"&amp;Main!$E$4&amp;"'!$B$1:$BA$1"),0))),"--")</f>
        <v>0</v>
      </c>
      <c r="P100" s="43" cm="1">
        <f t="array" aca="1" ref="P100" ca="1">IF(ISNUMBER(Main!$F$5),INDEX(INDIRECT("'"&amp;Main!$E$5&amp;"'!$B$1:$BA$550"),ROW(P100),(MATCH("Elevation",INDIRECT("'"&amp;Main!$E$5&amp;"'!$B$1:$BA$1"),0))),"--")</f>
        <v>0</v>
      </c>
      <c r="Q100" s="43" cm="1">
        <f t="array" aca="1" ref="Q100" ca="1">IF(ISNUMBER(Main!$F$6),INDEX(INDIRECT("'"&amp;Main!$E$6&amp;"'!$B$1:$BA$550"),ROW(Q100),(MATCH("Elevation",INDIRECT("'"&amp;Main!$E$6&amp;"'!$B$1:$BA$1"),0))),"--")</f>
        <v>0</v>
      </c>
      <c r="R100" s="43" cm="1">
        <f t="array" aca="1" ref="R100" ca="1">IF(ISNUMBER(Main!$F$7),INDEX(INDIRECT("'"&amp;Main!$E$7&amp;"'!$B$1:$BA$550"),ROW(R100),(MATCH("Elevation",INDIRECT("'"&amp;Main!$E$7&amp;"'!$B$1:$BA$1"),0))),"--")</f>
        <v>0</v>
      </c>
      <c r="S100" s="43" cm="1">
        <f t="array" aca="1" ref="S100" ca="1">IF(ISNUMBER(Main!$F$8),INDEX(INDIRECT("'"&amp;Main!$E$8&amp;"'!$B$1:$BA$550"),ROW(S100),(MATCH("Elevation",INDIRECT("'"&amp;Main!$E$8&amp;"'!$B$1:$BA$1"),0))),"--")</f>
        <v>0</v>
      </c>
      <c r="T100" s="43" t="str" cm="1">
        <f t="array" aca="1" ref="T100" ca="1">IF(ISNUMBER(Main!$F$9),INDEX(INDIRECT("'"&amp;Main!$E$9&amp;"'!$B$1:$BA$550"),ROW(T100),(MATCH("Elevation",INDIRECT("'"&amp;Main!$E$9&amp;"'!$B$1:$BA$1"),0))),"--")</f>
        <v>--</v>
      </c>
      <c r="U100" s="43" t="str" cm="1">
        <f t="array" aca="1" ref="U100" ca="1">IF(ISNUMBER(Main!$F$10),INDEX(INDIRECT("'"&amp;Main!$E$10&amp;"'!$B$1:$BA$550"),ROW(U100),(MATCH("Elevation",INDIRECT("'"&amp;Main!$E$10&amp;"'!$B$1:$BA$1"),0))),"--")</f>
        <v>--</v>
      </c>
      <c r="V100" s="43" t="str" cm="1">
        <f t="array" aca="1" ref="V100" ca="1">IF(ISNUMBER(Main!$F$11),INDEX(INDIRECT("'"&amp;Main!$E$11&amp;"'!$B$1:$BA$550"),ROW(V100),(MATCH("Elevation",INDIRECT("'"&amp;Main!$E$11&amp;"'!$B$1:$BA$1"),0))),"--")</f>
        <v>--</v>
      </c>
      <c r="W100" s="43" t="str" cm="1">
        <f t="array" aca="1" ref="W100" ca="1">IF(ISNUMBER(Main!$F$12),INDEX(INDIRECT("'"&amp;Main!$E$12&amp;"'!$B$1:$BA$550"),ROW(W100),(MATCH("Elevation",INDIRECT("'"&amp;Main!$E$12&amp;"'!$B$1:$BA$1"),0))),"--")</f>
        <v>--</v>
      </c>
      <c r="X100" s="43" t="str" cm="1">
        <f t="array" aca="1" ref="X100" ca="1">IF(ISNUMBER(Main!$F$13),INDEX(INDIRECT("'"&amp;Main!$E$13&amp;"'!$B$1:$BA$550"),ROW(X100),(MATCH("Elevation",INDIRECT("'"&amp;Main!$E$13&amp;"'!$B$1:$BA$1"),0))),"--")</f>
        <v>--</v>
      </c>
      <c r="Y100" s="43" t="str" cm="1">
        <f t="array" aca="1" ref="Y100" ca="1">IF(ISNUMBER(Main!$F$14),INDEX(INDIRECT("'"&amp;Main!$E$14&amp;"'!$B$1:$BA$550"),ROW(Y100),(MATCH("Elevation",INDIRECT("'"&amp;Main!$E$14&amp;"'!$B$1:$BA$1"),0))),"--")</f>
        <v>--</v>
      </c>
      <c r="Z100" s="221"/>
      <c r="AA100" s="43">
        <f ca="1">IF(ISNUMBER(Main!$F$3),'Storage-elevation'!BD100/1000,"--")</f>
        <v>0</v>
      </c>
      <c r="AB100" s="43">
        <f ca="1">IF(ISNUMBER(Main!$F$4),'Storage-elevation'!BE100/1000,"--")</f>
        <v>0</v>
      </c>
      <c r="AC100" s="172">
        <f ca="1">IF(ISNUMBER(Main!$F$5),'Storage-elevation'!BF100/1000,"--")</f>
        <v>0</v>
      </c>
      <c r="AD100" s="43">
        <f ca="1">IF(ISNUMBER(Main!$F$6),'Storage-elevation'!BG100/1000,"--")</f>
        <v>0</v>
      </c>
      <c r="AE100" s="43">
        <f ca="1">IF(ISNUMBER(Main!$F$7),'Storage-elevation'!BH100/1000,"--")</f>
        <v>0</v>
      </c>
      <c r="AF100" s="43">
        <f ca="1">IF(ISNUMBER(Main!$F$8),'Storage-elevation'!BI100/1000,"--")</f>
        <v>0</v>
      </c>
      <c r="AG100" s="43" t="str">
        <f ca="1">IF(ISNUMBER(Main!$F$9),'Storage-elevation'!BJ100/1000,"--")</f>
        <v>--</v>
      </c>
      <c r="AH100" s="172" t="str">
        <f ca="1">IF(ISNUMBER(Main!$F$10),'Storage-elevation'!BK100/1000,"--")</f>
        <v>--</v>
      </c>
      <c r="AI100" s="43" t="str">
        <f ca="1">IF(ISNUMBER(Main!$F$11),'Storage-elevation'!BL100/1000,"--")</f>
        <v>--</v>
      </c>
      <c r="AJ100" s="43" t="str">
        <f ca="1">IF(ISNUMBER(Main!$F$12),'Storage-elevation'!BM100/1000,"--")</f>
        <v>--</v>
      </c>
      <c r="AK100" s="43" t="str">
        <f ca="1">IF(ISNUMBER(Main!$F$13),'Storage-elevation'!BN100/1000,"--")</f>
        <v>--</v>
      </c>
      <c r="AL100" s="43" t="str">
        <f ca="1">IF(ISNUMBER(Main!$F$14),'Storage-elevation'!BO100/1000,"--")</f>
        <v>--</v>
      </c>
    </row>
    <row r="101" spans="1:38" x14ac:dyDescent="0.3">
      <c r="A101" s="43" cm="1">
        <f t="array" aca="1" ref="A101" ca="1">IF(ISNUMBER(Main!$F$3),INDEX(INDIRECT("'"&amp;Main!$E$3&amp;"'!$B$1:$BA$550"),ROW(A101),(MATCH("Temp",INDIRECT("'"&amp;Main!$E$3&amp;"'!$B$1:$BA$1"),0))),"--")</f>
        <v>0</v>
      </c>
      <c r="B101" s="43" cm="1">
        <f t="array" aca="1" ref="B101" ca="1">IF(ISNUMBER(Main!$F$4),INDEX(INDIRECT("'"&amp;Main!$E$4&amp;"'!$B$1:$BA$550"),ROW(B101),(MATCH("Temp",INDIRECT("'"&amp;Main!$E$4&amp;"'!$B$1:$BA$1"),0))),"--")</f>
        <v>0</v>
      </c>
      <c r="C101" s="43" cm="1">
        <f t="array" aca="1" ref="C101" ca="1">IF(ISNUMBER(Main!$F$5),INDEX(INDIRECT("'"&amp;Main!$E$5&amp;"'!$B$1:$BA$550"),ROW(C101),(MATCH("Temp",INDIRECT("'"&amp;Main!$E$5&amp;"'!$B$1:$BA$1"),0))),"--")</f>
        <v>0</v>
      </c>
      <c r="D101" s="43" cm="1">
        <f t="array" aca="1" ref="D101" ca="1">IF(ISNUMBER(Main!$F$6),INDEX(INDIRECT("'"&amp;Main!$E$6&amp;"'!$B$1:$BA$550"),ROW(D101),(MATCH("Temp",INDIRECT("'"&amp;Main!$E$6&amp;"'!$B$1:$BA$1"),0))),"--")</f>
        <v>0</v>
      </c>
      <c r="E101" s="43" cm="1">
        <f t="array" aca="1" ref="E101" ca="1">IF(ISNUMBER(Main!$F$7),INDEX(INDIRECT("'"&amp;Main!$E$7&amp;"'!$B$1:$BA$550"),ROW(E101),(MATCH("Temp",INDIRECT("'"&amp;Main!$E$7&amp;"'!$B$1:$BA$1"),0))),"--")</f>
        <v>0</v>
      </c>
      <c r="F101" s="43" cm="1">
        <f t="array" aca="1" ref="F101" ca="1">IF(ISNUMBER(Main!$F$8),INDEX(INDIRECT("'"&amp;Main!$E$8&amp;"'!$B$1:$BA$550"),ROW(F101),(MATCH("Temp",INDIRECT("'"&amp;Main!$E$8&amp;"'!$B$1:$BA$1"),0))),"--")</f>
        <v>0</v>
      </c>
      <c r="G101" s="43" t="str" cm="1">
        <f t="array" aca="1" ref="G101" ca="1">IF(ISNUMBER(Main!$F$9),INDEX(INDIRECT("'"&amp;Main!$E$9&amp;"'!$B$1:$BA$550"),ROW(G101),(MATCH("Temp",INDIRECT("'"&amp;Main!$E$9&amp;"'!$B$1:$BA$1"),0))),"--")</f>
        <v>--</v>
      </c>
      <c r="H101" s="43" t="str" cm="1">
        <f t="array" aca="1" ref="H101" ca="1">IF(ISNUMBER(Main!$F$10),INDEX(INDIRECT("'"&amp;Main!$E$10&amp;"'!$B$1:$BA$550"),ROW(H101),(MATCH("Temp",INDIRECT("'"&amp;Main!$E$10&amp;"'!$B$1:$BA$1"),0))),"--")</f>
        <v>--</v>
      </c>
      <c r="I101" s="43" t="str" cm="1">
        <f t="array" aca="1" ref="I101" ca="1">IF(ISNUMBER(Main!$F$11),INDEX(INDIRECT("'"&amp;Main!$E$11&amp;"'!$B$1:$BA$550"),ROW(I101),(MATCH("Temp",INDIRECT("'"&amp;Main!$E$11&amp;"'!$B$1:$BA$1"),0))),"--")</f>
        <v>--</v>
      </c>
      <c r="J101" s="43" t="str" cm="1">
        <f t="array" aca="1" ref="J101" ca="1">IF(ISNUMBER(Main!$F$12),INDEX(INDIRECT("'"&amp;Main!$E$12&amp;"'!$B$1:$BA$550"),ROW(J101),(MATCH("Temp",INDIRECT("'"&amp;Main!$E$12&amp;"'!$B$1:$BA$1"),0))),"--")</f>
        <v>--</v>
      </c>
      <c r="K101" s="43" t="str" cm="1">
        <f t="array" aca="1" ref="K101" ca="1">IF(ISNUMBER(Main!$F$13),INDEX(INDIRECT("'"&amp;Main!$E$13&amp;"'!$B$1:$BA$550"),ROW(K101),(MATCH("Temp",INDIRECT("'"&amp;Main!$E$13&amp;"'!$B$1:$BA$1"),0))),"--")</f>
        <v>--</v>
      </c>
      <c r="L101" s="43" t="str" cm="1">
        <f t="array" aca="1" ref="L101" ca="1">IF(ISNUMBER(Main!$F$14),INDEX(INDIRECT("'"&amp;Main!$E$14&amp;"'!$B$1:$BA$550"),ROW(L101),(MATCH("Temp",INDIRECT("'"&amp;Main!$E$14&amp;"'!$B$1:$BA$1"),0))),"--")</f>
        <v>--</v>
      </c>
      <c r="M101" s="221"/>
      <c r="N101" s="43" cm="1">
        <f t="array" aca="1" ref="N101" ca="1">IF(ISNUMBER(Main!$F$3),INDEX(INDIRECT("'"&amp;Main!$E$3&amp;"'!$B$1:$BA$550"),ROW(N101),(MATCH("Elevation",INDIRECT("'"&amp;Main!$E$3&amp;"'!$B$1:$BA$1"),0))),"--")</f>
        <v>0</v>
      </c>
      <c r="O101" s="43" cm="1">
        <f t="array" aca="1" ref="O101" ca="1">IF(ISNUMBER(Main!$F$4),INDEX(INDIRECT("'"&amp;Main!$E$4&amp;"'!$B$1:$BA$550"),ROW(O101),(MATCH("Elevation",INDIRECT("'"&amp;Main!$E$4&amp;"'!$B$1:$BA$1"),0))),"--")</f>
        <v>0</v>
      </c>
      <c r="P101" s="43" cm="1">
        <f t="array" aca="1" ref="P101" ca="1">IF(ISNUMBER(Main!$F$5),INDEX(INDIRECT("'"&amp;Main!$E$5&amp;"'!$B$1:$BA$550"),ROW(P101),(MATCH("Elevation",INDIRECT("'"&amp;Main!$E$5&amp;"'!$B$1:$BA$1"),0))),"--")</f>
        <v>0</v>
      </c>
      <c r="Q101" s="43" cm="1">
        <f t="array" aca="1" ref="Q101" ca="1">IF(ISNUMBER(Main!$F$6),INDEX(INDIRECT("'"&amp;Main!$E$6&amp;"'!$B$1:$BA$550"),ROW(Q101),(MATCH("Elevation",INDIRECT("'"&amp;Main!$E$6&amp;"'!$B$1:$BA$1"),0))),"--")</f>
        <v>0</v>
      </c>
      <c r="R101" s="43" cm="1">
        <f t="array" aca="1" ref="R101" ca="1">IF(ISNUMBER(Main!$F$7),INDEX(INDIRECT("'"&amp;Main!$E$7&amp;"'!$B$1:$BA$550"),ROW(R101),(MATCH("Elevation",INDIRECT("'"&amp;Main!$E$7&amp;"'!$B$1:$BA$1"),0))),"--")</f>
        <v>0</v>
      </c>
      <c r="S101" s="43" cm="1">
        <f t="array" aca="1" ref="S101" ca="1">IF(ISNUMBER(Main!$F$8),INDEX(INDIRECT("'"&amp;Main!$E$8&amp;"'!$B$1:$BA$550"),ROW(S101),(MATCH("Elevation",INDIRECT("'"&amp;Main!$E$8&amp;"'!$B$1:$BA$1"),0))),"--")</f>
        <v>0</v>
      </c>
      <c r="T101" s="43" t="str" cm="1">
        <f t="array" aca="1" ref="T101" ca="1">IF(ISNUMBER(Main!$F$9),INDEX(INDIRECT("'"&amp;Main!$E$9&amp;"'!$B$1:$BA$550"),ROW(T101),(MATCH("Elevation",INDIRECT("'"&amp;Main!$E$9&amp;"'!$B$1:$BA$1"),0))),"--")</f>
        <v>--</v>
      </c>
      <c r="U101" s="43" t="str" cm="1">
        <f t="array" aca="1" ref="U101" ca="1">IF(ISNUMBER(Main!$F$10),INDEX(INDIRECT("'"&amp;Main!$E$10&amp;"'!$B$1:$BA$550"),ROW(U101),(MATCH("Elevation",INDIRECT("'"&amp;Main!$E$10&amp;"'!$B$1:$BA$1"),0))),"--")</f>
        <v>--</v>
      </c>
      <c r="V101" s="43" t="str" cm="1">
        <f t="array" aca="1" ref="V101" ca="1">IF(ISNUMBER(Main!$F$11),INDEX(INDIRECT("'"&amp;Main!$E$11&amp;"'!$B$1:$BA$550"),ROW(V101),(MATCH("Elevation",INDIRECT("'"&amp;Main!$E$11&amp;"'!$B$1:$BA$1"),0))),"--")</f>
        <v>--</v>
      </c>
      <c r="W101" s="43" t="str" cm="1">
        <f t="array" aca="1" ref="W101" ca="1">IF(ISNUMBER(Main!$F$12),INDEX(INDIRECT("'"&amp;Main!$E$12&amp;"'!$B$1:$BA$550"),ROW(W101),(MATCH("Elevation",INDIRECT("'"&amp;Main!$E$12&amp;"'!$B$1:$BA$1"),0))),"--")</f>
        <v>--</v>
      </c>
      <c r="X101" s="43" t="str" cm="1">
        <f t="array" aca="1" ref="X101" ca="1">IF(ISNUMBER(Main!$F$13),INDEX(INDIRECT("'"&amp;Main!$E$13&amp;"'!$B$1:$BA$550"),ROW(X101),(MATCH("Elevation",INDIRECT("'"&amp;Main!$E$13&amp;"'!$B$1:$BA$1"),0))),"--")</f>
        <v>--</v>
      </c>
      <c r="Y101" s="43" t="str" cm="1">
        <f t="array" aca="1" ref="Y101" ca="1">IF(ISNUMBER(Main!$F$14),INDEX(INDIRECT("'"&amp;Main!$E$14&amp;"'!$B$1:$BA$550"),ROW(Y101),(MATCH("Elevation",INDIRECT("'"&amp;Main!$E$14&amp;"'!$B$1:$BA$1"),0))),"--")</f>
        <v>--</v>
      </c>
      <c r="Z101" s="221"/>
      <c r="AA101" s="43">
        <f ca="1">IF(ISNUMBER(Main!$F$3),'Storage-elevation'!BD101/1000,"--")</f>
        <v>0</v>
      </c>
      <c r="AB101" s="43">
        <f ca="1">IF(ISNUMBER(Main!$F$4),'Storage-elevation'!BE101/1000,"--")</f>
        <v>0</v>
      </c>
      <c r="AC101" s="172">
        <f ca="1">IF(ISNUMBER(Main!$F$5),'Storage-elevation'!BF101/1000,"--")</f>
        <v>0</v>
      </c>
      <c r="AD101" s="43">
        <f ca="1">IF(ISNUMBER(Main!$F$6),'Storage-elevation'!BG101/1000,"--")</f>
        <v>0</v>
      </c>
      <c r="AE101" s="43">
        <f ca="1">IF(ISNUMBER(Main!$F$7),'Storage-elevation'!BH101/1000,"--")</f>
        <v>0</v>
      </c>
      <c r="AF101" s="43">
        <f ca="1">IF(ISNUMBER(Main!$F$8),'Storage-elevation'!BI101/1000,"--")</f>
        <v>0</v>
      </c>
      <c r="AG101" s="43" t="str">
        <f ca="1">IF(ISNUMBER(Main!$F$9),'Storage-elevation'!BJ101/1000,"--")</f>
        <v>--</v>
      </c>
      <c r="AH101" s="172" t="str">
        <f ca="1">IF(ISNUMBER(Main!$F$10),'Storage-elevation'!BK101/1000,"--")</f>
        <v>--</v>
      </c>
      <c r="AI101" s="43" t="str">
        <f ca="1">IF(ISNUMBER(Main!$F$11),'Storage-elevation'!BL101/1000,"--")</f>
        <v>--</v>
      </c>
      <c r="AJ101" s="43" t="str">
        <f ca="1">IF(ISNUMBER(Main!$F$12),'Storage-elevation'!BM101/1000,"--")</f>
        <v>--</v>
      </c>
      <c r="AK101" s="43" t="str">
        <f ca="1">IF(ISNUMBER(Main!$F$13),'Storage-elevation'!BN101/1000,"--")</f>
        <v>--</v>
      </c>
      <c r="AL101" s="43" t="str">
        <f ca="1">IF(ISNUMBER(Main!$F$14),'Storage-elevation'!BO101/1000,"--")</f>
        <v>--</v>
      </c>
    </row>
    <row r="102" spans="1:38" x14ac:dyDescent="0.3">
      <c r="A102" s="44" cm="1">
        <f t="array" aca="1" ref="A102" ca="1">IF(ISNUMBER(Main!$F$3),INDEX(INDIRECT("'"&amp;Main!$E$3&amp;"'!$B$1:$BA$550"),ROW(A102),(MATCH("Temp",INDIRECT("'"&amp;Main!$E$3&amp;"'!$B$1:$BA$1"),0))),"--")</f>
        <v>0</v>
      </c>
      <c r="B102" s="44" cm="1">
        <f t="array" aca="1" ref="B102" ca="1">IF(ISNUMBER(Main!$F$4),INDEX(INDIRECT("'"&amp;Main!$E$4&amp;"'!$B$1:$BA$550"),ROW(B102),(MATCH("Temp",INDIRECT("'"&amp;Main!$E$4&amp;"'!$B$1:$BA$1"),0))),"--")</f>
        <v>0</v>
      </c>
      <c r="C102" s="44" cm="1">
        <f t="array" aca="1" ref="C102" ca="1">IF(ISNUMBER(Main!$F$5),INDEX(INDIRECT("'"&amp;Main!$E$5&amp;"'!$B$1:$BA$550"),ROW(C102),(MATCH("Temp",INDIRECT("'"&amp;Main!$E$5&amp;"'!$B$1:$BA$1"),0))),"--")</f>
        <v>0</v>
      </c>
      <c r="D102" s="44" cm="1">
        <f t="array" aca="1" ref="D102" ca="1">IF(ISNUMBER(Main!$F$6),INDEX(INDIRECT("'"&amp;Main!$E$6&amp;"'!$B$1:$BA$550"),ROW(D102),(MATCH("Temp",INDIRECT("'"&amp;Main!$E$6&amp;"'!$B$1:$BA$1"),0))),"--")</f>
        <v>0</v>
      </c>
      <c r="E102" s="44" cm="1">
        <f t="array" aca="1" ref="E102" ca="1">IF(ISNUMBER(Main!$F$7),INDEX(INDIRECT("'"&amp;Main!$E$7&amp;"'!$B$1:$BA$550"),ROW(E102),(MATCH("Temp",INDIRECT("'"&amp;Main!$E$7&amp;"'!$B$1:$BA$1"),0))),"--")</f>
        <v>0</v>
      </c>
      <c r="F102" s="44" cm="1">
        <f t="array" aca="1" ref="F102" ca="1">IF(ISNUMBER(Main!$F$8),INDEX(INDIRECT("'"&amp;Main!$E$8&amp;"'!$B$1:$BA$550"),ROW(F102),(MATCH("Temp",INDIRECT("'"&amp;Main!$E$8&amp;"'!$B$1:$BA$1"),0))),"--")</f>
        <v>0</v>
      </c>
      <c r="G102" s="44" t="str" cm="1">
        <f t="array" aca="1" ref="G102" ca="1">IF(ISNUMBER(Main!$F$9),INDEX(INDIRECT("'"&amp;Main!$E$9&amp;"'!$B$1:$BA$550"),ROW(G102),(MATCH("Temp",INDIRECT("'"&amp;Main!$E$9&amp;"'!$B$1:$BA$1"),0))),"--")</f>
        <v>--</v>
      </c>
      <c r="H102" s="44" t="str" cm="1">
        <f t="array" aca="1" ref="H102" ca="1">IF(ISNUMBER(Main!$F$10),INDEX(INDIRECT("'"&amp;Main!$E$10&amp;"'!$B$1:$BA$550"),ROW(H102),(MATCH("Temp",INDIRECT("'"&amp;Main!$E$10&amp;"'!$B$1:$BA$1"),0))),"--")</f>
        <v>--</v>
      </c>
      <c r="I102" s="44" t="str" cm="1">
        <f t="array" aca="1" ref="I102" ca="1">IF(ISNUMBER(Main!$F$11),INDEX(INDIRECT("'"&amp;Main!$E$11&amp;"'!$B$1:$BA$550"),ROW(I102),(MATCH("Temp",INDIRECT("'"&amp;Main!$E$11&amp;"'!$B$1:$BA$1"),0))),"--")</f>
        <v>--</v>
      </c>
      <c r="J102" s="44" t="str" cm="1">
        <f t="array" aca="1" ref="J102" ca="1">IF(ISNUMBER(Main!$F$12),INDEX(INDIRECT("'"&amp;Main!$E$12&amp;"'!$B$1:$BA$550"),ROW(J102),(MATCH("Temp",INDIRECT("'"&amp;Main!$E$12&amp;"'!$B$1:$BA$1"),0))),"--")</f>
        <v>--</v>
      </c>
      <c r="K102" s="44" t="str" cm="1">
        <f t="array" aca="1" ref="K102" ca="1">IF(ISNUMBER(Main!$F$13),INDEX(INDIRECT("'"&amp;Main!$E$13&amp;"'!$B$1:$BA$550"),ROW(K102),(MATCH("Temp",INDIRECT("'"&amp;Main!$E$13&amp;"'!$B$1:$BA$1"),0))),"--")</f>
        <v>--</v>
      </c>
      <c r="L102" s="44" t="str" cm="1">
        <f t="array" aca="1" ref="L102" ca="1">IF(ISNUMBER(Main!$F$14),INDEX(INDIRECT("'"&amp;Main!$E$14&amp;"'!$B$1:$BA$550"),ROW(L102),(MATCH("Temp",INDIRECT("'"&amp;Main!$E$14&amp;"'!$B$1:$BA$1"),0))),"--")</f>
        <v>--</v>
      </c>
      <c r="M102" s="222"/>
      <c r="N102" s="44" cm="1">
        <f t="array" aca="1" ref="N102" ca="1">IF(ISNUMBER(Main!$F$3),INDEX(INDIRECT("'"&amp;Main!$E$3&amp;"'!$B$1:$BA$550"),ROW(N102),(MATCH("Elevation",INDIRECT("'"&amp;Main!$E$3&amp;"'!$B$1:$BA$1"),0))),"--")</f>
        <v>0</v>
      </c>
      <c r="O102" s="44" cm="1">
        <f t="array" aca="1" ref="O102" ca="1">IF(ISNUMBER(Main!$F$4),INDEX(INDIRECT("'"&amp;Main!$E$4&amp;"'!$B$1:$BA$550"),ROW(O102),(MATCH("Elevation",INDIRECT("'"&amp;Main!$E$4&amp;"'!$B$1:$BA$1"),0))),"--")</f>
        <v>0</v>
      </c>
      <c r="P102" s="44" cm="1">
        <f t="array" aca="1" ref="P102" ca="1">IF(ISNUMBER(Main!$F$5),INDEX(INDIRECT("'"&amp;Main!$E$5&amp;"'!$B$1:$BA$550"),ROW(P102),(MATCH("Elevation",INDIRECT("'"&amp;Main!$E$5&amp;"'!$B$1:$BA$1"),0))),"--")</f>
        <v>0</v>
      </c>
      <c r="Q102" s="44" cm="1">
        <f t="array" aca="1" ref="Q102" ca="1">IF(ISNUMBER(Main!$F$6),INDEX(INDIRECT("'"&amp;Main!$E$6&amp;"'!$B$1:$BA$550"),ROW(Q102),(MATCH("Elevation",INDIRECT("'"&amp;Main!$E$6&amp;"'!$B$1:$BA$1"),0))),"--")</f>
        <v>0</v>
      </c>
      <c r="R102" s="44" cm="1">
        <f t="array" aca="1" ref="R102" ca="1">IF(ISNUMBER(Main!$F$7),INDEX(INDIRECT("'"&amp;Main!$E$7&amp;"'!$B$1:$BA$550"),ROW(R102),(MATCH("Elevation",INDIRECT("'"&amp;Main!$E$7&amp;"'!$B$1:$BA$1"),0))),"--")</f>
        <v>0</v>
      </c>
      <c r="S102" s="44" cm="1">
        <f t="array" aca="1" ref="S102" ca="1">IF(ISNUMBER(Main!$F$8),INDEX(INDIRECT("'"&amp;Main!$E$8&amp;"'!$B$1:$BA$550"),ROW(S102),(MATCH("Elevation",INDIRECT("'"&amp;Main!$E$8&amp;"'!$B$1:$BA$1"),0))),"--")</f>
        <v>0</v>
      </c>
      <c r="T102" s="44" t="str" cm="1">
        <f t="array" aca="1" ref="T102" ca="1">IF(ISNUMBER(Main!$F$9),INDEX(INDIRECT("'"&amp;Main!$E$9&amp;"'!$B$1:$BA$550"),ROW(T102),(MATCH("Elevation",INDIRECT("'"&amp;Main!$E$9&amp;"'!$B$1:$BA$1"),0))),"--")</f>
        <v>--</v>
      </c>
      <c r="U102" s="44" t="str" cm="1">
        <f t="array" aca="1" ref="U102" ca="1">IF(ISNUMBER(Main!$F$10),INDEX(INDIRECT("'"&amp;Main!$E$10&amp;"'!$B$1:$BA$550"),ROW(U102),(MATCH("Elevation",INDIRECT("'"&amp;Main!$E$10&amp;"'!$B$1:$BA$1"),0))),"--")</f>
        <v>--</v>
      </c>
      <c r="V102" s="44" t="str" cm="1">
        <f t="array" aca="1" ref="V102" ca="1">IF(ISNUMBER(Main!$F$11),INDEX(INDIRECT("'"&amp;Main!$E$11&amp;"'!$B$1:$BA$550"),ROW(V102),(MATCH("Elevation",INDIRECT("'"&amp;Main!$E$11&amp;"'!$B$1:$BA$1"),0))),"--")</f>
        <v>--</v>
      </c>
      <c r="W102" s="44" t="str" cm="1">
        <f t="array" aca="1" ref="W102" ca="1">IF(ISNUMBER(Main!$F$12),INDEX(INDIRECT("'"&amp;Main!$E$12&amp;"'!$B$1:$BA$550"),ROW(W102),(MATCH("Elevation",INDIRECT("'"&amp;Main!$E$12&amp;"'!$B$1:$BA$1"),0))),"--")</f>
        <v>--</v>
      </c>
      <c r="X102" s="44" t="str" cm="1">
        <f t="array" aca="1" ref="X102" ca="1">IF(ISNUMBER(Main!$F$13),INDEX(INDIRECT("'"&amp;Main!$E$13&amp;"'!$B$1:$BA$550"),ROW(X102),(MATCH("Elevation",INDIRECT("'"&amp;Main!$E$13&amp;"'!$B$1:$BA$1"),0))),"--")</f>
        <v>--</v>
      </c>
      <c r="Y102" s="44" t="str" cm="1">
        <f t="array" aca="1" ref="Y102" ca="1">IF(ISNUMBER(Main!$F$14),INDEX(INDIRECT("'"&amp;Main!$E$14&amp;"'!$B$1:$BA$550"),ROW(Y102),(MATCH("Elevation",INDIRECT("'"&amp;Main!$E$14&amp;"'!$B$1:$BA$1"),0))),"--")</f>
        <v>--</v>
      </c>
      <c r="Z102" s="222"/>
      <c r="AA102" s="44">
        <f ca="1">IF(ISNUMBER(Main!$F$3),'Storage-elevation'!BD102/1000,"--")</f>
        <v>0</v>
      </c>
      <c r="AB102" s="44">
        <f ca="1">IF(ISNUMBER(Main!$F$4),'Storage-elevation'!BE102/1000,"--")</f>
        <v>0</v>
      </c>
      <c r="AC102" s="173">
        <f ca="1">IF(ISNUMBER(Main!$F$5),'Storage-elevation'!BF102/1000,"--")</f>
        <v>0</v>
      </c>
      <c r="AD102" s="44">
        <f ca="1">IF(ISNUMBER(Main!$F$6),'Storage-elevation'!BG102/1000,"--")</f>
        <v>0</v>
      </c>
      <c r="AE102" s="44">
        <f ca="1">IF(ISNUMBER(Main!$F$7),'Storage-elevation'!BH102/1000,"--")</f>
        <v>0</v>
      </c>
      <c r="AF102" s="44">
        <f ca="1">IF(ISNUMBER(Main!$F$8),'Storage-elevation'!BI102/1000,"--")</f>
        <v>0</v>
      </c>
      <c r="AG102" s="44" t="str">
        <f ca="1">IF(ISNUMBER(Main!$F$9),'Storage-elevation'!BJ102/1000,"--")</f>
        <v>--</v>
      </c>
      <c r="AH102" s="173" t="str">
        <f ca="1">IF(ISNUMBER(Main!$F$10),'Storage-elevation'!BK102/1000,"--")</f>
        <v>--</v>
      </c>
      <c r="AI102" s="44" t="str">
        <f ca="1">IF(ISNUMBER(Main!$F$11),'Storage-elevation'!BL102/1000,"--")</f>
        <v>--</v>
      </c>
      <c r="AJ102" s="44" t="str">
        <f ca="1">IF(ISNUMBER(Main!$F$12),'Storage-elevation'!BM102/1000,"--")</f>
        <v>--</v>
      </c>
      <c r="AK102" s="44" t="str">
        <f ca="1">IF(ISNUMBER(Main!$F$13),'Storage-elevation'!BN102/1000,"--")</f>
        <v>--</v>
      </c>
      <c r="AL102" s="44" t="str">
        <f ca="1">IF(ISNUMBER(Main!$F$14),'Storage-elevation'!BO102/1000,"--")</f>
        <v>--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751-DE39-44FD-BD0E-D7CC1D5E8D86}">
  <sheetPr codeName="Sheet5">
    <tabColor theme="3" tint="0.59999389629810485"/>
  </sheetPr>
  <dimension ref="A1:AO22"/>
  <sheetViews>
    <sheetView workbookViewId="0">
      <selection sqref="A1:M1"/>
    </sheetView>
  </sheetViews>
  <sheetFormatPr defaultRowHeight="14.4" x14ac:dyDescent="0.3"/>
  <cols>
    <col min="1" max="1" width="12.5546875" customWidth="1"/>
    <col min="2" max="13" width="5.6640625" customWidth="1"/>
    <col min="15" max="15" width="12" customWidth="1"/>
    <col min="16" max="27" width="5.6640625" customWidth="1"/>
    <col min="29" max="29" width="12.44140625" customWidth="1"/>
    <col min="30" max="41" width="5.6640625" customWidth="1"/>
  </cols>
  <sheetData>
    <row r="1" spans="1:41" ht="18.600000000000001" thickBot="1" x14ac:dyDescent="0.4">
      <c r="A1" s="339" t="s">
        <v>20</v>
      </c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1"/>
      <c r="O1" s="339" t="s">
        <v>51</v>
      </c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1"/>
      <c r="AC1" s="339" t="s">
        <v>50</v>
      </c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1"/>
    </row>
    <row r="2" spans="1:41" ht="15" thickBot="1" x14ac:dyDescent="0.35">
      <c r="A2" s="198" t="s">
        <v>114</v>
      </c>
      <c r="B2" s="199" t="s">
        <v>113</v>
      </c>
      <c r="C2" s="199" t="s">
        <v>112</v>
      </c>
      <c r="D2" s="199" t="s">
        <v>111</v>
      </c>
      <c r="E2" s="199" t="s">
        <v>107</v>
      </c>
      <c r="F2" s="199" t="s">
        <v>106</v>
      </c>
      <c r="G2" s="199" t="s">
        <v>105</v>
      </c>
      <c r="H2" s="199" t="s">
        <v>115</v>
      </c>
      <c r="I2" s="199" t="s">
        <v>90</v>
      </c>
      <c r="J2" s="199" t="s">
        <v>116</v>
      </c>
      <c r="K2" s="199" t="s">
        <v>117</v>
      </c>
      <c r="L2" s="199" t="s">
        <v>118</v>
      </c>
      <c r="M2" s="200" t="s">
        <v>119</v>
      </c>
      <c r="N2" s="201"/>
      <c r="O2" s="198" t="s">
        <v>114</v>
      </c>
      <c r="P2" s="199" t="s">
        <v>113</v>
      </c>
      <c r="Q2" s="199" t="s">
        <v>112</v>
      </c>
      <c r="R2" s="199" t="s">
        <v>111</v>
      </c>
      <c r="S2" s="199" t="s">
        <v>107</v>
      </c>
      <c r="T2" s="199" t="s">
        <v>106</v>
      </c>
      <c r="U2" s="199" t="s">
        <v>105</v>
      </c>
      <c r="V2" s="199" t="s">
        <v>115</v>
      </c>
      <c r="W2" s="199" t="s">
        <v>90</v>
      </c>
      <c r="X2" s="199" t="s">
        <v>116</v>
      </c>
      <c r="Y2" s="199" t="s">
        <v>117</v>
      </c>
      <c r="Z2" s="199" t="s">
        <v>118</v>
      </c>
      <c r="AA2" s="200" t="s">
        <v>119</v>
      </c>
      <c r="AB2" s="201"/>
      <c r="AC2" s="198" t="s">
        <v>114</v>
      </c>
      <c r="AD2" s="199" t="s">
        <v>113</v>
      </c>
      <c r="AE2" s="199" t="s">
        <v>112</v>
      </c>
      <c r="AF2" s="199" t="s">
        <v>111</v>
      </c>
      <c r="AG2" s="199" t="s">
        <v>107</v>
      </c>
      <c r="AH2" s="199" t="s">
        <v>106</v>
      </c>
      <c r="AI2" s="199" t="s">
        <v>105</v>
      </c>
      <c r="AJ2" s="199" t="s">
        <v>115</v>
      </c>
      <c r="AK2" s="199" t="s">
        <v>90</v>
      </c>
      <c r="AL2" s="199" t="s">
        <v>116</v>
      </c>
      <c r="AM2" s="199" t="s">
        <v>117</v>
      </c>
      <c r="AN2" s="199" t="s">
        <v>118</v>
      </c>
      <c r="AO2" s="200" t="s">
        <v>119</v>
      </c>
    </row>
    <row r="3" spans="1:41" x14ac:dyDescent="0.3">
      <c r="A3" s="202">
        <v>2012</v>
      </c>
      <c r="B3" s="201">
        <v>1</v>
      </c>
      <c r="C3" s="201">
        <v>1</v>
      </c>
      <c r="D3" s="201">
        <v>1</v>
      </c>
      <c r="E3" s="201">
        <v>1</v>
      </c>
      <c r="F3" s="201">
        <v>1</v>
      </c>
      <c r="G3" s="201">
        <v>2</v>
      </c>
      <c r="H3" s="201">
        <v>1</v>
      </c>
      <c r="I3" s="201">
        <v>1</v>
      </c>
      <c r="J3" s="206" t="s">
        <v>131</v>
      </c>
      <c r="K3" s="201">
        <v>1</v>
      </c>
      <c r="L3" s="201">
        <v>1</v>
      </c>
      <c r="M3" s="207" t="s">
        <v>131</v>
      </c>
      <c r="N3" s="201"/>
      <c r="O3" s="202">
        <v>2012</v>
      </c>
      <c r="P3" s="201">
        <v>1</v>
      </c>
      <c r="Q3" s="201">
        <v>1</v>
      </c>
      <c r="R3" s="201">
        <v>1</v>
      </c>
      <c r="S3" s="206" t="s">
        <v>131</v>
      </c>
      <c r="T3" s="206" t="s">
        <v>131</v>
      </c>
      <c r="U3" s="201">
        <v>1</v>
      </c>
      <c r="V3" s="201">
        <v>1</v>
      </c>
      <c r="W3" s="206" t="s">
        <v>131</v>
      </c>
      <c r="X3" s="206" t="s">
        <v>131</v>
      </c>
      <c r="Y3" s="206" t="s">
        <v>131</v>
      </c>
      <c r="Z3" s="201">
        <v>1</v>
      </c>
      <c r="AA3" s="207" t="s">
        <v>131</v>
      </c>
      <c r="AB3" s="201"/>
      <c r="AC3" s="202">
        <v>2012</v>
      </c>
      <c r="AD3" s="201">
        <v>1</v>
      </c>
      <c r="AE3" s="201">
        <v>1</v>
      </c>
      <c r="AF3" s="201">
        <v>1</v>
      </c>
      <c r="AG3" s="206" t="s">
        <v>131</v>
      </c>
      <c r="AH3" s="206" t="s">
        <v>131</v>
      </c>
      <c r="AI3" s="201">
        <v>1</v>
      </c>
      <c r="AJ3" s="201">
        <v>1</v>
      </c>
      <c r="AK3" s="206" t="s">
        <v>131</v>
      </c>
      <c r="AL3" s="206" t="s">
        <v>131</v>
      </c>
      <c r="AM3" s="206" t="s">
        <v>131</v>
      </c>
      <c r="AN3" s="201">
        <v>1</v>
      </c>
      <c r="AO3" s="207" t="s">
        <v>131</v>
      </c>
    </row>
    <row r="4" spans="1:41" x14ac:dyDescent="0.3">
      <c r="A4" s="202">
        <v>2016</v>
      </c>
      <c r="B4" s="201">
        <v>1</v>
      </c>
      <c r="C4" s="201">
        <v>1</v>
      </c>
      <c r="D4" s="201">
        <v>1</v>
      </c>
      <c r="E4" s="201">
        <v>1</v>
      </c>
      <c r="F4" s="201">
        <v>1</v>
      </c>
      <c r="G4" s="206" t="s">
        <v>131</v>
      </c>
      <c r="H4" s="206" t="s">
        <v>131</v>
      </c>
      <c r="I4" s="206" t="s">
        <v>131</v>
      </c>
      <c r="J4" s="206" t="s">
        <v>131</v>
      </c>
      <c r="K4" s="201">
        <v>1</v>
      </c>
      <c r="L4" s="201">
        <v>1</v>
      </c>
      <c r="M4" s="203">
        <v>1</v>
      </c>
      <c r="N4" s="201"/>
      <c r="O4" s="202">
        <v>2016</v>
      </c>
      <c r="P4" s="201">
        <v>1</v>
      </c>
      <c r="Q4" s="201">
        <v>1</v>
      </c>
      <c r="R4" s="201">
        <v>1</v>
      </c>
      <c r="S4" s="201">
        <v>1</v>
      </c>
      <c r="T4" s="201">
        <v>1</v>
      </c>
      <c r="U4" s="206" t="s">
        <v>131</v>
      </c>
      <c r="V4" s="206" t="s">
        <v>131</v>
      </c>
      <c r="W4" s="206" t="s">
        <v>131</v>
      </c>
      <c r="X4" s="201">
        <v>1</v>
      </c>
      <c r="Y4" s="201">
        <v>1</v>
      </c>
      <c r="Z4" s="201">
        <v>1</v>
      </c>
      <c r="AA4" s="203">
        <v>1</v>
      </c>
      <c r="AB4" s="201"/>
      <c r="AC4" s="202">
        <v>2016</v>
      </c>
      <c r="AD4" s="201">
        <v>1</v>
      </c>
      <c r="AE4" s="201">
        <v>1</v>
      </c>
      <c r="AF4" s="201">
        <v>1</v>
      </c>
      <c r="AG4" s="201">
        <v>1</v>
      </c>
      <c r="AH4" s="201">
        <v>1</v>
      </c>
      <c r="AI4" s="206" t="s">
        <v>131</v>
      </c>
      <c r="AJ4" s="206" t="s">
        <v>131</v>
      </c>
      <c r="AK4" s="206" t="s">
        <v>131</v>
      </c>
      <c r="AL4" s="201">
        <v>1</v>
      </c>
      <c r="AM4" s="201">
        <v>1</v>
      </c>
      <c r="AN4" s="201">
        <v>1</v>
      </c>
      <c r="AO4" s="203">
        <v>1</v>
      </c>
    </row>
    <row r="5" spans="1:41" x14ac:dyDescent="0.3">
      <c r="A5" s="202">
        <v>2017</v>
      </c>
      <c r="B5" s="201">
        <v>1</v>
      </c>
      <c r="C5" s="201">
        <v>1</v>
      </c>
      <c r="D5" s="201">
        <v>1</v>
      </c>
      <c r="E5" s="201">
        <v>1</v>
      </c>
      <c r="F5" s="201">
        <v>1</v>
      </c>
      <c r="G5" s="201">
        <v>1</v>
      </c>
      <c r="H5" s="201">
        <v>1</v>
      </c>
      <c r="I5" s="206" t="s">
        <v>131</v>
      </c>
      <c r="J5" s="201">
        <v>2</v>
      </c>
      <c r="K5" s="201">
        <v>1</v>
      </c>
      <c r="L5" s="201">
        <v>1</v>
      </c>
      <c r="M5" s="207" t="s">
        <v>131</v>
      </c>
      <c r="N5" s="201"/>
      <c r="O5" s="202">
        <v>2017</v>
      </c>
      <c r="P5" s="201">
        <v>1</v>
      </c>
      <c r="Q5" s="201">
        <v>1</v>
      </c>
      <c r="R5" s="201">
        <v>1</v>
      </c>
      <c r="S5" s="201">
        <v>1</v>
      </c>
      <c r="T5" s="201">
        <v>1</v>
      </c>
      <c r="U5" s="201">
        <v>1</v>
      </c>
      <c r="V5" s="201">
        <v>1</v>
      </c>
      <c r="W5" s="206" t="s">
        <v>131</v>
      </c>
      <c r="X5" s="201">
        <v>1</v>
      </c>
      <c r="Y5" s="201">
        <v>1</v>
      </c>
      <c r="Z5" s="201">
        <v>1</v>
      </c>
      <c r="AA5" s="203">
        <v>1</v>
      </c>
      <c r="AB5" s="201"/>
      <c r="AC5" s="202">
        <v>2017</v>
      </c>
      <c r="AD5" s="201">
        <v>1</v>
      </c>
      <c r="AE5" s="201">
        <v>1</v>
      </c>
      <c r="AF5" s="201">
        <v>1</v>
      </c>
      <c r="AG5" s="201">
        <v>1</v>
      </c>
      <c r="AH5" s="206" t="s">
        <v>131</v>
      </c>
      <c r="AI5" s="206" t="s">
        <v>131</v>
      </c>
      <c r="AJ5" s="206" t="s">
        <v>131</v>
      </c>
      <c r="AK5" s="206" t="s">
        <v>131</v>
      </c>
      <c r="AL5" s="201">
        <v>2</v>
      </c>
      <c r="AM5" s="201">
        <v>1</v>
      </c>
      <c r="AN5" s="201">
        <v>1</v>
      </c>
      <c r="AO5" s="207" t="s">
        <v>131</v>
      </c>
    </row>
    <row r="6" spans="1:41" x14ac:dyDescent="0.3">
      <c r="A6" s="202">
        <v>2018</v>
      </c>
      <c r="B6" s="201">
        <v>1</v>
      </c>
      <c r="C6" s="201">
        <v>1</v>
      </c>
      <c r="D6" s="201">
        <v>1</v>
      </c>
      <c r="E6" s="201">
        <v>2</v>
      </c>
      <c r="F6" s="201">
        <v>1</v>
      </c>
      <c r="G6" s="201">
        <v>2</v>
      </c>
      <c r="H6" s="201">
        <v>1</v>
      </c>
      <c r="I6" s="201">
        <v>1</v>
      </c>
      <c r="J6" s="201">
        <v>2</v>
      </c>
      <c r="K6" s="206" t="s">
        <v>131</v>
      </c>
      <c r="L6" s="204">
        <v>1</v>
      </c>
      <c r="M6" s="209" t="s">
        <v>131</v>
      </c>
      <c r="N6" s="204"/>
      <c r="O6" s="205">
        <v>2018</v>
      </c>
      <c r="P6" s="210" t="s">
        <v>131</v>
      </c>
      <c r="Q6" s="210" t="s">
        <v>131</v>
      </c>
      <c r="R6" s="210" t="s">
        <v>131</v>
      </c>
      <c r="S6" s="210" t="s">
        <v>131</v>
      </c>
      <c r="T6" s="210" t="s">
        <v>131</v>
      </c>
      <c r="U6" s="210" t="s">
        <v>131</v>
      </c>
      <c r="V6" s="210" t="s">
        <v>131</v>
      </c>
      <c r="W6" s="210" t="s">
        <v>131</v>
      </c>
      <c r="X6" s="210" t="s">
        <v>131</v>
      </c>
      <c r="Y6" s="210" t="s">
        <v>131</v>
      </c>
      <c r="Z6" s="210" t="s">
        <v>131</v>
      </c>
      <c r="AA6" s="209" t="s">
        <v>131</v>
      </c>
      <c r="AB6" s="204"/>
      <c r="AC6" s="205">
        <v>2018</v>
      </c>
      <c r="AD6" s="210" t="s">
        <v>131</v>
      </c>
      <c r="AE6" s="210" t="s">
        <v>131</v>
      </c>
      <c r="AF6" s="210" t="s">
        <v>131</v>
      </c>
      <c r="AG6" s="210" t="s">
        <v>131</v>
      </c>
      <c r="AH6" s="210" t="s">
        <v>131</v>
      </c>
      <c r="AI6" s="210" t="s">
        <v>131</v>
      </c>
      <c r="AJ6" s="210" t="s">
        <v>131</v>
      </c>
      <c r="AK6" s="210" t="s">
        <v>131</v>
      </c>
      <c r="AL6" s="210" t="s">
        <v>131</v>
      </c>
      <c r="AM6" s="210" t="s">
        <v>131</v>
      </c>
      <c r="AN6" s="210" t="s">
        <v>131</v>
      </c>
      <c r="AO6" s="209" t="s">
        <v>131</v>
      </c>
    </row>
    <row r="7" spans="1:41" x14ac:dyDescent="0.3">
      <c r="A7" s="202">
        <v>2019</v>
      </c>
      <c r="B7" s="201">
        <v>1</v>
      </c>
      <c r="C7" s="201">
        <v>1</v>
      </c>
      <c r="D7" s="201">
        <v>1</v>
      </c>
      <c r="E7" s="201">
        <v>1</v>
      </c>
      <c r="F7" s="201">
        <v>1</v>
      </c>
      <c r="G7" s="201">
        <v>1</v>
      </c>
      <c r="H7" s="201">
        <v>1</v>
      </c>
      <c r="I7" s="201">
        <v>1</v>
      </c>
      <c r="J7" s="201">
        <v>1</v>
      </c>
      <c r="K7" s="208" t="s">
        <v>131</v>
      </c>
      <c r="L7" s="206" t="s">
        <v>131</v>
      </c>
      <c r="M7" s="203">
        <v>1</v>
      </c>
      <c r="N7" s="201"/>
      <c r="O7" s="202">
        <v>2019</v>
      </c>
      <c r="P7" s="210" t="s">
        <v>131</v>
      </c>
      <c r="Q7" s="210" t="s">
        <v>131</v>
      </c>
      <c r="R7" s="210" t="s">
        <v>131</v>
      </c>
      <c r="S7" s="210" t="s">
        <v>131</v>
      </c>
      <c r="T7" s="210" t="s">
        <v>131</v>
      </c>
      <c r="U7" s="210" t="s">
        <v>131</v>
      </c>
      <c r="V7" s="210" t="s">
        <v>131</v>
      </c>
      <c r="W7" s="210" t="s">
        <v>131</v>
      </c>
      <c r="X7" s="210" t="s">
        <v>131</v>
      </c>
      <c r="Y7" s="210" t="s">
        <v>131</v>
      </c>
      <c r="Z7" s="210" t="s">
        <v>131</v>
      </c>
      <c r="AA7" s="209" t="s">
        <v>131</v>
      </c>
      <c r="AB7" s="201"/>
      <c r="AC7" s="202">
        <v>2019</v>
      </c>
      <c r="AD7" s="210" t="s">
        <v>131</v>
      </c>
      <c r="AE7" s="210" t="s">
        <v>131</v>
      </c>
      <c r="AF7" s="210" t="s">
        <v>131</v>
      </c>
      <c r="AG7" s="210" t="s">
        <v>131</v>
      </c>
      <c r="AH7" s="210" t="s">
        <v>131</v>
      </c>
      <c r="AI7" s="210" t="s">
        <v>131</v>
      </c>
      <c r="AJ7" s="210" t="s">
        <v>131</v>
      </c>
      <c r="AK7" s="210" t="s">
        <v>131</v>
      </c>
      <c r="AL7" s="210" t="s">
        <v>131</v>
      </c>
      <c r="AM7" s="210" t="s">
        <v>131</v>
      </c>
      <c r="AN7" s="210" t="s">
        <v>131</v>
      </c>
      <c r="AO7" s="209" t="s">
        <v>131</v>
      </c>
    </row>
    <row r="8" spans="1:41" x14ac:dyDescent="0.3">
      <c r="A8" s="202">
        <v>2020</v>
      </c>
      <c r="B8" s="206" t="s">
        <v>131</v>
      </c>
      <c r="C8" s="201">
        <v>1</v>
      </c>
      <c r="D8" s="206" t="s">
        <v>131</v>
      </c>
      <c r="E8" s="201">
        <v>1</v>
      </c>
      <c r="F8" s="201">
        <v>1</v>
      </c>
      <c r="G8" s="201">
        <v>1</v>
      </c>
      <c r="H8" s="201">
        <v>1</v>
      </c>
      <c r="I8" s="206" t="s">
        <v>131</v>
      </c>
      <c r="J8" s="201">
        <v>1</v>
      </c>
      <c r="K8" s="201">
        <v>1</v>
      </c>
      <c r="L8" s="206" t="s">
        <v>131</v>
      </c>
      <c r="M8" s="203">
        <v>1</v>
      </c>
      <c r="N8" s="201"/>
      <c r="O8" s="202">
        <v>2020</v>
      </c>
      <c r="P8" s="206" t="s">
        <v>131</v>
      </c>
      <c r="Q8" s="201">
        <v>1</v>
      </c>
      <c r="R8" s="206" t="s">
        <v>131</v>
      </c>
      <c r="S8" s="201">
        <v>1</v>
      </c>
      <c r="T8" s="201">
        <v>1</v>
      </c>
      <c r="U8" s="201">
        <v>1</v>
      </c>
      <c r="V8" s="201">
        <v>1</v>
      </c>
      <c r="W8" s="206" t="s">
        <v>131</v>
      </c>
      <c r="X8" s="201">
        <v>1</v>
      </c>
      <c r="Y8" s="201">
        <v>1</v>
      </c>
      <c r="Z8" s="206" t="s">
        <v>131</v>
      </c>
      <c r="AA8" s="203">
        <v>1</v>
      </c>
      <c r="AB8" s="201"/>
      <c r="AC8" s="202">
        <v>2020</v>
      </c>
      <c r="AD8" s="206" t="s">
        <v>131</v>
      </c>
      <c r="AE8" s="201">
        <v>1</v>
      </c>
      <c r="AF8" s="206" t="s">
        <v>131</v>
      </c>
      <c r="AG8" s="201">
        <v>1</v>
      </c>
      <c r="AH8" s="201">
        <v>1</v>
      </c>
      <c r="AI8" s="201">
        <v>1</v>
      </c>
      <c r="AJ8" s="201">
        <v>1</v>
      </c>
      <c r="AK8" s="206" t="s">
        <v>131</v>
      </c>
      <c r="AL8" s="201">
        <v>1</v>
      </c>
      <c r="AM8" s="201">
        <v>1</v>
      </c>
      <c r="AN8" s="206" t="s">
        <v>131</v>
      </c>
      <c r="AO8" s="203">
        <v>1</v>
      </c>
    </row>
    <row r="9" spans="1:41" x14ac:dyDescent="0.3">
      <c r="A9" s="202">
        <v>2021</v>
      </c>
      <c r="B9" s="201">
        <v>1</v>
      </c>
      <c r="C9" s="206" t="s">
        <v>131</v>
      </c>
      <c r="D9" s="201">
        <v>1</v>
      </c>
      <c r="E9" s="201">
        <v>1</v>
      </c>
      <c r="F9" s="201">
        <v>1</v>
      </c>
      <c r="G9" s="201">
        <v>1</v>
      </c>
      <c r="H9" s="206" t="s">
        <v>131</v>
      </c>
      <c r="I9" s="201">
        <v>2</v>
      </c>
      <c r="J9" s="206">
        <v>3</v>
      </c>
      <c r="K9" s="206">
        <v>2</v>
      </c>
      <c r="L9" s="206" t="s">
        <v>131</v>
      </c>
      <c r="M9" s="209" t="s">
        <v>131</v>
      </c>
      <c r="N9" s="201"/>
      <c r="O9" s="202">
        <v>2021</v>
      </c>
      <c r="P9" s="201">
        <v>1</v>
      </c>
      <c r="Q9" s="206" t="s">
        <v>131</v>
      </c>
      <c r="R9" s="201">
        <v>1</v>
      </c>
      <c r="S9" s="201">
        <v>1</v>
      </c>
      <c r="T9" s="201">
        <v>1</v>
      </c>
      <c r="U9" s="201">
        <v>1</v>
      </c>
      <c r="V9" s="206" t="s">
        <v>131</v>
      </c>
      <c r="W9" s="201">
        <v>1</v>
      </c>
      <c r="X9" s="206">
        <v>1</v>
      </c>
      <c r="Y9" s="206">
        <v>1</v>
      </c>
      <c r="Z9" s="206" t="s">
        <v>131</v>
      </c>
      <c r="AA9" s="207" t="s">
        <v>131</v>
      </c>
      <c r="AB9" s="201"/>
      <c r="AC9" s="202">
        <v>2021</v>
      </c>
      <c r="AD9" s="201">
        <v>1</v>
      </c>
      <c r="AE9" s="206" t="s">
        <v>131</v>
      </c>
      <c r="AF9" s="201">
        <v>1</v>
      </c>
      <c r="AG9" s="201">
        <v>1</v>
      </c>
      <c r="AH9" s="201">
        <v>1</v>
      </c>
      <c r="AI9" s="201">
        <v>1</v>
      </c>
      <c r="AJ9" s="206">
        <v>1</v>
      </c>
      <c r="AK9" s="201">
        <v>1</v>
      </c>
      <c r="AL9" s="206">
        <v>1</v>
      </c>
      <c r="AM9" s="206">
        <v>1</v>
      </c>
      <c r="AN9" s="206" t="s">
        <v>131</v>
      </c>
      <c r="AO9" s="207" t="s">
        <v>131</v>
      </c>
    </row>
    <row r="10" spans="1:41" ht="15" thickBot="1" x14ac:dyDescent="0.35">
      <c r="A10" s="266">
        <v>2022</v>
      </c>
      <c r="B10" s="267">
        <v>1</v>
      </c>
      <c r="C10" s="267">
        <v>1</v>
      </c>
      <c r="D10" s="267">
        <v>1</v>
      </c>
      <c r="E10" s="267">
        <v>1</v>
      </c>
      <c r="F10" s="268">
        <v>1</v>
      </c>
      <c r="G10" s="268" t="s">
        <v>131</v>
      </c>
      <c r="H10" s="268" t="s">
        <v>131</v>
      </c>
      <c r="I10" s="268" t="s">
        <v>131</v>
      </c>
      <c r="J10" s="268" t="s">
        <v>131</v>
      </c>
      <c r="K10" s="268" t="s">
        <v>131</v>
      </c>
      <c r="L10" s="268" t="s">
        <v>131</v>
      </c>
      <c r="M10" s="269" t="s">
        <v>131</v>
      </c>
      <c r="O10" s="266">
        <v>2022</v>
      </c>
      <c r="P10" s="267">
        <v>1</v>
      </c>
      <c r="Q10" s="267">
        <v>1</v>
      </c>
      <c r="R10" s="267">
        <v>1</v>
      </c>
      <c r="S10" s="267">
        <v>1</v>
      </c>
      <c r="T10" s="268">
        <v>1</v>
      </c>
      <c r="U10" s="268" t="s">
        <v>131</v>
      </c>
      <c r="V10" s="268" t="s">
        <v>131</v>
      </c>
      <c r="W10" s="268" t="s">
        <v>131</v>
      </c>
      <c r="X10" s="268" t="s">
        <v>131</v>
      </c>
      <c r="Y10" s="268" t="s">
        <v>131</v>
      </c>
      <c r="Z10" s="268" t="s">
        <v>131</v>
      </c>
      <c r="AA10" s="269" t="s">
        <v>131</v>
      </c>
      <c r="AC10" s="266">
        <v>2022</v>
      </c>
      <c r="AD10" s="267">
        <v>1</v>
      </c>
      <c r="AE10" s="267">
        <v>1</v>
      </c>
      <c r="AF10" s="267">
        <v>1</v>
      </c>
      <c r="AG10" s="267">
        <v>1</v>
      </c>
      <c r="AH10" s="268">
        <v>1</v>
      </c>
      <c r="AI10" s="268" t="s">
        <v>131</v>
      </c>
      <c r="AJ10" s="268" t="s">
        <v>131</v>
      </c>
      <c r="AK10" s="268" t="s">
        <v>131</v>
      </c>
      <c r="AL10" s="268" t="s">
        <v>131</v>
      </c>
      <c r="AM10" s="268" t="s">
        <v>131</v>
      </c>
      <c r="AN10" s="268" t="s">
        <v>131</v>
      </c>
      <c r="AO10" s="269" t="s">
        <v>131</v>
      </c>
    </row>
    <row r="22" spans="26:26" x14ac:dyDescent="0.3">
      <c r="Z22" s="196"/>
    </row>
  </sheetData>
  <mergeCells count="3">
    <mergeCell ref="A1:M1"/>
    <mergeCell ref="O1:AA1"/>
    <mergeCell ref="AC1:AO1"/>
  </mergeCells>
  <pageMargins left="0.7" right="0.7" top="0.75" bottom="0.75" header="0.3" footer="0.3"/>
  <pageSetup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0BB3-5E3A-447D-AB0E-F2F2F9BD6C69}">
  <sheetPr codeName="Sheet6">
    <tabColor theme="7" tint="0.59999389629810485"/>
  </sheetPr>
  <dimension ref="A1:N13"/>
  <sheetViews>
    <sheetView workbookViewId="0">
      <selection activeCell="I1" sqref="I1"/>
    </sheetView>
  </sheetViews>
  <sheetFormatPr defaultRowHeight="14.4" x14ac:dyDescent="0.3"/>
  <cols>
    <col min="1" max="3" width="30.6640625" customWidth="1"/>
    <col min="14" max="14" width="26.5546875" bestFit="1" customWidth="1"/>
  </cols>
  <sheetData>
    <row r="1" spans="1:14" ht="20.399999999999999" thickBot="1" x14ac:dyDescent="0.45">
      <c r="A1" s="342" t="s">
        <v>39</v>
      </c>
      <c r="B1" s="343"/>
      <c r="C1" s="344"/>
    </row>
    <row r="2" spans="1:14" ht="18" thickBot="1" x14ac:dyDescent="0.4">
      <c r="A2" s="12" t="s">
        <v>36</v>
      </c>
      <c r="B2" s="13" t="s">
        <v>37</v>
      </c>
      <c r="C2" s="15"/>
    </row>
    <row r="3" spans="1:14" ht="15" thickBot="1" x14ac:dyDescent="0.35">
      <c r="A3" s="16" t="s">
        <v>0</v>
      </c>
      <c r="B3" s="16" t="s">
        <v>26</v>
      </c>
      <c r="C3" s="16"/>
      <c r="N3" s="127"/>
    </row>
    <row r="4" spans="1:14" ht="15" thickBot="1" x14ac:dyDescent="0.35">
      <c r="A4" s="17"/>
      <c r="B4" s="18"/>
      <c r="C4" s="19"/>
    </row>
    <row r="5" spans="1:14" ht="18" thickBot="1" x14ac:dyDescent="0.4">
      <c r="A5" s="23" t="s">
        <v>48</v>
      </c>
      <c r="B5" s="24" t="s">
        <v>28</v>
      </c>
      <c r="C5" s="23" t="s">
        <v>122</v>
      </c>
    </row>
    <row r="6" spans="1:14" x14ac:dyDescent="0.3">
      <c r="A6" s="20">
        <v>464</v>
      </c>
      <c r="B6" s="26">
        <v>380</v>
      </c>
      <c r="C6" s="26">
        <v>446</v>
      </c>
    </row>
    <row r="7" spans="1:14" ht="15" thickBot="1" x14ac:dyDescent="0.35">
      <c r="A7" s="21">
        <v>464</v>
      </c>
      <c r="B7" s="21">
        <v>380</v>
      </c>
      <c r="C7" s="21">
        <v>446</v>
      </c>
    </row>
    <row r="8" spans="1:14" ht="15" thickBot="1" x14ac:dyDescent="0.35">
      <c r="A8" s="25" t="s">
        <v>38</v>
      </c>
      <c r="B8" s="28"/>
      <c r="C8" s="29"/>
    </row>
    <row r="9" spans="1:14" x14ac:dyDescent="0.3">
      <c r="A9" s="17">
        <v>40</v>
      </c>
      <c r="B9" s="17"/>
      <c r="C9" s="19"/>
    </row>
    <row r="10" spans="1:14" ht="15" thickBot="1" x14ac:dyDescent="0.35">
      <c r="A10" s="27">
        <v>85</v>
      </c>
      <c r="B10" s="27"/>
      <c r="C10" s="22"/>
    </row>
    <row r="11" spans="1:14" ht="18" thickBot="1" x14ac:dyDescent="0.4">
      <c r="A11" s="23" t="s">
        <v>121</v>
      </c>
      <c r="B11" s="24" t="s">
        <v>120</v>
      </c>
      <c r="C11" s="23" t="s">
        <v>123</v>
      </c>
    </row>
    <row r="12" spans="1:14" x14ac:dyDescent="0.3">
      <c r="A12" s="20">
        <f>INDEX('Storage-elevation'!$B$2:$B$279,MATCH(A6,'Storage-elevation'!$A$2:$A$279,0))/1000</f>
        <v>125.63200000000001</v>
      </c>
      <c r="B12" s="26">
        <f>INDEX('Storage-elevation'!$B$2:$B$279,MATCH(B6,'Storage-elevation'!$A$2:$A$279,0))/1000</f>
        <v>20.475000000000001</v>
      </c>
      <c r="C12" s="26">
        <f>INDEX('Storage-elevation'!$B$2:$B$279,MATCH(C6,'Storage-elevation'!$A$2:$A$279,0))/1000</f>
        <v>92.706000000000003</v>
      </c>
    </row>
    <row r="13" spans="1:14" ht="15" thickBot="1" x14ac:dyDescent="0.35">
      <c r="A13" s="20">
        <f>INDEX('Storage-elevation'!$B$2:$B$279,MATCH(A7,'Storage-elevation'!$A$2:$A$279,0))/1000</f>
        <v>125.63200000000001</v>
      </c>
      <c r="B13" s="21">
        <f>INDEX('Storage-elevation'!$B$2:$B$279,MATCH(B7,'Storage-elevation'!$A$2:$A$279,0))/1000</f>
        <v>20.475000000000001</v>
      </c>
      <c r="C13" s="21">
        <f>INDEX('Storage-elevation'!$B$2:$B$279,MATCH(C7,'Storage-elevation'!$A$2:$A$279,0))/1000</f>
        <v>92.706000000000003</v>
      </c>
    </row>
  </sheetData>
  <mergeCells count="1">
    <mergeCell ref="A1:C1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C204-52D2-4BDA-BA92-314EC9C06F31}">
  <sheetPr codeName="Sheet7"/>
  <dimension ref="A1:M102"/>
  <sheetViews>
    <sheetView workbookViewId="0">
      <selection activeCell="I1" sqref="I1"/>
    </sheetView>
  </sheetViews>
  <sheetFormatPr defaultRowHeight="14.4" x14ac:dyDescent="0.3"/>
  <cols>
    <col min="2" max="13" width="18.6640625" customWidth="1"/>
  </cols>
  <sheetData>
    <row r="1" spans="1:13" ht="17.399999999999999" x14ac:dyDescent="0.35">
      <c r="A1" s="180" t="s">
        <v>42</v>
      </c>
      <c r="B1" s="181" t="str">
        <f ca="1" xml:space="preserve"> Main!$G$3</f>
        <v>MIL Jan 10, 2024</v>
      </c>
      <c r="C1" s="181" t="str">
        <f ca="1" xml:space="preserve"> Main!$G$4</f>
        <v>MIL Feb 7, 2024</v>
      </c>
      <c r="D1" s="181" t="str">
        <f ca="1" xml:space="preserve"> Main!$G$5</f>
        <v>MIL Mar 15, 2024</v>
      </c>
      <c r="E1" s="181" t="str">
        <f ca="1" xml:space="preserve"> Main!$G$6</f>
        <v>MIL Apr 18, 2024</v>
      </c>
      <c r="F1" s="181" t="str">
        <f ca="1" xml:space="preserve"> Main!$G$7</f>
        <v>MIL May 15, 2024</v>
      </c>
      <c r="G1" s="181" t="str">
        <f ca="1" xml:space="preserve"> Main!$G$8</f>
        <v>MIL May 28, 2024</v>
      </c>
      <c r="H1" s="181" t="str">
        <f ca="1" xml:space="preserve"> Main!$G$9</f>
        <v>--</v>
      </c>
      <c r="I1" s="181" t="str">
        <f ca="1" xml:space="preserve"> Main!$G$10</f>
        <v>--</v>
      </c>
      <c r="J1" s="181" t="str">
        <f ca="1" xml:space="preserve"> Main!$G$11</f>
        <v>--</v>
      </c>
      <c r="K1" s="181" t="str">
        <f ca="1">Main!$G$12</f>
        <v>--</v>
      </c>
      <c r="L1" s="181" t="str">
        <f ca="1" xml:space="preserve"> Main!$G$13</f>
        <v>--</v>
      </c>
      <c r="M1" s="181" t="str">
        <f ca="1" xml:space="preserve"> Main!$G$14</f>
        <v>--</v>
      </c>
    </row>
    <row r="2" spans="1:13" x14ac:dyDescent="0.3">
      <c r="A2" s="42"/>
      <c r="B2" s="136" cm="1">
        <f t="array" aca="1" ref="B2" ca="1">IF(ISNUMBER(Main!$F$3),INDEX(INDIRECT("'"&amp;Main!$E$3&amp;"'!$B$1:$Y$550"),ROW(B2),(MATCH("Time",INDIRECT("'"&amp;Main!$E$3&amp;"'!$B$1:$AA$1"),0))),"--")</f>
        <v>0.5778240740740741</v>
      </c>
      <c r="C2" s="136" cm="1">
        <f t="array" aca="1" ref="C2" ca="1">IF(ISNUMBER(Main!$F$4),INDEX(INDIRECT("'"&amp;Main!$E$4&amp;"'!$B$1:$Y$550"),ROW(C2),(MATCH("Time",INDIRECT("'"&amp;Main!$E$4&amp;"'!$B$1:$AA$1"),0))),"--")</f>
        <v>0.59758101851851853</v>
      </c>
      <c r="D2" s="136" cm="1">
        <f t="array" aca="1" ref="D2" ca="1">IF(ISNUMBER(Main!$F$5),INDEX(INDIRECT("'"&amp;Main!$E$5&amp;"'!$B$1:$Y$550"),ROW(D2),(MATCH("Time",INDIRECT("'"&amp;Main!$E$5&amp;"'!$B$1:$AA$1"),0))),"--")</f>
        <v>0.44378472222222221</v>
      </c>
      <c r="E2" s="136" cm="1">
        <f t="array" aca="1" ref="E2" ca="1">IF(ISNUMBER(Main!$F$6),INDEX(INDIRECT("'"&amp;Main!$E$6&amp;"'!$B$1:$Y$550"),ROW(E2),(MATCH("Time",INDIRECT("'"&amp;Main!$E$6&amp;"'!$B$1:$AA$1"),0))),"--")</f>
        <v>0.60260416666666672</v>
      </c>
      <c r="F2" s="136" cm="1">
        <f t="array" aca="1" ref="F2" ca="1">IF(ISNUMBER(Main!$F$7),INDEX(INDIRECT("'"&amp;Main!$E$7&amp;"'!$B$1:$Y$550"),ROW(F2),(MATCH("Time",INDIRECT("'"&amp;Main!$E$7&amp;"'!$B$1:$AA$1"),0))),"--")</f>
        <v>0.39243055555555556</v>
      </c>
      <c r="G2" s="136" cm="1">
        <f t="array" aca="1" ref="G2" ca="1">IF(ISNUMBER(Main!$F$8),INDEX(INDIRECT("'"&amp;Main!$E$8&amp;"'!$B$1:$Y$550"),ROW(G2),(MATCH("Time",INDIRECT("'"&amp;Main!$E$8&amp;"'!$B$1:$AA$1"),0))),"--")</f>
        <v>0.54590277777777774</v>
      </c>
      <c r="H2" s="136" t="str" cm="1">
        <f t="array" aca="1" ref="H2" ca="1">IF(ISNUMBER(Main!$F$9),INDEX(INDIRECT("'"&amp;Main!$E$9&amp;"'!$B$1:$Y$550"),ROW(H2),(MATCH("Time",INDIRECT("'"&amp;Main!$E$9&amp;"'!$B$1:$AA$1"),0))),"--")</f>
        <v>--</v>
      </c>
      <c r="I2" s="136" t="str" cm="1">
        <f t="array" aca="1" ref="I2" ca="1">IF(ISNUMBER(Main!$F$10),INDEX(INDIRECT("'"&amp;Main!$E$10&amp;"'!$B$1:$Y$550"),ROW(I2),(MATCH("Time",INDIRECT("'"&amp;Main!$E$10&amp;"'!$B$1:$AA$1"),0))),"--")</f>
        <v>--</v>
      </c>
      <c r="J2" s="136" t="str" cm="1">
        <f t="array" aca="1" ref="J2" ca="1">IF(ISNUMBER(Main!$F$11),INDEX(INDIRECT("'"&amp;Main!$E$11&amp;"'!$B$1:$Y$550"),ROW(J2),(MATCH("Time",INDIRECT("'"&amp;Main!$E$11&amp;"'!$B$1:$AA$1"),0))),"--")</f>
        <v>--</v>
      </c>
      <c r="K2" s="136" t="str" cm="1">
        <f t="array" aca="1" ref="K2" ca="1">IF(ISNUMBER(Main!$F$12),INDEX(INDIRECT("'"&amp;Main!$E$12&amp;"'!$B$1:$Y$550"),ROW(K2),(MATCH("Time",INDIRECT("'"&amp;Main!$E$12&amp;"'!$B$1:$AA$1"),0))),"--")</f>
        <v>--</v>
      </c>
      <c r="L2" s="136" t="str" cm="1">
        <f t="array" aca="1" ref="L2" ca="1">IF(ISNUMBER(Main!$F$13),INDEX(INDIRECT("'"&amp;Main!$E$13&amp;"'!$B$1:$Y$550"),ROW(L2),(MATCH("Time",INDIRECT("'"&amp;Main!$E$13&amp;"'!$B$1:$AA$1"),0))),"--")</f>
        <v>--</v>
      </c>
      <c r="M2" s="136" t="str" cm="1">
        <f t="array" aca="1" ref="M2" ca="1">IF(ISNUMBER(Main!$F$14),INDEX(INDIRECT("'"&amp;Main!$E$14&amp;"'!$B$1:$Y$550"),ROW(M2),(MATCH("Time",INDIRECT("'"&amp;Main!$E$14&amp;"'!$B$1:$AA$1"),0))),"--")</f>
        <v>--</v>
      </c>
    </row>
    <row r="3" spans="1:13" x14ac:dyDescent="0.3">
      <c r="A3" s="43"/>
      <c r="B3" s="137" cm="1">
        <f t="array" aca="1" ref="B3" ca="1">IF(ISNUMBER(Main!$F$3),INDEX(INDIRECT("'"&amp;Main!$E$3&amp;"'!$B$1:$Y$550"),ROW(B3),(MATCH("Time",INDIRECT("'"&amp;Main!$E$3&amp;"'!$B$1:$AA$1"),0))),"--")</f>
        <v>0.5779629629629629</v>
      </c>
      <c r="C3" s="137" cm="1">
        <f t="array" aca="1" ref="C3" ca="1">IF(ISNUMBER(Main!$F$4),INDEX(INDIRECT("'"&amp;Main!$E$4&amp;"'!$B$1:$Y$550"),ROW(C3),(MATCH("Time",INDIRECT("'"&amp;Main!$E$4&amp;"'!$B$1:$AA$1"),0))),"--")</f>
        <v>0.59769675925925925</v>
      </c>
      <c r="D3" s="137" cm="1">
        <f t="array" aca="1" ref="D3" ca="1">IF(ISNUMBER(Main!$F$5),INDEX(INDIRECT("'"&amp;Main!$E$5&amp;"'!$B$1:$Y$550"),ROW(D3),(MATCH("Time",INDIRECT("'"&amp;Main!$E$5&amp;"'!$B$1:$AA$1"),0))),"--")</f>
        <v>0.44394675925925925</v>
      </c>
      <c r="E3" s="137" cm="1">
        <f t="array" aca="1" ref="E3" ca="1">IF(ISNUMBER(Main!$F$6),INDEX(INDIRECT("'"&amp;Main!$E$6&amp;"'!$B$1:$Y$550"),ROW(E3),(MATCH("Time",INDIRECT("'"&amp;Main!$E$6&amp;"'!$B$1:$AA$1"),0))),"--")</f>
        <v>0.6028472222222222</v>
      </c>
      <c r="F3" s="137" cm="1">
        <f t="array" aca="1" ref="F3" ca="1">IF(ISNUMBER(Main!$F$7),INDEX(INDIRECT("'"&amp;Main!$E$7&amp;"'!$B$1:$Y$550"),ROW(F3),(MATCH("Time",INDIRECT("'"&amp;Main!$E$7&amp;"'!$B$1:$AA$1"),0))),"--")</f>
        <v>0.39319444444444446</v>
      </c>
      <c r="G3" s="137" cm="1">
        <f t="array" aca="1" ref="G3" ca="1">IF(ISNUMBER(Main!$F$8),INDEX(INDIRECT("'"&amp;Main!$E$8&amp;"'!$B$1:$Y$550"),ROW(G3),(MATCH("Time",INDIRECT("'"&amp;Main!$E$8&amp;"'!$B$1:$AA$1"),0))),"--")</f>
        <v>0.54627314814814809</v>
      </c>
      <c r="H3" s="137" t="str" cm="1">
        <f t="array" aca="1" ref="H3" ca="1">IF(ISNUMBER(Main!$F$9),INDEX(INDIRECT("'"&amp;Main!$E$9&amp;"'!$B$1:$Y$550"),ROW(H3),(MATCH("Time",INDIRECT("'"&amp;Main!$E$9&amp;"'!$B$1:$AA$1"),0))),"--")</f>
        <v>--</v>
      </c>
      <c r="I3" s="137" t="str" cm="1">
        <f t="array" aca="1" ref="I3" ca="1">IF(ISNUMBER(Main!$F$10),INDEX(INDIRECT("'"&amp;Main!$E$10&amp;"'!$B$1:$Y$550"),ROW(I3),(MATCH("Time",INDIRECT("'"&amp;Main!$E$10&amp;"'!$B$1:$AA$1"),0))),"--")</f>
        <v>--</v>
      </c>
      <c r="J3" s="137" t="str" cm="1">
        <f t="array" aca="1" ref="J3" ca="1">IF(ISNUMBER(Main!$F$11),INDEX(INDIRECT("'"&amp;Main!$E$11&amp;"'!$B$1:$Y$550"),ROW(J3),(MATCH("Time",INDIRECT("'"&amp;Main!$E$11&amp;"'!$B$1:$AA$1"),0))),"--")</f>
        <v>--</v>
      </c>
      <c r="K3" s="137" t="str" cm="1">
        <f t="array" aca="1" ref="K3" ca="1">IF(ISNUMBER(Main!$F$12),INDEX(INDIRECT("'"&amp;Main!$E$12&amp;"'!$B$1:$Y$550"),ROW(K3),(MATCH("Time",INDIRECT("'"&amp;Main!$E$12&amp;"'!$B$1:$AA$1"),0))),"--")</f>
        <v>--</v>
      </c>
      <c r="L3" s="137" t="str" cm="1">
        <f t="array" aca="1" ref="L3" ca="1">IF(ISNUMBER(Main!$F$13),INDEX(INDIRECT("'"&amp;Main!$E$13&amp;"'!$B$1:$Y$550"),ROW(L3),(MATCH("Time",INDIRECT("'"&amp;Main!$E$13&amp;"'!$B$1:$AA$1"),0))),"--")</f>
        <v>--</v>
      </c>
      <c r="M3" s="137" t="str" cm="1">
        <f t="array" aca="1" ref="M3" ca="1">IF(ISNUMBER(Main!$F$14),INDEX(INDIRECT("'"&amp;Main!$E$14&amp;"'!$B$1:$Y$550"),ROW(M3),(MATCH("Time",INDIRECT("'"&amp;Main!$E$14&amp;"'!$B$1:$AA$1"),0))),"--")</f>
        <v>--</v>
      </c>
    </row>
    <row r="4" spans="1:13" x14ac:dyDescent="0.3">
      <c r="A4" s="43"/>
      <c r="B4" s="137" cm="1">
        <f t="array" aca="1" ref="B4" ca="1">IF(ISNUMBER(Main!$F$3),INDEX(INDIRECT("'"&amp;Main!$E$3&amp;"'!$B$1:$Y$550"),ROW(B4),(MATCH("Time",INDIRECT("'"&amp;Main!$E$3&amp;"'!$B$1:$AA$1"),0))),"--")</f>
        <v>0.57807870370370373</v>
      </c>
      <c r="C4" s="137" cm="1">
        <f t="array" aca="1" ref="C4" ca="1">IF(ISNUMBER(Main!$F$4),INDEX(INDIRECT("'"&amp;Main!$E$4&amp;"'!$B$1:$Y$550"),ROW(C4),(MATCH("Time",INDIRECT("'"&amp;Main!$E$4&amp;"'!$B$1:$AA$1"),0))),"--")</f>
        <v>0.59780092592592593</v>
      </c>
      <c r="D4" s="137" cm="1">
        <f t="array" aca="1" ref="D4" ca="1">IF(ISNUMBER(Main!$F$5),INDEX(INDIRECT("'"&amp;Main!$E$5&amp;"'!$B$1:$Y$550"),ROW(D4),(MATCH("Time",INDIRECT("'"&amp;Main!$E$5&amp;"'!$B$1:$AA$1"),0))),"--")</f>
        <v>0.44408564814814816</v>
      </c>
      <c r="E4" s="137" cm="1">
        <f t="array" aca="1" ref="E4" ca="1">IF(ISNUMBER(Main!$F$6),INDEX(INDIRECT("'"&amp;Main!$E$6&amp;"'!$B$1:$Y$550"),ROW(E4),(MATCH("Time",INDIRECT("'"&amp;Main!$E$6&amp;"'!$B$1:$AA$1"),0))),"--")</f>
        <v>0.60300925925925919</v>
      </c>
      <c r="F4" s="137" cm="1">
        <f t="array" aca="1" ref="F4" ca="1">IF(ISNUMBER(Main!$F$7),INDEX(INDIRECT("'"&amp;Main!$E$7&amp;"'!$B$1:$Y$550"),ROW(F4),(MATCH("Time",INDIRECT("'"&amp;Main!$E$7&amp;"'!$B$1:$AA$1"),0))),"--")</f>
        <v>0.39357638888888885</v>
      </c>
      <c r="G4" s="137" cm="1">
        <f t="array" aca="1" ref="G4" ca="1">IF(ISNUMBER(Main!$F$8),INDEX(INDIRECT("'"&amp;Main!$E$8&amp;"'!$B$1:$Y$550"),ROW(G4),(MATCH("Time",INDIRECT("'"&amp;Main!$E$8&amp;"'!$B$1:$AA$1"),0))),"--")</f>
        <v>0.5464930555555555</v>
      </c>
      <c r="H4" s="137" t="str" cm="1">
        <f t="array" aca="1" ref="H4" ca="1">IF(ISNUMBER(Main!$F$9),INDEX(INDIRECT("'"&amp;Main!$E$9&amp;"'!$B$1:$Y$550"),ROW(H4),(MATCH("Time",INDIRECT("'"&amp;Main!$E$9&amp;"'!$B$1:$AA$1"),0))),"--")</f>
        <v>--</v>
      </c>
      <c r="I4" s="137" t="str" cm="1">
        <f t="array" aca="1" ref="I4" ca="1">IF(ISNUMBER(Main!$F$10),INDEX(INDIRECT("'"&amp;Main!$E$10&amp;"'!$B$1:$Y$550"),ROW(I4),(MATCH("Time",INDIRECT("'"&amp;Main!$E$10&amp;"'!$B$1:$AA$1"),0))),"--")</f>
        <v>--</v>
      </c>
      <c r="J4" s="137" t="str" cm="1">
        <f t="array" aca="1" ref="J4" ca="1">IF(ISNUMBER(Main!$F$11),INDEX(INDIRECT("'"&amp;Main!$E$11&amp;"'!$B$1:$Y$550"),ROW(J4),(MATCH("Time",INDIRECT("'"&amp;Main!$E$11&amp;"'!$B$1:$AA$1"),0))),"--")</f>
        <v>--</v>
      </c>
      <c r="K4" s="137" t="str" cm="1">
        <f t="array" aca="1" ref="K4" ca="1">IF(ISNUMBER(Main!$F$12),INDEX(INDIRECT("'"&amp;Main!$E$12&amp;"'!$B$1:$Y$550"),ROW(K4),(MATCH("Time",INDIRECT("'"&amp;Main!$E$12&amp;"'!$B$1:$AA$1"),0))),"--")</f>
        <v>--</v>
      </c>
      <c r="L4" s="137" t="str" cm="1">
        <f t="array" aca="1" ref="L4" ca="1">IF(ISNUMBER(Main!$F$13),INDEX(INDIRECT("'"&amp;Main!$E$13&amp;"'!$B$1:$Y$550"),ROW(L4),(MATCH("Time",INDIRECT("'"&amp;Main!$E$13&amp;"'!$B$1:$AA$1"),0))),"--")</f>
        <v>--</v>
      </c>
      <c r="M4" s="137" t="str" cm="1">
        <f t="array" aca="1" ref="M4" ca="1">IF(ISNUMBER(Main!$F$14),INDEX(INDIRECT("'"&amp;Main!$E$14&amp;"'!$B$1:$Y$550"),ROW(M4),(MATCH("Time",INDIRECT("'"&amp;Main!$E$14&amp;"'!$B$1:$AA$1"),0))),"--")</f>
        <v>--</v>
      </c>
    </row>
    <row r="5" spans="1:13" x14ac:dyDescent="0.3">
      <c r="A5" s="43"/>
      <c r="B5" s="137" cm="1">
        <f t="array" aca="1" ref="B5" ca="1">IF(ISNUMBER(Main!$F$3),INDEX(INDIRECT("'"&amp;Main!$E$3&amp;"'!$B$1:$Y$550"),ROW(B5),(MATCH("Time",INDIRECT("'"&amp;Main!$E$3&amp;"'!$B$1:$AA$1"),0))),"--")</f>
        <v>0.57847222222222217</v>
      </c>
      <c r="C5" s="137" cm="1">
        <f t="array" aca="1" ref="C5" ca="1">IF(ISNUMBER(Main!$F$4),INDEX(INDIRECT("'"&amp;Main!$E$4&amp;"'!$B$1:$Y$550"),ROW(C5),(MATCH("Time",INDIRECT("'"&amp;Main!$E$4&amp;"'!$B$1:$AA$1"),0))),"--")</f>
        <v>0.59793981481481484</v>
      </c>
      <c r="D5" s="137" cm="1">
        <f t="array" aca="1" ref="D5" ca="1">IF(ISNUMBER(Main!$F$5),INDEX(INDIRECT("'"&amp;Main!$E$5&amp;"'!$B$1:$Y$550"),ROW(D5),(MATCH("Time",INDIRECT("'"&amp;Main!$E$5&amp;"'!$B$1:$AA$1"),0))),"--")</f>
        <v>0.44427083333333334</v>
      </c>
      <c r="E5" s="137" cm="1">
        <f t="array" aca="1" ref="E5" ca="1">IF(ISNUMBER(Main!$F$6),INDEX(INDIRECT("'"&amp;Main!$E$6&amp;"'!$B$1:$Y$550"),ROW(E5),(MATCH("Time",INDIRECT("'"&amp;Main!$E$6&amp;"'!$B$1:$AA$1"),0))),"--")</f>
        <v>0.60318287037037044</v>
      </c>
      <c r="F5" s="137" cm="1">
        <f t="array" aca="1" ref="F5" ca="1">IF(ISNUMBER(Main!$F$7),INDEX(INDIRECT("'"&amp;Main!$E$7&amp;"'!$B$1:$Y$550"),ROW(F5),(MATCH("Time",INDIRECT("'"&amp;Main!$E$7&amp;"'!$B$1:$AA$1"),0))),"--")</f>
        <v>0.39396990740740739</v>
      </c>
      <c r="G5" s="137" cm="1">
        <f t="array" aca="1" ref="G5" ca="1">IF(ISNUMBER(Main!$F$8),INDEX(INDIRECT("'"&amp;Main!$E$8&amp;"'!$B$1:$Y$550"),ROW(G5),(MATCH("Time",INDIRECT("'"&amp;Main!$E$8&amp;"'!$B$1:$AA$1"),0))),"--")</f>
        <v>0.5467129629629629</v>
      </c>
      <c r="H5" s="137" t="str" cm="1">
        <f t="array" aca="1" ref="H5" ca="1">IF(ISNUMBER(Main!$F$9),INDEX(INDIRECT("'"&amp;Main!$E$9&amp;"'!$B$1:$Y$550"),ROW(H5),(MATCH("Time",INDIRECT("'"&amp;Main!$E$9&amp;"'!$B$1:$AA$1"),0))),"--")</f>
        <v>--</v>
      </c>
      <c r="I5" s="137" t="str" cm="1">
        <f t="array" aca="1" ref="I5" ca="1">IF(ISNUMBER(Main!$F$10),INDEX(INDIRECT("'"&amp;Main!$E$10&amp;"'!$B$1:$Y$550"),ROW(I5),(MATCH("Time",INDIRECT("'"&amp;Main!$E$10&amp;"'!$B$1:$AA$1"),0))),"--")</f>
        <v>--</v>
      </c>
      <c r="J5" s="137" t="str" cm="1">
        <f t="array" aca="1" ref="J5" ca="1">IF(ISNUMBER(Main!$F$11),INDEX(INDIRECT("'"&amp;Main!$E$11&amp;"'!$B$1:$Y$550"),ROW(J5),(MATCH("Time",INDIRECT("'"&amp;Main!$E$11&amp;"'!$B$1:$AA$1"),0))),"--")</f>
        <v>--</v>
      </c>
      <c r="K5" s="137" t="str" cm="1">
        <f t="array" aca="1" ref="K5" ca="1">IF(ISNUMBER(Main!$F$12),INDEX(INDIRECT("'"&amp;Main!$E$12&amp;"'!$B$1:$Y$550"),ROW(K5),(MATCH("Time",INDIRECT("'"&amp;Main!$E$12&amp;"'!$B$1:$AA$1"),0))),"--")</f>
        <v>--</v>
      </c>
      <c r="L5" s="137" t="str" cm="1">
        <f t="array" aca="1" ref="L5" ca="1">IF(ISNUMBER(Main!$F$13),INDEX(INDIRECT("'"&amp;Main!$E$13&amp;"'!$B$1:$Y$550"),ROW(L5),(MATCH("Time",INDIRECT("'"&amp;Main!$E$13&amp;"'!$B$1:$AA$1"),0))),"--")</f>
        <v>--</v>
      </c>
      <c r="M5" s="137" t="str" cm="1">
        <f t="array" aca="1" ref="M5" ca="1">IF(ISNUMBER(Main!$F$14),INDEX(INDIRECT("'"&amp;Main!$E$14&amp;"'!$B$1:$Y$550"),ROW(M5),(MATCH("Time",INDIRECT("'"&amp;Main!$E$14&amp;"'!$B$1:$AA$1"),0))),"--")</f>
        <v>--</v>
      </c>
    </row>
    <row r="6" spans="1:13" x14ac:dyDescent="0.3">
      <c r="A6" s="43"/>
      <c r="B6" s="137" cm="1">
        <f t="array" aca="1" ref="B6" ca="1">IF(ISNUMBER(Main!$F$3),INDEX(INDIRECT("'"&amp;Main!$E$3&amp;"'!$B$1:$Y$550"),ROW(B6),(MATCH("Time",INDIRECT("'"&amp;Main!$E$3&amp;"'!$B$1:$AA$1"),0))),"--")</f>
        <v>0.57861111111111108</v>
      </c>
      <c r="C6" s="137" cm="1">
        <f t="array" aca="1" ref="C6" ca="1">IF(ISNUMBER(Main!$F$4),INDEX(INDIRECT("'"&amp;Main!$E$4&amp;"'!$B$1:$Y$550"),ROW(C6),(MATCH("Time",INDIRECT("'"&amp;Main!$E$4&amp;"'!$B$1:$AA$1"),0))),"--")</f>
        <v>0.5980671296296296</v>
      </c>
      <c r="D6" s="137" cm="1">
        <f t="array" aca="1" ref="D6" ca="1">IF(ISNUMBER(Main!$F$5),INDEX(INDIRECT("'"&amp;Main!$E$5&amp;"'!$B$1:$Y$550"),ROW(D6),(MATCH("Time",INDIRECT("'"&amp;Main!$E$5&amp;"'!$B$1:$AA$1"),0))),"--")</f>
        <v>0.44436342592592593</v>
      </c>
      <c r="E6" s="137" cm="1">
        <f t="array" aca="1" ref="E6" ca="1">IF(ISNUMBER(Main!$F$6),INDEX(INDIRECT("'"&amp;Main!$E$6&amp;"'!$B$1:$Y$550"),ROW(E6),(MATCH("Time",INDIRECT("'"&amp;Main!$E$6&amp;"'!$B$1:$AA$1"),0))),"--")</f>
        <v>0.60364583333333333</v>
      </c>
      <c r="F6" s="137" cm="1">
        <f t="array" aca="1" ref="F6" ca="1">IF(ISNUMBER(Main!$F$7),INDEX(INDIRECT("'"&amp;Main!$E$7&amp;"'!$B$1:$Y$550"),ROW(F6),(MATCH("Time",INDIRECT("'"&amp;Main!$E$7&amp;"'!$B$1:$AA$1"),0))),"--")</f>
        <v>0.3944097222222222</v>
      </c>
      <c r="G6" s="137" cm="1">
        <f t="array" aca="1" ref="G6" ca="1">IF(ISNUMBER(Main!$F$8),INDEX(INDIRECT("'"&amp;Main!$E$8&amp;"'!$B$1:$Y$550"),ROW(G6),(MATCH("Time",INDIRECT("'"&amp;Main!$E$8&amp;"'!$B$1:$AA$1"),0))),"--")</f>
        <v>0.54701388888888891</v>
      </c>
      <c r="H6" s="137" t="str" cm="1">
        <f t="array" aca="1" ref="H6" ca="1">IF(ISNUMBER(Main!$F$9),INDEX(INDIRECT("'"&amp;Main!$E$9&amp;"'!$B$1:$Y$550"),ROW(H6),(MATCH("Time",INDIRECT("'"&amp;Main!$E$9&amp;"'!$B$1:$AA$1"),0))),"--")</f>
        <v>--</v>
      </c>
      <c r="I6" s="137" t="str" cm="1">
        <f t="array" aca="1" ref="I6" ca="1">IF(ISNUMBER(Main!$F$10),INDEX(INDIRECT("'"&amp;Main!$E$10&amp;"'!$B$1:$Y$550"),ROW(I6),(MATCH("Time",INDIRECT("'"&amp;Main!$E$10&amp;"'!$B$1:$AA$1"),0))),"--")</f>
        <v>--</v>
      </c>
      <c r="J6" s="137" t="str" cm="1">
        <f t="array" aca="1" ref="J6" ca="1">IF(ISNUMBER(Main!$F$11),INDEX(INDIRECT("'"&amp;Main!$E$11&amp;"'!$B$1:$Y$550"),ROW(J6),(MATCH("Time",INDIRECT("'"&amp;Main!$E$11&amp;"'!$B$1:$AA$1"),0))),"--")</f>
        <v>--</v>
      </c>
      <c r="K6" s="137" t="str" cm="1">
        <f t="array" aca="1" ref="K6" ca="1">IF(ISNUMBER(Main!$F$12),INDEX(INDIRECT("'"&amp;Main!$E$12&amp;"'!$B$1:$Y$550"),ROW(K6),(MATCH("Time",INDIRECT("'"&amp;Main!$E$12&amp;"'!$B$1:$AA$1"),0))),"--")</f>
        <v>--</v>
      </c>
      <c r="L6" s="137" t="str" cm="1">
        <f t="array" aca="1" ref="L6" ca="1">IF(ISNUMBER(Main!$F$13),INDEX(INDIRECT("'"&amp;Main!$E$13&amp;"'!$B$1:$Y$550"),ROW(L6),(MATCH("Time",INDIRECT("'"&amp;Main!$E$13&amp;"'!$B$1:$AA$1"),0))),"--")</f>
        <v>--</v>
      </c>
      <c r="M6" s="137" t="str" cm="1">
        <f t="array" aca="1" ref="M6" ca="1">IF(ISNUMBER(Main!$F$14),INDEX(INDIRECT("'"&amp;Main!$E$14&amp;"'!$B$1:$Y$550"),ROW(M6),(MATCH("Time",INDIRECT("'"&amp;Main!$E$14&amp;"'!$B$1:$AA$1"),0))),"--")</f>
        <v>--</v>
      </c>
    </row>
    <row r="7" spans="1:13" x14ac:dyDescent="0.3">
      <c r="A7" s="43"/>
      <c r="B7" s="137" cm="1">
        <f t="array" aca="1" ref="B7" ca="1">IF(ISNUMBER(Main!$F$3),INDEX(INDIRECT("'"&amp;Main!$E$3&amp;"'!$B$1:$Y$550"),ROW(B7),(MATCH("Time",INDIRECT("'"&amp;Main!$E$3&amp;"'!$B$1:$AA$1"),0))),"--")</f>
        <v>0.57873842592592595</v>
      </c>
      <c r="C7" s="137" cm="1">
        <f t="array" aca="1" ref="C7" ca="1">IF(ISNUMBER(Main!$F$4),INDEX(INDIRECT("'"&amp;Main!$E$4&amp;"'!$B$1:$Y$550"),ROW(C7),(MATCH("Time",INDIRECT("'"&amp;Main!$E$4&amp;"'!$B$1:$AA$1"),0))),"--")</f>
        <v>0.59813657407407406</v>
      </c>
      <c r="D7" s="137" cm="1">
        <f t="array" aca="1" ref="D7" ca="1">IF(ISNUMBER(Main!$F$5),INDEX(INDIRECT("'"&amp;Main!$E$5&amp;"'!$B$1:$Y$550"),ROW(D7),(MATCH("Time",INDIRECT("'"&amp;Main!$E$5&amp;"'!$B$1:$AA$1"),0))),"--")</f>
        <v>0.44446759259259255</v>
      </c>
      <c r="E7" s="137" cm="1">
        <f t="array" aca="1" ref="E7" ca="1">IF(ISNUMBER(Main!$F$6),INDEX(INDIRECT("'"&amp;Main!$E$6&amp;"'!$B$1:$Y$550"),ROW(E7),(MATCH("Time",INDIRECT("'"&amp;Main!$E$6&amp;"'!$B$1:$AA$1"),0))),"--")</f>
        <v>0.60380787037037031</v>
      </c>
      <c r="F7" s="137" cm="1">
        <f t="array" aca="1" ref="F7" ca="1">IF(ISNUMBER(Main!$F$7),INDEX(INDIRECT("'"&amp;Main!$E$7&amp;"'!$B$1:$Y$550"),ROW(F7),(MATCH("Time",INDIRECT("'"&amp;Main!$E$7&amp;"'!$B$1:$AA$1"),0))),"--")</f>
        <v>0.39489583333333328</v>
      </c>
      <c r="G7" s="137" cm="1">
        <f t="array" aca="1" ref="G7" ca="1">IF(ISNUMBER(Main!$F$8),INDEX(INDIRECT("'"&amp;Main!$E$8&amp;"'!$B$1:$Y$550"),ROW(G7),(MATCH("Time",INDIRECT("'"&amp;Main!$E$8&amp;"'!$B$1:$AA$1"),0))),"--")</f>
        <v>0.54714120370370367</v>
      </c>
      <c r="H7" s="137" t="str" cm="1">
        <f t="array" aca="1" ref="H7" ca="1">IF(ISNUMBER(Main!$F$9),INDEX(INDIRECT("'"&amp;Main!$E$9&amp;"'!$B$1:$Y$550"),ROW(H7),(MATCH("Time",INDIRECT("'"&amp;Main!$E$9&amp;"'!$B$1:$AA$1"),0))),"--")</f>
        <v>--</v>
      </c>
      <c r="I7" s="137" t="str" cm="1">
        <f t="array" aca="1" ref="I7" ca="1">IF(ISNUMBER(Main!$F$10),INDEX(INDIRECT("'"&amp;Main!$E$10&amp;"'!$B$1:$Y$550"),ROW(I7),(MATCH("Time",INDIRECT("'"&amp;Main!$E$10&amp;"'!$B$1:$AA$1"),0))),"--")</f>
        <v>--</v>
      </c>
      <c r="J7" s="137" t="str" cm="1">
        <f t="array" aca="1" ref="J7" ca="1">IF(ISNUMBER(Main!$F$11),INDEX(INDIRECT("'"&amp;Main!$E$11&amp;"'!$B$1:$Y$550"),ROW(J7),(MATCH("Time",INDIRECT("'"&amp;Main!$E$11&amp;"'!$B$1:$AA$1"),0))),"--")</f>
        <v>--</v>
      </c>
      <c r="K7" s="137" t="str" cm="1">
        <f t="array" aca="1" ref="K7" ca="1">IF(ISNUMBER(Main!$F$12),INDEX(INDIRECT("'"&amp;Main!$E$12&amp;"'!$B$1:$Y$550"),ROW(K7),(MATCH("Time",INDIRECT("'"&amp;Main!$E$12&amp;"'!$B$1:$AA$1"),0))),"--")</f>
        <v>--</v>
      </c>
      <c r="L7" s="137" t="str" cm="1">
        <f t="array" aca="1" ref="L7" ca="1">IF(ISNUMBER(Main!$F$13),INDEX(INDIRECT("'"&amp;Main!$E$13&amp;"'!$B$1:$Y$550"),ROW(L7),(MATCH("Time",INDIRECT("'"&amp;Main!$E$13&amp;"'!$B$1:$AA$1"),0))),"--")</f>
        <v>--</v>
      </c>
      <c r="M7" s="137" t="str" cm="1">
        <f t="array" aca="1" ref="M7" ca="1">IF(ISNUMBER(Main!$F$14),INDEX(INDIRECT("'"&amp;Main!$E$14&amp;"'!$B$1:$Y$550"),ROW(M7),(MATCH("Time",INDIRECT("'"&amp;Main!$E$14&amp;"'!$B$1:$AA$1"),0))),"--")</f>
        <v>--</v>
      </c>
    </row>
    <row r="8" spans="1:13" x14ac:dyDescent="0.3">
      <c r="A8" s="43"/>
      <c r="B8" s="137" cm="1">
        <f t="array" aca="1" ref="B8" ca="1">IF(ISNUMBER(Main!$F$3),INDEX(INDIRECT("'"&amp;Main!$E$3&amp;"'!$B$1:$Y$550"),ROW(B8),(MATCH("Time",INDIRECT("'"&amp;Main!$E$3&amp;"'!$B$1:$AA$1"),0))),"--")</f>
        <v>0.57883101851851848</v>
      </c>
      <c r="C8" s="137" cm="1">
        <f t="array" aca="1" ref="C8" ca="1">IF(ISNUMBER(Main!$F$4),INDEX(INDIRECT("'"&amp;Main!$E$4&amp;"'!$B$1:$Y$550"),ROW(C8),(MATCH("Time",INDIRECT("'"&amp;Main!$E$4&amp;"'!$B$1:$AA$1"),0))),"--")</f>
        <v>0.5982291666666667</v>
      </c>
      <c r="D8" s="137" cm="1">
        <f t="array" aca="1" ref="D8" ca="1">IF(ISNUMBER(Main!$F$5),INDEX(INDIRECT("'"&amp;Main!$E$5&amp;"'!$B$1:$Y$550"),ROW(D8),(MATCH("Time",INDIRECT("'"&amp;Main!$E$5&amp;"'!$B$1:$AA$1"),0))),"--")</f>
        <v>0.44454861111111116</v>
      </c>
      <c r="E8" s="137" cm="1">
        <f t="array" aca="1" ref="E8" ca="1">IF(ISNUMBER(Main!$F$6),INDEX(INDIRECT("'"&amp;Main!$E$6&amp;"'!$B$1:$Y$550"),ROW(E8),(MATCH("Time",INDIRECT("'"&amp;Main!$E$6&amp;"'!$B$1:$AA$1"),0))),"--")</f>
        <v>0.60398148148148145</v>
      </c>
      <c r="F8" s="197" cm="1">
        <f t="array" aca="1" ref="F8" ca="1">IF(ISNUMBER(Main!$F$7),INDEX(INDIRECT("'"&amp;Main!$E$7&amp;"'!$B$1:$Y$550"),ROW(F8),(MATCH("Time",INDIRECT("'"&amp;Main!$E$7&amp;"'!$B$1:$AA$1"),0))),"--")</f>
        <v>0.39525462962962959</v>
      </c>
      <c r="G8" s="137" cm="1">
        <f t="array" aca="1" ref="G8" ca="1">IF(ISNUMBER(Main!$F$8),INDEX(INDIRECT("'"&amp;Main!$E$8&amp;"'!$B$1:$Y$550"),ROW(G8),(MATCH("Time",INDIRECT("'"&amp;Main!$E$8&amp;"'!$B$1:$AA$1"),0))),"--")</f>
        <v>0.54732638888888896</v>
      </c>
      <c r="H8" s="137" t="str" cm="1">
        <f t="array" aca="1" ref="H8" ca="1">IF(ISNUMBER(Main!$F$9),INDEX(INDIRECT("'"&amp;Main!$E$9&amp;"'!$B$1:$Y$550"),ROW(H8),(MATCH("Time",INDIRECT("'"&amp;Main!$E$9&amp;"'!$B$1:$AA$1"),0))),"--")</f>
        <v>--</v>
      </c>
      <c r="I8" s="137" t="str" cm="1">
        <f t="array" aca="1" ref="I8" ca="1">IF(ISNUMBER(Main!$F$10),INDEX(INDIRECT("'"&amp;Main!$E$10&amp;"'!$B$1:$Y$550"),ROW(I8),(MATCH("Time",INDIRECT("'"&amp;Main!$E$10&amp;"'!$B$1:$AA$1"),0))),"--")</f>
        <v>--</v>
      </c>
      <c r="J8" s="137" t="str" cm="1">
        <f t="array" aca="1" ref="J8" ca="1">IF(ISNUMBER(Main!$F$11),INDEX(INDIRECT("'"&amp;Main!$E$11&amp;"'!$B$1:$Y$550"),ROW(J8),(MATCH("Time",INDIRECT("'"&amp;Main!$E$11&amp;"'!$B$1:$AA$1"),0))),"--")</f>
        <v>--</v>
      </c>
      <c r="K8" s="137" t="str" cm="1">
        <f t="array" aca="1" ref="K8" ca="1">IF(ISNUMBER(Main!$F$12),INDEX(INDIRECT("'"&amp;Main!$E$12&amp;"'!$B$1:$Y$550"),ROW(K8),(MATCH("Time",INDIRECT("'"&amp;Main!$E$12&amp;"'!$B$1:$AA$1"),0))),"--")</f>
        <v>--</v>
      </c>
      <c r="L8" s="137" t="str" cm="1">
        <f t="array" aca="1" ref="L8" ca="1">IF(ISNUMBER(Main!$F$13),INDEX(INDIRECT("'"&amp;Main!$E$13&amp;"'!$B$1:$Y$550"),ROW(L8),(MATCH("Time",INDIRECT("'"&amp;Main!$E$13&amp;"'!$B$1:$AA$1"),0))),"--")</f>
        <v>--</v>
      </c>
      <c r="M8" s="137" t="str" cm="1">
        <f t="array" aca="1" ref="M8" ca="1">IF(ISNUMBER(Main!$F$14),INDEX(INDIRECT("'"&amp;Main!$E$14&amp;"'!$B$1:$Y$550"),ROW(M8),(MATCH("Time",INDIRECT("'"&amp;Main!$E$14&amp;"'!$B$1:$AA$1"),0))),"--")</f>
        <v>--</v>
      </c>
    </row>
    <row r="9" spans="1:13" x14ac:dyDescent="0.3">
      <c r="A9" s="43"/>
      <c r="B9" s="137" cm="1">
        <f t="array" aca="1" ref="B9" ca="1">IF(ISNUMBER(Main!$F$3),INDEX(INDIRECT("'"&amp;Main!$E$3&amp;"'!$B$1:$Y$550"),ROW(B9),(MATCH("Time",INDIRECT("'"&amp;Main!$E$3&amp;"'!$B$1:$AA$1"),0))),"--")</f>
        <v>0.57894675925925931</v>
      </c>
      <c r="C9" s="137" cm="1">
        <f t="array" aca="1" ref="C9" ca="1">IF(ISNUMBER(Main!$F$4),INDEX(INDIRECT("'"&amp;Main!$E$4&amp;"'!$B$1:$Y$550"),ROW(C9),(MATCH("Time",INDIRECT("'"&amp;Main!$E$4&amp;"'!$B$1:$AA$1"),0))),"--")</f>
        <v>0.59834490740740742</v>
      </c>
      <c r="D9" s="137" cm="1">
        <f t="array" aca="1" ref="D9" ca="1">IF(ISNUMBER(Main!$F$5),INDEX(INDIRECT("'"&amp;Main!$E$5&amp;"'!$B$1:$Y$550"),ROW(D9),(MATCH("Time",INDIRECT("'"&amp;Main!$E$5&amp;"'!$B$1:$AA$1"),0))),"--")</f>
        <v>0.44465277777777779</v>
      </c>
      <c r="E9" s="137" cm="1">
        <f t="array" aca="1" ref="E9" ca="1">IF(ISNUMBER(Main!$F$6),INDEX(INDIRECT("'"&amp;Main!$E$6&amp;"'!$B$1:$Y$550"),ROW(E9),(MATCH("Time",INDIRECT("'"&amp;Main!$E$6&amp;"'!$B$1:$AA$1"),0))),"--")</f>
        <v>0.60413194444444451</v>
      </c>
      <c r="F9" s="137" cm="1">
        <f t="array" aca="1" ref="F9" ca="1">IF(ISNUMBER(Main!$F$7),INDEX(INDIRECT("'"&amp;Main!$E$7&amp;"'!$B$1:$Y$550"),ROW(F9),(MATCH("Time",INDIRECT("'"&amp;Main!$E$7&amp;"'!$B$1:$AA$1"),0))),"--")</f>
        <v>0.39565972222222223</v>
      </c>
      <c r="G9" s="137" cm="1">
        <f t="array" aca="1" ref="G9" ca="1">IF(ISNUMBER(Main!$F$8),INDEX(INDIRECT("'"&amp;Main!$E$8&amp;"'!$B$1:$Y$550"),ROW(G9),(MATCH("Time",INDIRECT("'"&amp;Main!$E$8&amp;"'!$B$1:$AA$1"),0))),"--")</f>
        <v>0.54800925925925925</v>
      </c>
      <c r="H9" s="137" t="str" cm="1">
        <f t="array" aca="1" ref="H9" ca="1">IF(ISNUMBER(Main!$F$9),INDEX(INDIRECT("'"&amp;Main!$E$9&amp;"'!$B$1:$Y$550"),ROW(H9),(MATCH("Time",INDIRECT("'"&amp;Main!$E$9&amp;"'!$B$1:$AA$1"),0))),"--")</f>
        <v>--</v>
      </c>
      <c r="I9" s="137" t="str" cm="1">
        <f t="array" aca="1" ref="I9" ca="1">IF(ISNUMBER(Main!$F$10),INDEX(INDIRECT("'"&amp;Main!$E$10&amp;"'!$B$1:$Y$550"),ROW(I9),(MATCH("Time",INDIRECT("'"&amp;Main!$E$10&amp;"'!$B$1:$AA$1"),0))),"--")</f>
        <v>--</v>
      </c>
      <c r="J9" s="137" t="str" cm="1">
        <f t="array" aca="1" ref="J9" ca="1">IF(ISNUMBER(Main!$F$11),INDEX(INDIRECT("'"&amp;Main!$E$11&amp;"'!$B$1:$Y$550"),ROW(J9),(MATCH("Time",INDIRECT("'"&amp;Main!$E$11&amp;"'!$B$1:$AA$1"),0))),"--")</f>
        <v>--</v>
      </c>
      <c r="K9" s="137" t="str" cm="1">
        <f t="array" aca="1" ref="K9" ca="1">IF(ISNUMBER(Main!$F$12),INDEX(INDIRECT("'"&amp;Main!$E$12&amp;"'!$B$1:$Y$550"),ROW(K9),(MATCH("Time",INDIRECT("'"&amp;Main!$E$12&amp;"'!$B$1:$AA$1"),0))),"--")</f>
        <v>--</v>
      </c>
      <c r="L9" s="137" t="str" cm="1">
        <f t="array" aca="1" ref="L9" ca="1">IF(ISNUMBER(Main!$F$13),INDEX(INDIRECT("'"&amp;Main!$E$13&amp;"'!$B$1:$Y$550"),ROW(L9),(MATCH("Time",INDIRECT("'"&amp;Main!$E$13&amp;"'!$B$1:$AA$1"),0))),"--")</f>
        <v>--</v>
      </c>
      <c r="M9" s="137" t="str" cm="1">
        <f t="array" aca="1" ref="M9" ca="1">IF(ISNUMBER(Main!$F$14),INDEX(INDIRECT("'"&amp;Main!$E$14&amp;"'!$B$1:$Y$550"),ROW(M9),(MATCH("Time",INDIRECT("'"&amp;Main!$E$14&amp;"'!$B$1:$AA$1"),0))),"--")</f>
        <v>--</v>
      </c>
    </row>
    <row r="10" spans="1:13" x14ac:dyDescent="0.3">
      <c r="A10" s="43"/>
      <c r="B10" s="137" cm="1">
        <f t="array" aca="1" ref="B10" ca="1">IF(ISNUMBER(Main!$F$3),INDEX(INDIRECT("'"&amp;Main!$E$3&amp;"'!$B$1:$Y$550"),ROW(B10),(MATCH("Time",INDIRECT("'"&amp;Main!$E$3&amp;"'!$B$1:$AA$1"),0))),"--")</f>
        <v>0.57902777777777781</v>
      </c>
      <c r="C10" s="137" cm="1">
        <f t="array" aca="1" ref="C10" ca="1">IF(ISNUMBER(Main!$F$4),INDEX(INDIRECT("'"&amp;Main!$E$4&amp;"'!$B$1:$Y$550"),ROW(C10),(MATCH("Time",INDIRECT("'"&amp;Main!$E$4&amp;"'!$B$1:$AA$1"),0))),"--")</f>
        <v>0.59844907407407411</v>
      </c>
      <c r="D10" s="137" cm="1">
        <f t="array" aca="1" ref="D10" ca="1">IF(ISNUMBER(Main!$F$5),INDEX(INDIRECT("'"&amp;Main!$E$5&amp;"'!$B$1:$Y$550"),ROW(D10),(MATCH("Time",INDIRECT("'"&amp;Main!$E$5&amp;"'!$B$1:$AA$1"),0))),"--")</f>
        <v>0.44482638888888887</v>
      </c>
      <c r="E10" s="137" cm="1">
        <f t="array" aca="1" ref="E10" ca="1">IF(ISNUMBER(Main!$F$6),INDEX(INDIRECT("'"&amp;Main!$E$6&amp;"'!$B$1:$Y$550"),ROW(E10),(MATCH("Time",INDIRECT("'"&amp;Main!$E$6&amp;"'!$B$1:$AA$1"),0))),"--")</f>
        <v>0.60430555555555554</v>
      </c>
      <c r="F10" s="137" cm="1">
        <f t="array" aca="1" ref="F10" ca="1">IF(ISNUMBER(Main!$F$7),INDEX(INDIRECT("'"&amp;Main!$E$7&amp;"'!$B$1:$Y$550"),ROW(F10),(MATCH("Time",INDIRECT("'"&amp;Main!$E$7&amp;"'!$B$1:$AA$1"),0))),"--")</f>
        <v>0.39591435185185181</v>
      </c>
      <c r="G10" s="137" cm="1">
        <f t="array" aca="1" ref="G10" ca="1">IF(ISNUMBER(Main!$F$8),INDEX(INDIRECT("'"&amp;Main!$E$8&amp;"'!$B$1:$Y$550"),ROW(G10),(MATCH("Time",INDIRECT("'"&amp;Main!$E$8&amp;"'!$B$1:$AA$1"),0))),"--")</f>
        <v>0.54858796296296297</v>
      </c>
      <c r="H10" s="137" t="str" cm="1">
        <f t="array" aca="1" ref="H10" ca="1">IF(ISNUMBER(Main!$F$9),INDEX(INDIRECT("'"&amp;Main!$E$9&amp;"'!$B$1:$Y$550"),ROW(H10),(MATCH("Time",INDIRECT("'"&amp;Main!$E$9&amp;"'!$B$1:$AA$1"),0))),"--")</f>
        <v>--</v>
      </c>
      <c r="I10" s="137" t="str" cm="1">
        <f t="array" aca="1" ref="I10" ca="1">IF(ISNUMBER(Main!$F$10),INDEX(INDIRECT("'"&amp;Main!$E$10&amp;"'!$B$1:$Y$550"),ROW(I10),(MATCH("Time",INDIRECT("'"&amp;Main!$E$10&amp;"'!$B$1:$AA$1"),0))),"--")</f>
        <v>--</v>
      </c>
      <c r="J10" s="137" t="str" cm="1">
        <f t="array" aca="1" ref="J10" ca="1">IF(ISNUMBER(Main!$F$11),INDEX(INDIRECT("'"&amp;Main!$E$11&amp;"'!$B$1:$Y$550"),ROW(J10),(MATCH("Time",INDIRECT("'"&amp;Main!$E$11&amp;"'!$B$1:$AA$1"),0))),"--")</f>
        <v>--</v>
      </c>
      <c r="K10" s="137" t="str" cm="1">
        <f t="array" aca="1" ref="K10" ca="1">IF(ISNUMBER(Main!$F$12),INDEX(INDIRECT("'"&amp;Main!$E$12&amp;"'!$B$1:$Y$550"),ROW(K10),(MATCH("Time",INDIRECT("'"&amp;Main!$E$12&amp;"'!$B$1:$AA$1"),0))),"--")</f>
        <v>--</v>
      </c>
      <c r="L10" s="137" t="str" cm="1">
        <f t="array" aca="1" ref="L10" ca="1">IF(ISNUMBER(Main!$F$13),INDEX(INDIRECT("'"&amp;Main!$E$13&amp;"'!$B$1:$Y$550"),ROW(L10),(MATCH("Time",INDIRECT("'"&amp;Main!$E$13&amp;"'!$B$1:$AA$1"),0))),"--")</f>
        <v>--</v>
      </c>
      <c r="M10" s="137" t="str" cm="1">
        <f t="array" aca="1" ref="M10" ca="1">IF(ISNUMBER(Main!$F$14),INDEX(INDIRECT("'"&amp;Main!$E$14&amp;"'!$B$1:$Y$550"),ROW(M10),(MATCH("Time",INDIRECT("'"&amp;Main!$E$14&amp;"'!$B$1:$AA$1"),0))),"--")</f>
        <v>--</v>
      </c>
    </row>
    <row r="11" spans="1:13" x14ac:dyDescent="0.3">
      <c r="A11" s="43"/>
      <c r="B11" s="137" cm="1">
        <f t="array" aca="1" ref="B11" ca="1">IF(ISNUMBER(Main!$F$3),INDEX(INDIRECT("'"&amp;Main!$E$3&amp;"'!$B$1:$Y$550"),ROW(B11),(MATCH("Time",INDIRECT("'"&amp;Main!$E$3&amp;"'!$B$1:$AA$1"),0))),"--")</f>
        <v>0.57920138888888884</v>
      </c>
      <c r="C11" s="137" cm="1">
        <f t="array" aca="1" ref="C11" ca="1">IF(ISNUMBER(Main!$F$4),INDEX(INDIRECT("'"&amp;Main!$E$4&amp;"'!$B$1:$Y$550"),ROW(C11),(MATCH("Time",INDIRECT("'"&amp;Main!$E$4&amp;"'!$B$1:$AA$1"),0))),"--")</f>
        <v>0.59859953703703705</v>
      </c>
      <c r="D11" s="137" cm="1">
        <f t="array" aca="1" ref="D11" ca="1">IF(ISNUMBER(Main!$F$5),INDEX(INDIRECT("'"&amp;Main!$E$5&amp;"'!$B$1:$Y$550"),ROW(D11),(MATCH("Time",INDIRECT("'"&amp;Main!$E$5&amp;"'!$B$1:$AA$1"),0))),"--")</f>
        <v>0.44489583333333332</v>
      </c>
      <c r="E11" s="137" cm="1">
        <f t="array" aca="1" ref="E11" ca="1">IF(ISNUMBER(Main!$F$6),INDEX(INDIRECT("'"&amp;Main!$E$6&amp;"'!$B$1:$Y$550"),ROW(E11),(MATCH("Time",INDIRECT("'"&amp;Main!$E$6&amp;"'!$B$1:$AA$1"),0))),"--")</f>
        <v>0.60445601851851849</v>
      </c>
      <c r="F11" s="137" cm="1">
        <f t="array" aca="1" ref="F11" ca="1">IF(ISNUMBER(Main!$F$7),INDEX(INDIRECT("'"&amp;Main!$E$7&amp;"'!$B$1:$Y$550"),ROW(F11),(MATCH("Time",INDIRECT("'"&amp;Main!$E$7&amp;"'!$B$1:$AA$1"),0))),"--")</f>
        <v>0.39665509259259263</v>
      </c>
      <c r="G11" s="137" cm="1">
        <f t="array" aca="1" ref="G11" ca="1">IF(ISNUMBER(Main!$F$8),INDEX(INDIRECT("'"&amp;Main!$E$8&amp;"'!$B$1:$Y$550"),ROW(G11),(MATCH("Time",INDIRECT("'"&amp;Main!$E$8&amp;"'!$B$1:$AA$1"),0))),"--")</f>
        <v>0.54873842592592592</v>
      </c>
      <c r="H11" s="137" t="str" cm="1">
        <f t="array" aca="1" ref="H11" ca="1">IF(ISNUMBER(Main!$F$9),INDEX(INDIRECT("'"&amp;Main!$E$9&amp;"'!$B$1:$Y$550"),ROW(H11),(MATCH("Time",INDIRECT("'"&amp;Main!$E$9&amp;"'!$B$1:$AA$1"),0))),"--")</f>
        <v>--</v>
      </c>
      <c r="I11" s="137" t="str" cm="1">
        <f t="array" aca="1" ref="I11" ca="1">IF(ISNUMBER(Main!$F$10),INDEX(INDIRECT("'"&amp;Main!$E$10&amp;"'!$B$1:$Y$550"),ROW(I11),(MATCH("Time",INDIRECT("'"&amp;Main!$E$10&amp;"'!$B$1:$AA$1"),0))),"--")</f>
        <v>--</v>
      </c>
      <c r="J11" s="137" t="str" cm="1">
        <f t="array" aca="1" ref="J11" ca="1">IF(ISNUMBER(Main!$F$11),INDEX(INDIRECT("'"&amp;Main!$E$11&amp;"'!$B$1:$Y$550"),ROW(J11),(MATCH("Time",INDIRECT("'"&amp;Main!$E$11&amp;"'!$B$1:$AA$1"),0))),"--")</f>
        <v>--</v>
      </c>
      <c r="K11" s="137" t="str" cm="1">
        <f t="array" aca="1" ref="K11" ca="1">IF(ISNUMBER(Main!$F$12),INDEX(INDIRECT("'"&amp;Main!$E$12&amp;"'!$B$1:$Y$550"),ROW(K11),(MATCH("Time",INDIRECT("'"&amp;Main!$E$12&amp;"'!$B$1:$AA$1"),0))),"--")</f>
        <v>--</v>
      </c>
      <c r="L11" s="137" t="str" cm="1">
        <f t="array" aca="1" ref="L11" ca="1">IF(ISNUMBER(Main!$F$13),INDEX(INDIRECT("'"&amp;Main!$E$13&amp;"'!$B$1:$Y$550"),ROW(L11),(MATCH("Time",INDIRECT("'"&amp;Main!$E$13&amp;"'!$B$1:$AA$1"),0))),"--")</f>
        <v>--</v>
      </c>
      <c r="M11" s="137" t="str" cm="1">
        <f t="array" aca="1" ref="M11" ca="1">IF(ISNUMBER(Main!$F$14),INDEX(INDIRECT("'"&amp;Main!$E$14&amp;"'!$B$1:$Y$550"),ROW(M11),(MATCH("Time",INDIRECT("'"&amp;Main!$E$14&amp;"'!$B$1:$AA$1"),0))),"--")</f>
        <v>--</v>
      </c>
    </row>
    <row r="12" spans="1:13" x14ac:dyDescent="0.3">
      <c r="A12" s="43"/>
      <c r="B12" s="137" cm="1">
        <f t="array" aca="1" ref="B12" ca="1">IF(ISNUMBER(Main!$F$3),INDEX(INDIRECT("'"&amp;Main!$E$3&amp;"'!$B$1:$Y$550"),ROW(B12),(MATCH("Time",INDIRECT("'"&amp;Main!$E$3&amp;"'!$B$1:$AA$1"),0))),"--")</f>
        <v>0.57931712962962967</v>
      </c>
      <c r="C12" s="137" cm="1">
        <f t="array" aca="1" ref="C12" ca="1">IF(ISNUMBER(Main!$F$4),INDEX(INDIRECT("'"&amp;Main!$E$4&amp;"'!$B$1:$Y$550"),ROW(C12),(MATCH("Time",INDIRECT("'"&amp;Main!$E$4&amp;"'!$B$1:$AA$1"),0))),"--")</f>
        <v>0.59875</v>
      </c>
      <c r="D12" s="137" cm="1">
        <f t="array" aca="1" ref="D12" ca="1">IF(ISNUMBER(Main!$F$5),INDEX(INDIRECT("'"&amp;Main!$E$5&amp;"'!$B$1:$Y$550"),ROW(D12),(MATCH("Time",INDIRECT("'"&amp;Main!$E$5&amp;"'!$B$1:$AA$1"),0))),"--")</f>
        <v>0.44497685185185182</v>
      </c>
      <c r="E12" s="137" cm="1">
        <f t="array" aca="1" ref="E12" ca="1">IF(ISNUMBER(Main!$F$6),INDEX(INDIRECT("'"&amp;Main!$E$6&amp;"'!$B$1:$Y$550"),ROW(E12),(MATCH("Time",INDIRECT("'"&amp;Main!$E$6&amp;"'!$B$1:$AA$1"),0))),"--")</f>
        <v>0.60460648148148144</v>
      </c>
      <c r="F12" s="137" cm="1">
        <f t="array" aca="1" ref="F12" ca="1">IF(ISNUMBER(Main!$F$7),INDEX(INDIRECT("'"&amp;Main!$E$7&amp;"'!$B$1:$Y$550"),ROW(F12),(MATCH("Time",INDIRECT("'"&amp;Main!$E$7&amp;"'!$B$1:$AA$1"),0))),"--")</f>
        <v>0.39703703703703702</v>
      </c>
      <c r="G12" s="137" cm="1">
        <f t="array" aca="1" ref="G12" ca="1">IF(ISNUMBER(Main!$F$8),INDEX(INDIRECT("'"&amp;Main!$E$8&amp;"'!$B$1:$Y$550"),ROW(G12),(MATCH("Time",INDIRECT("'"&amp;Main!$E$8&amp;"'!$B$1:$AA$1"),0))),"--")</f>
        <v>0.5490856481481482</v>
      </c>
      <c r="H12" s="137" t="str" cm="1">
        <f t="array" aca="1" ref="H12" ca="1">IF(ISNUMBER(Main!$F$9),INDEX(INDIRECT("'"&amp;Main!$E$9&amp;"'!$B$1:$Y$550"),ROW(H12),(MATCH("Time",INDIRECT("'"&amp;Main!$E$9&amp;"'!$B$1:$AA$1"),0))),"--")</f>
        <v>--</v>
      </c>
      <c r="I12" s="137" t="str" cm="1">
        <f t="array" aca="1" ref="I12" ca="1">IF(ISNUMBER(Main!$F$10),INDEX(INDIRECT("'"&amp;Main!$E$10&amp;"'!$B$1:$Y$550"),ROW(I12),(MATCH("Time",INDIRECT("'"&amp;Main!$E$10&amp;"'!$B$1:$AA$1"),0))),"--")</f>
        <v>--</v>
      </c>
      <c r="J12" s="137" t="str" cm="1">
        <f t="array" aca="1" ref="J12" ca="1">IF(ISNUMBER(Main!$F$11),INDEX(INDIRECT("'"&amp;Main!$E$11&amp;"'!$B$1:$Y$550"),ROW(J12),(MATCH("Time",INDIRECT("'"&amp;Main!$E$11&amp;"'!$B$1:$AA$1"),0))),"--")</f>
        <v>--</v>
      </c>
      <c r="K12" s="137" t="str" cm="1">
        <f t="array" aca="1" ref="K12" ca="1">IF(ISNUMBER(Main!$F$12),INDEX(INDIRECT("'"&amp;Main!$E$12&amp;"'!$B$1:$Y$550"),ROW(K12),(MATCH("Time",INDIRECT("'"&amp;Main!$E$12&amp;"'!$B$1:$AA$1"),0))),"--")</f>
        <v>--</v>
      </c>
      <c r="L12" s="137" t="str" cm="1">
        <f t="array" aca="1" ref="L12" ca="1">IF(ISNUMBER(Main!$F$13),INDEX(INDIRECT("'"&amp;Main!$E$13&amp;"'!$B$1:$Y$550"),ROW(L12),(MATCH("Time",INDIRECT("'"&amp;Main!$E$13&amp;"'!$B$1:$AA$1"),0))),"--")</f>
        <v>--</v>
      </c>
      <c r="M12" s="137" t="str" cm="1">
        <f t="array" aca="1" ref="M12" ca="1">IF(ISNUMBER(Main!$F$14),INDEX(INDIRECT("'"&amp;Main!$E$14&amp;"'!$B$1:$Y$550"),ROW(M12),(MATCH("Time",INDIRECT("'"&amp;Main!$E$14&amp;"'!$B$1:$AA$1"),0))),"--")</f>
        <v>--</v>
      </c>
    </row>
    <row r="13" spans="1:13" x14ac:dyDescent="0.3">
      <c r="A13" s="43"/>
      <c r="B13" s="137" cm="1">
        <f t="array" aca="1" ref="B13" ca="1">IF(ISNUMBER(Main!$F$3),INDEX(INDIRECT("'"&amp;Main!$E$3&amp;"'!$B$1:$Y$550"),ROW(B13),(MATCH("Time",INDIRECT("'"&amp;Main!$E$3&amp;"'!$B$1:$AA$1"),0))),"--")</f>
        <v>0.57944444444444443</v>
      </c>
      <c r="C13" s="137" cm="1">
        <f t="array" aca="1" ref="C13" ca="1">IF(ISNUMBER(Main!$F$4),INDEX(INDIRECT("'"&amp;Main!$E$4&amp;"'!$B$1:$Y$550"),ROW(C13),(MATCH("Time",INDIRECT("'"&amp;Main!$E$4&amp;"'!$B$1:$AA$1"),0))),"--")</f>
        <v>0.59885416666666669</v>
      </c>
      <c r="D13" s="137" cm="1">
        <f t="array" aca="1" ref="D13" ca="1">IF(ISNUMBER(Main!$F$5),INDEX(INDIRECT("'"&amp;Main!$E$5&amp;"'!$B$1:$Y$550"),ROW(D13),(MATCH("Time",INDIRECT("'"&amp;Main!$E$5&amp;"'!$B$1:$AA$1"),0))),"--")</f>
        <v>0.44506944444444446</v>
      </c>
      <c r="E13" s="137" cm="1">
        <f t="array" aca="1" ref="E13" ca="1">IF(ISNUMBER(Main!$F$6),INDEX(INDIRECT("'"&amp;Main!$E$6&amp;"'!$B$1:$Y$550"),ROW(E13),(MATCH("Time",INDIRECT("'"&amp;Main!$E$6&amp;"'!$B$1:$AA$1"),0))),"--")</f>
        <v>0.60479166666666673</v>
      </c>
      <c r="F13" s="137" cm="1">
        <f t="array" aca="1" ref="F13" ca="1">IF(ISNUMBER(Main!$F$7),INDEX(INDIRECT("'"&amp;Main!$E$7&amp;"'!$B$1:$Y$550"),ROW(F13),(MATCH("Time",INDIRECT("'"&amp;Main!$E$7&amp;"'!$B$1:$AA$1"),0))),"--")</f>
        <v>0.39784722222222224</v>
      </c>
      <c r="G13" s="137" cm="1">
        <f t="array" aca="1" ref="G13" ca="1">IF(ISNUMBER(Main!$F$8),INDEX(INDIRECT("'"&amp;Main!$E$8&amp;"'!$B$1:$Y$550"),ROW(G13),(MATCH("Time",INDIRECT("'"&amp;Main!$E$8&amp;"'!$B$1:$AA$1"),0))),"--")</f>
        <v>0.54925925925925922</v>
      </c>
      <c r="H13" s="137" t="str" cm="1">
        <f t="array" aca="1" ref="H13" ca="1">IF(ISNUMBER(Main!$F$9),INDEX(INDIRECT("'"&amp;Main!$E$9&amp;"'!$B$1:$Y$550"),ROW(H13),(MATCH("Time",INDIRECT("'"&amp;Main!$E$9&amp;"'!$B$1:$AA$1"),0))),"--")</f>
        <v>--</v>
      </c>
      <c r="I13" s="137" t="str" cm="1">
        <f t="array" aca="1" ref="I13" ca="1">IF(ISNUMBER(Main!$F$10),INDEX(INDIRECT("'"&amp;Main!$E$10&amp;"'!$B$1:$Y$550"),ROW(I13),(MATCH("Time",INDIRECT("'"&amp;Main!$E$10&amp;"'!$B$1:$AA$1"),0))),"--")</f>
        <v>--</v>
      </c>
      <c r="J13" s="137" t="str" cm="1">
        <f t="array" aca="1" ref="J13" ca="1">IF(ISNUMBER(Main!$F$11),INDEX(INDIRECT("'"&amp;Main!$E$11&amp;"'!$B$1:$Y$550"),ROW(J13),(MATCH("Time",INDIRECT("'"&amp;Main!$E$11&amp;"'!$B$1:$AA$1"),0))),"--")</f>
        <v>--</v>
      </c>
      <c r="K13" s="137" t="str" cm="1">
        <f t="array" aca="1" ref="K13" ca="1">IF(ISNUMBER(Main!$F$12),INDEX(INDIRECT("'"&amp;Main!$E$12&amp;"'!$B$1:$Y$550"),ROW(K13),(MATCH("Time",INDIRECT("'"&amp;Main!$E$12&amp;"'!$B$1:$AA$1"),0))),"--")</f>
        <v>--</v>
      </c>
      <c r="L13" s="137" t="str" cm="1">
        <f t="array" aca="1" ref="L13" ca="1">IF(ISNUMBER(Main!$F$13),INDEX(INDIRECT("'"&amp;Main!$E$13&amp;"'!$B$1:$Y$550"),ROW(L13),(MATCH("Time",INDIRECT("'"&amp;Main!$E$13&amp;"'!$B$1:$AA$1"),0))),"--")</f>
        <v>--</v>
      </c>
      <c r="M13" s="137" t="str" cm="1">
        <f t="array" aca="1" ref="M13" ca="1">IF(ISNUMBER(Main!$F$14),INDEX(INDIRECT("'"&amp;Main!$E$14&amp;"'!$B$1:$Y$550"),ROW(M13),(MATCH("Time",INDIRECT("'"&amp;Main!$E$14&amp;"'!$B$1:$AA$1"),0))),"--")</f>
        <v>--</v>
      </c>
    </row>
    <row r="14" spans="1:13" x14ac:dyDescent="0.3">
      <c r="A14" s="43"/>
      <c r="B14" s="137" cm="1">
        <f t="array" aca="1" ref="B14" ca="1">IF(ISNUMBER(Main!$F$3),INDEX(INDIRECT("'"&amp;Main!$E$3&amp;"'!$B$1:$Y$550"),ROW(B14),(MATCH("Time",INDIRECT("'"&amp;Main!$E$3&amp;"'!$B$1:$AA$1"),0))),"--")</f>
        <v>0.57959490740740738</v>
      </c>
      <c r="C14" s="137" cm="1">
        <f t="array" aca="1" ref="C14" ca="1">IF(ISNUMBER(Main!$F$4),INDEX(INDIRECT("'"&amp;Main!$E$4&amp;"'!$B$1:$Y$550"),ROW(C14),(MATCH("Time",INDIRECT("'"&amp;Main!$E$4&amp;"'!$B$1:$AA$1"),0))),"--")</f>
        <v>0.59896990740740741</v>
      </c>
      <c r="D14" s="137" cm="1">
        <f t="array" aca="1" ref="D14" ca="1">IF(ISNUMBER(Main!$F$5),INDEX(INDIRECT("'"&amp;Main!$E$5&amp;"'!$B$1:$Y$550"),ROW(D14),(MATCH("Time",INDIRECT("'"&amp;Main!$E$5&amp;"'!$B$1:$AA$1"),0))),"--")</f>
        <v>0.44523148148148151</v>
      </c>
      <c r="E14" s="137" cm="1">
        <f t="array" aca="1" ref="E14" ca="1">IF(ISNUMBER(Main!$F$6),INDEX(INDIRECT("'"&amp;Main!$E$6&amp;"'!$B$1:$Y$550"),ROW(E14),(MATCH("Time",INDIRECT("'"&amp;Main!$E$6&amp;"'!$B$1:$AA$1"),0))),"--")</f>
        <v>0.60493055555555553</v>
      </c>
      <c r="F14" s="137" cm="1">
        <f t="array" aca="1" ref="F14" ca="1">IF(ISNUMBER(Main!$F$7),INDEX(INDIRECT("'"&amp;Main!$E$7&amp;"'!$B$1:$Y$550"),ROW(F14),(MATCH("Time",INDIRECT("'"&amp;Main!$E$7&amp;"'!$B$1:$AA$1"),0))),"--")</f>
        <v>0.39828703703703705</v>
      </c>
      <c r="G14" s="137" cm="1">
        <f t="array" aca="1" ref="G14" ca="1">IF(ISNUMBER(Main!$F$8),INDEX(INDIRECT("'"&amp;Main!$E$8&amp;"'!$B$1:$Y$550"),ROW(G14),(MATCH("Time",INDIRECT("'"&amp;Main!$E$8&amp;"'!$B$1:$AA$1"),0))),"--")</f>
        <v>0.54939814814814814</v>
      </c>
      <c r="H14" s="137" t="str" cm="1">
        <f t="array" aca="1" ref="H14" ca="1">IF(ISNUMBER(Main!$F$9),INDEX(INDIRECT("'"&amp;Main!$E$9&amp;"'!$B$1:$Y$550"),ROW(H14),(MATCH("Time",INDIRECT("'"&amp;Main!$E$9&amp;"'!$B$1:$AA$1"),0))),"--")</f>
        <v>--</v>
      </c>
      <c r="I14" s="137" t="str" cm="1">
        <f t="array" aca="1" ref="I14" ca="1">IF(ISNUMBER(Main!$F$10),INDEX(INDIRECT("'"&amp;Main!$E$10&amp;"'!$B$1:$Y$550"),ROW(I14),(MATCH("Time",INDIRECT("'"&amp;Main!$E$10&amp;"'!$B$1:$AA$1"),0))),"--")</f>
        <v>--</v>
      </c>
      <c r="J14" s="137" t="str" cm="1">
        <f t="array" aca="1" ref="J14" ca="1">IF(ISNUMBER(Main!$F$11),INDEX(INDIRECT("'"&amp;Main!$E$11&amp;"'!$B$1:$Y$550"),ROW(J14),(MATCH("Time",INDIRECT("'"&amp;Main!$E$11&amp;"'!$B$1:$AA$1"),0))),"--")</f>
        <v>--</v>
      </c>
      <c r="K14" s="137" t="str" cm="1">
        <f t="array" aca="1" ref="K14" ca="1">IF(ISNUMBER(Main!$F$12),INDEX(INDIRECT("'"&amp;Main!$E$12&amp;"'!$B$1:$Y$550"),ROW(K14),(MATCH("Time",INDIRECT("'"&amp;Main!$E$12&amp;"'!$B$1:$AA$1"),0))),"--")</f>
        <v>--</v>
      </c>
      <c r="L14" s="137" t="str" cm="1">
        <f t="array" aca="1" ref="L14" ca="1">IF(ISNUMBER(Main!$F$13),INDEX(INDIRECT("'"&amp;Main!$E$13&amp;"'!$B$1:$Y$550"),ROW(L14),(MATCH("Time",INDIRECT("'"&amp;Main!$E$13&amp;"'!$B$1:$AA$1"),0))),"--")</f>
        <v>--</v>
      </c>
      <c r="M14" s="137" t="str" cm="1">
        <f t="array" aca="1" ref="M14" ca="1">IF(ISNUMBER(Main!$F$14),INDEX(INDIRECT("'"&amp;Main!$E$14&amp;"'!$B$1:$Y$550"),ROW(M14),(MATCH("Time",INDIRECT("'"&amp;Main!$E$14&amp;"'!$B$1:$AA$1"),0))),"--")</f>
        <v>--</v>
      </c>
    </row>
    <row r="15" spans="1:13" x14ac:dyDescent="0.3">
      <c r="A15" s="43"/>
      <c r="B15" s="137" cm="1">
        <f t="array" aca="1" ref="B15" ca="1">IF(ISNUMBER(Main!$F$3),INDEX(INDIRECT("'"&amp;Main!$E$3&amp;"'!$B$1:$Y$550"),ROW(B15),(MATCH("Time",INDIRECT("'"&amp;Main!$E$3&amp;"'!$B$1:$AA$1"),0))),"--")</f>
        <v>0.57988425925925924</v>
      </c>
      <c r="C15" s="137" cm="1">
        <f t="array" aca="1" ref="C15" ca="1">IF(ISNUMBER(Main!$F$4),INDEX(INDIRECT("'"&amp;Main!$E$4&amp;"'!$B$1:$Y$550"),ROW(C15),(MATCH("Time",INDIRECT("'"&amp;Main!$E$4&amp;"'!$B$1:$AA$1"),0))),"--")</f>
        <v>0.59908564814814813</v>
      </c>
      <c r="D15" s="137" cm="1">
        <f t="array" aca="1" ref="D15" ca="1">IF(ISNUMBER(Main!$F$5),INDEX(INDIRECT("'"&amp;Main!$E$5&amp;"'!$B$1:$Y$550"),ROW(D15),(MATCH("Time",INDIRECT("'"&amp;Main!$E$5&amp;"'!$B$1:$AA$1"),0))),"--")</f>
        <v>0.44533564814814813</v>
      </c>
      <c r="E15" s="137" cm="1">
        <f t="array" aca="1" ref="E15" ca="1">IF(ISNUMBER(Main!$F$6),INDEX(INDIRECT("'"&amp;Main!$E$6&amp;"'!$B$1:$Y$550"),ROW(E15),(MATCH("Time",INDIRECT("'"&amp;Main!$E$6&amp;"'!$B$1:$AA$1"),0))),"--")</f>
        <v>0.6051157407407407</v>
      </c>
      <c r="F15" s="137" cm="1">
        <f t="array" aca="1" ref="F15" ca="1">IF(ISNUMBER(Main!$F$7),INDEX(INDIRECT("'"&amp;Main!$E$7&amp;"'!$B$1:$Y$550"),ROW(F15),(MATCH("Time",INDIRECT("'"&amp;Main!$E$7&amp;"'!$B$1:$AA$1"),0))),"--")</f>
        <v>0.39862268518518523</v>
      </c>
      <c r="G15" s="137" cm="1">
        <f t="array" aca="1" ref="G15" ca="1">IF(ISNUMBER(Main!$F$8),INDEX(INDIRECT("'"&amp;Main!$E$8&amp;"'!$B$1:$Y$550"),ROW(G15),(MATCH("Time",INDIRECT("'"&amp;Main!$E$8&amp;"'!$B$1:$AA$1"),0))),"--")</f>
        <v>0.54959490740740746</v>
      </c>
      <c r="H15" s="137" t="str" cm="1">
        <f t="array" aca="1" ref="H15" ca="1">IF(ISNUMBER(Main!$F$9),INDEX(INDIRECT("'"&amp;Main!$E$9&amp;"'!$B$1:$Y$550"),ROW(H15),(MATCH("Time",INDIRECT("'"&amp;Main!$E$9&amp;"'!$B$1:$AA$1"),0))),"--")</f>
        <v>--</v>
      </c>
      <c r="I15" s="137" t="str" cm="1">
        <f t="array" aca="1" ref="I15" ca="1">IF(ISNUMBER(Main!$F$10),INDEX(INDIRECT("'"&amp;Main!$E$10&amp;"'!$B$1:$Y$550"),ROW(I15),(MATCH("Time",INDIRECT("'"&amp;Main!$E$10&amp;"'!$B$1:$AA$1"),0))),"--")</f>
        <v>--</v>
      </c>
      <c r="J15" s="137" t="str" cm="1">
        <f t="array" aca="1" ref="J15" ca="1">IF(ISNUMBER(Main!$F$11),INDEX(INDIRECT("'"&amp;Main!$E$11&amp;"'!$B$1:$Y$550"),ROW(J15),(MATCH("Time",INDIRECT("'"&amp;Main!$E$11&amp;"'!$B$1:$AA$1"),0))),"--")</f>
        <v>--</v>
      </c>
      <c r="K15" s="137" t="str" cm="1">
        <f t="array" aca="1" ref="K15" ca="1">IF(ISNUMBER(Main!$F$12),INDEX(INDIRECT("'"&amp;Main!$E$12&amp;"'!$B$1:$Y$550"),ROW(K15),(MATCH("Time",INDIRECT("'"&amp;Main!$E$12&amp;"'!$B$1:$AA$1"),0))),"--")</f>
        <v>--</v>
      </c>
      <c r="L15" s="137" t="str" cm="1">
        <f t="array" aca="1" ref="L15" ca="1">IF(ISNUMBER(Main!$F$13),INDEX(INDIRECT("'"&amp;Main!$E$13&amp;"'!$B$1:$Y$550"),ROW(L15),(MATCH("Time",INDIRECT("'"&amp;Main!$E$13&amp;"'!$B$1:$AA$1"),0))),"--")</f>
        <v>--</v>
      </c>
      <c r="M15" s="137" t="str" cm="1">
        <f t="array" aca="1" ref="M15" ca="1">IF(ISNUMBER(Main!$F$14),INDEX(INDIRECT("'"&amp;Main!$E$14&amp;"'!$B$1:$Y$550"),ROW(M15),(MATCH("Time",INDIRECT("'"&amp;Main!$E$14&amp;"'!$B$1:$AA$1"),0))),"--")</f>
        <v>--</v>
      </c>
    </row>
    <row r="16" spans="1:13" x14ac:dyDescent="0.3">
      <c r="A16" s="43"/>
      <c r="B16" s="137" cm="1">
        <f t="array" aca="1" ref="B16" ca="1">IF(ISNUMBER(Main!$F$3),INDEX(INDIRECT("'"&amp;Main!$E$3&amp;"'!$B$1:$Y$550"),ROW(B16),(MATCH("Time",INDIRECT("'"&amp;Main!$E$3&amp;"'!$B$1:$AA$1"),0))),"--")</f>
        <v>0.58003472222222219</v>
      </c>
      <c r="C16" s="137" cm="1">
        <f t="array" aca="1" ref="C16" ca="1">IF(ISNUMBER(Main!$F$4),INDEX(INDIRECT("'"&amp;Main!$E$4&amp;"'!$B$1:$Y$550"),ROW(C16),(MATCH("Time",INDIRECT("'"&amp;Main!$E$4&amp;"'!$B$1:$AA$1"),0))),"--")</f>
        <v>0.59916666666666674</v>
      </c>
      <c r="D16" s="137" cm="1">
        <f t="array" aca="1" ref="D16" ca="1">IF(ISNUMBER(Main!$F$5),INDEX(INDIRECT("'"&amp;Main!$E$5&amp;"'!$B$1:$Y$550"),ROW(D16),(MATCH("Time",INDIRECT("'"&amp;Main!$E$5&amp;"'!$B$1:$AA$1"),0))),"--")</f>
        <v>0.44546296296296295</v>
      </c>
      <c r="E16" s="137" cm="1">
        <f t="array" aca="1" ref="E16" ca="1">IF(ISNUMBER(Main!$F$6),INDEX(INDIRECT("'"&amp;Main!$E$6&amp;"'!$B$1:$Y$550"),ROW(E16),(MATCH("Time",INDIRECT("'"&amp;Main!$E$6&amp;"'!$B$1:$AA$1"),0))),"--")</f>
        <v>0.6052777777777778</v>
      </c>
      <c r="F16" s="137" cm="1">
        <f t="array" aca="1" ref="F16" ca="1">IF(ISNUMBER(Main!$F$7),INDEX(INDIRECT("'"&amp;Main!$E$7&amp;"'!$B$1:$Y$550"),ROW(F16),(MATCH("Time",INDIRECT("'"&amp;Main!$E$7&amp;"'!$B$1:$AA$1"),0))),"--")</f>
        <v>0.39908564814814818</v>
      </c>
      <c r="G16" s="137" cm="1">
        <f t="array" aca="1" ref="G16" ca="1">IF(ISNUMBER(Main!$F$8),INDEX(INDIRECT("'"&amp;Main!$E$8&amp;"'!$B$1:$Y$550"),ROW(G16),(MATCH("Time",INDIRECT("'"&amp;Main!$E$8&amp;"'!$B$1:$AA$1"),0))),"--")</f>
        <v>0.54979166666666668</v>
      </c>
      <c r="H16" s="137" t="str" cm="1">
        <f t="array" aca="1" ref="H16" ca="1">IF(ISNUMBER(Main!$F$9),INDEX(INDIRECT("'"&amp;Main!$E$9&amp;"'!$B$1:$Y$550"),ROW(H16),(MATCH("Time",INDIRECT("'"&amp;Main!$E$9&amp;"'!$B$1:$AA$1"),0))),"--")</f>
        <v>--</v>
      </c>
      <c r="I16" s="137" t="str" cm="1">
        <f t="array" aca="1" ref="I16" ca="1">IF(ISNUMBER(Main!$F$10),INDEX(INDIRECT("'"&amp;Main!$E$10&amp;"'!$B$1:$Y$550"),ROW(I16),(MATCH("Time",INDIRECT("'"&amp;Main!$E$10&amp;"'!$B$1:$AA$1"),0))),"--")</f>
        <v>--</v>
      </c>
      <c r="J16" s="137" t="str" cm="1">
        <f t="array" aca="1" ref="J16" ca="1">IF(ISNUMBER(Main!$F$11),INDEX(INDIRECT("'"&amp;Main!$E$11&amp;"'!$B$1:$Y$550"),ROW(J16),(MATCH("Time",INDIRECT("'"&amp;Main!$E$11&amp;"'!$B$1:$AA$1"),0))),"--")</f>
        <v>--</v>
      </c>
      <c r="K16" s="137" t="str" cm="1">
        <f t="array" aca="1" ref="K16" ca="1">IF(ISNUMBER(Main!$F$12),INDEX(INDIRECT("'"&amp;Main!$E$12&amp;"'!$B$1:$Y$550"),ROW(K16),(MATCH("Time",INDIRECT("'"&amp;Main!$E$12&amp;"'!$B$1:$AA$1"),0))),"--")</f>
        <v>--</v>
      </c>
      <c r="L16" s="137" t="str" cm="1">
        <f t="array" aca="1" ref="L16" ca="1">IF(ISNUMBER(Main!$F$13),INDEX(INDIRECT("'"&amp;Main!$E$13&amp;"'!$B$1:$Y$550"),ROW(L16),(MATCH("Time",INDIRECT("'"&amp;Main!$E$13&amp;"'!$B$1:$AA$1"),0))),"--")</f>
        <v>--</v>
      </c>
      <c r="M16" s="137" t="str" cm="1">
        <f t="array" aca="1" ref="M16" ca="1">IF(ISNUMBER(Main!$F$14),INDEX(INDIRECT("'"&amp;Main!$E$14&amp;"'!$B$1:$Y$550"),ROW(M16),(MATCH("Time",INDIRECT("'"&amp;Main!$E$14&amp;"'!$B$1:$AA$1"),0))),"--")</f>
        <v>--</v>
      </c>
    </row>
    <row r="17" spans="1:13" x14ac:dyDescent="0.3">
      <c r="A17" s="43"/>
      <c r="B17" s="137" cm="1">
        <f t="array" aca="1" ref="B17" ca="1">IF(ISNUMBER(Main!$F$3),INDEX(INDIRECT("'"&amp;Main!$E$3&amp;"'!$B$1:$Y$550"),ROW(B17),(MATCH("Time",INDIRECT("'"&amp;Main!$E$3&amp;"'!$B$1:$AA$1"),0))),"--")</f>
        <v>0.58020833333333333</v>
      </c>
      <c r="C17" s="137" cm="1">
        <f t="array" aca="1" ref="C17" ca="1">IF(ISNUMBER(Main!$F$4),INDEX(INDIRECT("'"&amp;Main!$E$4&amp;"'!$B$1:$Y$550"),ROW(C17),(MATCH("Time",INDIRECT("'"&amp;Main!$E$4&amp;"'!$B$1:$AA$1"),0))),"--")</f>
        <v>0.59927083333333331</v>
      </c>
      <c r="D17" s="137" cm="1">
        <f t="array" aca="1" ref="D17" ca="1">IF(ISNUMBER(Main!$F$5),INDEX(INDIRECT("'"&amp;Main!$E$5&amp;"'!$B$1:$Y$550"),ROW(D17),(MATCH("Time",INDIRECT("'"&amp;Main!$E$5&amp;"'!$B$1:$AA$1"),0))),"--")</f>
        <v>0.44556712962962958</v>
      </c>
      <c r="E17" s="137" cm="1">
        <f t="array" aca="1" ref="E17" ca="1">IF(ISNUMBER(Main!$F$6),INDEX(INDIRECT("'"&amp;Main!$E$6&amp;"'!$B$1:$Y$550"),ROW(E17),(MATCH("Time",INDIRECT("'"&amp;Main!$E$6&amp;"'!$B$1:$AA$1"),0))),"--")</f>
        <v>0.60543981481481479</v>
      </c>
      <c r="F17" s="137" cm="1">
        <f t="array" aca="1" ref="F17" ca="1">IF(ISNUMBER(Main!$F$7),INDEX(INDIRECT("'"&amp;Main!$E$7&amp;"'!$B$1:$Y$550"),ROW(F17),(MATCH("Time",INDIRECT("'"&amp;Main!$E$7&amp;"'!$B$1:$AA$1"),0))),"--")</f>
        <v>0.39958333333333335</v>
      </c>
      <c r="G17" s="137" cm="1">
        <f t="array" aca="1" ref="G17" ca="1">IF(ISNUMBER(Main!$F$8),INDEX(INDIRECT("'"&amp;Main!$E$8&amp;"'!$B$1:$Y$550"),ROW(G17),(MATCH("Time",INDIRECT("'"&amp;Main!$E$8&amp;"'!$B$1:$AA$1"),0))),"--")</f>
        <v>0.55025462962962968</v>
      </c>
      <c r="H17" s="137" t="str" cm="1">
        <f t="array" aca="1" ref="H17" ca="1">IF(ISNUMBER(Main!$F$9),INDEX(INDIRECT("'"&amp;Main!$E$9&amp;"'!$B$1:$Y$550"),ROW(H17),(MATCH("Time",INDIRECT("'"&amp;Main!$E$9&amp;"'!$B$1:$AA$1"),0))),"--")</f>
        <v>--</v>
      </c>
      <c r="I17" s="137" t="str" cm="1">
        <f t="array" aca="1" ref="I17" ca="1">IF(ISNUMBER(Main!$F$10),INDEX(INDIRECT("'"&amp;Main!$E$10&amp;"'!$B$1:$Y$550"),ROW(I17),(MATCH("Time",INDIRECT("'"&amp;Main!$E$10&amp;"'!$B$1:$AA$1"),0))),"--")</f>
        <v>--</v>
      </c>
      <c r="J17" s="137" t="str" cm="1">
        <f t="array" aca="1" ref="J17" ca="1">IF(ISNUMBER(Main!$F$11),INDEX(INDIRECT("'"&amp;Main!$E$11&amp;"'!$B$1:$Y$550"),ROW(J17),(MATCH("Time",INDIRECT("'"&amp;Main!$E$11&amp;"'!$B$1:$AA$1"),0))),"--")</f>
        <v>--</v>
      </c>
      <c r="K17" s="137" t="str" cm="1">
        <f t="array" aca="1" ref="K17" ca="1">IF(ISNUMBER(Main!$F$12),INDEX(INDIRECT("'"&amp;Main!$E$12&amp;"'!$B$1:$Y$550"),ROW(K17),(MATCH("Time",INDIRECT("'"&amp;Main!$E$12&amp;"'!$B$1:$AA$1"),0))),"--")</f>
        <v>--</v>
      </c>
      <c r="L17" s="137" t="str" cm="1">
        <f t="array" aca="1" ref="L17" ca="1">IF(ISNUMBER(Main!$F$13),INDEX(INDIRECT("'"&amp;Main!$E$13&amp;"'!$B$1:$Y$550"),ROW(L17),(MATCH("Time",INDIRECT("'"&amp;Main!$E$13&amp;"'!$B$1:$AA$1"),0))),"--")</f>
        <v>--</v>
      </c>
      <c r="M17" s="137" t="str" cm="1">
        <f t="array" aca="1" ref="M17" ca="1">IF(ISNUMBER(Main!$F$14),INDEX(INDIRECT("'"&amp;Main!$E$14&amp;"'!$B$1:$Y$550"),ROW(M17),(MATCH("Time",INDIRECT("'"&amp;Main!$E$14&amp;"'!$B$1:$AA$1"),0))),"--")</f>
        <v>--</v>
      </c>
    </row>
    <row r="18" spans="1:13" x14ac:dyDescent="0.3">
      <c r="A18" s="43"/>
      <c r="B18" s="137" cm="1">
        <f t="array" aca="1" ref="B18" ca="1">IF(ISNUMBER(Main!$F$3),INDEX(INDIRECT("'"&amp;Main!$E$3&amp;"'!$B$1:$Y$550"),ROW(B18),(MATCH("Time",INDIRECT("'"&amp;Main!$E$3&amp;"'!$B$1:$AA$1"),0))),"--")</f>
        <v>0.58030092592592586</v>
      </c>
      <c r="C18" s="137" cm="1">
        <f t="array" aca="1" ref="C18" ca="1">IF(ISNUMBER(Main!$F$4),INDEX(INDIRECT("'"&amp;Main!$E$4&amp;"'!$B$1:$Y$550"),ROW(C18),(MATCH("Time",INDIRECT("'"&amp;Main!$E$4&amp;"'!$B$1:$AA$1"),0))),"--")</f>
        <v>0.59937499999999999</v>
      </c>
      <c r="D18" s="137" cm="1">
        <f t="array" aca="1" ref="D18" ca="1">IF(ISNUMBER(Main!$F$5),INDEX(INDIRECT("'"&amp;Main!$E$5&amp;"'!$B$1:$Y$550"),ROW(D18),(MATCH("Time",INDIRECT("'"&amp;Main!$E$5&amp;"'!$B$1:$AA$1"),0))),"--")</f>
        <v>0.44570601851851849</v>
      </c>
      <c r="E18" s="137" cm="1">
        <f t="array" aca="1" ref="E18" ca="1">IF(ISNUMBER(Main!$F$6),INDEX(INDIRECT("'"&amp;Main!$E$6&amp;"'!$B$1:$Y$550"),ROW(E18),(MATCH("Time",INDIRECT("'"&amp;Main!$E$6&amp;"'!$B$1:$AA$1"),0))),"--")</f>
        <v>0.60559027777777774</v>
      </c>
      <c r="F18" s="137" cm="1">
        <f t="array" aca="1" ref="F18" ca="1">IF(ISNUMBER(Main!$F$7),INDEX(INDIRECT("'"&amp;Main!$E$7&amp;"'!$B$1:$Y$550"),ROW(F18),(MATCH("Time",INDIRECT("'"&amp;Main!$E$7&amp;"'!$B$1:$AA$1"),0))),"--")</f>
        <v>0.4054166666666667</v>
      </c>
      <c r="G18" s="137" cm="1">
        <f t="array" aca="1" ref="G18" ca="1">IF(ISNUMBER(Main!$F$8),INDEX(INDIRECT("'"&amp;Main!$E$8&amp;"'!$B$1:$Y$550"),ROW(G18),(MATCH("Time",INDIRECT("'"&amp;Main!$E$8&amp;"'!$B$1:$AA$1"),0))),"--")</f>
        <v>0.55046296296296293</v>
      </c>
      <c r="H18" s="137" t="str" cm="1">
        <f t="array" aca="1" ref="H18" ca="1">IF(ISNUMBER(Main!$F$9),INDEX(INDIRECT("'"&amp;Main!$E$9&amp;"'!$B$1:$Y$550"),ROW(H18),(MATCH("Time",INDIRECT("'"&amp;Main!$E$9&amp;"'!$B$1:$AA$1"),0))),"--")</f>
        <v>--</v>
      </c>
      <c r="I18" s="137" t="str" cm="1">
        <f t="array" aca="1" ref="I18" ca="1">IF(ISNUMBER(Main!$F$10),INDEX(INDIRECT("'"&amp;Main!$E$10&amp;"'!$B$1:$Y$550"),ROW(I18),(MATCH("Time",INDIRECT("'"&amp;Main!$E$10&amp;"'!$B$1:$AA$1"),0))),"--")</f>
        <v>--</v>
      </c>
      <c r="J18" s="137" t="str" cm="1">
        <f t="array" aca="1" ref="J18" ca="1">IF(ISNUMBER(Main!$F$11),INDEX(INDIRECT("'"&amp;Main!$E$11&amp;"'!$B$1:$Y$550"),ROW(J18),(MATCH("Time",INDIRECT("'"&amp;Main!$E$11&amp;"'!$B$1:$AA$1"),0))),"--")</f>
        <v>--</v>
      </c>
      <c r="K18" s="137" t="str" cm="1">
        <f t="array" aca="1" ref="K18" ca="1">IF(ISNUMBER(Main!$F$12),INDEX(INDIRECT("'"&amp;Main!$E$12&amp;"'!$B$1:$Y$550"),ROW(K18),(MATCH("Time",INDIRECT("'"&amp;Main!$E$12&amp;"'!$B$1:$AA$1"),0))),"--")</f>
        <v>--</v>
      </c>
      <c r="L18" s="137" t="str" cm="1">
        <f t="array" aca="1" ref="L18" ca="1">IF(ISNUMBER(Main!$F$13),INDEX(INDIRECT("'"&amp;Main!$E$13&amp;"'!$B$1:$Y$550"),ROW(L18),(MATCH("Time",INDIRECT("'"&amp;Main!$E$13&amp;"'!$B$1:$AA$1"),0))),"--")</f>
        <v>--</v>
      </c>
      <c r="M18" s="137" t="str" cm="1">
        <f t="array" aca="1" ref="M18" ca="1">IF(ISNUMBER(Main!$F$14),INDEX(INDIRECT("'"&amp;Main!$E$14&amp;"'!$B$1:$Y$550"),ROW(M18),(MATCH("Time",INDIRECT("'"&amp;Main!$E$14&amp;"'!$B$1:$AA$1"),0))),"--")</f>
        <v>--</v>
      </c>
    </row>
    <row r="19" spans="1:13" x14ac:dyDescent="0.3">
      <c r="A19" s="43"/>
      <c r="B19" s="137" cm="1">
        <f t="array" aca="1" ref="B19" ca="1">IF(ISNUMBER(Main!$F$3),INDEX(INDIRECT("'"&amp;Main!$E$3&amp;"'!$B$1:$Y$550"),ROW(B19),(MATCH("Time",INDIRECT("'"&amp;Main!$E$3&amp;"'!$B$1:$AA$1"),0))),"--")</f>
        <v>0.58064814814814814</v>
      </c>
      <c r="C19" s="137" cm="1">
        <f t="array" aca="1" ref="C19" ca="1">IF(ISNUMBER(Main!$F$4),INDEX(INDIRECT("'"&amp;Main!$E$4&amp;"'!$B$1:$Y$550"),ROW(C19),(MATCH("Time",INDIRECT("'"&amp;Main!$E$4&amp;"'!$B$1:$AA$1"),0))),"--")</f>
        <v>0.59946759259259264</v>
      </c>
      <c r="D19" s="137" cm="1">
        <f t="array" aca="1" ref="D19" ca="1">IF(ISNUMBER(Main!$F$5),INDEX(INDIRECT("'"&amp;Main!$E$5&amp;"'!$B$1:$Y$550"),ROW(D19),(MATCH("Time",INDIRECT("'"&amp;Main!$E$5&amp;"'!$B$1:$AA$1"),0))),"--")</f>
        <v>0.4458333333333333</v>
      </c>
      <c r="E19" s="137" cm="1">
        <f t="array" aca="1" ref="E19" ca="1">IF(ISNUMBER(Main!$F$6),INDEX(INDIRECT("'"&amp;Main!$E$6&amp;"'!$B$1:$Y$550"),ROW(E19),(MATCH("Time",INDIRECT("'"&amp;Main!$E$6&amp;"'!$B$1:$AA$1"),0))),"--")</f>
        <v>0.60583333333333333</v>
      </c>
      <c r="F19" s="137" cm="1">
        <f t="array" aca="1" ref="F19" ca="1">IF(ISNUMBER(Main!$F$7),INDEX(INDIRECT("'"&amp;Main!$E$7&amp;"'!$B$1:$Y$550"),ROW(F19),(MATCH("Time",INDIRECT("'"&amp;Main!$E$7&amp;"'!$B$1:$AA$1"),0))),"--")</f>
        <v>0.40599537037037042</v>
      </c>
      <c r="G19" s="137" cm="1">
        <f t="array" aca="1" ref="G19" ca="1">IF(ISNUMBER(Main!$F$8),INDEX(INDIRECT("'"&amp;Main!$E$8&amp;"'!$B$1:$Y$550"),ROW(G19),(MATCH("Time",INDIRECT("'"&amp;Main!$E$8&amp;"'!$B$1:$AA$1"),0))),"--")</f>
        <v>0.55077546296296298</v>
      </c>
      <c r="H19" s="137" t="str" cm="1">
        <f t="array" aca="1" ref="H19" ca="1">IF(ISNUMBER(Main!$F$9),INDEX(INDIRECT("'"&amp;Main!$E$9&amp;"'!$B$1:$Y$550"),ROW(H19),(MATCH("Time",INDIRECT("'"&amp;Main!$E$9&amp;"'!$B$1:$AA$1"),0))),"--")</f>
        <v>--</v>
      </c>
      <c r="I19" s="137" t="str" cm="1">
        <f t="array" aca="1" ref="I19" ca="1">IF(ISNUMBER(Main!$F$10),INDEX(INDIRECT("'"&amp;Main!$E$10&amp;"'!$B$1:$Y$550"),ROW(I19),(MATCH("Time",INDIRECT("'"&amp;Main!$E$10&amp;"'!$B$1:$AA$1"),0))),"--")</f>
        <v>--</v>
      </c>
      <c r="J19" s="137" t="str" cm="1">
        <f t="array" aca="1" ref="J19" ca="1">IF(ISNUMBER(Main!$F$11),INDEX(INDIRECT("'"&amp;Main!$E$11&amp;"'!$B$1:$Y$550"),ROW(J19),(MATCH("Time",INDIRECT("'"&amp;Main!$E$11&amp;"'!$B$1:$AA$1"),0))),"--")</f>
        <v>--</v>
      </c>
      <c r="K19" s="137" t="str" cm="1">
        <f t="array" aca="1" ref="K19" ca="1">IF(ISNUMBER(Main!$F$12),INDEX(INDIRECT("'"&amp;Main!$E$12&amp;"'!$B$1:$Y$550"),ROW(K19),(MATCH("Time",INDIRECT("'"&amp;Main!$E$12&amp;"'!$B$1:$AA$1"),0))),"--")</f>
        <v>--</v>
      </c>
      <c r="L19" s="137" t="str" cm="1">
        <f t="array" aca="1" ref="L19" ca="1">IF(ISNUMBER(Main!$F$13),INDEX(INDIRECT("'"&amp;Main!$E$13&amp;"'!$B$1:$Y$550"),ROW(L19),(MATCH("Time",INDIRECT("'"&amp;Main!$E$13&amp;"'!$B$1:$AA$1"),0))),"--")</f>
        <v>--</v>
      </c>
      <c r="M19" s="137" t="str" cm="1">
        <f t="array" aca="1" ref="M19" ca="1">IF(ISNUMBER(Main!$F$14),INDEX(INDIRECT("'"&amp;Main!$E$14&amp;"'!$B$1:$Y$550"),ROW(M19),(MATCH("Time",INDIRECT("'"&amp;Main!$E$14&amp;"'!$B$1:$AA$1"),0))),"--")</f>
        <v>--</v>
      </c>
    </row>
    <row r="20" spans="1:13" x14ac:dyDescent="0.3">
      <c r="A20" s="43"/>
      <c r="B20" s="137" cm="1">
        <f t="array" aca="1" ref="B20" ca="1">IF(ISNUMBER(Main!$F$3),INDEX(INDIRECT("'"&amp;Main!$E$3&amp;"'!$B$1:$Y$550"),ROW(B20),(MATCH("Time",INDIRECT("'"&amp;Main!$E$3&amp;"'!$B$1:$AA$1"),0))),"--")</f>
        <v>0.58072916666666663</v>
      </c>
      <c r="C20" s="137" cm="1">
        <f t="array" aca="1" ref="C20" ca="1">IF(ISNUMBER(Main!$F$4),INDEX(INDIRECT("'"&amp;Main!$E$4&amp;"'!$B$1:$Y$550"),ROW(C20),(MATCH("Time",INDIRECT("'"&amp;Main!$E$4&amp;"'!$B$1:$AA$1"),0))),"--")</f>
        <v>0.59960648148148155</v>
      </c>
      <c r="D20" s="137" cm="1">
        <f t="array" aca="1" ref="D20" ca="1">IF(ISNUMBER(Main!$F$5),INDEX(INDIRECT("'"&amp;Main!$E$5&amp;"'!$B$1:$Y$550"),ROW(D20),(MATCH("Time",INDIRECT("'"&amp;Main!$E$5&amp;"'!$B$1:$AA$1"),0))),"--")</f>
        <v>0.44599537037037035</v>
      </c>
      <c r="E20" s="137" cm="1">
        <f t="array" aca="1" ref="E20" ca="1">IF(ISNUMBER(Main!$F$6),INDEX(INDIRECT("'"&amp;Main!$E$6&amp;"'!$B$1:$Y$550"),ROW(E20),(MATCH("Time",INDIRECT("'"&amp;Main!$E$6&amp;"'!$B$1:$AA$1"),0))),"--")</f>
        <v>0.60601851851851851</v>
      </c>
      <c r="F20" s="137" cm="1">
        <f t="array" aca="1" ref="F20" ca="1">IF(ISNUMBER(Main!$F$7),INDEX(INDIRECT("'"&amp;Main!$E$7&amp;"'!$B$1:$Y$550"),ROW(F20),(MATCH("Time",INDIRECT("'"&amp;Main!$E$7&amp;"'!$B$1:$AA$1"),0))),"--")</f>
        <v>0.4065509259259259</v>
      </c>
      <c r="G20" s="137" cm="1">
        <f t="array" aca="1" ref="G20" ca="1">IF(ISNUMBER(Main!$F$8),INDEX(INDIRECT("'"&amp;Main!$E$8&amp;"'!$B$1:$Y$550"),ROW(G20),(MATCH("Time",INDIRECT("'"&amp;Main!$E$8&amp;"'!$B$1:$AA$1"),0))),"--")</f>
        <v>0.5509722222222222</v>
      </c>
      <c r="H20" s="137" t="str" cm="1">
        <f t="array" aca="1" ref="H20" ca="1">IF(ISNUMBER(Main!$F$9),INDEX(INDIRECT("'"&amp;Main!$E$9&amp;"'!$B$1:$Y$550"),ROW(H20),(MATCH("Time",INDIRECT("'"&amp;Main!$E$9&amp;"'!$B$1:$AA$1"),0))),"--")</f>
        <v>--</v>
      </c>
      <c r="I20" s="137" t="str" cm="1">
        <f t="array" aca="1" ref="I20" ca="1">IF(ISNUMBER(Main!$F$10),INDEX(INDIRECT("'"&amp;Main!$E$10&amp;"'!$B$1:$Y$550"),ROW(I20),(MATCH("Time",INDIRECT("'"&amp;Main!$E$10&amp;"'!$B$1:$AA$1"),0))),"--")</f>
        <v>--</v>
      </c>
      <c r="J20" s="137" t="str" cm="1">
        <f t="array" aca="1" ref="J20" ca="1">IF(ISNUMBER(Main!$F$11),INDEX(INDIRECT("'"&amp;Main!$E$11&amp;"'!$B$1:$Y$550"),ROW(J20),(MATCH("Time",INDIRECT("'"&amp;Main!$E$11&amp;"'!$B$1:$AA$1"),0))),"--")</f>
        <v>--</v>
      </c>
      <c r="K20" s="137" t="str" cm="1">
        <f t="array" aca="1" ref="K20" ca="1">IF(ISNUMBER(Main!$F$12),INDEX(INDIRECT("'"&amp;Main!$E$12&amp;"'!$B$1:$Y$550"),ROW(K20),(MATCH("Time",INDIRECT("'"&amp;Main!$E$12&amp;"'!$B$1:$AA$1"),0))),"--")</f>
        <v>--</v>
      </c>
      <c r="L20" s="137" t="str" cm="1">
        <f t="array" aca="1" ref="L20" ca="1">IF(ISNUMBER(Main!$F$13),INDEX(INDIRECT("'"&amp;Main!$E$13&amp;"'!$B$1:$Y$550"),ROW(L20),(MATCH("Time",INDIRECT("'"&amp;Main!$E$13&amp;"'!$B$1:$AA$1"),0))),"--")</f>
        <v>--</v>
      </c>
      <c r="M20" s="137" t="str" cm="1">
        <f t="array" aca="1" ref="M20" ca="1">IF(ISNUMBER(Main!$F$14),INDEX(INDIRECT("'"&amp;Main!$E$14&amp;"'!$B$1:$Y$550"),ROW(M20),(MATCH("Time",INDIRECT("'"&amp;Main!$E$14&amp;"'!$B$1:$AA$1"),0))),"--")</f>
        <v>--</v>
      </c>
    </row>
    <row r="21" spans="1:13" x14ac:dyDescent="0.3">
      <c r="A21" s="43"/>
      <c r="B21" s="137" cm="1">
        <f t="array" aca="1" ref="B21" ca="1">IF(ISNUMBER(Main!$F$3),INDEX(INDIRECT("'"&amp;Main!$E$3&amp;"'!$B$1:$Y$550"),ROW(B21),(MATCH("Time",INDIRECT("'"&amp;Main!$E$3&amp;"'!$B$1:$AA$1"),0))),"--")</f>
        <v>0</v>
      </c>
      <c r="C21" s="137" cm="1">
        <f t="array" aca="1" ref="C21" ca="1">IF(ISNUMBER(Main!$F$4),INDEX(INDIRECT("'"&amp;Main!$E$4&amp;"'!$B$1:$Y$550"),ROW(C21),(MATCH("Time",INDIRECT("'"&amp;Main!$E$4&amp;"'!$B$1:$AA$1"),0))),"--")</f>
        <v>0.59968750000000004</v>
      </c>
      <c r="D21" s="137" cm="1">
        <f t="array" aca="1" ref="D21" ca="1">IF(ISNUMBER(Main!$F$5),INDEX(INDIRECT("'"&amp;Main!$E$5&amp;"'!$B$1:$Y$550"),ROW(D21),(MATCH("Time",INDIRECT("'"&amp;Main!$E$5&amp;"'!$B$1:$AA$1"),0))),"--")</f>
        <v>0.44613425925925926</v>
      </c>
      <c r="E21" s="137" cm="1">
        <f t="array" aca="1" ref="E21" ca="1">IF(ISNUMBER(Main!$F$6),INDEX(INDIRECT("'"&amp;Main!$E$6&amp;"'!$B$1:$Y$550"),ROW(E21),(MATCH("Time",INDIRECT("'"&amp;Main!$E$6&amp;"'!$B$1:$AA$1"),0))),"--")</f>
        <v>0.60621527777777773</v>
      </c>
      <c r="F21" s="137" cm="1">
        <f t="array" aca="1" ref="F21" ca="1">IF(ISNUMBER(Main!$F$7),INDEX(INDIRECT("'"&amp;Main!$E$7&amp;"'!$B$1:$Y$550"),ROW(F21),(MATCH("Time",INDIRECT("'"&amp;Main!$E$7&amp;"'!$B$1:$AA$1"),0))),"--")</f>
        <v>0.40704861111111112</v>
      </c>
      <c r="G21" s="137" cm="1">
        <f t="array" aca="1" ref="G21" ca="1">IF(ISNUMBER(Main!$F$8),INDEX(INDIRECT("'"&amp;Main!$E$8&amp;"'!$B$1:$Y$550"),ROW(G21),(MATCH("Time",INDIRECT("'"&amp;Main!$E$8&amp;"'!$B$1:$AA$1"),0))),"--")</f>
        <v>0.5513541666666667</v>
      </c>
      <c r="H21" s="137" t="str" cm="1">
        <f t="array" aca="1" ref="H21" ca="1">IF(ISNUMBER(Main!$F$9),INDEX(INDIRECT("'"&amp;Main!$E$9&amp;"'!$B$1:$Y$550"),ROW(H21),(MATCH("Time",INDIRECT("'"&amp;Main!$E$9&amp;"'!$B$1:$AA$1"),0))),"--")</f>
        <v>--</v>
      </c>
      <c r="I21" s="137" t="str" cm="1">
        <f t="array" aca="1" ref="I21" ca="1">IF(ISNUMBER(Main!$F$10),INDEX(INDIRECT("'"&amp;Main!$E$10&amp;"'!$B$1:$Y$550"),ROW(I21),(MATCH("Time",INDIRECT("'"&amp;Main!$E$10&amp;"'!$B$1:$AA$1"),0))),"--")</f>
        <v>--</v>
      </c>
      <c r="J21" s="137" t="str" cm="1">
        <f t="array" aca="1" ref="J21" ca="1">IF(ISNUMBER(Main!$F$11),INDEX(INDIRECT("'"&amp;Main!$E$11&amp;"'!$B$1:$Y$550"),ROW(J21),(MATCH("Time",INDIRECT("'"&amp;Main!$E$11&amp;"'!$B$1:$AA$1"),0))),"--")</f>
        <v>--</v>
      </c>
      <c r="K21" s="137" t="str" cm="1">
        <f t="array" aca="1" ref="K21" ca="1">IF(ISNUMBER(Main!$F$12),INDEX(INDIRECT("'"&amp;Main!$E$12&amp;"'!$B$1:$Y$550"),ROW(K21),(MATCH("Time",INDIRECT("'"&amp;Main!$E$12&amp;"'!$B$1:$AA$1"),0))),"--")</f>
        <v>--</v>
      </c>
      <c r="L21" s="137" t="str" cm="1">
        <f t="array" aca="1" ref="L21" ca="1">IF(ISNUMBER(Main!$F$13),INDEX(INDIRECT("'"&amp;Main!$E$13&amp;"'!$B$1:$Y$550"),ROW(L21),(MATCH("Time",INDIRECT("'"&amp;Main!$E$13&amp;"'!$B$1:$AA$1"),0))),"--")</f>
        <v>--</v>
      </c>
      <c r="M21" s="137" t="str" cm="1">
        <f t="array" aca="1" ref="M21" ca="1">IF(ISNUMBER(Main!$F$14),INDEX(INDIRECT("'"&amp;Main!$E$14&amp;"'!$B$1:$Y$550"),ROW(M21),(MATCH("Time",INDIRECT("'"&amp;Main!$E$14&amp;"'!$B$1:$AA$1"),0))),"--")</f>
        <v>--</v>
      </c>
    </row>
    <row r="22" spans="1:13" x14ac:dyDescent="0.3">
      <c r="A22" s="43"/>
      <c r="B22" s="137" cm="1">
        <f t="array" aca="1" ref="B22" ca="1">IF(ISNUMBER(Main!$F$3),INDEX(INDIRECT("'"&amp;Main!$E$3&amp;"'!$B$1:$Y$550"),ROW(B22),(MATCH("Time",INDIRECT("'"&amp;Main!$E$3&amp;"'!$B$1:$AA$1"),0))),"--")</f>
        <v>0</v>
      </c>
      <c r="C22" s="137" cm="1">
        <f t="array" aca="1" ref="C22" ca="1">IF(ISNUMBER(Main!$F$4),INDEX(INDIRECT("'"&amp;Main!$E$4&amp;"'!$B$1:$Y$550"),ROW(C22),(MATCH("Time",INDIRECT("'"&amp;Main!$E$4&amp;"'!$B$1:$AA$1"),0))),"--")</f>
        <v>0.59976851851851853</v>
      </c>
      <c r="D22" s="137" cm="1">
        <f t="array" aca="1" ref="D22" ca="1">IF(ISNUMBER(Main!$F$5),INDEX(INDIRECT("'"&amp;Main!$E$5&amp;"'!$B$1:$Y$550"),ROW(D22),(MATCH("Time",INDIRECT("'"&amp;Main!$E$5&amp;"'!$B$1:$AA$1"),0))),"--")</f>
        <v>0.44621527777777775</v>
      </c>
      <c r="E22" s="137" cm="1">
        <f t="array" aca="1" ref="E22" ca="1">IF(ISNUMBER(Main!$F$6),INDEX(INDIRECT("'"&amp;Main!$E$6&amp;"'!$B$1:$Y$550"),ROW(E22),(MATCH("Time",INDIRECT("'"&amp;Main!$E$6&amp;"'!$B$1:$AA$1"),0))),"--")</f>
        <v>0.6063425925925926</v>
      </c>
      <c r="F22" s="137" cm="1">
        <f t="array" aca="1" ref="F22" ca="1">IF(ISNUMBER(Main!$F$7),INDEX(INDIRECT("'"&amp;Main!$E$7&amp;"'!$B$1:$Y$550"),ROW(F22),(MATCH("Time",INDIRECT("'"&amp;Main!$E$7&amp;"'!$B$1:$AA$1"),0))),"--")</f>
        <v>0.40758101851851852</v>
      </c>
      <c r="G22" s="137" cm="1">
        <f t="array" aca="1" ref="G22" ca="1">IF(ISNUMBER(Main!$F$8),INDEX(INDIRECT("'"&amp;Main!$E$8&amp;"'!$B$1:$Y$550"),ROW(G22),(MATCH("Time",INDIRECT("'"&amp;Main!$E$8&amp;"'!$B$1:$AA$1"),0))),"--")</f>
        <v>0.55149305555555561</v>
      </c>
      <c r="H22" s="137" t="str" cm="1">
        <f t="array" aca="1" ref="H22" ca="1">IF(ISNUMBER(Main!$F$9),INDEX(INDIRECT("'"&amp;Main!$E$9&amp;"'!$B$1:$Y$550"),ROW(H22),(MATCH("Time",INDIRECT("'"&amp;Main!$E$9&amp;"'!$B$1:$AA$1"),0))),"--")</f>
        <v>--</v>
      </c>
      <c r="I22" s="137" t="str" cm="1">
        <f t="array" aca="1" ref="I22" ca="1">IF(ISNUMBER(Main!$F$10),INDEX(INDIRECT("'"&amp;Main!$E$10&amp;"'!$B$1:$Y$550"),ROW(I22),(MATCH("Time",INDIRECT("'"&amp;Main!$E$10&amp;"'!$B$1:$AA$1"),0))),"--")</f>
        <v>--</v>
      </c>
      <c r="J22" s="137" t="str" cm="1">
        <f t="array" aca="1" ref="J22" ca="1">IF(ISNUMBER(Main!$F$11),INDEX(INDIRECT("'"&amp;Main!$E$11&amp;"'!$B$1:$Y$550"),ROW(J22),(MATCH("Time",INDIRECT("'"&amp;Main!$E$11&amp;"'!$B$1:$AA$1"),0))),"--")</f>
        <v>--</v>
      </c>
      <c r="K22" s="137" t="str" cm="1">
        <f t="array" aca="1" ref="K22" ca="1">IF(ISNUMBER(Main!$F$12),INDEX(INDIRECT("'"&amp;Main!$E$12&amp;"'!$B$1:$Y$550"),ROW(K22),(MATCH("Time",INDIRECT("'"&amp;Main!$E$12&amp;"'!$B$1:$AA$1"),0))),"--")</f>
        <v>--</v>
      </c>
      <c r="L22" s="137" t="str" cm="1">
        <f t="array" aca="1" ref="L22" ca="1">IF(ISNUMBER(Main!$F$13),INDEX(INDIRECT("'"&amp;Main!$E$13&amp;"'!$B$1:$Y$550"),ROW(L22),(MATCH("Time",INDIRECT("'"&amp;Main!$E$13&amp;"'!$B$1:$AA$1"),0))),"--")</f>
        <v>--</v>
      </c>
      <c r="M22" s="137" t="str" cm="1">
        <f t="array" aca="1" ref="M22" ca="1">IF(ISNUMBER(Main!$F$14),INDEX(INDIRECT("'"&amp;Main!$E$14&amp;"'!$B$1:$Y$550"),ROW(M22),(MATCH("Time",INDIRECT("'"&amp;Main!$E$14&amp;"'!$B$1:$AA$1"),0))),"--")</f>
        <v>--</v>
      </c>
    </row>
    <row r="23" spans="1:13" x14ac:dyDescent="0.3">
      <c r="A23" s="43"/>
      <c r="B23" s="137" cm="1">
        <f t="array" aca="1" ref="B23" ca="1">IF(ISNUMBER(Main!$F$3),INDEX(INDIRECT("'"&amp;Main!$E$3&amp;"'!$B$1:$Y$550"),ROW(B23),(MATCH("Time",INDIRECT("'"&amp;Main!$E$3&amp;"'!$B$1:$AA$1"),0))),"--")</f>
        <v>0</v>
      </c>
      <c r="C23" s="137" cm="1">
        <f t="array" aca="1" ref="C23" ca="1">IF(ISNUMBER(Main!$F$4),INDEX(INDIRECT("'"&amp;Main!$E$4&amp;"'!$B$1:$Y$550"),ROW(C23),(MATCH("Time",INDIRECT("'"&amp;Main!$E$4&amp;"'!$B$1:$AA$1"),0))),"--")</f>
        <v>0.59988425925925926</v>
      </c>
      <c r="D23" s="137" cm="1">
        <f t="array" aca="1" ref="D23" ca="1">IF(ISNUMBER(Main!$F$5),INDEX(INDIRECT("'"&amp;Main!$E$5&amp;"'!$B$1:$Y$550"),ROW(D23),(MATCH("Time",INDIRECT("'"&amp;Main!$E$5&amp;"'!$B$1:$AA$1"),0))),"--")</f>
        <v>0.44646990740740744</v>
      </c>
      <c r="E23" s="137" cm="1">
        <f t="array" aca="1" ref="E23" ca="1">IF(ISNUMBER(Main!$F$6),INDEX(INDIRECT("'"&amp;Main!$E$6&amp;"'!$B$1:$Y$550"),ROW(E23),(MATCH("Time",INDIRECT("'"&amp;Main!$E$6&amp;"'!$B$1:$AA$1"),0))),"--")</f>
        <v>0.60645833333333332</v>
      </c>
      <c r="F23" s="137" cm="1">
        <f t="array" aca="1" ref="F23" ca="1">IF(ISNUMBER(Main!$F$7),INDEX(INDIRECT("'"&amp;Main!$E$7&amp;"'!$B$1:$Y$550"),ROW(F23),(MATCH("Time",INDIRECT("'"&amp;Main!$E$7&amp;"'!$B$1:$AA$1"),0))),"--")</f>
        <v>0.40875</v>
      </c>
      <c r="G23" s="137" cm="1">
        <f t="array" aca="1" ref="G23" ca="1">IF(ISNUMBER(Main!$F$8),INDEX(INDIRECT("'"&amp;Main!$E$8&amp;"'!$B$1:$Y$550"),ROW(G23),(MATCH("Time",INDIRECT("'"&amp;Main!$E$8&amp;"'!$B$1:$AA$1"),0))),"--")</f>
        <v>0.55914351851851851</v>
      </c>
      <c r="H23" s="137" t="str" cm="1">
        <f t="array" aca="1" ref="H23" ca="1">IF(ISNUMBER(Main!$F$9),INDEX(INDIRECT("'"&amp;Main!$E$9&amp;"'!$B$1:$Y$550"),ROW(H23),(MATCH("Time",INDIRECT("'"&amp;Main!$E$9&amp;"'!$B$1:$AA$1"),0))),"--")</f>
        <v>--</v>
      </c>
      <c r="I23" s="137" t="str" cm="1">
        <f t="array" aca="1" ref="I23" ca="1">IF(ISNUMBER(Main!$F$10),INDEX(INDIRECT("'"&amp;Main!$E$10&amp;"'!$B$1:$Y$550"),ROW(I23),(MATCH("Time",INDIRECT("'"&amp;Main!$E$10&amp;"'!$B$1:$AA$1"),0))),"--")</f>
        <v>--</v>
      </c>
      <c r="J23" s="137" t="str" cm="1">
        <f t="array" aca="1" ref="J23" ca="1">IF(ISNUMBER(Main!$F$11),INDEX(INDIRECT("'"&amp;Main!$E$11&amp;"'!$B$1:$Y$550"),ROW(J23),(MATCH("Time",INDIRECT("'"&amp;Main!$E$11&amp;"'!$B$1:$AA$1"),0))),"--")</f>
        <v>--</v>
      </c>
      <c r="K23" s="137" t="str" cm="1">
        <f t="array" aca="1" ref="K23" ca="1">IF(ISNUMBER(Main!$F$12),INDEX(INDIRECT("'"&amp;Main!$E$12&amp;"'!$B$1:$Y$550"),ROW(K23),(MATCH("Time",INDIRECT("'"&amp;Main!$E$12&amp;"'!$B$1:$AA$1"),0))),"--")</f>
        <v>--</v>
      </c>
      <c r="L23" s="137" t="str" cm="1">
        <f t="array" aca="1" ref="L23" ca="1">IF(ISNUMBER(Main!$F$13),INDEX(INDIRECT("'"&amp;Main!$E$13&amp;"'!$B$1:$Y$550"),ROW(L23),(MATCH("Time",INDIRECT("'"&amp;Main!$E$13&amp;"'!$B$1:$AA$1"),0))),"--")</f>
        <v>--</v>
      </c>
      <c r="M23" s="137" t="str" cm="1">
        <f t="array" aca="1" ref="M23" ca="1">IF(ISNUMBER(Main!$F$14),INDEX(INDIRECT("'"&amp;Main!$E$14&amp;"'!$B$1:$Y$550"),ROW(M23),(MATCH("Time",INDIRECT("'"&amp;Main!$E$14&amp;"'!$B$1:$AA$1"),0))),"--")</f>
        <v>--</v>
      </c>
    </row>
    <row r="24" spans="1:13" x14ac:dyDescent="0.3">
      <c r="A24" s="43"/>
      <c r="B24" s="137" cm="1">
        <f t="array" aca="1" ref="B24" ca="1">IF(ISNUMBER(Main!$F$3),INDEX(INDIRECT("'"&amp;Main!$E$3&amp;"'!$B$1:$Y$550"),ROW(B24),(MATCH("Time",INDIRECT("'"&amp;Main!$E$3&amp;"'!$B$1:$AA$1"),0))),"--")</f>
        <v>0</v>
      </c>
      <c r="C24" s="137" cm="1">
        <f t="array" aca="1" ref="C24" ca="1">IF(ISNUMBER(Main!$F$4),INDEX(INDIRECT("'"&amp;Main!$E$4&amp;"'!$B$1:$Y$550"),ROW(C24),(MATCH("Time",INDIRECT("'"&amp;Main!$E$4&amp;"'!$B$1:$AA$1"),0))),"--")</f>
        <v>0.60002314814814817</v>
      </c>
      <c r="D24" s="137" cm="1">
        <f t="array" aca="1" ref="D24" ca="1">IF(ISNUMBER(Main!$F$5),INDEX(INDIRECT("'"&amp;Main!$E$5&amp;"'!$B$1:$Y$550"),ROW(D24),(MATCH("Time",INDIRECT("'"&amp;Main!$E$5&amp;"'!$B$1:$AA$1"),0))),"--")</f>
        <v>0.44665509259259256</v>
      </c>
      <c r="E24" s="137" cm="1">
        <f t="array" aca="1" ref="E24" ca="1">IF(ISNUMBER(Main!$F$6),INDEX(INDIRECT("'"&amp;Main!$E$6&amp;"'!$B$1:$Y$550"),ROW(E24),(MATCH("Time",INDIRECT("'"&amp;Main!$E$6&amp;"'!$B$1:$AA$1"),0))),"--")</f>
        <v>0.60663194444444446</v>
      </c>
      <c r="F24" s="137" cm="1">
        <f t="array" aca="1" ref="F24" ca="1">IF(ISNUMBER(Main!$F$7),INDEX(INDIRECT("'"&amp;Main!$E$7&amp;"'!$B$1:$Y$550"),ROW(F24),(MATCH("Time",INDIRECT("'"&amp;Main!$E$7&amp;"'!$B$1:$AA$1"),0))),"--")</f>
        <v>0.4090509259259259</v>
      </c>
      <c r="G24" s="137" cm="1">
        <f t="array" aca="1" ref="G24" ca="1">IF(ISNUMBER(Main!$F$8),INDEX(INDIRECT("'"&amp;Main!$E$8&amp;"'!$B$1:$Y$550"),ROW(G24),(MATCH("Time",INDIRECT("'"&amp;Main!$E$8&amp;"'!$B$1:$AA$1"),0))),"--")</f>
        <v>0.55931712962962965</v>
      </c>
      <c r="H24" s="137" t="str" cm="1">
        <f t="array" aca="1" ref="H24" ca="1">IF(ISNUMBER(Main!$F$9),INDEX(INDIRECT("'"&amp;Main!$E$9&amp;"'!$B$1:$Y$550"),ROW(H24),(MATCH("Time",INDIRECT("'"&amp;Main!$E$9&amp;"'!$B$1:$AA$1"),0))),"--")</f>
        <v>--</v>
      </c>
      <c r="I24" s="137" t="str" cm="1">
        <f t="array" aca="1" ref="I24" ca="1">IF(ISNUMBER(Main!$F$10),INDEX(INDIRECT("'"&amp;Main!$E$10&amp;"'!$B$1:$Y$550"),ROW(I24),(MATCH("Time",INDIRECT("'"&amp;Main!$E$10&amp;"'!$B$1:$AA$1"),0))),"--")</f>
        <v>--</v>
      </c>
      <c r="J24" s="137" t="str" cm="1">
        <f t="array" aca="1" ref="J24" ca="1">IF(ISNUMBER(Main!$F$11),INDEX(INDIRECT("'"&amp;Main!$E$11&amp;"'!$B$1:$Y$550"),ROW(J24),(MATCH("Time",INDIRECT("'"&amp;Main!$E$11&amp;"'!$B$1:$AA$1"),0))),"--")</f>
        <v>--</v>
      </c>
      <c r="K24" s="137" t="str" cm="1">
        <f t="array" aca="1" ref="K24" ca="1">IF(ISNUMBER(Main!$F$12),INDEX(INDIRECT("'"&amp;Main!$E$12&amp;"'!$B$1:$Y$550"),ROW(K24),(MATCH("Time",INDIRECT("'"&amp;Main!$E$12&amp;"'!$B$1:$AA$1"),0))),"--")</f>
        <v>--</v>
      </c>
      <c r="L24" s="137" t="str" cm="1">
        <f t="array" aca="1" ref="L24" ca="1">IF(ISNUMBER(Main!$F$13),INDEX(INDIRECT("'"&amp;Main!$E$13&amp;"'!$B$1:$Y$550"),ROW(L24),(MATCH("Time",INDIRECT("'"&amp;Main!$E$13&amp;"'!$B$1:$AA$1"),0))),"--")</f>
        <v>--</v>
      </c>
      <c r="M24" s="137" t="str" cm="1">
        <f t="array" aca="1" ref="M24" ca="1">IF(ISNUMBER(Main!$F$14),INDEX(INDIRECT("'"&amp;Main!$E$14&amp;"'!$B$1:$Y$550"),ROW(M24),(MATCH("Time",INDIRECT("'"&amp;Main!$E$14&amp;"'!$B$1:$AA$1"),0))),"--")</f>
        <v>--</v>
      </c>
    </row>
    <row r="25" spans="1:13" x14ac:dyDescent="0.3">
      <c r="A25" s="43"/>
      <c r="B25" s="137" cm="1">
        <f t="array" aca="1" ref="B25" ca="1">IF(ISNUMBER(Main!$F$3),INDEX(INDIRECT("'"&amp;Main!$E$3&amp;"'!$B$1:$Y$550"),ROW(B25),(MATCH("Time",INDIRECT("'"&amp;Main!$E$3&amp;"'!$B$1:$AA$1"),0))),"--")</f>
        <v>0</v>
      </c>
      <c r="C25" s="137" cm="1">
        <f t="array" aca="1" ref="C25" ca="1">IF(ISNUMBER(Main!$F$4),INDEX(INDIRECT("'"&amp;Main!$E$4&amp;"'!$B$1:$Y$550"),ROW(C25),(MATCH("Time",INDIRECT("'"&amp;Main!$E$4&amp;"'!$B$1:$AA$1"),0))),"--")</f>
        <v>0.60013888888888889</v>
      </c>
      <c r="D25" s="137" cm="1">
        <f t="array" aca="1" ref="D25" ca="1">IF(ISNUMBER(Main!$F$5),INDEX(INDIRECT("'"&amp;Main!$E$5&amp;"'!$B$1:$Y$550"),ROW(D25),(MATCH("Time",INDIRECT("'"&amp;Main!$E$5&amp;"'!$B$1:$AA$1"),0))),"--")</f>
        <v>0.44674768518518521</v>
      </c>
      <c r="E25" s="137" cm="1">
        <f t="array" aca="1" ref="E25" ca="1">IF(ISNUMBER(Main!$F$6),INDEX(INDIRECT("'"&amp;Main!$E$6&amp;"'!$B$1:$Y$550"),ROW(E25),(MATCH("Time",INDIRECT("'"&amp;Main!$E$6&amp;"'!$B$1:$AA$1"),0))),"--")</f>
        <v>0.60685185185185186</v>
      </c>
      <c r="F25" s="137" cm="1">
        <f t="array" aca="1" ref="F25" ca="1">IF(ISNUMBER(Main!$F$7),INDEX(INDIRECT("'"&amp;Main!$E$7&amp;"'!$B$1:$Y$550"),ROW(F25),(MATCH("Time",INDIRECT("'"&amp;Main!$E$7&amp;"'!$B$1:$AA$1"),0))),"--")</f>
        <v>0.40942129629629626</v>
      </c>
      <c r="G25" s="137" cm="1">
        <f t="array" aca="1" ref="G25" ca="1">IF(ISNUMBER(Main!$F$8),INDEX(INDIRECT("'"&amp;Main!$E$8&amp;"'!$B$1:$Y$550"),ROW(G25),(MATCH("Time",INDIRECT("'"&amp;Main!$E$8&amp;"'!$B$1:$AA$1"),0))),"--")</f>
        <v>0.55952546296296302</v>
      </c>
      <c r="H25" s="137" t="str" cm="1">
        <f t="array" aca="1" ref="H25" ca="1">IF(ISNUMBER(Main!$F$9),INDEX(INDIRECT("'"&amp;Main!$E$9&amp;"'!$B$1:$Y$550"),ROW(H25),(MATCH("Time",INDIRECT("'"&amp;Main!$E$9&amp;"'!$B$1:$AA$1"),0))),"--")</f>
        <v>--</v>
      </c>
      <c r="I25" s="137" t="str" cm="1">
        <f t="array" aca="1" ref="I25" ca="1">IF(ISNUMBER(Main!$F$10),INDEX(INDIRECT("'"&amp;Main!$E$10&amp;"'!$B$1:$Y$550"),ROW(I25),(MATCH("Time",INDIRECT("'"&amp;Main!$E$10&amp;"'!$B$1:$AA$1"),0))),"--")</f>
        <v>--</v>
      </c>
      <c r="J25" s="137" t="str" cm="1">
        <f t="array" aca="1" ref="J25" ca="1">IF(ISNUMBER(Main!$F$11),INDEX(INDIRECT("'"&amp;Main!$E$11&amp;"'!$B$1:$Y$550"),ROW(J25),(MATCH("Time",INDIRECT("'"&amp;Main!$E$11&amp;"'!$B$1:$AA$1"),0))),"--")</f>
        <v>--</v>
      </c>
      <c r="K25" s="137" t="str" cm="1">
        <f t="array" aca="1" ref="K25" ca="1">IF(ISNUMBER(Main!$F$12),INDEX(INDIRECT("'"&amp;Main!$E$12&amp;"'!$B$1:$Y$550"),ROW(K25),(MATCH("Time",INDIRECT("'"&amp;Main!$E$12&amp;"'!$B$1:$AA$1"),0))),"--")</f>
        <v>--</v>
      </c>
      <c r="L25" s="137" t="str" cm="1">
        <f t="array" aca="1" ref="L25" ca="1">IF(ISNUMBER(Main!$F$13),INDEX(INDIRECT("'"&amp;Main!$E$13&amp;"'!$B$1:$Y$550"),ROW(L25),(MATCH("Time",INDIRECT("'"&amp;Main!$E$13&amp;"'!$B$1:$AA$1"),0))),"--")</f>
        <v>--</v>
      </c>
      <c r="M25" s="137" t="str" cm="1">
        <f t="array" aca="1" ref="M25" ca="1">IF(ISNUMBER(Main!$F$14),INDEX(INDIRECT("'"&amp;Main!$E$14&amp;"'!$B$1:$Y$550"),ROW(M25),(MATCH("Time",INDIRECT("'"&amp;Main!$E$14&amp;"'!$B$1:$AA$1"),0))),"--")</f>
        <v>--</v>
      </c>
    </row>
    <row r="26" spans="1:13" x14ac:dyDescent="0.3">
      <c r="A26" s="43"/>
      <c r="B26" s="137" cm="1">
        <f t="array" aca="1" ref="B26" ca="1">IF(ISNUMBER(Main!$F$3),INDEX(INDIRECT("'"&amp;Main!$E$3&amp;"'!$B$1:$Y$550"),ROW(B26),(MATCH("Time",INDIRECT("'"&amp;Main!$E$3&amp;"'!$B$1:$AA$1"),0))),"--")</f>
        <v>0</v>
      </c>
      <c r="C26" s="137" cm="1">
        <f t="array" aca="1" ref="C26" ca="1">IF(ISNUMBER(Main!$F$4),INDEX(INDIRECT("'"&amp;Main!$E$4&amp;"'!$B$1:$Y$550"),ROW(C26),(MATCH("Time",INDIRECT("'"&amp;Main!$E$4&amp;"'!$B$1:$AA$1"),0))),"--")</f>
        <v>0.60023148148148142</v>
      </c>
      <c r="D26" s="137" cm="1">
        <f t="array" aca="1" ref="D26" ca="1">IF(ISNUMBER(Main!$F$5),INDEX(INDIRECT("'"&amp;Main!$E$5&amp;"'!$B$1:$Y$550"),ROW(D26),(MATCH("Time",INDIRECT("'"&amp;Main!$E$5&amp;"'!$B$1:$AA$1"),0))),"--")</f>
        <v>0.44756944444444446</v>
      </c>
      <c r="E26" s="137" cm="1">
        <f t="array" aca="1" ref="E26" ca="1">IF(ISNUMBER(Main!$F$6),INDEX(INDIRECT("'"&amp;Main!$E$6&amp;"'!$B$1:$Y$550"),ROW(E26),(MATCH("Time",INDIRECT("'"&amp;Main!$E$6&amp;"'!$B$1:$AA$1"),0))),"--")</f>
        <v>0.60700231481481481</v>
      </c>
      <c r="F26" s="137" cm="1">
        <f t="array" aca="1" ref="F26" ca="1">IF(ISNUMBER(Main!$F$7),INDEX(INDIRECT("'"&amp;Main!$E$7&amp;"'!$B$1:$Y$550"),ROW(F26),(MATCH("Time",INDIRECT("'"&amp;Main!$E$7&amp;"'!$B$1:$AA$1"),0))),"--")</f>
        <v>0.40971064814814812</v>
      </c>
      <c r="G26" s="137" cm="1">
        <f t="array" aca="1" ref="G26" ca="1">IF(ISNUMBER(Main!$F$8),INDEX(INDIRECT("'"&amp;Main!$E$8&amp;"'!$B$1:$Y$550"),ROW(G26),(MATCH("Time",INDIRECT("'"&amp;Main!$E$8&amp;"'!$B$1:$AA$1"),0))),"--")</f>
        <v>0.56060185185185185</v>
      </c>
      <c r="H26" s="137" t="str" cm="1">
        <f t="array" aca="1" ref="H26" ca="1">IF(ISNUMBER(Main!$F$9),INDEX(INDIRECT("'"&amp;Main!$E$9&amp;"'!$B$1:$Y$550"),ROW(H26),(MATCH("Time",INDIRECT("'"&amp;Main!$E$9&amp;"'!$B$1:$AA$1"),0))),"--")</f>
        <v>--</v>
      </c>
      <c r="I26" s="137" t="str" cm="1">
        <f t="array" aca="1" ref="I26" ca="1">IF(ISNUMBER(Main!$F$10),INDEX(INDIRECT("'"&amp;Main!$E$10&amp;"'!$B$1:$Y$550"),ROW(I26),(MATCH("Time",INDIRECT("'"&amp;Main!$E$10&amp;"'!$B$1:$AA$1"),0))),"--")</f>
        <v>--</v>
      </c>
      <c r="J26" s="137" t="str" cm="1">
        <f t="array" aca="1" ref="J26" ca="1">IF(ISNUMBER(Main!$F$11),INDEX(INDIRECT("'"&amp;Main!$E$11&amp;"'!$B$1:$Y$550"),ROW(J26),(MATCH("Time",INDIRECT("'"&amp;Main!$E$11&amp;"'!$B$1:$AA$1"),0))),"--")</f>
        <v>--</v>
      </c>
      <c r="K26" s="137" t="str" cm="1">
        <f t="array" aca="1" ref="K26" ca="1">IF(ISNUMBER(Main!$F$12),INDEX(INDIRECT("'"&amp;Main!$E$12&amp;"'!$B$1:$Y$550"),ROW(K26),(MATCH("Time",INDIRECT("'"&amp;Main!$E$12&amp;"'!$B$1:$AA$1"),0))),"--")</f>
        <v>--</v>
      </c>
      <c r="L26" s="137" t="str" cm="1">
        <f t="array" aca="1" ref="L26" ca="1">IF(ISNUMBER(Main!$F$13),INDEX(INDIRECT("'"&amp;Main!$E$13&amp;"'!$B$1:$Y$550"),ROW(L26),(MATCH("Time",INDIRECT("'"&amp;Main!$E$13&amp;"'!$B$1:$AA$1"),0))),"--")</f>
        <v>--</v>
      </c>
      <c r="M26" s="137" t="str" cm="1">
        <f t="array" aca="1" ref="M26" ca="1">IF(ISNUMBER(Main!$F$14),INDEX(INDIRECT("'"&amp;Main!$E$14&amp;"'!$B$1:$Y$550"),ROW(M26),(MATCH("Time",INDIRECT("'"&amp;Main!$E$14&amp;"'!$B$1:$AA$1"),0))),"--")</f>
        <v>--</v>
      </c>
    </row>
    <row r="27" spans="1:13" x14ac:dyDescent="0.3">
      <c r="A27" s="43"/>
      <c r="B27" s="137" cm="1">
        <f t="array" aca="1" ref="B27" ca="1">IF(ISNUMBER(Main!$F$3),INDEX(INDIRECT("'"&amp;Main!$E$3&amp;"'!$B$1:$Y$550"),ROW(B27),(MATCH("Time",INDIRECT("'"&amp;Main!$E$3&amp;"'!$B$1:$AA$1"),0))),"--")</f>
        <v>0</v>
      </c>
      <c r="C27" s="137" cm="1">
        <f t="array" aca="1" ref="C27" ca="1">IF(ISNUMBER(Main!$F$4),INDEX(INDIRECT("'"&amp;Main!$E$4&amp;"'!$B$1:$Y$550"),ROW(C27),(MATCH("Time",INDIRECT("'"&amp;Main!$E$4&amp;"'!$B$1:$AA$1"),0))),"--")</f>
        <v>0.60031250000000003</v>
      </c>
      <c r="D27" s="137" cm="1">
        <f t="array" aca="1" ref="D27" ca="1">IF(ISNUMBER(Main!$F$5),INDEX(INDIRECT("'"&amp;Main!$E$5&amp;"'!$B$1:$Y$550"),ROW(D27),(MATCH("Time",INDIRECT("'"&amp;Main!$E$5&amp;"'!$B$1:$AA$1"),0))),"--")</f>
        <v>0</v>
      </c>
      <c r="E27" s="137" cm="1">
        <f t="array" aca="1" ref="E27" ca="1">IF(ISNUMBER(Main!$F$6),INDEX(INDIRECT("'"&amp;Main!$E$6&amp;"'!$B$1:$Y$550"),ROW(E27),(MATCH("Time",INDIRECT("'"&amp;Main!$E$6&amp;"'!$B$1:$AA$1"),0))),"--")</f>
        <v>0.60715277777777776</v>
      </c>
      <c r="F27" s="137" cm="1">
        <f t="array" aca="1" ref="F27" ca="1">IF(ISNUMBER(Main!$F$7),INDEX(INDIRECT("'"&amp;Main!$E$7&amp;"'!$B$1:$Y$550"),ROW(F27),(MATCH("Time",INDIRECT("'"&amp;Main!$E$7&amp;"'!$B$1:$AA$1"),0))),"--")</f>
        <v>0.41</v>
      </c>
      <c r="G27" s="137" cm="1">
        <f t="array" aca="1" ref="G27" ca="1">IF(ISNUMBER(Main!$F$8),INDEX(INDIRECT("'"&amp;Main!$E$8&amp;"'!$B$1:$Y$550"),ROW(G27),(MATCH("Time",INDIRECT("'"&amp;Main!$E$8&amp;"'!$B$1:$AA$1"),0))),"--")</f>
        <v>0</v>
      </c>
      <c r="H27" s="137" t="str" cm="1">
        <f t="array" aca="1" ref="H27" ca="1">IF(ISNUMBER(Main!$F$9),INDEX(INDIRECT("'"&amp;Main!$E$9&amp;"'!$B$1:$Y$550"),ROW(H27),(MATCH("Time",INDIRECT("'"&amp;Main!$E$9&amp;"'!$B$1:$AA$1"),0))),"--")</f>
        <v>--</v>
      </c>
      <c r="I27" s="137" t="str" cm="1">
        <f t="array" aca="1" ref="I27" ca="1">IF(ISNUMBER(Main!$F$10),INDEX(INDIRECT("'"&amp;Main!$E$10&amp;"'!$B$1:$Y$550"),ROW(I27),(MATCH("Time",INDIRECT("'"&amp;Main!$E$10&amp;"'!$B$1:$AA$1"),0))),"--")</f>
        <v>--</v>
      </c>
      <c r="J27" s="137" t="str" cm="1">
        <f t="array" aca="1" ref="J27" ca="1">IF(ISNUMBER(Main!$F$11),INDEX(INDIRECT("'"&amp;Main!$E$11&amp;"'!$B$1:$Y$550"),ROW(J27),(MATCH("Time",INDIRECT("'"&amp;Main!$E$11&amp;"'!$B$1:$AA$1"),0))),"--")</f>
        <v>--</v>
      </c>
      <c r="K27" s="137" t="str" cm="1">
        <f t="array" aca="1" ref="K27" ca="1">IF(ISNUMBER(Main!$F$12),INDEX(INDIRECT("'"&amp;Main!$E$12&amp;"'!$B$1:$Y$550"),ROW(K27),(MATCH("Time",INDIRECT("'"&amp;Main!$E$12&amp;"'!$B$1:$AA$1"),0))),"--")</f>
        <v>--</v>
      </c>
      <c r="L27" s="137" t="str" cm="1">
        <f t="array" aca="1" ref="L27" ca="1">IF(ISNUMBER(Main!$F$13),INDEX(INDIRECT("'"&amp;Main!$E$13&amp;"'!$B$1:$Y$550"),ROW(L27),(MATCH("Time",INDIRECT("'"&amp;Main!$E$13&amp;"'!$B$1:$AA$1"),0))),"--")</f>
        <v>--</v>
      </c>
      <c r="M27" s="137" t="str" cm="1">
        <f t="array" aca="1" ref="M27" ca="1">IF(ISNUMBER(Main!$F$14),INDEX(INDIRECT("'"&amp;Main!$E$14&amp;"'!$B$1:$Y$550"),ROW(M27),(MATCH("Time",INDIRECT("'"&amp;Main!$E$14&amp;"'!$B$1:$AA$1"),0))),"--")</f>
        <v>--</v>
      </c>
    </row>
    <row r="28" spans="1:13" x14ac:dyDescent="0.3">
      <c r="A28" s="43"/>
      <c r="B28" s="137" cm="1">
        <f t="array" aca="1" ref="B28" ca="1">IF(ISNUMBER(Main!$F$3),INDEX(INDIRECT("'"&amp;Main!$E$3&amp;"'!$B$1:$Y$550"),ROW(B28),(MATCH("Time",INDIRECT("'"&amp;Main!$E$3&amp;"'!$B$1:$AA$1"),0))),"--")</f>
        <v>0</v>
      </c>
      <c r="C28" s="137" cm="1">
        <f t="array" aca="1" ref="C28" ca="1">IF(ISNUMBER(Main!$F$4),INDEX(INDIRECT("'"&amp;Main!$E$4&amp;"'!$B$1:$Y$550"),ROW(C28),(MATCH("Time",INDIRECT("'"&amp;Main!$E$4&amp;"'!$B$1:$AA$1"),0))),"--")</f>
        <v>0.60050925925925924</v>
      </c>
      <c r="D28" s="137" cm="1">
        <f t="array" aca="1" ref="D28" ca="1">IF(ISNUMBER(Main!$F$5),INDEX(INDIRECT("'"&amp;Main!$E$5&amp;"'!$B$1:$Y$550"),ROW(D28),(MATCH("Time",INDIRECT("'"&amp;Main!$E$5&amp;"'!$B$1:$AA$1"),0))),"--")</f>
        <v>0</v>
      </c>
      <c r="E28" s="137" cm="1">
        <f t="array" aca="1" ref="E28" ca="1">IF(ISNUMBER(Main!$F$6),INDEX(INDIRECT("'"&amp;Main!$E$6&amp;"'!$B$1:$Y$550"),ROW(E28),(MATCH("Time",INDIRECT("'"&amp;Main!$E$6&amp;"'!$B$1:$AA$1"),0))),"--")</f>
        <v>0</v>
      </c>
      <c r="F28" s="137" cm="1">
        <f t="array" aca="1" ref="F28" ca="1">IF(ISNUMBER(Main!$F$7),INDEX(INDIRECT("'"&amp;Main!$E$7&amp;"'!$B$1:$Y$550"),ROW(F28),(MATCH("Time",INDIRECT("'"&amp;Main!$E$7&amp;"'!$B$1:$AA$1"),0))),"--")</f>
        <v>0.41046296296296297</v>
      </c>
      <c r="G28" s="137" cm="1">
        <f t="array" aca="1" ref="G28" ca="1">IF(ISNUMBER(Main!$F$8),INDEX(INDIRECT("'"&amp;Main!$E$8&amp;"'!$B$1:$Y$550"),ROW(G28),(MATCH("Time",INDIRECT("'"&amp;Main!$E$8&amp;"'!$B$1:$AA$1"),0))),"--")</f>
        <v>0</v>
      </c>
      <c r="H28" s="137" t="str" cm="1">
        <f t="array" aca="1" ref="H28" ca="1">IF(ISNUMBER(Main!$F$9),INDEX(INDIRECT("'"&amp;Main!$E$9&amp;"'!$B$1:$Y$550"),ROW(H28),(MATCH("Time",INDIRECT("'"&amp;Main!$E$9&amp;"'!$B$1:$AA$1"),0))),"--")</f>
        <v>--</v>
      </c>
      <c r="I28" s="137" t="str" cm="1">
        <f t="array" aca="1" ref="I28" ca="1">IF(ISNUMBER(Main!$F$10),INDEX(INDIRECT("'"&amp;Main!$E$10&amp;"'!$B$1:$Y$550"),ROW(I28),(MATCH("Time",INDIRECT("'"&amp;Main!$E$10&amp;"'!$B$1:$AA$1"),0))),"--")</f>
        <v>--</v>
      </c>
      <c r="J28" s="137" t="str" cm="1">
        <f t="array" aca="1" ref="J28" ca="1">IF(ISNUMBER(Main!$F$11),INDEX(INDIRECT("'"&amp;Main!$E$11&amp;"'!$B$1:$Y$550"),ROW(J28),(MATCH("Time",INDIRECT("'"&amp;Main!$E$11&amp;"'!$B$1:$AA$1"),0))),"--")</f>
        <v>--</v>
      </c>
      <c r="K28" s="137" t="str" cm="1">
        <f t="array" aca="1" ref="K28" ca="1">IF(ISNUMBER(Main!$F$12),INDEX(INDIRECT("'"&amp;Main!$E$12&amp;"'!$B$1:$Y$550"),ROW(K28),(MATCH("Time",INDIRECT("'"&amp;Main!$E$12&amp;"'!$B$1:$AA$1"),0))),"--")</f>
        <v>--</v>
      </c>
      <c r="L28" s="137" t="str" cm="1">
        <f t="array" aca="1" ref="L28" ca="1">IF(ISNUMBER(Main!$F$13),INDEX(INDIRECT("'"&amp;Main!$E$13&amp;"'!$B$1:$Y$550"),ROW(L28),(MATCH("Time",INDIRECT("'"&amp;Main!$E$13&amp;"'!$B$1:$AA$1"),0))),"--")</f>
        <v>--</v>
      </c>
      <c r="M28" s="137" t="str" cm="1">
        <f t="array" aca="1" ref="M28" ca="1">IF(ISNUMBER(Main!$F$14),INDEX(INDIRECT("'"&amp;Main!$E$14&amp;"'!$B$1:$Y$550"),ROW(M28),(MATCH("Time",INDIRECT("'"&amp;Main!$E$14&amp;"'!$B$1:$AA$1"),0))),"--")</f>
        <v>--</v>
      </c>
    </row>
    <row r="29" spans="1:13" x14ac:dyDescent="0.3">
      <c r="A29" s="43"/>
      <c r="B29" s="137" cm="1">
        <f t="array" aca="1" ref="B29" ca="1">IF(ISNUMBER(Main!$F$3),INDEX(INDIRECT("'"&amp;Main!$E$3&amp;"'!$B$1:$Y$550"),ROW(B29),(MATCH("Time",INDIRECT("'"&amp;Main!$E$3&amp;"'!$B$1:$AA$1"),0))),"--")</f>
        <v>0</v>
      </c>
      <c r="C29" s="137" cm="1">
        <f t="array" aca="1" ref="C29" ca="1">IF(ISNUMBER(Main!$F$4),INDEX(INDIRECT("'"&amp;Main!$E$4&amp;"'!$B$1:$Y$550"),ROW(C29),(MATCH("Time",INDIRECT("'"&amp;Main!$E$4&amp;"'!$B$1:$AA$1"),0))),"--")</f>
        <v>0</v>
      </c>
      <c r="D29" s="137" cm="1">
        <f t="array" aca="1" ref="D29" ca="1">IF(ISNUMBER(Main!$F$5),INDEX(INDIRECT("'"&amp;Main!$E$5&amp;"'!$B$1:$Y$550"),ROW(D29),(MATCH("Time",INDIRECT("'"&amp;Main!$E$5&amp;"'!$B$1:$AA$1"),0))),"--")</f>
        <v>0</v>
      </c>
      <c r="E29" s="137" cm="1">
        <f t="array" aca="1" ref="E29" ca="1">IF(ISNUMBER(Main!$F$6),INDEX(INDIRECT("'"&amp;Main!$E$6&amp;"'!$B$1:$Y$550"),ROW(E29),(MATCH("Time",INDIRECT("'"&amp;Main!$E$6&amp;"'!$B$1:$AA$1"),0))),"--")</f>
        <v>0</v>
      </c>
      <c r="F29" s="137" cm="1">
        <f t="array" aca="1" ref="F29" ca="1">IF(ISNUMBER(Main!$F$7),INDEX(INDIRECT("'"&amp;Main!$E$7&amp;"'!$B$1:$Y$550"),ROW(F29),(MATCH("Time",INDIRECT("'"&amp;Main!$E$7&amp;"'!$B$1:$AA$1"),0))),"--")</f>
        <v>0.41082175925925929</v>
      </c>
      <c r="G29" s="137" cm="1">
        <f t="array" aca="1" ref="G29" ca="1">IF(ISNUMBER(Main!$F$8),INDEX(INDIRECT("'"&amp;Main!$E$8&amp;"'!$B$1:$Y$550"),ROW(G29),(MATCH("Time",INDIRECT("'"&amp;Main!$E$8&amp;"'!$B$1:$AA$1"),0))),"--")</f>
        <v>0</v>
      </c>
      <c r="H29" s="137" t="str" cm="1">
        <f t="array" aca="1" ref="H29" ca="1">IF(ISNUMBER(Main!$F$9),INDEX(INDIRECT("'"&amp;Main!$E$9&amp;"'!$B$1:$Y$550"),ROW(H29),(MATCH("Time",INDIRECT("'"&amp;Main!$E$9&amp;"'!$B$1:$AA$1"),0))),"--")</f>
        <v>--</v>
      </c>
      <c r="I29" s="137" t="str" cm="1">
        <f t="array" aca="1" ref="I29" ca="1">IF(ISNUMBER(Main!$F$10),INDEX(INDIRECT("'"&amp;Main!$E$10&amp;"'!$B$1:$Y$550"),ROW(I29),(MATCH("Time",INDIRECT("'"&amp;Main!$E$10&amp;"'!$B$1:$AA$1"),0))),"--")</f>
        <v>--</v>
      </c>
      <c r="J29" s="137" t="str" cm="1">
        <f t="array" aca="1" ref="J29" ca="1">IF(ISNUMBER(Main!$F$11),INDEX(INDIRECT("'"&amp;Main!$E$11&amp;"'!$B$1:$Y$550"),ROW(J29),(MATCH("Time",INDIRECT("'"&amp;Main!$E$11&amp;"'!$B$1:$AA$1"),0))),"--")</f>
        <v>--</v>
      </c>
      <c r="K29" s="137" t="str" cm="1">
        <f t="array" aca="1" ref="K29" ca="1">IF(ISNUMBER(Main!$F$12),INDEX(INDIRECT("'"&amp;Main!$E$12&amp;"'!$B$1:$Y$550"),ROW(K29),(MATCH("Time",INDIRECT("'"&amp;Main!$E$12&amp;"'!$B$1:$AA$1"),0))),"--")</f>
        <v>--</v>
      </c>
      <c r="L29" s="137" t="str" cm="1">
        <f t="array" aca="1" ref="L29" ca="1">IF(ISNUMBER(Main!$F$13),INDEX(INDIRECT("'"&amp;Main!$E$13&amp;"'!$B$1:$Y$550"),ROW(L29),(MATCH("Time",INDIRECT("'"&amp;Main!$E$13&amp;"'!$B$1:$AA$1"),0))),"--")</f>
        <v>--</v>
      </c>
      <c r="M29" s="137" t="str" cm="1">
        <f t="array" aca="1" ref="M29" ca="1">IF(ISNUMBER(Main!$F$14),INDEX(INDIRECT("'"&amp;Main!$E$14&amp;"'!$B$1:$Y$550"),ROW(M29),(MATCH("Time",INDIRECT("'"&amp;Main!$E$14&amp;"'!$B$1:$AA$1"),0))),"--")</f>
        <v>--</v>
      </c>
    </row>
    <row r="30" spans="1:13" x14ac:dyDescent="0.3">
      <c r="A30" s="43"/>
      <c r="B30" s="137" cm="1">
        <f t="array" aca="1" ref="B30" ca="1">IF(ISNUMBER(Main!$F$3),INDEX(INDIRECT("'"&amp;Main!$E$3&amp;"'!$B$1:$Y$550"),ROW(B30),(MATCH("Time",INDIRECT("'"&amp;Main!$E$3&amp;"'!$B$1:$AA$1"),0))),"--")</f>
        <v>0</v>
      </c>
      <c r="C30" s="137" cm="1">
        <f t="array" aca="1" ref="C30" ca="1">IF(ISNUMBER(Main!$F$4),INDEX(INDIRECT("'"&amp;Main!$E$4&amp;"'!$B$1:$Y$550"),ROW(C30),(MATCH("Time",INDIRECT("'"&amp;Main!$E$4&amp;"'!$B$1:$AA$1"),0))),"--")</f>
        <v>0</v>
      </c>
      <c r="D30" s="137" cm="1">
        <f t="array" aca="1" ref="D30" ca="1">IF(ISNUMBER(Main!$F$5),INDEX(INDIRECT("'"&amp;Main!$E$5&amp;"'!$B$1:$Y$550"),ROW(D30),(MATCH("Time",INDIRECT("'"&amp;Main!$E$5&amp;"'!$B$1:$AA$1"),0))),"--")</f>
        <v>0</v>
      </c>
      <c r="E30" s="137" cm="1">
        <f t="array" aca="1" ref="E30" ca="1">IF(ISNUMBER(Main!$F$6),INDEX(INDIRECT("'"&amp;Main!$E$6&amp;"'!$B$1:$Y$550"),ROW(E30),(MATCH("Time",INDIRECT("'"&amp;Main!$E$6&amp;"'!$B$1:$AA$1"),0))),"--")</f>
        <v>0</v>
      </c>
      <c r="F30" s="137" cm="1">
        <f t="array" aca="1" ref="F30" ca="1">IF(ISNUMBER(Main!$F$7),INDEX(INDIRECT("'"&amp;Main!$E$7&amp;"'!$B$1:$Y$550"),ROW(F30),(MATCH("Time",INDIRECT("'"&amp;Main!$E$7&amp;"'!$B$1:$AA$1"),0))),"--")</f>
        <v>0.41207175925925926</v>
      </c>
      <c r="G30" s="137" cm="1">
        <f t="array" aca="1" ref="G30" ca="1">IF(ISNUMBER(Main!$F$8),INDEX(INDIRECT("'"&amp;Main!$E$8&amp;"'!$B$1:$Y$550"),ROW(G30),(MATCH("Time",INDIRECT("'"&amp;Main!$E$8&amp;"'!$B$1:$AA$1"),0))),"--")</f>
        <v>0</v>
      </c>
      <c r="H30" s="137" t="str" cm="1">
        <f t="array" aca="1" ref="H30" ca="1">IF(ISNUMBER(Main!$F$9),INDEX(INDIRECT("'"&amp;Main!$E$9&amp;"'!$B$1:$Y$550"),ROW(H30),(MATCH("Time",INDIRECT("'"&amp;Main!$E$9&amp;"'!$B$1:$AA$1"),0))),"--")</f>
        <v>--</v>
      </c>
      <c r="I30" s="137" t="str" cm="1">
        <f t="array" aca="1" ref="I30" ca="1">IF(ISNUMBER(Main!$F$10),INDEX(INDIRECT("'"&amp;Main!$E$10&amp;"'!$B$1:$Y$550"),ROW(I30),(MATCH("Time",INDIRECT("'"&amp;Main!$E$10&amp;"'!$B$1:$AA$1"),0))),"--")</f>
        <v>--</v>
      </c>
      <c r="J30" s="137" t="str" cm="1">
        <f t="array" aca="1" ref="J30" ca="1">IF(ISNUMBER(Main!$F$11),INDEX(INDIRECT("'"&amp;Main!$E$11&amp;"'!$B$1:$Y$550"),ROW(J30),(MATCH("Time",INDIRECT("'"&amp;Main!$E$11&amp;"'!$B$1:$AA$1"),0))),"--")</f>
        <v>--</v>
      </c>
      <c r="K30" s="137" t="str" cm="1">
        <f t="array" aca="1" ref="K30" ca="1">IF(ISNUMBER(Main!$F$12),INDEX(INDIRECT("'"&amp;Main!$E$12&amp;"'!$B$1:$Y$550"),ROW(K30),(MATCH("Time",INDIRECT("'"&amp;Main!$E$12&amp;"'!$B$1:$AA$1"),0))),"--")</f>
        <v>--</v>
      </c>
      <c r="L30" s="137" t="str" cm="1">
        <f t="array" aca="1" ref="L30" ca="1">IF(ISNUMBER(Main!$F$13),INDEX(INDIRECT("'"&amp;Main!$E$13&amp;"'!$B$1:$Y$550"),ROW(L30),(MATCH("Time",INDIRECT("'"&amp;Main!$E$13&amp;"'!$B$1:$AA$1"),0))),"--")</f>
        <v>--</v>
      </c>
      <c r="M30" s="137" t="str" cm="1">
        <f t="array" aca="1" ref="M30" ca="1">IF(ISNUMBER(Main!$F$14),INDEX(INDIRECT("'"&amp;Main!$E$14&amp;"'!$B$1:$Y$550"),ROW(M30),(MATCH("Time",INDIRECT("'"&amp;Main!$E$14&amp;"'!$B$1:$AA$1"),0))),"--")</f>
        <v>--</v>
      </c>
    </row>
    <row r="31" spans="1:13" x14ac:dyDescent="0.3">
      <c r="A31" s="43"/>
      <c r="B31" s="137" cm="1">
        <f t="array" aca="1" ref="B31" ca="1">IF(ISNUMBER(Main!$F$3),INDEX(INDIRECT("'"&amp;Main!$E$3&amp;"'!$B$1:$Y$550"),ROW(B31),(MATCH("Time",INDIRECT("'"&amp;Main!$E$3&amp;"'!$B$1:$AA$1"),0))),"--")</f>
        <v>0</v>
      </c>
      <c r="C31" s="137" cm="1">
        <f t="array" aca="1" ref="C31" ca="1">IF(ISNUMBER(Main!$F$4),INDEX(INDIRECT("'"&amp;Main!$E$4&amp;"'!$B$1:$Y$550"),ROW(C31),(MATCH("Time",INDIRECT("'"&amp;Main!$E$4&amp;"'!$B$1:$AA$1"),0))),"--")</f>
        <v>0</v>
      </c>
      <c r="D31" s="137" cm="1">
        <f t="array" aca="1" ref="D31" ca="1">IF(ISNUMBER(Main!$F$5),INDEX(INDIRECT("'"&amp;Main!$E$5&amp;"'!$B$1:$Y$550"),ROW(D31),(MATCH("Time",INDIRECT("'"&amp;Main!$E$5&amp;"'!$B$1:$AA$1"),0))),"--")</f>
        <v>0</v>
      </c>
      <c r="E31" s="137" cm="1">
        <f t="array" aca="1" ref="E31" ca="1">IF(ISNUMBER(Main!$F$6),INDEX(INDIRECT("'"&amp;Main!$E$6&amp;"'!$B$1:$Y$550"),ROW(E31),(MATCH("Time",INDIRECT("'"&amp;Main!$E$6&amp;"'!$B$1:$AA$1"),0))),"--")</f>
        <v>0</v>
      </c>
      <c r="F31" s="137" cm="1">
        <f t="array" aca="1" ref="F31" ca="1">IF(ISNUMBER(Main!$F$7),INDEX(INDIRECT("'"&amp;Main!$E$7&amp;"'!$B$1:$Y$550"),ROW(F31),(MATCH("Time",INDIRECT("'"&amp;Main!$E$7&amp;"'!$B$1:$AA$1"),0))),"--")</f>
        <v>0</v>
      </c>
      <c r="G31" s="137" cm="1">
        <f t="array" aca="1" ref="G31" ca="1">IF(ISNUMBER(Main!$F$8),INDEX(INDIRECT("'"&amp;Main!$E$8&amp;"'!$B$1:$Y$550"),ROW(G31),(MATCH("Time",INDIRECT("'"&amp;Main!$E$8&amp;"'!$B$1:$AA$1"),0))),"--")</f>
        <v>0</v>
      </c>
      <c r="H31" s="137" t="str" cm="1">
        <f t="array" aca="1" ref="H31" ca="1">IF(ISNUMBER(Main!$F$9),INDEX(INDIRECT("'"&amp;Main!$E$9&amp;"'!$B$1:$Y$550"),ROW(H31),(MATCH("Time",INDIRECT("'"&amp;Main!$E$9&amp;"'!$B$1:$AA$1"),0))),"--")</f>
        <v>--</v>
      </c>
      <c r="I31" s="137" t="str" cm="1">
        <f t="array" aca="1" ref="I31" ca="1">IF(ISNUMBER(Main!$F$10),INDEX(INDIRECT("'"&amp;Main!$E$10&amp;"'!$B$1:$Y$550"),ROW(I31),(MATCH("Time",INDIRECT("'"&amp;Main!$E$10&amp;"'!$B$1:$AA$1"),0))),"--")</f>
        <v>--</v>
      </c>
      <c r="J31" s="137" t="str" cm="1">
        <f t="array" aca="1" ref="J31" ca="1">IF(ISNUMBER(Main!$F$11),INDEX(INDIRECT("'"&amp;Main!$E$11&amp;"'!$B$1:$Y$550"),ROW(J31),(MATCH("Time",INDIRECT("'"&amp;Main!$E$11&amp;"'!$B$1:$AA$1"),0))),"--")</f>
        <v>--</v>
      </c>
      <c r="K31" s="137" t="str" cm="1">
        <f t="array" aca="1" ref="K31" ca="1">IF(ISNUMBER(Main!$F$12),INDEX(INDIRECT("'"&amp;Main!$E$12&amp;"'!$B$1:$Y$550"),ROW(K31),(MATCH("Time",INDIRECT("'"&amp;Main!$E$12&amp;"'!$B$1:$AA$1"),0))),"--")</f>
        <v>--</v>
      </c>
      <c r="L31" s="137" t="str" cm="1">
        <f t="array" aca="1" ref="L31" ca="1">IF(ISNUMBER(Main!$F$13),INDEX(INDIRECT("'"&amp;Main!$E$13&amp;"'!$B$1:$Y$550"),ROW(L31),(MATCH("Time",INDIRECT("'"&amp;Main!$E$13&amp;"'!$B$1:$AA$1"),0))),"--")</f>
        <v>--</v>
      </c>
      <c r="M31" s="137" t="str" cm="1">
        <f t="array" aca="1" ref="M31" ca="1">IF(ISNUMBER(Main!$F$14),INDEX(INDIRECT("'"&amp;Main!$E$14&amp;"'!$B$1:$Y$550"),ROW(M31),(MATCH("Time",INDIRECT("'"&amp;Main!$E$14&amp;"'!$B$1:$AA$1"),0))),"--")</f>
        <v>--</v>
      </c>
    </row>
    <row r="32" spans="1:13" x14ac:dyDescent="0.3">
      <c r="A32" s="43"/>
      <c r="B32" s="137" cm="1">
        <f t="array" aca="1" ref="B32" ca="1">IF(ISNUMBER(Main!$F$3),INDEX(INDIRECT("'"&amp;Main!$E$3&amp;"'!$B$1:$Y$550"),ROW(B32),(MATCH("Time",INDIRECT("'"&amp;Main!$E$3&amp;"'!$B$1:$AA$1"),0))),"--")</f>
        <v>0</v>
      </c>
      <c r="C32" s="137" cm="1">
        <f t="array" aca="1" ref="C32" ca="1">IF(ISNUMBER(Main!$F$4),INDEX(INDIRECT("'"&amp;Main!$E$4&amp;"'!$B$1:$Y$550"),ROW(C32),(MATCH("Time",INDIRECT("'"&amp;Main!$E$4&amp;"'!$B$1:$AA$1"),0))),"--")</f>
        <v>0</v>
      </c>
      <c r="D32" s="137" cm="1">
        <f t="array" aca="1" ref="D32" ca="1">IF(ISNUMBER(Main!$F$5),INDEX(INDIRECT("'"&amp;Main!$E$5&amp;"'!$B$1:$Y$550"),ROW(D32),(MATCH("Time",INDIRECT("'"&amp;Main!$E$5&amp;"'!$B$1:$AA$1"),0))),"--")</f>
        <v>0</v>
      </c>
      <c r="E32" s="137" cm="1">
        <f t="array" aca="1" ref="E32" ca="1">IF(ISNUMBER(Main!$F$6),INDEX(INDIRECT("'"&amp;Main!$E$6&amp;"'!$B$1:$Y$550"),ROW(E32),(MATCH("Time",INDIRECT("'"&amp;Main!$E$6&amp;"'!$B$1:$AA$1"),0))),"--")</f>
        <v>0</v>
      </c>
      <c r="F32" s="137" cm="1">
        <f t="array" aca="1" ref="F32" ca="1">IF(ISNUMBER(Main!$F$7),INDEX(INDIRECT("'"&amp;Main!$E$7&amp;"'!$B$1:$Y$550"),ROW(F32),(MATCH("Time",INDIRECT("'"&amp;Main!$E$7&amp;"'!$B$1:$AA$1"),0))),"--")</f>
        <v>0</v>
      </c>
      <c r="G32" s="137" cm="1">
        <f t="array" aca="1" ref="G32" ca="1">IF(ISNUMBER(Main!$F$8),INDEX(INDIRECT("'"&amp;Main!$E$8&amp;"'!$B$1:$Y$550"),ROW(G32),(MATCH("Time",INDIRECT("'"&amp;Main!$E$8&amp;"'!$B$1:$AA$1"),0))),"--")</f>
        <v>0</v>
      </c>
      <c r="H32" s="137" t="str" cm="1">
        <f t="array" aca="1" ref="H32" ca="1">IF(ISNUMBER(Main!$F$9),INDEX(INDIRECT("'"&amp;Main!$E$9&amp;"'!$B$1:$Y$550"),ROW(H32),(MATCH("Time",INDIRECT("'"&amp;Main!$E$9&amp;"'!$B$1:$AA$1"),0))),"--")</f>
        <v>--</v>
      </c>
      <c r="I32" s="137" t="str" cm="1">
        <f t="array" aca="1" ref="I32" ca="1">IF(ISNUMBER(Main!$F$10),INDEX(INDIRECT("'"&amp;Main!$E$10&amp;"'!$B$1:$Y$550"),ROW(I32),(MATCH("Time",INDIRECT("'"&amp;Main!$E$10&amp;"'!$B$1:$AA$1"),0))),"--")</f>
        <v>--</v>
      </c>
      <c r="J32" s="137" t="str" cm="1">
        <f t="array" aca="1" ref="J32" ca="1">IF(ISNUMBER(Main!$F$11),INDEX(INDIRECT("'"&amp;Main!$E$11&amp;"'!$B$1:$Y$550"),ROW(J32),(MATCH("Time",INDIRECT("'"&amp;Main!$E$11&amp;"'!$B$1:$AA$1"),0))),"--")</f>
        <v>--</v>
      </c>
      <c r="K32" s="137" t="str" cm="1">
        <f t="array" aca="1" ref="K32" ca="1">IF(ISNUMBER(Main!$F$12),INDEX(INDIRECT("'"&amp;Main!$E$12&amp;"'!$B$1:$Y$550"),ROW(K32),(MATCH("Time",INDIRECT("'"&amp;Main!$E$12&amp;"'!$B$1:$AA$1"),0))),"--")</f>
        <v>--</v>
      </c>
      <c r="L32" s="137" t="str" cm="1">
        <f t="array" aca="1" ref="L32" ca="1">IF(ISNUMBER(Main!$F$13),INDEX(INDIRECT("'"&amp;Main!$E$13&amp;"'!$B$1:$Y$550"),ROW(L32),(MATCH("Time",INDIRECT("'"&amp;Main!$E$13&amp;"'!$B$1:$AA$1"),0))),"--")</f>
        <v>--</v>
      </c>
      <c r="M32" s="137" t="str" cm="1">
        <f t="array" aca="1" ref="M32" ca="1">IF(ISNUMBER(Main!$F$14),INDEX(INDIRECT("'"&amp;Main!$E$14&amp;"'!$B$1:$Y$550"),ROW(M32),(MATCH("Time",INDIRECT("'"&amp;Main!$E$14&amp;"'!$B$1:$AA$1"),0))),"--")</f>
        <v>--</v>
      </c>
    </row>
    <row r="33" spans="1:13" x14ac:dyDescent="0.3">
      <c r="A33" s="43"/>
      <c r="B33" s="137" cm="1">
        <f t="array" aca="1" ref="B33" ca="1">IF(ISNUMBER(Main!$F$3),INDEX(INDIRECT("'"&amp;Main!$E$3&amp;"'!$B$1:$Y$550"),ROW(B33),(MATCH("Time",INDIRECT("'"&amp;Main!$E$3&amp;"'!$B$1:$AA$1"),0))),"--")</f>
        <v>0</v>
      </c>
      <c r="C33" s="137" cm="1">
        <f t="array" aca="1" ref="C33" ca="1">IF(ISNUMBER(Main!$F$4),INDEX(INDIRECT("'"&amp;Main!$E$4&amp;"'!$B$1:$Y$550"),ROW(C33),(MATCH("Time",INDIRECT("'"&amp;Main!$E$4&amp;"'!$B$1:$AA$1"),0))),"--")</f>
        <v>0</v>
      </c>
      <c r="D33" s="137" cm="1">
        <f t="array" aca="1" ref="D33" ca="1">IF(ISNUMBER(Main!$F$5),INDEX(INDIRECT("'"&amp;Main!$E$5&amp;"'!$B$1:$Y$550"),ROW(D33),(MATCH("Time",INDIRECT("'"&amp;Main!$E$5&amp;"'!$B$1:$AA$1"),0))),"--")</f>
        <v>0</v>
      </c>
      <c r="E33" s="137" cm="1">
        <f t="array" aca="1" ref="E33" ca="1">IF(ISNUMBER(Main!$F$6),INDEX(INDIRECT("'"&amp;Main!$E$6&amp;"'!$B$1:$Y$550"),ROW(E33),(MATCH("Time",INDIRECT("'"&amp;Main!$E$6&amp;"'!$B$1:$AA$1"),0))),"--")</f>
        <v>0</v>
      </c>
      <c r="F33" s="137" cm="1">
        <f t="array" aca="1" ref="F33" ca="1">IF(ISNUMBER(Main!$F$7),INDEX(INDIRECT("'"&amp;Main!$E$7&amp;"'!$B$1:$Y$550"),ROW(F33),(MATCH("Time",INDIRECT("'"&amp;Main!$E$7&amp;"'!$B$1:$AA$1"),0))),"--")</f>
        <v>0</v>
      </c>
      <c r="G33" s="137" cm="1">
        <f t="array" aca="1" ref="G33" ca="1">IF(ISNUMBER(Main!$F$8),INDEX(INDIRECT("'"&amp;Main!$E$8&amp;"'!$B$1:$Y$550"),ROW(G33),(MATCH("Time",INDIRECT("'"&amp;Main!$E$8&amp;"'!$B$1:$AA$1"),0))),"--")</f>
        <v>0</v>
      </c>
      <c r="H33" s="137" t="str" cm="1">
        <f t="array" aca="1" ref="H33" ca="1">IF(ISNUMBER(Main!$F$9),INDEX(INDIRECT("'"&amp;Main!$E$9&amp;"'!$B$1:$Y$550"),ROW(H33),(MATCH("Time",INDIRECT("'"&amp;Main!$E$9&amp;"'!$B$1:$AA$1"),0))),"--")</f>
        <v>--</v>
      </c>
      <c r="I33" s="137" t="str" cm="1">
        <f t="array" aca="1" ref="I33" ca="1">IF(ISNUMBER(Main!$F$10),INDEX(INDIRECT("'"&amp;Main!$E$10&amp;"'!$B$1:$Y$550"),ROW(I33),(MATCH("Time",INDIRECT("'"&amp;Main!$E$10&amp;"'!$B$1:$AA$1"),0))),"--")</f>
        <v>--</v>
      </c>
      <c r="J33" s="137" t="str" cm="1">
        <f t="array" aca="1" ref="J33" ca="1">IF(ISNUMBER(Main!$F$11),INDEX(INDIRECT("'"&amp;Main!$E$11&amp;"'!$B$1:$Y$550"),ROW(J33),(MATCH("Time",INDIRECT("'"&amp;Main!$E$11&amp;"'!$B$1:$AA$1"),0))),"--")</f>
        <v>--</v>
      </c>
      <c r="K33" s="137" t="str" cm="1">
        <f t="array" aca="1" ref="K33" ca="1">IF(ISNUMBER(Main!$F$12),INDEX(INDIRECT("'"&amp;Main!$E$12&amp;"'!$B$1:$Y$550"),ROW(K33),(MATCH("Time",INDIRECT("'"&amp;Main!$E$12&amp;"'!$B$1:$AA$1"),0))),"--")</f>
        <v>--</v>
      </c>
      <c r="L33" s="137" t="str" cm="1">
        <f t="array" aca="1" ref="L33" ca="1">IF(ISNUMBER(Main!$F$13),INDEX(INDIRECT("'"&amp;Main!$E$13&amp;"'!$B$1:$Y$550"),ROW(L33),(MATCH("Time",INDIRECT("'"&amp;Main!$E$13&amp;"'!$B$1:$AA$1"),0))),"--")</f>
        <v>--</v>
      </c>
      <c r="M33" s="137" t="str" cm="1">
        <f t="array" aca="1" ref="M33" ca="1">IF(ISNUMBER(Main!$F$14),INDEX(INDIRECT("'"&amp;Main!$E$14&amp;"'!$B$1:$Y$550"),ROW(M33),(MATCH("Time",INDIRECT("'"&amp;Main!$E$14&amp;"'!$B$1:$AA$1"),0))),"--")</f>
        <v>--</v>
      </c>
    </row>
    <row r="34" spans="1:13" x14ac:dyDescent="0.3">
      <c r="A34" s="43"/>
      <c r="B34" s="137" cm="1">
        <f t="array" aca="1" ref="B34" ca="1">IF(ISNUMBER(Main!$F$3),INDEX(INDIRECT("'"&amp;Main!$E$3&amp;"'!$B$1:$Y$550"),ROW(B34),(MATCH("Time",INDIRECT("'"&amp;Main!$E$3&amp;"'!$B$1:$AA$1"),0))),"--")</f>
        <v>0</v>
      </c>
      <c r="C34" s="137" cm="1">
        <f t="array" aca="1" ref="C34" ca="1">IF(ISNUMBER(Main!$F$4),INDEX(INDIRECT("'"&amp;Main!$E$4&amp;"'!$B$1:$Y$550"),ROW(C34),(MATCH("Time",INDIRECT("'"&amp;Main!$E$4&amp;"'!$B$1:$AA$1"),0))),"--")</f>
        <v>0</v>
      </c>
      <c r="D34" s="137" cm="1">
        <f t="array" aca="1" ref="D34" ca="1">IF(ISNUMBER(Main!$F$5),INDEX(INDIRECT("'"&amp;Main!$E$5&amp;"'!$B$1:$Y$550"),ROW(D34),(MATCH("Time",INDIRECT("'"&amp;Main!$E$5&amp;"'!$B$1:$AA$1"),0))),"--")</f>
        <v>0</v>
      </c>
      <c r="E34" s="137" cm="1">
        <f t="array" aca="1" ref="E34" ca="1">IF(ISNUMBER(Main!$F$6),INDEX(INDIRECT("'"&amp;Main!$E$6&amp;"'!$B$1:$Y$550"),ROW(E34),(MATCH("Time",INDIRECT("'"&amp;Main!$E$6&amp;"'!$B$1:$AA$1"),0))),"--")</f>
        <v>0</v>
      </c>
      <c r="F34" s="137" cm="1">
        <f t="array" aca="1" ref="F34" ca="1">IF(ISNUMBER(Main!$F$7),INDEX(INDIRECT("'"&amp;Main!$E$7&amp;"'!$B$1:$Y$550"),ROW(F34),(MATCH("Time",INDIRECT("'"&amp;Main!$E$7&amp;"'!$B$1:$AA$1"),0))),"--")</f>
        <v>0</v>
      </c>
      <c r="G34" s="137" cm="1">
        <f t="array" aca="1" ref="G34" ca="1">IF(ISNUMBER(Main!$F$8),INDEX(INDIRECT("'"&amp;Main!$E$8&amp;"'!$B$1:$Y$550"),ROW(G34),(MATCH("Time",INDIRECT("'"&amp;Main!$E$8&amp;"'!$B$1:$AA$1"),0))),"--")</f>
        <v>0</v>
      </c>
      <c r="H34" s="137" t="str" cm="1">
        <f t="array" aca="1" ref="H34" ca="1">IF(ISNUMBER(Main!$F$9),INDEX(INDIRECT("'"&amp;Main!$E$9&amp;"'!$B$1:$Y$550"),ROW(H34),(MATCH("Time",INDIRECT("'"&amp;Main!$E$9&amp;"'!$B$1:$AA$1"),0))),"--")</f>
        <v>--</v>
      </c>
      <c r="I34" s="137" t="str" cm="1">
        <f t="array" aca="1" ref="I34" ca="1">IF(ISNUMBER(Main!$F$10),INDEX(INDIRECT("'"&amp;Main!$E$10&amp;"'!$B$1:$Y$550"),ROW(I34),(MATCH("Time",INDIRECT("'"&amp;Main!$E$10&amp;"'!$B$1:$AA$1"),0))),"--")</f>
        <v>--</v>
      </c>
      <c r="J34" s="137" t="str" cm="1">
        <f t="array" aca="1" ref="J34" ca="1">IF(ISNUMBER(Main!$F$11),INDEX(INDIRECT("'"&amp;Main!$E$11&amp;"'!$B$1:$Y$550"),ROW(J34),(MATCH("Time",INDIRECT("'"&amp;Main!$E$11&amp;"'!$B$1:$AA$1"),0))),"--")</f>
        <v>--</v>
      </c>
      <c r="K34" s="137" t="str" cm="1">
        <f t="array" aca="1" ref="K34" ca="1">IF(ISNUMBER(Main!$F$12),INDEX(INDIRECT("'"&amp;Main!$E$12&amp;"'!$B$1:$Y$550"),ROW(K34),(MATCH("Time",INDIRECT("'"&amp;Main!$E$12&amp;"'!$B$1:$AA$1"),0))),"--")</f>
        <v>--</v>
      </c>
      <c r="L34" s="137" t="str" cm="1">
        <f t="array" aca="1" ref="L34" ca="1">IF(ISNUMBER(Main!$F$13),INDEX(INDIRECT("'"&amp;Main!$E$13&amp;"'!$B$1:$Y$550"),ROW(L34),(MATCH("Time",INDIRECT("'"&amp;Main!$E$13&amp;"'!$B$1:$AA$1"),0))),"--")</f>
        <v>--</v>
      </c>
      <c r="M34" s="137" t="str" cm="1">
        <f t="array" aca="1" ref="M34" ca="1">IF(ISNUMBER(Main!$F$14),INDEX(INDIRECT("'"&amp;Main!$E$14&amp;"'!$B$1:$Y$550"),ROW(M34),(MATCH("Time",INDIRECT("'"&amp;Main!$E$14&amp;"'!$B$1:$AA$1"),0))),"--")</f>
        <v>--</v>
      </c>
    </row>
    <row r="35" spans="1:13" x14ac:dyDescent="0.3">
      <c r="A35" s="43"/>
      <c r="B35" s="137" cm="1">
        <f t="array" aca="1" ref="B35" ca="1">IF(ISNUMBER(Main!$F$3),INDEX(INDIRECT("'"&amp;Main!$E$3&amp;"'!$B$1:$Y$550"),ROW(B35),(MATCH("Time",INDIRECT("'"&amp;Main!$E$3&amp;"'!$B$1:$AA$1"),0))),"--")</f>
        <v>0</v>
      </c>
      <c r="C35" s="137" cm="1">
        <f t="array" aca="1" ref="C35" ca="1">IF(ISNUMBER(Main!$F$4),INDEX(INDIRECT("'"&amp;Main!$E$4&amp;"'!$B$1:$Y$550"),ROW(C35),(MATCH("Time",INDIRECT("'"&amp;Main!$E$4&amp;"'!$B$1:$AA$1"),0))),"--")</f>
        <v>0</v>
      </c>
      <c r="D35" s="137" cm="1">
        <f t="array" aca="1" ref="D35" ca="1">IF(ISNUMBER(Main!$F$5),INDEX(INDIRECT("'"&amp;Main!$E$5&amp;"'!$B$1:$Y$550"),ROW(D35),(MATCH("Time",INDIRECT("'"&amp;Main!$E$5&amp;"'!$B$1:$AA$1"),0))),"--")</f>
        <v>0</v>
      </c>
      <c r="E35" s="137" cm="1">
        <f t="array" aca="1" ref="E35" ca="1">IF(ISNUMBER(Main!$F$6),INDEX(INDIRECT("'"&amp;Main!$E$6&amp;"'!$B$1:$Y$550"),ROW(E35),(MATCH("Time",INDIRECT("'"&amp;Main!$E$6&amp;"'!$B$1:$AA$1"),0))),"--")</f>
        <v>0</v>
      </c>
      <c r="F35" s="137" cm="1">
        <f t="array" aca="1" ref="F35" ca="1">IF(ISNUMBER(Main!$F$7),INDEX(INDIRECT("'"&amp;Main!$E$7&amp;"'!$B$1:$Y$550"),ROW(F35),(MATCH("Time",INDIRECT("'"&amp;Main!$E$7&amp;"'!$B$1:$AA$1"),0))),"--")</f>
        <v>0</v>
      </c>
      <c r="G35" s="137" cm="1">
        <f t="array" aca="1" ref="G35" ca="1">IF(ISNUMBER(Main!$F$8),INDEX(INDIRECT("'"&amp;Main!$E$8&amp;"'!$B$1:$Y$550"),ROW(G35),(MATCH("Time",INDIRECT("'"&amp;Main!$E$8&amp;"'!$B$1:$AA$1"),0))),"--")</f>
        <v>0</v>
      </c>
      <c r="H35" s="137" t="str" cm="1">
        <f t="array" aca="1" ref="H35" ca="1">IF(ISNUMBER(Main!$F$9),INDEX(INDIRECT("'"&amp;Main!$E$9&amp;"'!$B$1:$Y$550"),ROW(H35),(MATCH("Time",INDIRECT("'"&amp;Main!$E$9&amp;"'!$B$1:$AA$1"),0))),"--")</f>
        <v>--</v>
      </c>
      <c r="I35" s="137" t="str" cm="1">
        <f t="array" aca="1" ref="I35" ca="1">IF(ISNUMBER(Main!$F$10),INDEX(INDIRECT("'"&amp;Main!$E$10&amp;"'!$B$1:$Y$550"),ROW(I35),(MATCH("Time",INDIRECT("'"&amp;Main!$E$10&amp;"'!$B$1:$AA$1"),0))),"--")</f>
        <v>--</v>
      </c>
      <c r="J35" s="137" t="str" cm="1">
        <f t="array" aca="1" ref="J35" ca="1">IF(ISNUMBER(Main!$F$11),INDEX(INDIRECT("'"&amp;Main!$E$11&amp;"'!$B$1:$Y$550"),ROW(J35),(MATCH("Time",INDIRECT("'"&amp;Main!$E$11&amp;"'!$B$1:$AA$1"),0))),"--")</f>
        <v>--</v>
      </c>
      <c r="K35" s="137" t="str" cm="1">
        <f t="array" aca="1" ref="K35" ca="1">IF(ISNUMBER(Main!$F$12),INDEX(INDIRECT("'"&amp;Main!$E$12&amp;"'!$B$1:$Y$550"),ROW(K35),(MATCH("Time",INDIRECT("'"&amp;Main!$E$12&amp;"'!$B$1:$AA$1"),0))),"--")</f>
        <v>--</v>
      </c>
      <c r="L35" s="137" t="str" cm="1">
        <f t="array" aca="1" ref="L35" ca="1">IF(ISNUMBER(Main!$F$13),INDEX(INDIRECT("'"&amp;Main!$E$13&amp;"'!$B$1:$Y$550"),ROW(L35),(MATCH("Time",INDIRECT("'"&amp;Main!$E$13&amp;"'!$B$1:$AA$1"),0))),"--")</f>
        <v>--</v>
      </c>
      <c r="M35" s="137" t="str" cm="1">
        <f t="array" aca="1" ref="M35" ca="1">IF(ISNUMBER(Main!$F$14),INDEX(INDIRECT("'"&amp;Main!$E$14&amp;"'!$B$1:$Y$550"),ROW(M35),(MATCH("Time",INDIRECT("'"&amp;Main!$E$14&amp;"'!$B$1:$AA$1"),0))),"--")</f>
        <v>--</v>
      </c>
    </row>
    <row r="36" spans="1:13" x14ac:dyDescent="0.3">
      <c r="A36" s="43"/>
      <c r="B36" s="137" cm="1">
        <f t="array" aca="1" ref="B36" ca="1">IF(ISNUMBER(Main!$F$3),INDEX(INDIRECT("'"&amp;Main!$E$3&amp;"'!$B$1:$Y$550"),ROW(B36),(MATCH("Time",INDIRECT("'"&amp;Main!$E$3&amp;"'!$B$1:$AA$1"),0))),"--")</f>
        <v>0</v>
      </c>
      <c r="C36" s="137" cm="1">
        <f t="array" aca="1" ref="C36" ca="1">IF(ISNUMBER(Main!$F$4),INDEX(INDIRECT("'"&amp;Main!$E$4&amp;"'!$B$1:$Y$550"),ROW(C36),(MATCH("Time",INDIRECT("'"&amp;Main!$E$4&amp;"'!$B$1:$AA$1"),0))),"--")</f>
        <v>0</v>
      </c>
      <c r="D36" s="137" cm="1">
        <f t="array" aca="1" ref="D36" ca="1">IF(ISNUMBER(Main!$F$5),INDEX(INDIRECT("'"&amp;Main!$E$5&amp;"'!$B$1:$Y$550"),ROW(D36),(MATCH("Time",INDIRECT("'"&amp;Main!$E$5&amp;"'!$B$1:$AA$1"),0))),"--")</f>
        <v>0</v>
      </c>
      <c r="E36" s="137" cm="1">
        <f t="array" aca="1" ref="E36" ca="1">IF(ISNUMBER(Main!$F$6),INDEX(INDIRECT("'"&amp;Main!$E$6&amp;"'!$B$1:$Y$550"),ROW(E36),(MATCH("Time",INDIRECT("'"&amp;Main!$E$6&amp;"'!$B$1:$AA$1"),0))),"--")</f>
        <v>0</v>
      </c>
      <c r="F36" s="137" cm="1">
        <f t="array" aca="1" ref="F36" ca="1">IF(ISNUMBER(Main!$F$7),INDEX(INDIRECT("'"&amp;Main!$E$7&amp;"'!$B$1:$Y$550"),ROW(F36),(MATCH("Time",INDIRECT("'"&amp;Main!$E$7&amp;"'!$B$1:$AA$1"),0))),"--")</f>
        <v>0</v>
      </c>
      <c r="G36" s="137" cm="1">
        <f t="array" aca="1" ref="G36" ca="1">IF(ISNUMBER(Main!$F$8),INDEX(INDIRECT("'"&amp;Main!$E$8&amp;"'!$B$1:$Y$550"),ROW(G36),(MATCH("Time",INDIRECT("'"&amp;Main!$E$8&amp;"'!$B$1:$AA$1"),0))),"--")</f>
        <v>0</v>
      </c>
      <c r="H36" s="137" t="str" cm="1">
        <f t="array" aca="1" ref="H36" ca="1">IF(ISNUMBER(Main!$F$9),INDEX(INDIRECT("'"&amp;Main!$E$9&amp;"'!$B$1:$Y$550"),ROW(H36),(MATCH("Time",INDIRECT("'"&amp;Main!$E$9&amp;"'!$B$1:$AA$1"),0))),"--")</f>
        <v>--</v>
      </c>
      <c r="I36" s="137" t="str" cm="1">
        <f t="array" aca="1" ref="I36" ca="1">IF(ISNUMBER(Main!$F$10),INDEX(INDIRECT("'"&amp;Main!$E$10&amp;"'!$B$1:$Y$550"),ROW(I36),(MATCH("Time",INDIRECT("'"&amp;Main!$E$10&amp;"'!$B$1:$AA$1"),0))),"--")</f>
        <v>--</v>
      </c>
      <c r="J36" s="137" t="str" cm="1">
        <f t="array" aca="1" ref="J36" ca="1">IF(ISNUMBER(Main!$F$11),INDEX(INDIRECT("'"&amp;Main!$E$11&amp;"'!$B$1:$Y$550"),ROW(J36),(MATCH("Time",INDIRECT("'"&amp;Main!$E$11&amp;"'!$B$1:$AA$1"),0))),"--")</f>
        <v>--</v>
      </c>
      <c r="K36" s="137" t="str" cm="1">
        <f t="array" aca="1" ref="K36" ca="1">IF(ISNUMBER(Main!$F$12),INDEX(INDIRECT("'"&amp;Main!$E$12&amp;"'!$B$1:$Y$550"),ROW(K36),(MATCH("Time",INDIRECT("'"&amp;Main!$E$12&amp;"'!$B$1:$AA$1"),0))),"--")</f>
        <v>--</v>
      </c>
      <c r="L36" s="137" t="str" cm="1">
        <f t="array" aca="1" ref="L36" ca="1">IF(ISNUMBER(Main!$F$13),INDEX(INDIRECT("'"&amp;Main!$E$13&amp;"'!$B$1:$Y$550"),ROW(L36),(MATCH("Time",INDIRECT("'"&amp;Main!$E$13&amp;"'!$B$1:$AA$1"),0))),"--")</f>
        <v>--</v>
      </c>
      <c r="M36" s="137" t="str" cm="1">
        <f t="array" aca="1" ref="M36" ca="1">IF(ISNUMBER(Main!$F$14),INDEX(INDIRECT("'"&amp;Main!$E$14&amp;"'!$B$1:$Y$550"),ROW(M36),(MATCH("Time",INDIRECT("'"&amp;Main!$E$14&amp;"'!$B$1:$AA$1"),0))),"--")</f>
        <v>--</v>
      </c>
    </row>
    <row r="37" spans="1:13" x14ac:dyDescent="0.3">
      <c r="A37" s="43"/>
      <c r="B37" s="137" cm="1">
        <f t="array" aca="1" ref="B37" ca="1">IF(ISNUMBER(Main!$F$3),INDEX(INDIRECT("'"&amp;Main!$E$3&amp;"'!$B$1:$Y$550"),ROW(B37),(MATCH("Time",INDIRECT("'"&amp;Main!$E$3&amp;"'!$B$1:$AA$1"),0))),"--")</f>
        <v>0</v>
      </c>
      <c r="C37" s="137" cm="1">
        <f t="array" aca="1" ref="C37" ca="1">IF(ISNUMBER(Main!$F$4),INDEX(INDIRECT("'"&amp;Main!$E$4&amp;"'!$B$1:$Y$550"),ROW(C37),(MATCH("Time",INDIRECT("'"&amp;Main!$E$4&amp;"'!$B$1:$AA$1"),0))),"--")</f>
        <v>0</v>
      </c>
      <c r="D37" s="137" cm="1">
        <f t="array" aca="1" ref="D37" ca="1">IF(ISNUMBER(Main!$F$5),INDEX(INDIRECT("'"&amp;Main!$E$5&amp;"'!$B$1:$Y$550"),ROW(D37),(MATCH("Time",INDIRECT("'"&amp;Main!$E$5&amp;"'!$B$1:$AA$1"),0))),"--")</f>
        <v>0</v>
      </c>
      <c r="E37" s="137" cm="1">
        <f t="array" aca="1" ref="E37" ca="1">IF(ISNUMBER(Main!$F$6),INDEX(INDIRECT("'"&amp;Main!$E$6&amp;"'!$B$1:$Y$550"),ROW(E37),(MATCH("Time",INDIRECT("'"&amp;Main!$E$6&amp;"'!$B$1:$AA$1"),0))),"--")</f>
        <v>0</v>
      </c>
      <c r="F37" s="137" cm="1">
        <f t="array" aca="1" ref="F37" ca="1">IF(ISNUMBER(Main!$F$7),INDEX(INDIRECT("'"&amp;Main!$E$7&amp;"'!$B$1:$Y$550"),ROW(F37),(MATCH("Time",INDIRECT("'"&amp;Main!$E$7&amp;"'!$B$1:$AA$1"),0))),"--")</f>
        <v>0</v>
      </c>
      <c r="G37" s="137" cm="1">
        <f t="array" aca="1" ref="G37" ca="1">IF(ISNUMBER(Main!$F$8),INDEX(INDIRECT("'"&amp;Main!$E$8&amp;"'!$B$1:$Y$550"),ROW(G37),(MATCH("Time",INDIRECT("'"&amp;Main!$E$8&amp;"'!$B$1:$AA$1"),0))),"--")</f>
        <v>0</v>
      </c>
      <c r="H37" s="137" t="str" cm="1">
        <f t="array" aca="1" ref="H37" ca="1">IF(ISNUMBER(Main!$F$9),INDEX(INDIRECT("'"&amp;Main!$E$9&amp;"'!$B$1:$Y$550"),ROW(H37),(MATCH("Time",INDIRECT("'"&amp;Main!$E$9&amp;"'!$B$1:$AA$1"),0))),"--")</f>
        <v>--</v>
      </c>
      <c r="I37" s="137" t="str" cm="1">
        <f t="array" aca="1" ref="I37" ca="1">IF(ISNUMBER(Main!$F$10),INDEX(INDIRECT("'"&amp;Main!$E$10&amp;"'!$B$1:$Y$550"),ROW(I37),(MATCH("Time",INDIRECT("'"&amp;Main!$E$10&amp;"'!$B$1:$AA$1"),0))),"--")</f>
        <v>--</v>
      </c>
      <c r="J37" s="137" t="str" cm="1">
        <f t="array" aca="1" ref="J37" ca="1">IF(ISNUMBER(Main!$F$11),INDEX(INDIRECT("'"&amp;Main!$E$11&amp;"'!$B$1:$Y$550"),ROW(J37),(MATCH("Time",INDIRECT("'"&amp;Main!$E$11&amp;"'!$B$1:$AA$1"),0))),"--")</f>
        <v>--</v>
      </c>
      <c r="K37" s="137" t="str" cm="1">
        <f t="array" aca="1" ref="K37" ca="1">IF(ISNUMBER(Main!$F$12),INDEX(INDIRECT("'"&amp;Main!$E$12&amp;"'!$B$1:$Y$550"),ROW(K37),(MATCH("Time",INDIRECT("'"&amp;Main!$E$12&amp;"'!$B$1:$AA$1"),0))),"--")</f>
        <v>--</v>
      </c>
      <c r="L37" s="137" t="str" cm="1">
        <f t="array" aca="1" ref="L37" ca="1">IF(ISNUMBER(Main!$F$13),INDEX(INDIRECT("'"&amp;Main!$E$13&amp;"'!$B$1:$Y$550"),ROW(L37),(MATCH("Time",INDIRECT("'"&amp;Main!$E$13&amp;"'!$B$1:$AA$1"),0))),"--")</f>
        <v>--</v>
      </c>
      <c r="M37" s="137" t="str" cm="1">
        <f t="array" aca="1" ref="M37" ca="1">IF(ISNUMBER(Main!$F$14),INDEX(INDIRECT("'"&amp;Main!$E$14&amp;"'!$B$1:$Y$550"),ROW(M37),(MATCH("Time",INDIRECT("'"&amp;Main!$E$14&amp;"'!$B$1:$AA$1"),0))),"--")</f>
        <v>--</v>
      </c>
    </row>
    <row r="38" spans="1:13" x14ac:dyDescent="0.3">
      <c r="A38" s="43"/>
      <c r="B38" s="137" cm="1">
        <f t="array" aca="1" ref="B38" ca="1">IF(ISNUMBER(Main!$F$3),INDEX(INDIRECT("'"&amp;Main!$E$3&amp;"'!$B$1:$Y$550"),ROW(B38),(MATCH("Time",INDIRECT("'"&amp;Main!$E$3&amp;"'!$B$1:$AA$1"),0))),"--")</f>
        <v>0</v>
      </c>
      <c r="C38" s="137" cm="1">
        <f t="array" aca="1" ref="C38" ca="1">IF(ISNUMBER(Main!$F$4),INDEX(INDIRECT("'"&amp;Main!$E$4&amp;"'!$B$1:$Y$550"),ROW(C38),(MATCH("Time",INDIRECT("'"&amp;Main!$E$4&amp;"'!$B$1:$AA$1"),0))),"--")</f>
        <v>0</v>
      </c>
      <c r="D38" s="137" cm="1">
        <f t="array" aca="1" ref="D38" ca="1">IF(ISNUMBER(Main!$F$5),INDEX(INDIRECT("'"&amp;Main!$E$5&amp;"'!$B$1:$Y$550"),ROW(D38),(MATCH("Time",INDIRECT("'"&amp;Main!$E$5&amp;"'!$B$1:$AA$1"),0))),"--")</f>
        <v>0</v>
      </c>
      <c r="E38" s="137" cm="1">
        <f t="array" aca="1" ref="E38" ca="1">IF(ISNUMBER(Main!$F$6),INDEX(INDIRECT("'"&amp;Main!$E$6&amp;"'!$B$1:$Y$550"),ROW(E38),(MATCH("Time",INDIRECT("'"&amp;Main!$E$6&amp;"'!$B$1:$AA$1"),0))),"--")</f>
        <v>0</v>
      </c>
      <c r="F38" s="137" cm="1">
        <f t="array" aca="1" ref="F38" ca="1">IF(ISNUMBER(Main!$F$7),INDEX(INDIRECT("'"&amp;Main!$E$7&amp;"'!$B$1:$Y$550"),ROW(F38),(MATCH("Time",INDIRECT("'"&amp;Main!$E$7&amp;"'!$B$1:$AA$1"),0))),"--")</f>
        <v>0</v>
      </c>
      <c r="G38" s="137" cm="1">
        <f t="array" aca="1" ref="G38" ca="1">IF(ISNUMBER(Main!$F$8),INDEX(INDIRECT("'"&amp;Main!$E$8&amp;"'!$B$1:$Y$550"),ROW(G38),(MATCH("Time",INDIRECT("'"&amp;Main!$E$8&amp;"'!$B$1:$AA$1"),0))),"--")</f>
        <v>0</v>
      </c>
      <c r="H38" s="137" t="str" cm="1">
        <f t="array" aca="1" ref="H38" ca="1">IF(ISNUMBER(Main!$F$9),INDEX(INDIRECT("'"&amp;Main!$E$9&amp;"'!$B$1:$Y$550"),ROW(H38),(MATCH("Time",INDIRECT("'"&amp;Main!$E$9&amp;"'!$B$1:$AA$1"),0))),"--")</f>
        <v>--</v>
      </c>
      <c r="I38" s="137" t="str" cm="1">
        <f t="array" aca="1" ref="I38" ca="1">IF(ISNUMBER(Main!$F$10),INDEX(INDIRECT("'"&amp;Main!$E$10&amp;"'!$B$1:$Y$550"),ROW(I38),(MATCH("Time",INDIRECT("'"&amp;Main!$E$10&amp;"'!$B$1:$AA$1"),0))),"--")</f>
        <v>--</v>
      </c>
      <c r="J38" s="137" t="str" cm="1">
        <f t="array" aca="1" ref="J38" ca="1">IF(ISNUMBER(Main!$F$11),INDEX(INDIRECT("'"&amp;Main!$E$11&amp;"'!$B$1:$Y$550"),ROW(J38),(MATCH("Time",INDIRECT("'"&amp;Main!$E$11&amp;"'!$B$1:$AA$1"),0))),"--")</f>
        <v>--</v>
      </c>
      <c r="K38" s="137" t="str" cm="1">
        <f t="array" aca="1" ref="K38" ca="1">IF(ISNUMBER(Main!$F$12),INDEX(INDIRECT("'"&amp;Main!$E$12&amp;"'!$B$1:$Y$550"),ROW(K38),(MATCH("Time",INDIRECT("'"&amp;Main!$E$12&amp;"'!$B$1:$AA$1"),0))),"--")</f>
        <v>--</v>
      </c>
      <c r="L38" s="137" t="str" cm="1">
        <f t="array" aca="1" ref="L38" ca="1">IF(ISNUMBER(Main!$F$13),INDEX(INDIRECT("'"&amp;Main!$E$13&amp;"'!$B$1:$Y$550"),ROW(L38),(MATCH("Time",INDIRECT("'"&amp;Main!$E$13&amp;"'!$B$1:$AA$1"),0))),"--")</f>
        <v>--</v>
      </c>
      <c r="M38" s="137" t="str" cm="1">
        <f t="array" aca="1" ref="M38" ca="1">IF(ISNUMBER(Main!$F$14),INDEX(INDIRECT("'"&amp;Main!$E$14&amp;"'!$B$1:$Y$550"),ROW(M38),(MATCH("Time",INDIRECT("'"&amp;Main!$E$14&amp;"'!$B$1:$AA$1"),0))),"--")</f>
        <v>--</v>
      </c>
    </row>
    <row r="39" spans="1:13" x14ac:dyDescent="0.3">
      <c r="A39" s="43"/>
      <c r="B39" s="137" cm="1">
        <f t="array" aca="1" ref="B39" ca="1">IF(ISNUMBER(Main!$F$3),INDEX(INDIRECT("'"&amp;Main!$E$3&amp;"'!$B$1:$Y$550"),ROW(B39),(MATCH("Time",INDIRECT("'"&amp;Main!$E$3&amp;"'!$B$1:$AA$1"),0))),"--")</f>
        <v>0</v>
      </c>
      <c r="C39" s="137" cm="1">
        <f t="array" aca="1" ref="C39" ca="1">IF(ISNUMBER(Main!$F$4),INDEX(INDIRECT("'"&amp;Main!$E$4&amp;"'!$B$1:$Y$550"),ROW(C39),(MATCH("Time",INDIRECT("'"&amp;Main!$E$4&amp;"'!$B$1:$AA$1"),0))),"--")</f>
        <v>0</v>
      </c>
      <c r="D39" s="137" cm="1">
        <f t="array" aca="1" ref="D39" ca="1">IF(ISNUMBER(Main!$F$5),INDEX(INDIRECT("'"&amp;Main!$E$5&amp;"'!$B$1:$Y$550"),ROW(D39),(MATCH("Time",INDIRECT("'"&amp;Main!$E$5&amp;"'!$B$1:$AA$1"),0))),"--")</f>
        <v>0</v>
      </c>
      <c r="E39" s="137" cm="1">
        <f t="array" aca="1" ref="E39" ca="1">IF(ISNUMBER(Main!$F$6),INDEX(INDIRECT("'"&amp;Main!$E$6&amp;"'!$B$1:$Y$550"),ROW(E39),(MATCH("Time",INDIRECT("'"&amp;Main!$E$6&amp;"'!$B$1:$AA$1"),0))),"--")</f>
        <v>0</v>
      </c>
      <c r="F39" s="137" cm="1">
        <f t="array" aca="1" ref="F39" ca="1">IF(ISNUMBER(Main!$F$7),INDEX(INDIRECT("'"&amp;Main!$E$7&amp;"'!$B$1:$Y$550"),ROW(F39),(MATCH("Time",INDIRECT("'"&amp;Main!$E$7&amp;"'!$B$1:$AA$1"),0))),"--")</f>
        <v>0</v>
      </c>
      <c r="G39" s="137" cm="1">
        <f t="array" aca="1" ref="G39" ca="1">IF(ISNUMBER(Main!$F$8),INDEX(INDIRECT("'"&amp;Main!$E$8&amp;"'!$B$1:$Y$550"),ROW(G39),(MATCH("Time",INDIRECT("'"&amp;Main!$E$8&amp;"'!$B$1:$AA$1"),0))),"--")</f>
        <v>0</v>
      </c>
      <c r="H39" s="137" t="str" cm="1">
        <f t="array" aca="1" ref="H39" ca="1">IF(ISNUMBER(Main!$F$9),INDEX(INDIRECT("'"&amp;Main!$E$9&amp;"'!$B$1:$Y$550"),ROW(H39),(MATCH("Time",INDIRECT("'"&amp;Main!$E$9&amp;"'!$B$1:$AA$1"),0))),"--")</f>
        <v>--</v>
      </c>
      <c r="I39" s="137" t="str" cm="1">
        <f t="array" aca="1" ref="I39" ca="1">IF(ISNUMBER(Main!$F$10),INDEX(INDIRECT("'"&amp;Main!$E$10&amp;"'!$B$1:$Y$550"),ROW(I39),(MATCH("Time",INDIRECT("'"&amp;Main!$E$10&amp;"'!$B$1:$AA$1"),0))),"--")</f>
        <v>--</v>
      </c>
      <c r="J39" s="137" t="str" cm="1">
        <f t="array" aca="1" ref="J39" ca="1">IF(ISNUMBER(Main!$F$11),INDEX(INDIRECT("'"&amp;Main!$E$11&amp;"'!$B$1:$Y$550"),ROW(J39),(MATCH("Time",INDIRECT("'"&amp;Main!$E$11&amp;"'!$B$1:$AA$1"),0))),"--")</f>
        <v>--</v>
      </c>
      <c r="K39" s="137" t="str" cm="1">
        <f t="array" aca="1" ref="K39" ca="1">IF(ISNUMBER(Main!$F$12),INDEX(INDIRECT("'"&amp;Main!$E$12&amp;"'!$B$1:$Y$550"),ROW(K39),(MATCH("Time",INDIRECT("'"&amp;Main!$E$12&amp;"'!$B$1:$AA$1"),0))),"--")</f>
        <v>--</v>
      </c>
      <c r="L39" s="137" t="str" cm="1">
        <f t="array" aca="1" ref="L39" ca="1">IF(ISNUMBER(Main!$F$13),INDEX(INDIRECT("'"&amp;Main!$E$13&amp;"'!$B$1:$Y$550"),ROW(L39),(MATCH("Time",INDIRECT("'"&amp;Main!$E$13&amp;"'!$B$1:$AA$1"),0))),"--")</f>
        <v>--</v>
      </c>
      <c r="M39" s="137" t="str" cm="1">
        <f t="array" aca="1" ref="M39" ca="1">IF(ISNUMBER(Main!$F$14),INDEX(INDIRECT("'"&amp;Main!$E$14&amp;"'!$B$1:$Y$550"),ROW(M39),(MATCH("Time",INDIRECT("'"&amp;Main!$E$14&amp;"'!$B$1:$AA$1"),0))),"--")</f>
        <v>--</v>
      </c>
    </row>
    <row r="40" spans="1:13" x14ac:dyDescent="0.3">
      <c r="A40" s="43"/>
      <c r="B40" s="137" cm="1">
        <f t="array" aca="1" ref="B40" ca="1">IF(ISNUMBER(Main!$F$3),INDEX(INDIRECT("'"&amp;Main!$E$3&amp;"'!$B$1:$Y$550"),ROW(B40),(MATCH("Time",INDIRECT("'"&amp;Main!$E$3&amp;"'!$B$1:$AA$1"),0))),"--")</f>
        <v>0</v>
      </c>
      <c r="C40" s="137" cm="1">
        <f t="array" aca="1" ref="C40" ca="1">IF(ISNUMBER(Main!$F$4),INDEX(INDIRECT("'"&amp;Main!$E$4&amp;"'!$B$1:$Y$550"),ROW(C40),(MATCH("Time",INDIRECT("'"&amp;Main!$E$4&amp;"'!$B$1:$AA$1"),0))),"--")</f>
        <v>0</v>
      </c>
      <c r="D40" s="137" cm="1">
        <f t="array" aca="1" ref="D40" ca="1">IF(ISNUMBER(Main!$F$5),INDEX(INDIRECT("'"&amp;Main!$E$5&amp;"'!$B$1:$Y$550"),ROW(D40),(MATCH("Time",INDIRECT("'"&amp;Main!$E$5&amp;"'!$B$1:$AA$1"),0))),"--")</f>
        <v>0</v>
      </c>
      <c r="E40" s="137" cm="1">
        <f t="array" aca="1" ref="E40" ca="1">IF(ISNUMBER(Main!$F$6),INDEX(INDIRECT("'"&amp;Main!$E$6&amp;"'!$B$1:$Y$550"),ROW(E40),(MATCH("Time",INDIRECT("'"&amp;Main!$E$6&amp;"'!$B$1:$AA$1"),0))),"--")</f>
        <v>0</v>
      </c>
      <c r="F40" s="137" cm="1">
        <f t="array" aca="1" ref="F40" ca="1">IF(ISNUMBER(Main!$F$7),INDEX(INDIRECT("'"&amp;Main!$E$7&amp;"'!$B$1:$Y$550"),ROW(F40),(MATCH("Time",INDIRECT("'"&amp;Main!$E$7&amp;"'!$B$1:$AA$1"),0))),"--")</f>
        <v>0</v>
      </c>
      <c r="G40" s="137" cm="1">
        <f t="array" aca="1" ref="G40" ca="1">IF(ISNUMBER(Main!$F$8),INDEX(INDIRECT("'"&amp;Main!$E$8&amp;"'!$B$1:$Y$550"),ROW(G40),(MATCH("Time",INDIRECT("'"&amp;Main!$E$8&amp;"'!$B$1:$AA$1"),0))),"--")</f>
        <v>0</v>
      </c>
      <c r="H40" s="137" t="str" cm="1">
        <f t="array" aca="1" ref="H40" ca="1">IF(ISNUMBER(Main!$F$9),INDEX(INDIRECT("'"&amp;Main!$E$9&amp;"'!$B$1:$Y$550"),ROW(H40),(MATCH("Time",INDIRECT("'"&amp;Main!$E$9&amp;"'!$B$1:$AA$1"),0))),"--")</f>
        <v>--</v>
      </c>
      <c r="I40" s="137" t="str" cm="1">
        <f t="array" aca="1" ref="I40" ca="1">IF(ISNUMBER(Main!$F$10),INDEX(INDIRECT("'"&amp;Main!$E$10&amp;"'!$B$1:$Y$550"),ROW(I40),(MATCH("Time",INDIRECT("'"&amp;Main!$E$10&amp;"'!$B$1:$AA$1"),0))),"--")</f>
        <v>--</v>
      </c>
      <c r="J40" s="137" t="str" cm="1">
        <f t="array" aca="1" ref="J40" ca="1">IF(ISNUMBER(Main!$F$11),INDEX(INDIRECT("'"&amp;Main!$E$11&amp;"'!$B$1:$Y$550"),ROW(J40),(MATCH("Time",INDIRECT("'"&amp;Main!$E$11&amp;"'!$B$1:$AA$1"),0))),"--")</f>
        <v>--</v>
      </c>
      <c r="K40" s="137" t="str" cm="1">
        <f t="array" aca="1" ref="K40" ca="1">IF(ISNUMBER(Main!$F$12),INDEX(INDIRECT("'"&amp;Main!$E$12&amp;"'!$B$1:$Y$550"),ROW(K40),(MATCH("Time",INDIRECT("'"&amp;Main!$E$12&amp;"'!$B$1:$AA$1"),0))),"--")</f>
        <v>--</v>
      </c>
      <c r="L40" s="137" t="str" cm="1">
        <f t="array" aca="1" ref="L40" ca="1">IF(ISNUMBER(Main!$F$13),INDEX(INDIRECT("'"&amp;Main!$E$13&amp;"'!$B$1:$Y$550"),ROW(L40),(MATCH("Time",INDIRECT("'"&amp;Main!$E$13&amp;"'!$B$1:$AA$1"),0))),"--")</f>
        <v>--</v>
      </c>
      <c r="M40" s="137" t="str" cm="1">
        <f t="array" aca="1" ref="M40" ca="1">IF(ISNUMBER(Main!$F$14),INDEX(INDIRECT("'"&amp;Main!$E$14&amp;"'!$B$1:$Y$550"),ROW(M40),(MATCH("Time",INDIRECT("'"&amp;Main!$E$14&amp;"'!$B$1:$AA$1"),0))),"--")</f>
        <v>--</v>
      </c>
    </row>
    <row r="41" spans="1:13" x14ac:dyDescent="0.3">
      <c r="A41" s="43"/>
      <c r="B41" s="137" cm="1">
        <f t="array" aca="1" ref="B41" ca="1">IF(ISNUMBER(Main!$F$3),INDEX(INDIRECT("'"&amp;Main!$E$3&amp;"'!$B$1:$Y$550"),ROW(B41),(MATCH("Time",INDIRECT("'"&amp;Main!$E$3&amp;"'!$B$1:$AA$1"),0))),"--")</f>
        <v>0</v>
      </c>
      <c r="C41" s="137" cm="1">
        <f t="array" aca="1" ref="C41" ca="1">IF(ISNUMBER(Main!$F$4),INDEX(INDIRECT("'"&amp;Main!$E$4&amp;"'!$B$1:$Y$550"),ROW(C41),(MATCH("Time",INDIRECT("'"&amp;Main!$E$4&amp;"'!$B$1:$AA$1"),0))),"--")</f>
        <v>0</v>
      </c>
      <c r="D41" s="137" cm="1">
        <f t="array" aca="1" ref="D41" ca="1">IF(ISNUMBER(Main!$F$5),INDEX(INDIRECT("'"&amp;Main!$E$5&amp;"'!$B$1:$Y$550"),ROW(D41),(MATCH("Time",INDIRECT("'"&amp;Main!$E$5&amp;"'!$B$1:$AA$1"),0))),"--")</f>
        <v>0</v>
      </c>
      <c r="E41" s="137" cm="1">
        <f t="array" aca="1" ref="E41" ca="1">IF(ISNUMBER(Main!$F$6),INDEX(INDIRECT("'"&amp;Main!$E$6&amp;"'!$B$1:$Y$550"),ROW(E41),(MATCH("Time",INDIRECT("'"&amp;Main!$E$6&amp;"'!$B$1:$AA$1"),0))),"--")</f>
        <v>0</v>
      </c>
      <c r="F41" s="137" cm="1">
        <f t="array" aca="1" ref="F41" ca="1">IF(ISNUMBER(Main!$F$7),INDEX(INDIRECT("'"&amp;Main!$E$7&amp;"'!$B$1:$Y$550"),ROW(F41),(MATCH("Time",INDIRECT("'"&amp;Main!$E$7&amp;"'!$B$1:$AA$1"),0))),"--")</f>
        <v>0</v>
      </c>
      <c r="G41" s="137" cm="1">
        <f t="array" aca="1" ref="G41" ca="1">IF(ISNUMBER(Main!$F$8),INDEX(INDIRECT("'"&amp;Main!$E$8&amp;"'!$B$1:$Y$550"),ROW(G41),(MATCH("Time",INDIRECT("'"&amp;Main!$E$8&amp;"'!$B$1:$AA$1"),0))),"--")</f>
        <v>0</v>
      </c>
      <c r="H41" s="137" t="str" cm="1">
        <f t="array" aca="1" ref="H41" ca="1">IF(ISNUMBER(Main!$F$9),INDEX(INDIRECT("'"&amp;Main!$E$9&amp;"'!$B$1:$Y$550"),ROW(H41),(MATCH("Time",INDIRECT("'"&amp;Main!$E$9&amp;"'!$B$1:$AA$1"),0))),"--")</f>
        <v>--</v>
      </c>
      <c r="I41" s="137" t="str" cm="1">
        <f t="array" aca="1" ref="I41" ca="1">IF(ISNUMBER(Main!$F$10),INDEX(INDIRECT("'"&amp;Main!$E$10&amp;"'!$B$1:$Y$550"),ROW(I41),(MATCH("Time",INDIRECT("'"&amp;Main!$E$10&amp;"'!$B$1:$AA$1"),0))),"--")</f>
        <v>--</v>
      </c>
      <c r="J41" s="137" t="str" cm="1">
        <f t="array" aca="1" ref="J41" ca="1">IF(ISNUMBER(Main!$F$11),INDEX(INDIRECT("'"&amp;Main!$E$11&amp;"'!$B$1:$Y$550"),ROW(J41),(MATCH("Time",INDIRECT("'"&amp;Main!$E$11&amp;"'!$B$1:$AA$1"),0))),"--")</f>
        <v>--</v>
      </c>
      <c r="K41" s="137" t="str" cm="1">
        <f t="array" aca="1" ref="K41" ca="1">IF(ISNUMBER(Main!$F$12),INDEX(INDIRECT("'"&amp;Main!$E$12&amp;"'!$B$1:$Y$550"),ROW(K41),(MATCH("Time",INDIRECT("'"&amp;Main!$E$12&amp;"'!$B$1:$AA$1"),0))),"--")</f>
        <v>--</v>
      </c>
      <c r="L41" s="137" t="str" cm="1">
        <f t="array" aca="1" ref="L41" ca="1">IF(ISNUMBER(Main!$F$13),INDEX(INDIRECT("'"&amp;Main!$E$13&amp;"'!$B$1:$Y$550"),ROW(L41),(MATCH("Time",INDIRECT("'"&amp;Main!$E$13&amp;"'!$B$1:$AA$1"),0))),"--")</f>
        <v>--</v>
      </c>
      <c r="M41" s="137" t="str" cm="1">
        <f t="array" aca="1" ref="M41" ca="1">IF(ISNUMBER(Main!$F$14),INDEX(INDIRECT("'"&amp;Main!$E$14&amp;"'!$B$1:$Y$550"),ROW(M41),(MATCH("Time",INDIRECT("'"&amp;Main!$E$14&amp;"'!$B$1:$AA$1"),0))),"--")</f>
        <v>--</v>
      </c>
    </row>
    <row r="42" spans="1:13" x14ac:dyDescent="0.3">
      <c r="A42" s="43"/>
      <c r="B42" s="137" cm="1">
        <f t="array" aca="1" ref="B42" ca="1">IF(ISNUMBER(Main!$F$3),INDEX(INDIRECT("'"&amp;Main!$E$3&amp;"'!$B$1:$Y$550"),ROW(B42),(MATCH("Time",INDIRECT("'"&amp;Main!$E$3&amp;"'!$B$1:$AA$1"),0))),"--")</f>
        <v>0</v>
      </c>
      <c r="C42" s="137" cm="1">
        <f t="array" aca="1" ref="C42" ca="1">IF(ISNUMBER(Main!$F$4),INDEX(INDIRECT("'"&amp;Main!$E$4&amp;"'!$B$1:$Y$550"),ROW(C42),(MATCH("Time",INDIRECT("'"&amp;Main!$E$4&amp;"'!$B$1:$AA$1"),0))),"--")</f>
        <v>0</v>
      </c>
      <c r="D42" s="137" cm="1">
        <f t="array" aca="1" ref="D42" ca="1">IF(ISNUMBER(Main!$F$5),INDEX(INDIRECT("'"&amp;Main!$E$5&amp;"'!$B$1:$Y$550"),ROW(D42),(MATCH("Time",INDIRECT("'"&amp;Main!$E$5&amp;"'!$B$1:$AA$1"),0))),"--")</f>
        <v>0</v>
      </c>
      <c r="E42" s="137" cm="1">
        <f t="array" aca="1" ref="E42" ca="1">IF(ISNUMBER(Main!$F$6),INDEX(INDIRECT("'"&amp;Main!$E$6&amp;"'!$B$1:$Y$550"),ROW(E42),(MATCH("Time",INDIRECT("'"&amp;Main!$E$6&amp;"'!$B$1:$AA$1"),0))),"--")</f>
        <v>0</v>
      </c>
      <c r="F42" s="137" cm="1">
        <f t="array" aca="1" ref="F42" ca="1">IF(ISNUMBER(Main!$F$7),INDEX(INDIRECT("'"&amp;Main!$E$7&amp;"'!$B$1:$Y$550"),ROW(F42),(MATCH("Time",INDIRECT("'"&amp;Main!$E$7&amp;"'!$B$1:$AA$1"),0))),"--")</f>
        <v>0</v>
      </c>
      <c r="G42" s="137" cm="1">
        <f t="array" aca="1" ref="G42" ca="1">IF(ISNUMBER(Main!$F$8),INDEX(INDIRECT("'"&amp;Main!$E$8&amp;"'!$B$1:$Y$550"),ROW(G42),(MATCH("Time",INDIRECT("'"&amp;Main!$E$8&amp;"'!$B$1:$AA$1"),0))),"--")</f>
        <v>0</v>
      </c>
      <c r="H42" s="137" t="str" cm="1">
        <f t="array" aca="1" ref="H42" ca="1">IF(ISNUMBER(Main!$F$9),INDEX(INDIRECT("'"&amp;Main!$E$9&amp;"'!$B$1:$Y$550"),ROW(H42),(MATCH("Time",INDIRECT("'"&amp;Main!$E$9&amp;"'!$B$1:$AA$1"),0))),"--")</f>
        <v>--</v>
      </c>
      <c r="I42" s="137" t="str" cm="1">
        <f t="array" aca="1" ref="I42" ca="1">IF(ISNUMBER(Main!$F$10),INDEX(INDIRECT("'"&amp;Main!$E$10&amp;"'!$B$1:$Y$550"),ROW(I42),(MATCH("Time",INDIRECT("'"&amp;Main!$E$10&amp;"'!$B$1:$AA$1"),0))),"--")</f>
        <v>--</v>
      </c>
      <c r="J42" s="137" t="str" cm="1">
        <f t="array" aca="1" ref="J42" ca="1">IF(ISNUMBER(Main!$F$11),INDEX(INDIRECT("'"&amp;Main!$E$11&amp;"'!$B$1:$Y$550"),ROW(J42),(MATCH("Time",INDIRECT("'"&amp;Main!$E$11&amp;"'!$B$1:$AA$1"),0))),"--")</f>
        <v>--</v>
      </c>
      <c r="K42" s="137" t="str" cm="1">
        <f t="array" aca="1" ref="K42" ca="1">IF(ISNUMBER(Main!$F$12),INDEX(INDIRECT("'"&amp;Main!$E$12&amp;"'!$B$1:$Y$550"),ROW(K42),(MATCH("Time",INDIRECT("'"&amp;Main!$E$12&amp;"'!$B$1:$AA$1"),0))),"--")</f>
        <v>--</v>
      </c>
      <c r="L42" s="137" t="str" cm="1">
        <f t="array" aca="1" ref="L42" ca="1">IF(ISNUMBER(Main!$F$13),INDEX(INDIRECT("'"&amp;Main!$E$13&amp;"'!$B$1:$Y$550"),ROW(L42),(MATCH("Time",INDIRECT("'"&amp;Main!$E$13&amp;"'!$B$1:$AA$1"),0))),"--")</f>
        <v>--</v>
      </c>
      <c r="M42" s="137" t="str" cm="1">
        <f t="array" aca="1" ref="M42" ca="1">IF(ISNUMBER(Main!$F$14),INDEX(INDIRECT("'"&amp;Main!$E$14&amp;"'!$B$1:$Y$550"),ROW(M42),(MATCH("Time",INDIRECT("'"&amp;Main!$E$14&amp;"'!$B$1:$AA$1"),0))),"--")</f>
        <v>--</v>
      </c>
    </row>
    <row r="43" spans="1:13" x14ac:dyDescent="0.3">
      <c r="A43" s="43"/>
      <c r="B43" s="137" cm="1">
        <f t="array" aca="1" ref="B43" ca="1">IF(ISNUMBER(Main!$F$3),INDEX(INDIRECT("'"&amp;Main!$E$3&amp;"'!$B$1:$Y$550"),ROW(B43),(MATCH("Time",INDIRECT("'"&amp;Main!$E$3&amp;"'!$B$1:$AA$1"),0))),"--")</f>
        <v>0</v>
      </c>
      <c r="C43" s="137" cm="1">
        <f t="array" aca="1" ref="C43" ca="1">IF(ISNUMBER(Main!$F$4),INDEX(INDIRECT("'"&amp;Main!$E$4&amp;"'!$B$1:$Y$550"),ROW(C43),(MATCH("Time",INDIRECT("'"&amp;Main!$E$4&amp;"'!$B$1:$AA$1"),0))),"--")</f>
        <v>0</v>
      </c>
      <c r="D43" s="137" cm="1">
        <f t="array" aca="1" ref="D43" ca="1">IF(ISNUMBER(Main!$F$5),INDEX(INDIRECT("'"&amp;Main!$E$5&amp;"'!$B$1:$Y$550"),ROW(D43),(MATCH("Time",INDIRECT("'"&amp;Main!$E$5&amp;"'!$B$1:$AA$1"),0))),"--")</f>
        <v>0</v>
      </c>
      <c r="E43" s="137" cm="1">
        <f t="array" aca="1" ref="E43" ca="1">IF(ISNUMBER(Main!$F$6),INDEX(INDIRECT("'"&amp;Main!$E$6&amp;"'!$B$1:$Y$550"),ROW(E43),(MATCH("Time",INDIRECT("'"&amp;Main!$E$6&amp;"'!$B$1:$AA$1"),0))),"--")</f>
        <v>0</v>
      </c>
      <c r="F43" s="137" cm="1">
        <f t="array" aca="1" ref="F43" ca="1">IF(ISNUMBER(Main!$F$7),INDEX(INDIRECT("'"&amp;Main!$E$7&amp;"'!$B$1:$Y$550"),ROW(F43),(MATCH("Time",INDIRECT("'"&amp;Main!$E$7&amp;"'!$B$1:$AA$1"),0))),"--")</f>
        <v>0</v>
      </c>
      <c r="G43" s="137" cm="1">
        <f t="array" aca="1" ref="G43" ca="1">IF(ISNUMBER(Main!$F$8),INDEX(INDIRECT("'"&amp;Main!$E$8&amp;"'!$B$1:$Y$550"),ROW(G43),(MATCH("Time",INDIRECT("'"&amp;Main!$E$8&amp;"'!$B$1:$AA$1"),0))),"--")</f>
        <v>0</v>
      </c>
      <c r="H43" s="137" t="str" cm="1">
        <f t="array" aca="1" ref="H43" ca="1">IF(ISNUMBER(Main!$F$9),INDEX(INDIRECT("'"&amp;Main!$E$9&amp;"'!$B$1:$Y$550"),ROW(H43),(MATCH("Time",INDIRECT("'"&amp;Main!$E$9&amp;"'!$B$1:$AA$1"),0))),"--")</f>
        <v>--</v>
      </c>
      <c r="I43" s="137" t="str" cm="1">
        <f t="array" aca="1" ref="I43" ca="1">IF(ISNUMBER(Main!$F$10),INDEX(INDIRECT("'"&amp;Main!$E$10&amp;"'!$B$1:$Y$550"),ROW(I43),(MATCH("Time",INDIRECT("'"&amp;Main!$E$10&amp;"'!$B$1:$AA$1"),0))),"--")</f>
        <v>--</v>
      </c>
      <c r="J43" s="137" t="str" cm="1">
        <f t="array" aca="1" ref="J43" ca="1">IF(ISNUMBER(Main!$F$11),INDEX(INDIRECT("'"&amp;Main!$E$11&amp;"'!$B$1:$Y$550"),ROW(J43),(MATCH("Time",INDIRECT("'"&amp;Main!$E$11&amp;"'!$B$1:$AA$1"),0))),"--")</f>
        <v>--</v>
      </c>
      <c r="K43" s="137" t="str" cm="1">
        <f t="array" aca="1" ref="K43" ca="1">IF(ISNUMBER(Main!$F$12),INDEX(INDIRECT("'"&amp;Main!$E$12&amp;"'!$B$1:$Y$550"),ROW(K43),(MATCH("Time",INDIRECT("'"&amp;Main!$E$12&amp;"'!$B$1:$AA$1"),0))),"--")</f>
        <v>--</v>
      </c>
      <c r="L43" s="137" t="str" cm="1">
        <f t="array" aca="1" ref="L43" ca="1">IF(ISNUMBER(Main!$F$13),INDEX(INDIRECT("'"&amp;Main!$E$13&amp;"'!$B$1:$Y$550"),ROW(L43),(MATCH("Time",INDIRECT("'"&amp;Main!$E$13&amp;"'!$B$1:$AA$1"),0))),"--")</f>
        <v>--</v>
      </c>
      <c r="M43" s="137" t="str" cm="1">
        <f t="array" aca="1" ref="M43" ca="1">IF(ISNUMBER(Main!$F$14),INDEX(INDIRECT("'"&amp;Main!$E$14&amp;"'!$B$1:$Y$550"),ROW(M43),(MATCH("Time",INDIRECT("'"&amp;Main!$E$14&amp;"'!$B$1:$AA$1"),0))),"--")</f>
        <v>--</v>
      </c>
    </row>
    <row r="44" spans="1:13" x14ac:dyDescent="0.3">
      <c r="A44" s="43"/>
      <c r="B44" s="137" cm="1">
        <f t="array" aca="1" ref="B44" ca="1">IF(ISNUMBER(Main!$F$3),INDEX(INDIRECT("'"&amp;Main!$E$3&amp;"'!$B$1:$Y$550"),ROW(B44),(MATCH("Time",INDIRECT("'"&amp;Main!$E$3&amp;"'!$B$1:$AA$1"),0))),"--")</f>
        <v>0</v>
      </c>
      <c r="C44" s="137" cm="1">
        <f t="array" aca="1" ref="C44" ca="1">IF(ISNUMBER(Main!$F$4),INDEX(INDIRECT("'"&amp;Main!$E$4&amp;"'!$B$1:$Y$550"),ROW(C44),(MATCH("Time",INDIRECT("'"&amp;Main!$E$4&amp;"'!$B$1:$AA$1"),0))),"--")</f>
        <v>0</v>
      </c>
      <c r="D44" s="137" cm="1">
        <f t="array" aca="1" ref="D44" ca="1">IF(ISNUMBER(Main!$F$5),INDEX(INDIRECT("'"&amp;Main!$E$5&amp;"'!$B$1:$Y$550"),ROW(D44),(MATCH("Time",INDIRECT("'"&amp;Main!$E$5&amp;"'!$B$1:$AA$1"),0))),"--")</f>
        <v>0</v>
      </c>
      <c r="E44" s="137" cm="1">
        <f t="array" aca="1" ref="E44" ca="1">IF(ISNUMBER(Main!$F$6),INDEX(INDIRECT("'"&amp;Main!$E$6&amp;"'!$B$1:$Y$550"),ROW(E44),(MATCH("Time",INDIRECT("'"&amp;Main!$E$6&amp;"'!$B$1:$AA$1"),0))),"--")</f>
        <v>0</v>
      </c>
      <c r="F44" s="137" cm="1">
        <f t="array" aca="1" ref="F44" ca="1">IF(ISNUMBER(Main!$F$7),INDEX(INDIRECT("'"&amp;Main!$E$7&amp;"'!$B$1:$Y$550"),ROW(F44),(MATCH("Time",INDIRECT("'"&amp;Main!$E$7&amp;"'!$B$1:$AA$1"),0))),"--")</f>
        <v>0</v>
      </c>
      <c r="G44" s="137" cm="1">
        <f t="array" aca="1" ref="G44" ca="1">IF(ISNUMBER(Main!$F$8),INDEX(INDIRECT("'"&amp;Main!$E$8&amp;"'!$B$1:$Y$550"),ROW(G44),(MATCH("Time",INDIRECT("'"&amp;Main!$E$8&amp;"'!$B$1:$AA$1"),0))),"--")</f>
        <v>0</v>
      </c>
      <c r="H44" s="137" t="str" cm="1">
        <f t="array" aca="1" ref="H44" ca="1">IF(ISNUMBER(Main!$F$9),INDEX(INDIRECT("'"&amp;Main!$E$9&amp;"'!$B$1:$Y$550"),ROW(H44),(MATCH("Time",INDIRECT("'"&amp;Main!$E$9&amp;"'!$B$1:$AA$1"),0))),"--")</f>
        <v>--</v>
      </c>
      <c r="I44" s="137" t="str" cm="1">
        <f t="array" aca="1" ref="I44" ca="1">IF(ISNUMBER(Main!$F$10),INDEX(INDIRECT("'"&amp;Main!$E$10&amp;"'!$B$1:$Y$550"),ROW(I44),(MATCH("Time",INDIRECT("'"&amp;Main!$E$10&amp;"'!$B$1:$AA$1"),0))),"--")</f>
        <v>--</v>
      </c>
      <c r="J44" s="137" t="str" cm="1">
        <f t="array" aca="1" ref="J44" ca="1">IF(ISNUMBER(Main!$F$11),INDEX(INDIRECT("'"&amp;Main!$E$11&amp;"'!$B$1:$Y$550"),ROW(J44),(MATCH("Time",INDIRECT("'"&amp;Main!$E$11&amp;"'!$B$1:$AA$1"),0))),"--")</f>
        <v>--</v>
      </c>
      <c r="K44" s="137" t="str" cm="1">
        <f t="array" aca="1" ref="K44" ca="1">IF(ISNUMBER(Main!$F$12),INDEX(INDIRECT("'"&amp;Main!$E$12&amp;"'!$B$1:$Y$550"),ROW(K44),(MATCH("Time",INDIRECT("'"&amp;Main!$E$12&amp;"'!$B$1:$AA$1"),0))),"--")</f>
        <v>--</v>
      </c>
      <c r="L44" s="137" t="str" cm="1">
        <f t="array" aca="1" ref="L44" ca="1">IF(ISNUMBER(Main!$F$13),INDEX(INDIRECT("'"&amp;Main!$E$13&amp;"'!$B$1:$Y$550"),ROW(L44),(MATCH("Time",INDIRECT("'"&amp;Main!$E$13&amp;"'!$B$1:$AA$1"),0))),"--")</f>
        <v>--</v>
      </c>
      <c r="M44" s="137" t="str" cm="1">
        <f t="array" aca="1" ref="M44" ca="1">IF(ISNUMBER(Main!$F$14),INDEX(INDIRECT("'"&amp;Main!$E$14&amp;"'!$B$1:$Y$550"),ROW(M44),(MATCH("Time",INDIRECT("'"&amp;Main!$E$14&amp;"'!$B$1:$AA$1"),0))),"--")</f>
        <v>--</v>
      </c>
    </row>
    <row r="45" spans="1:13" x14ac:dyDescent="0.3">
      <c r="A45" s="43"/>
      <c r="B45" s="137" cm="1">
        <f t="array" aca="1" ref="B45" ca="1">IF(ISNUMBER(Main!$F$3),INDEX(INDIRECT("'"&amp;Main!$E$3&amp;"'!$B$1:$Y$550"),ROW(B45),(MATCH("Time",INDIRECT("'"&amp;Main!$E$3&amp;"'!$B$1:$AA$1"),0))),"--")</f>
        <v>0</v>
      </c>
      <c r="C45" s="137" cm="1">
        <f t="array" aca="1" ref="C45" ca="1">IF(ISNUMBER(Main!$F$4),INDEX(INDIRECT("'"&amp;Main!$E$4&amp;"'!$B$1:$Y$550"),ROW(C45),(MATCH("Time",INDIRECT("'"&amp;Main!$E$4&amp;"'!$B$1:$AA$1"),0))),"--")</f>
        <v>0</v>
      </c>
      <c r="D45" s="137" cm="1">
        <f t="array" aca="1" ref="D45" ca="1">IF(ISNUMBER(Main!$F$5),INDEX(INDIRECT("'"&amp;Main!$E$5&amp;"'!$B$1:$Y$550"),ROW(D45),(MATCH("Time",INDIRECT("'"&amp;Main!$E$5&amp;"'!$B$1:$AA$1"),0))),"--")</f>
        <v>0</v>
      </c>
      <c r="E45" s="137" cm="1">
        <f t="array" aca="1" ref="E45" ca="1">IF(ISNUMBER(Main!$F$6),INDEX(INDIRECT("'"&amp;Main!$E$6&amp;"'!$B$1:$Y$550"),ROW(E45),(MATCH("Time",INDIRECT("'"&amp;Main!$E$6&amp;"'!$B$1:$AA$1"),0))),"--")</f>
        <v>0</v>
      </c>
      <c r="F45" s="137" cm="1">
        <f t="array" aca="1" ref="F45" ca="1">IF(ISNUMBER(Main!$F$7),INDEX(INDIRECT("'"&amp;Main!$E$7&amp;"'!$B$1:$Y$550"),ROW(F45),(MATCH("Time",INDIRECT("'"&amp;Main!$E$7&amp;"'!$B$1:$AA$1"),0))),"--")</f>
        <v>0</v>
      </c>
      <c r="G45" s="137" cm="1">
        <f t="array" aca="1" ref="G45" ca="1">IF(ISNUMBER(Main!$F$8),INDEX(INDIRECT("'"&amp;Main!$E$8&amp;"'!$B$1:$Y$550"),ROW(G45),(MATCH("Time",INDIRECT("'"&amp;Main!$E$8&amp;"'!$B$1:$AA$1"),0))),"--")</f>
        <v>0</v>
      </c>
      <c r="H45" s="137" t="str" cm="1">
        <f t="array" aca="1" ref="H45" ca="1">IF(ISNUMBER(Main!$F$9),INDEX(INDIRECT("'"&amp;Main!$E$9&amp;"'!$B$1:$Y$550"),ROW(H45),(MATCH("Time",INDIRECT("'"&amp;Main!$E$9&amp;"'!$B$1:$AA$1"),0))),"--")</f>
        <v>--</v>
      </c>
      <c r="I45" s="137" t="str" cm="1">
        <f t="array" aca="1" ref="I45" ca="1">IF(ISNUMBER(Main!$F$10),INDEX(INDIRECT("'"&amp;Main!$E$10&amp;"'!$B$1:$Y$550"),ROW(I45),(MATCH("Time",INDIRECT("'"&amp;Main!$E$10&amp;"'!$B$1:$AA$1"),0))),"--")</f>
        <v>--</v>
      </c>
      <c r="J45" s="137" t="str" cm="1">
        <f t="array" aca="1" ref="J45" ca="1">IF(ISNUMBER(Main!$F$11),INDEX(INDIRECT("'"&amp;Main!$E$11&amp;"'!$B$1:$Y$550"),ROW(J45),(MATCH("Time",INDIRECT("'"&amp;Main!$E$11&amp;"'!$B$1:$AA$1"),0))),"--")</f>
        <v>--</v>
      </c>
      <c r="K45" s="137" t="str" cm="1">
        <f t="array" aca="1" ref="K45" ca="1">IF(ISNUMBER(Main!$F$12),INDEX(INDIRECT("'"&amp;Main!$E$12&amp;"'!$B$1:$Y$550"),ROW(K45),(MATCH("Time",INDIRECT("'"&amp;Main!$E$12&amp;"'!$B$1:$AA$1"),0))),"--")</f>
        <v>--</v>
      </c>
      <c r="L45" s="137" t="str" cm="1">
        <f t="array" aca="1" ref="L45" ca="1">IF(ISNUMBER(Main!$F$13),INDEX(INDIRECT("'"&amp;Main!$E$13&amp;"'!$B$1:$Y$550"),ROW(L45),(MATCH("Time",INDIRECT("'"&amp;Main!$E$13&amp;"'!$B$1:$AA$1"),0))),"--")</f>
        <v>--</v>
      </c>
      <c r="M45" s="137" t="str" cm="1">
        <f t="array" aca="1" ref="M45" ca="1">IF(ISNUMBER(Main!$F$14),INDEX(INDIRECT("'"&amp;Main!$E$14&amp;"'!$B$1:$Y$550"),ROW(M45),(MATCH("Time",INDIRECT("'"&amp;Main!$E$14&amp;"'!$B$1:$AA$1"),0))),"--")</f>
        <v>--</v>
      </c>
    </row>
    <row r="46" spans="1:13" x14ac:dyDescent="0.3">
      <c r="A46" s="43"/>
      <c r="B46" s="137" cm="1">
        <f t="array" aca="1" ref="B46" ca="1">IF(ISNUMBER(Main!$F$3),INDEX(INDIRECT("'"&amp;Main!$E$3&amp;"'!$B$1:$Y$550"),ROW(B46),(MATCH("Time",INDIRECT("'"&amp;Main!$E$3&amp;"'!$B$1:$AA$1"),0))),"--")</f>
        <v>0</v>
      </c>
      <c r="C46" s="137" cm="1">
        <f t="array" aca="1" ref="C46" ca="1">IF(ISNUMBER(Main!$F$4),INDEX(INDIRECT("'"&amp;Main!$E$4&amp;"'!$B$1:$Y$550"),ROW(C46),(MATCH("Time",INDIRECT("'"&amp;Main!$E$4&amp;"'!$B$1:$AA$1"),0))),"--")</f>
        <v>0</v>
      </c>
      <c r="D46" s="137" cm="1">
        <f t="array" aca="1" ref="D46" ca="1">IF(ISNUMBER(Main!$F$5),INDEX(INDIRECT("'"&amp;Main!$E$5&amp;"'!$B$1:$Y$550"),ROW(D46),(MATCH("Time",INDIRECT("'"&amp;Main!$E$5&amp;"'!$B$1:$AA$1"),0))),"--")</f>
        <v>0</v>
      </c>
      <c r="E46" s="137" cm="1">
        <f t="array" aca="1" ref="E46" ca="1">IF(ISNUMBER(Main!$F$6),INDEX(INDIRECT("'"&amp;Main!$E$6&amp;"'!$B$1:$Y$550"),ROW(E46),(MATCH("Time",INDIRECT("'"&amp;Main!$E$6&amp;"'!$B$1:$AA$1"),0))),"--")</f>
        <v>0</v>
      </c>
      <c r="F46" s="137" cm="1">
        <f t="array" aca="1" ref="F46" ca="1">IF(ISNUMBER(Main!$F$7),INDEX(INDIRECT("'"&amp;Main!$E$7&amp;"'!$B$1:$Y$550"),ROW(F46),(MATCH("Time",INDIRECT("'"&amp;Main!$E$7&amp;"'!$B$1:$AA$1"),0))),"--")</f>
        <v>0</v>
      </c>
      <c r="G46" s="137" cm="1">
        <f t="array" aca="1" ref="G46" ca="1">IF(ISNUMBER(Main!$F$8),INDEX(INDIRECT("'"&amp;Main!$E$8&amp;"'!$B$1:$Y$550"),ROW(G46),(MATCH("Time",INDIRECT("'"&amp;Main!$E$8&amp;"'!$B$1:$AA$1"),0))),"--")</f>
        <v>0</v>
      </c>
      <c r="H46" s="137" t="str" cm="1">
        <f t="array" aca="1" ref="H46" ca="1">IF(ISNUMBER(Main!$F$9),INDEX(INDIRECT("'"&amp;Main!$E$9&amp;"'!$B$1:$Y$550"),ROW(H46),(MATCH("Time",INDIRECT("'"&amp;Main!$E$9&amp;"'!$B$1:$AA$1"),0))),"--")</f>
        <v>--</v>
      </c>
      <c r="I46" s="137" t="str" cm="1">
        <f t="array" aca="1" ref="I46" ca="1">IF(ISNUMBER(Main!$F$10),INDEX(INDIRECT("'"&amp;Main!$E$10&amp;"'!$B$1:$Y$550"),ROW(I46),(MATCH("Time",INDIRECT("'"&amp;Main!$E$10&amp;"'!$B$1:$AA$1"),0))),"--")</f>
        <v>--</v>
      </c>
      <c r="J46" s="137" t="str" cm="1">
        <f t="array" aca="1" ref="J46" ca="1">IF(ISNUMBER(Main!$F$11),INDEX(INDIRECT("'"&amp;Main!$E$11&amp;"'!$B$1:$Y$550"),ROW(J46),(MATCH("Time",INDIRECT("'"&amp;Main!$E$11&amp;"'!$B$1:$AA$1"),0))),"--")</f>
        <v>--</v>
      </c>
      <c r="K46" s="137" t="str" cm="1">
        <f t="array" aca="1" ref="K46" ca="1">IF(ISNUMBER(Main!$F$12),INDEX(INDIRECT("'"&amp;Main!$E$12&amp;"'!$B$1:$Y$550"),ROW(K46),(MATCH("Time",INDIRECT("'"&amp;Main!$E$12&amp;"'!$B$1:$AA$1"),0))),"--")</f>
        <v>--</v>
      </c>
      <c r="L46" s="137" t="str" cm="1">
        <f t="array" aca="1" ref="L46" ca="1">IF(ISNUMBER(Main!$F$13),INDEX(INDIRECT("'"&amp;Main!$E$13&amp;"'!$B$1:$Y$550"),ROW(L46),(MATCH("Time",INDIRECT("'"&amp;Main!$E$13&amp;"'!$B$1:$AA$1"),0))),"--")</f>
        <v>--</v>
      </c>
      <c r="M46" s="137" t="str" cm="1">
        <f t="array" aca="1" ref="M46" ca="1">IF(ISNUMBER(Main!$F$14),INDEX(INDIRECT("'"&amp;Main!$E$14&amp;"'!$B$1:$Y$550"),ROW(M46),(MATCH("Time",INDIRECT("'"&amp;Main!$E$14&amp;"'!$B$1:$AA$1"),0))),"--")</f>
        <v>--</v>
      </c>
    </row>
    <row r="47" spans="1:13" x14ac:dyDescent="0.3">
      <c r="A47" s="43"/>
      <c r="B47" s="137" cm="1">
        <f t="array" aca="1" ref="B47" ca="1">IF(ISNUMBER(Main!$F$3),INDEX(INDIRECT("'"&amp;Main!$E$3&amp;"'!$B$1:$Y$550"),ROW(B47),(MATCH("Time",INDIRECT("'"&amp;Main!$E$3&amp;"'!$B$1:$AA$1"),0))),"--")</f>
        <v>0</v>
      </c>
      <c r="C47" s="137" cm="1">
        <f t="array" aca="1" ref="C47" ca="1">IF(ISNUMBER(Main!$F$4),INDEX(INDIRECT("'"&amp;Main!$E$4&amp;"'!$B$1:$Y$550"),ROW(C47),(MATCH("Time",INDIRECT("'"&amp;Main!$E$4&amp;"'!$B$1:$AA$1"),0))),"--")</f>
        <v>0</v>
      </c>
      <c r="D47" s="137" cm="1">
        <f t="array" aca="1" ref="D47" ca="1">IF(ISNUMBER(Main!$F$5),INDEX(INDIRECT("'"&amp;Main!$E$5&amp;"'!$B$1:$Y$550"),ROW(D47),(MATCH("Time",INDIRECT("'"&amp;Main!$E$5&amp;"'!$B$1:$AA$1"),0))),"--")</f>
        <v>0</v>
      </c>
      <c r="E47" s="137" cm="1">
        <f t="array" aca="1" ref="E47" ca="1">IF(ISNUMBER(Main!$F$6),INDEX(INDIRECT("'"&amp;Main!$E$6&amp;"'!$B$1:$Y$550"),ROW(E47),(MATCH("Time",INDIRECT("'"&amp;Main!$E$6&amp;"'!$B$1:$AA$1"),0))),"--")</f>
        <v>0</v>
      </c>
      <c r="F47" s="137" cm="1">
        <f t="array" aca="1" ref="F47" ca="1">IF(ISNUMBER(Main!$F$7),INDEX(INDIRECT("'"&amp;Main!$E$7&amp;"'!$B$1:$Y$550"),ROW(F47),(MATCH("Time",INDIRECT("'"&amp;Main!$E$7&amp;"'!$B$1:$AA$1"),0))),"--")</f>
        <v>0</v>
      </c>
      <c r="G47" s="137" cm="1">
        <f t="array" aca="1" ref="G47" ca="1">IF(ISNUMBER(Main!$F$8),INDEX(INDIRECT("'"&amp;Main!$E$8&amp;"'!$B$1:$Y$550"),ROW(G47),(MATCH("Time",INDIRECT("'"&amp;Main!$E$8&amp;"'!$B$1:$AA$1"),0))),"--")</f>
        <v>0</v>
      </c>
      <c r="H47" s="137" t="str" cm="1">
        <f t="array" aca="1" ref="H47" ca="1">IF(ISNUMBER(Main!$F$9),INDEX(INDIRECT("'"&amp;Main!$E$9&amp;"'!$B$1:$Y$550"),ROW(H47),(MATCH("Time",INDIRECT("'"&amp;Main!$E$9&amp;"'!$B$1:$AA$1"),0))),"--")</f>
        <v>--</v>
      </c>
      <c r="I47" s="137" t="str" cm="1">
        <f t="array" aca="1" ref="I47" ca="1">IF(ISNUMBER(Main!$F$10),INDEX(INDIRECT("'"&amp;Main!$E$10&amp;"'!$B$1:$Y$550"),ROW(I47),(MATCH("Time",INDIRECT("'"&amp;Main!$E$10&amp;"'!$B$1:$AA$1"),0))),"--")</f>
        <v>--</v>
      </c>
      <c r="J47" s="137" t="str" cm="1">
        <f t="array" aca="1" ref="J47" ca="1">IF(ISNUMBER(Main!$F$11),INDEX(INDIRECT("'"&amp;Main!$E$11&amp;"'!$B$1:$Y$550"),ROW(J47),(MATCH("Time",INDIRECT("'"&amp;Main!$E$11&amp;"'!$B$1:$AA$1"),0))),"--")</f>
        <v>--</v>
      </c>
      <c r="K47" s="137" t="str" cm="1">
        <f t="array" aca="1" ref="K47" ca="1">IF(ISNUMBER(Main!$F$12),INDEX(INDIRECT("'"&amp;Main!$E$12&amp;"'!$B$1:$Y$550"),ROW(K47),(MATCH("Time",INDIRECT("'"&amp;Main!$E$12&amp;"'!$B$1:$AA$1"),0))),"--")</f>
        <v>--</v>
      </c>
      <c r="L47" s="137" t="str" cm="1">
        <f t="array" aca="1" ref="L47" ca="1">IF(ISNUMBER(Main!$F$13),INDEX(INDIRECT("'"&amp;Main!$E$13&amp;"'!$B$1:$Y$550"),ROW(L47),(MATCH("Time",INDIRECT("'"&amp;Main!$E$13&amp;"'!$B$1:$AA$1"),0))),"--")</f>
        <v>--</v>
      </c>
      <c r="M47" s="137" t="str" cm="1">
        <f t="array" aca="1" ref="M47" ca="1">IF(ISNUMBER(Main!$F$14),INDEX(INDIRECT("'"&amp;Main!$E$14&amp;"'!$B$1:$Y$550"),ROW(M47),(MATCH("Time",INDIRECT("'"&amp;Main!$E$14&amp;"'!$B$1:$AA$1"),0))),"--")</f>
        <v>--</v>
      </c>
    </row>
    <row r="48" spans="1:13" x14ac:dyDescent="0.3">
      <c r="A48" s="43"/>
      <c r="B48" s="137" cm="1">
        <f t="array" aca="1" ref="B48" ca="1">IF(ISNUMBER(Main!$F$3),INDEX(INDIRECT("'"&amp;Main!$E$3&amp;"'!$B$1:$Y$550"),ROW(B48),(MATCH("Time",INDIRECT("'"&amp;Main!$E$3&amp;"'!$B$1:$AA$1"),0))),"--")</f>
        <v>0</v>
      </c>
      <c r="C48" s="137" cm="1">
        <f t="array" aca="1" ref="C48" ca="1">IF(ISNUMBER(Main!$F$4),INDEX(INDIRECT("'"&amp;Main!$E$4&amp;"'!$B$1:$Y$550"),ROW(C48),(MATCH("Time",INDIRECT("'"&amp;Main!$E$4&amp;"'!$B$1:$AA$1"),0))),"--")</f>
        <v>0</v>
      </c>
      <c r="D48" s="137" cm="1">
        <f t="array" aca="1" ref="D48" ca="1">IF(ISNUMBER(Main!$F$5),INDEX(INDIRECT("'"&amp;Main!$E$5&amp;"'!$B$1:$Y$550"),ROW(D48),(MATCH("Time",INDIRECT("'"&amp;Main!$E$5&amp;"'!$B$1:$AA$1"),0))),"--")</f>
        <v>0</v>
      </c>
      <c r="E48" s="137" cm="1">
        <f t="array" aca="1" ref="E48" ca="1">IF(ISNUMBER(Main!$F$6),INDEX(INDIRECT("'"&amp;Main!$E$6&amp;"'!$B$1:$Y$550"),ROW(E48),(MATCH("Time",INDIRECT("'"&amp;Main!$E$6&amp;"'!$B$1:$AA$1"),0))),"--")</f>
        <v>0</v>
      </c>
      <c r="F48" s="137" cm="1">
        <f t="array" aca="1" ref="F48" ca="1">IF(ISNUMBER(Main!$F$7),INDEX(INDIRECT("'"&amp;Main!$E$7&amp;"'!$B$1:$Y$550"),ROW(F48),(MATCH("Time",INDIRECT("'"&amp;Main!$E$7&amp;"'!$B$1:$AA$1"),0))),"--")</f>
        <v>0</v>
      </c>
      <c r="G48" s="137" cm="1">
        <f t="array" aca="1" ref="G48" ca="1">IF(ISNUMBER(Main!$F$8),INDEX(INDIRECT("'"&amp;Main!$E$8&amp;"'!$B$1:$Y$550"),ROW(G48),(MATCH("Time",INDIRECT("'"&amp;Main!$E$8&amp;"'!$B$1:$AA$1"),0))),"--")</f>
        <v>0</v>
      </c>
      <c r="H48" s="137" t="str" cm="1">
        <f t="array" aca="1" ref="H48" ca="1">IF(ISNUMBER(Main!$F$9),INDEX(INDIRECT("'"&amp;Main!$E$9&amp;"'!$B$1:$Y$550"),ROW(H48),(MATCH("Time",INDIRECT("'"&amp;Main!$E$9&amp;"'!$B$1:$AA$1"),0))),"--")</f>
        <v>--</v>
      </c>
      <c r="I48" s="137" t="str" cm="1">
        <f t="array" aca="1" ref="I48" ca="1">IF(ISNUMBER(Main!$F$10),INDEX(INDIRECT("'"&amp;Main!$E$10&amp;"'!$B$1:$Y$550"),ROW(I48),(MATCH("Time",INDIRECT("'"&amp;Main!$E$10&amp;"'!$B$1:$AA$1"),0))),"--")</f>
        <v>--</v>
      </c>
      <c r="J48" s="137" t="str" cm="1">
        <f t="array" aca="1" ref="J48" ca="1">IF(ISNUMBER(Main!$F$11),INDEX(INDIRECT("'"&amp;Main!$E$11&amp;"'!$B$1:$Y$550"),ROW(J48),(MATCH("Time",INDIRECT("'"&amp;Main!$E$11&amp;"'!$B$1:$AA$1"),0))),"--")</f>
        <v>--</v>
      </c>
      <c r="K48" s="137" t="str" cm="1">
        <f t="array" aca="1" ref="K48" ca="1">IF(ISNUMBER(Main!$F$12),INDEX(INDIRECT("'"&amp;Main!$E$12&amp;"'!$B$1:$Y$550"),ROW(K48),(MATCH("Time",INDIRECT("'"&amp;Main!$E$12&amp;"'!$B$1:$AA$1"),0))),"--")</f>
        <v>--</v>
      </c>
      <c r="L48" s="137" t="str" cm="1">
        <f t="array" aca="1" ref="L48" ca="1">IF(ISNUMBER(Main!$F$13),INDEX(INDIRECT("'"&amp;Main!$E$13&amp;"'!$B$1:$Y$550"),ROW(L48),(MATCH("Time",INDIRECT("'"&amp;Main!$E$13&amp;"'!$B$1:$AA$1"),0))),"--")</f>
        <v>--</v>
      </c>
      <c r="M48" s="137" t="str" cm="1">
        <f t="array" aca="1" ref="M48" ca="1">IF(ISNUMBER(Main!$F$14),INDEX(INDIRECT("'"&amp;Main!$E$14&amp;"'!$B$1:$Y$550"),ROW(M48),(MATCH("Time",INDIRECT("'"&amp;Main!$E$14&amp;"'!$B$1:$AA$1"),0))),"--")</f>
        <v>--</v>
      </c>
    </row>
    <row r="49" spans="1:13" x14ac:dyDescent="0.3">
      <c r="A49" s="43"/>
      <c r="B49" s="137" cm="1">
        <f t="array" aca="1" ref="B49" ca="1">IF(ISNUMBER(Main!$F$3),INDEX(INDIRECT("'"&amp;Main!$E$3&amp;"'!$B$1:$Y$550"),ROW(B49),(MATCH("Time",INDIRECT("'"&amp;Main!$E$3&amp;"'!$B$1:$AA$1"),0))),"--")</f>
        <v>0</v>
      </c>
      <c r="C49" s="137" cm="1">
        <f t="array" aca="1" ref="C49" ca="1">IF(ISNUMBER(Main!$F$4),INDEX(INDIRECT("'"&amp;Main!$E$4&amp;"'!$B$1:$Y$550"),ROW(C49),(MATCH("Time",INDIRECT("'"&amp;Main!$E$4&amp;"'!$B$1:$AA$1"),0))),"--")</f>
        <v>0</v>
      </c>
      <c r="D49" s="137" cm="1">
        <f t="array" aca="1" ref="D49" ca="1">IF(ISNUMBER(Main!$F$5),INDEX(INDIRECT("'"&amp;Main!$E$5&amp;"'!$B$1:$Y$550"),ROW(D49),(MATCH("Time",INDIRECT("'"&amp;Main!$E$5&amp;"'!$B$1:$AA$1"),0))),"--")</f>
        <v>0</v>
      </c>
      <c r="E49" s="137" cm="1">
        <f t="array" aca="1" ref="E49" ca="1">IF(ISNUMBER(Main!$F$6),INDEX(INDIRECT("'"&amp;Main!$E$6&amp;"'!$B$1:$Y$550"),ROW(E49),(MATCH("Time",INDIRECT("'"&amp;Main!$E$6&amp;"'!$B$1:$AA$1"),0))),"--")</f>
        <v>0</v>
      </c>
      <c r="F49" s="137" cm="1">
        <f t="array" aca="1" ref="F49" ca="1">IF(ISNUMBER(Main!$F$7),INDEX(INDIRECT("'"&amp;Main!$E$7&amp;"'!$B$1:$Y$550"),ROW(F49),(MATCH("Time",INDIRECT("'"&amp;Main!$E$7&amp;"'!$B$1:$AA$1"),0))),"--")</f>
        <v>0</v>
      </c>
      <c r="G49" s="137" cm="1">
        <f t="array" aca="1" ref="G49" ca="1">IF(ISNUMBER(Main!$F$8),INDEX(INDIRECT("'"&amp;Main!$E$8&amp;"'!$B$1:$Y$550"),ROW(G49),(MATCH("Time",INDIRECT("'"&amp;Main!$E$8&amp;"'!$B$1:$AA$1"),0))),"--")</f>
        <v>0</v>
      </c>
      <c r="H49" s="137" t="str" cm="1">
        <f t="array" aca="1" ref="H49" ca="1">IF(ISNUMBER(Main!$F$9),INDEX(INDIRECT("'"&amp;Main!$E$9&amp;"'!$B$1:$Y$550"),ROW(H49),(MATCH("Time",INDIRECT("'"&amp;Main!$E$9&amp;"'!$B$1:$AA$1"),0))),"--")</f>
        <v>--</v>
      </c>
      <c r="I49" s="137" t="str" cm="1">
        <f t="array" aca="1" ref="I49" ca="1">IF(ISNUMBER(Main!$F$10),INDEX(INDIRECT("'"&amp;Main!$E$10&amp;"'!$B$1:$Y$550"),ROW(I49),(MATCH("Time",INDIRECT("'"&amp;Main!$E$10&amp;"'!$B$1:$AA$1"),0))),"--")</f>
        <v>--</v>
      </c>
      <c r="J49" s="137" t="str" cm="1">
        <f t="array" aca="1" ref="J49" ca="1">IF(ISNUMBER(Main!$F$11),INDEX(INDIRECT("'"&amp;Main!$E$11&amp;"'!$B$1:$Y$550"),ROW(J49),(MATCH("Time",INDIRECT("'"&amp;Main!$E$11&amp;"'!$B$1:$AA$1"),0))),"--")</f>
        <v>--</v>
      </c>
      <c r="K49" s="137" t="str" cm="1">
        <f t="array" aca="1" ref="K49" ca="1">IF(ISNUMBER(Main!$F$12),INDEX(INDIRECT("'"&amp;Main!$E$12&amp;"'!$B$1:$Y$550"),ROW(K49),(MATCH("Time",INDIRECT("'"&amp;Main!$E$12&amp;"'!$B$1:$AA$1"),0))),"--")</f>
        <v>--</v>
      </c>
      <c r="L49" s="137" t="str" cm="1">
        <f t="array" aca="1" ref="L49" ca="1">IF(ISNUMBER(Main!$F$13),INDEX(INDIRECT("'"&amp;Main!$E$13&amp;"'!$B$1:$Y$550"),ROW(L49),(MATCH("Time",INDIRECT("'"&amp;Main!$E$13&amp;"'!$B$1:$AA$1"),0))),"--")</f>
        <v>--</v>
      </c>
      <c r="M49" s="137" t="str" cm="1">
        <f t="array" aca="1" ref="M49" ca="1">IF(ISNUMBER(Main!$F$14),INDEX(INDIRECT("'"&amp;Main!$E$14&amp;"'!$B$1:$Y$550"),ROW(M49),(MATCH("Time",INDIRECT("'"&amp;Main!$E$14&amp;"'!$B$1:$AA$1"),0))),"--")</f>
        <v>--</v>
      </c>
    </row>
    <row r="50" spans="1:13" x14ac:dyDescent="0.3">
      <c r="A50" s="43"/>
      <c r="B50" s="137" cm="1">
        <f t="array" aca="1" ref="B50" ca="1">IF(ISNUMBER(Main!$F$3),INDEX(INDIRECT("'"&amp;Main!$E$3&amp;"'!$B$1:$Y$550"),ROW(B50),(MATCH("Time",INDIRECT("'"&amp;Main!$E$3&amp;"'!$B$1:$AA$1"),0))),"--")</f>
        <v>0</v>
      </c>
      <c r="C50" s="137" cm="1">
        <f t="array" aca="1" ref="C50" ca="1">IF(ISNUMBER(Main!$F$4),INDEX(INDIRECT("'"&amp;Main!$E$4&amp;"'!$B$1:$Y$550"),ROW(C50),(MATCH("Time",INDIRECT("'"&amp;Main!$E$4&amp;"'!$B$1:$AA$1"),0))),"--")</f>
        <v>0</v>
      </c>
      <c r="D50" s="137" cm="1">
        <f t="array" aca="1" ref="D50" ca="1">IF(ISNUMBER(Main!$F$5),INDEX(INDIRECT("'"&amp;Main!$E$5&amp;"'!$B$1:$Y$550"),ROW(D50),(MATCH("Time",INDIRECT("'"&amp;Main!$E$5&amp;"'!$B$1:$AA$1"),0))),"--")</f>
        <v>0</v>
      </c>
      <c r="E50" s="137" cm="1">
        <f t="array" aca="1" ref="E50" ca="1">IF(ISNUMBER(Main!$F$6),INDEX(INDIRECT("'"&amp;Main!$E$6&amp;"'!$B$1:$Y$550"),ROW(E50),(MATCH("Time",INDIRECT("'"&amp;Main!$E$6&amp;"'!$B$1:$AA$1"),0))),"--")</f>
        <v>0</v>
      </c>
      <c r="F50" s="137" cm="1">
        <f t="array" aca="1" ref="F50" ca="1">IF(ISNUMBER(Main!$F$7),INDEX(INDIRECT("'"&amp;Main!$E$7&amp;"'!$B$1:$Y$550"),ROW(F50),(MATCH("Time",INDIRECT("'"&amp;Main!$E$7&amp;"'!$B$1:$AA$1"),0))),"--")</f>
        <v>0</v>
      </c>
      <c r="G50" s="137" cm="1">
        <f t="array" aca="1" ref="G50" ca="1">IF(ISNUMBER(Main!$F$8),INDEX(INDIRECT("'"&amp;Main!$E$8&amp;"'!$B$1:$Y$550"),ROW(G50),(MATCH("Time",INDIRECT("'"&amp;Main!$E$8&amp;"'!$B$1:$AA$1"),0))),"--")</f>
        <v>0</v>
      </c>
      <c r="H50" s="137" t="str" cm="1">
        <f t="array" aca="1" ref="H50" ca="1">IF(ISNUMBER(Main!$F$9),INDEX(INDIRECT("'"&amp;Main!$E$9&amp;"'!$B$1:$Y$550"),ROW(H50),(MATCH("Time",INDIRECT("'"&amp;Main!$E$9&amp;"'!$B$1:$AA$1"),0))),"--")</f>
        <v>--</v>
      </c>
      <c r="I50" s="137" t="str" cm="1">
        <f t="array" aca="1" ref="I50" ca="1">IF(ISNUMBER(Main!$F$10),INDEX(INDIRECT("'"&amp;Main!$E$10&amp;"'!$B$1:$Y$550"),ROW(I50),(MATCH("Time",INDIRECT("'"&amp;Main!$E$10&amp;"'!$B$1:$AA$1"),0))),"--")</f>
        <v>--</v>
      </c>
      <c r="J50" s="137" t="str" cm="1">
        <f t="array" aca="1" ref="J50" ca="1">IF(ISNUMBER(Main!$F$11),INDEX(INDIRECT("'"&amp;Main!$E$11&amp;"'!$B$1:$Y$550"),ROW(J50),(MATCH("Time",INDIRECT("'"&amp;Main!$E$11&amp;"'!$B$1:$AA$1"),0))),"--")</f>
        <v>--</v>
      </c>
      <c r="K50" s="137" t="str" cm="1">
        <f t="array" aca="1" ref="K50" ca="1">IF(ISNUMBER(Main!$F$12),INDEX(INDIRECT("'"&amp;Main!$E$12&amp;"'!$B$1:$Y$550"),ROW(K50),(MATCH("Time",INDIRECT("'"&amp;Main!$E$12&amp;"'!$B$1:$AA$1"),0))),"--")</f>
        <v>--</v>
      </c>
      <c r="L50" s="137" t="str" cm="1">
        <f t="array" aca="1" ref="L50" ca="1">IF(ISNUMBER(Main!$F$13),INDEX(INDIRECT("'"&amp;Main!$E$13&amp;"'!$B$1:$Y$550"),ROW(L50),(MATCH("Time",INDIRECT("'"&amp;Main!$E$13&amp;"'!$B$1:$AA$1"),0))),"--")</f>
        <v>--</v>
      </c>
      <c r="M50" s="137" t="str" cm="1">
        <f t="array" aca="1" ref="M50" ca="1">IF(ISNUMBER(Main!$F$14),INDEX(INDIRECT("'"&amp;Main!$E$14&amp;"'!$B$1:$Y$550"),ROW(M50),(MATCH("Time",INDIRECT("'"&amp;Main!$E$14&amp;"'!$B$1:$AA$1"),0))),"--")</f>
        <v>--</v>
      </c>
    </row>
    <row r="51" spans="1:13" x14ac:dyDescent="0.3">
      <c r="A51" s="43"/>
      <c r="B51" s="137" cm="1">
        <f t="array" aca="1" ref="B51" ca="1">IF(ISNUMBER(Main!$F$3),INDEX(INDIRECT("'"&amp;Main!$E$3&amp;"'!$B$1:$Y$550"),ROW(B51),(MATCH("Time",INDIRECT("'"&amp;Main!$E$3&amp;"'!$B$1:$AA$1"),0))),"--")</f>
        <v>0</v>
      </c>
      <c r="C51" s="137" cm="1">
        <f t="array" aca="1" ref="C51" ca="1">IF(ISNUMBER(Main!$F$4),INDEX(INDIRECT("'"&amp;Main!$E$4&amp;"'!$B$1:$Y$550"),ROW(C51),(MATCH("Time",INDIRECT("'"&amp;Main!$E$4&amp;"'!$B$1:$AA$1"),0))),"--")</f>
        <v>0</v>
      </c>
      <c r="D51" s="137" cm="1">
        <f t="array" aca="1" ref="D51" ca="1">IF(ISNUMBER(Main!$F$5),INDEX(INDIRECT("'"&amp;Main!$E$5&amp;"'!$B$1:$Y$550"),ROW(D51),(MATCH("Time",INDIRECT("'"&amp;Main!$E$5&amp;"'!$B$1:$AA$1"),0))),"--")</f>
        <v>0</v>
      </c>
      <c r="E51" s="137" cm="1">
        <f t="array" aca="1" ref="E51" ca="1">IF(ISNUMBER(Main!$F$6),INDEX(INDIRECT("'"&amp;Main!$E$6&amp;"'!$B$1:$Y$550"),ROW(E51),(MATCH("Time",INDIRECT("'"&amp;Main!$E$6&amp;"'!$B$1:$AA$1"),0))),"--")</f>
        <v>0</v>
      </c>
      <c r="F51" s="137" cm="1">
        <f t="array" aca="1" ref="F51" ca="1">IF(ISNUMBER(Main!$F$7),INDEX(INDIRECT("'"&amp;Main!$E$7&amp;"'!$B$1:$Y$550"),ROW(F51),(MATCH("Time",INDIRECT("'"&amp;Main!$E$7&amp;"'!$B$1:$AA$1"),0))),"--")</f>
        <v>0</v>
      </c>
      <c r="G51" s="137" cm="1">
        <f t="array" aca="1" ref="G51" ca="1">IF(ISNUMBER(Main!$F$8),INDEX(INDIRECT("'"&amp;Main!$E$8&amp;"'!$B$1:$Y$550"),ROW(G51),(MATCH("Time",INDIRECT("'"&amp;Main!$E$8&amp;"'!$B$1:$AA$1"),0))),"--")</f>
        <v>0</v>
      </c>
      <c r="H51" s="137" t="str" cm="1">
        <f t="array" aca="1" ref="H51" ca="1">IF(ISNUMBER(Main!$F$9),INDEX(INDIRECT("'"&amp;Main!$E$9&amp;"'!$B$1:$Y$550"),ROW(H51),(MATCH("Time",INDIRECT("'"&amp;Main!$E$9&amp;"'!$B$1:$AA$1"),0))),"--")</f>
        <v>--</v>
      </c>
      <c r="I51" s="137" t="str" cm="1">
        <f t="array" aca="1" ref="I51" ca="1">IF(ISNUMBER(Main!$F$10),INDEX(INDIRECT("'"&amp;Main!$E$10&amp;"'!$B$1:$Y$550"),ROW(I51),(MATCH("Time",INDIRECT("'"&amp;Main!$E$10&amp;"'!$B$1:$AA$1"),0))),"--")</f>
        <v>--</v>
      </c>
      <c r="J51" s="137" t="str" cm="1">
        <f t="array" aca="1" ref="J51" ca="1">IF(ISNUMBER(Main!$F$11),INDEX(INDIRECT("'"&amp;Main!$E$11&amp;"'!$B$1:$Y$550"),ROW(J51),(MATCH("Time",INDIRECT("'"&amp;Main!$E$11&amp;"'!$B$1:$AA$1"),0))),"--")</f>
        <v>--</v>
      </c>
      <c r="K51" s="137" t="str" cm="1">
        <f t="array" aca="1" ref="K51" ca="1">IF(ISNUMBER(Main!$F$12),INDEX(INDIRECT("'"&amp;Main!$E$12&amp;"'!$B$1:$Y$550"),ROW(K51),(MATCH("Time",INDIRECT("'"&amp;Main!$E$12&amp;"'!$B$1:$AA$1"),0))),"--")</f>
        <v>--</v>
      </c>
      <c r="L51" s="137" t="str" cm="1">
        <f t="array" aca="1" ref="L51" ca="1">IF(ISNUMBER(Main!$F$13),INDEX(INDIRECT("'"&amp;Main!$E$13&amp;"'!$B$1:$Y$550"),ROW(L51),(MATCH("Time",INDIRECT("'"&amp;Main!$E$13&amp;"'!$B$1:$AA$1"),0))),"--")</f>
        <v>--</v>
      </c>
      <c r="M51" s="137" t="str" cm="1">
        <f t="array" aca="1" ref="M51" ca="1">IF(ISNUMBER(Main!$F$14),INDEX(INDIRECT("'"&amp;Main!$E$14&amp;"'!$B$1:$Y$550"),ROW(M51),(MATCH("Time",INDIRECT("'"&amp;Main!$E$14&amp;"'!$B$1:$AA$1"),0))),"--")</f>
        <v>--</v>
      </c>
    </row>
    <row r="52" spans="1:13" x14ac:dyDescent="0.3">
      <c r="A52" s="43"/>
      <c r="B52" s="137" cm="1">
        <f t="array" aca="1" ref="B52" ca="1">IF(ISNUMBER(Main!$F$3),INDEX(INDIRECT("'"&amp;Main!$E$3&amp;"'!$B$1:$Y$550"),ROW(B52),(MATCH("Time",INDIRECT("'"&amp;Main!$E$3&amp;"'!$B$1:$AA$1"),0))),"--")</f>
        <v>0</v>
      </c>
      <c r="C52" s="137" cm="1">
        <f t="array" aca="1" ref="C52" ca="1">IF(ISNUMBER(Main!$F$4),INDEX(INDIRECT("'"&amp;Main!$E$4&amp;"'!$B$1:$Y$550"),ROW(C52),(MATCH("Time",INDIRECT("'"&amp;Main!$E$4&amp;"'!$B$1:$AA$1"),0))),"--")</f>
        <v>0</v>
      </c>
      <c r="D52" s="137" cm="1">
        <f t="array" aca="1" ref="D52" ca="1">IF(ISNUMBER(Main!$F$5),INDEX(INDIRECT("'"&amp;Main!$E$5&amp;"'!$B$1:$Y$550"),ROW(D52),(MATCH("Time",INDIRECT("'"&amp;Main!$E$5&amp;"'!$B$1:$AA$1"),0))),"--")</f>
        <v>0</v>
      </c>
      <c r="E52" s="137" cm="1">
        <f t="array" aca="1" ref="E52" ca="1">IF(ISNUMBER(Main!$F$6),INDEX(INDIRECT("'"&amp;Main!$E$6&amp;"'!$B$1:$Y$550"),ROW(E52),(MATCH("Time",INDIRECT("'"&amp;Main!$E$6&amp;"'!$B$1:$AA$1"),0))),"--")</f>
        <v>0</v>
      </c>
      <c r="F52" s="137" cm="1">
        <f t="array" aca="1" ref="F52" ca="1">IF(ISNUMBER(Main!$F$7),INDEX(INDIRECT("'"&amp;Main!$E$7&amp;"'!$B$1:$Y$550"),ROW(F52),(MATCH("Time",INDIRECT("'"&amp;Main!$E$7&amp;"'!$B$1:$AA$1"),0))),"--")</f>
        <v>0</v>
      </c>
      <c r="G52" s="137" cm="1">
        <f t="array" aca="1" ref="G52" ca="1">IF(ISNUMBER(Main!$F$8),INDEX(INDIRECT("'"&amp;Main!$E$8&amp;"'!$B$1:$Y$550"),ROW(G52),(MATCH("Time",INDIRECT("'"&amp;Main!$E$8&amp;"'!$B$1:$AA$1"),0))),"--")</f>
        <v>0</v>
      </c>
      <c r="H52" s="137" t="str" cm="1">
        <f t="array" aca="1" ref="H52" ca="1">IF(ISNUMBER(Main!$F$9),INDEX(INDIRECT("'"&amp;Main!$E$9&amp;"'!$B$1:$Y$550"),ROW(H52),(MATCH("Time",INDIRECT("'"&amp;Main!$E$9&amp;"'!$B$1:$AA$1"),0))),"--")</f>
        <v>--</v>
      </c>
      <c r="I52" s="137" t="str" cm="1">
        <f t="array" aca="1" ref="I52" ca="1">IF(ISNUMBER(Main!$F$10),INDEX(INDIRECT("'"&amp;Main!$E$10&amp;"'!$B$1:$Y$550"),ROW(I52),(MATCH("Time",INDIRECT("'"&amp;Main!$E$10&amp;"'!$B$1:$AA$1"),0))),"--")</f>
        <v>--</v>
      </c>
      <c r="J52" s="137" t="str" cm="1">
        <f t="array" aca="1" ref="J52" ca="1">IF(ISNUMBER(Main!$F$11),INDEX(INDIRECT("'"&amp;Main!$E$11&amp;"'!$B$1:$Y$550"),ROW(J52),(MATCH("Time",INDIRECT("'"&amp;Main!$E$11&amp;"'!$B$1:$AA$1"),0))),"--")</f>
        <v>--</v>
      </c>
      <c r="K52" s="137" t="str" cm="1">
        <f t="array" aca="1" ref="K52" ca="1">IF(ISNUMBER(Main!$F$12),INDEX(INDIRECT("'"&amp;Main!$E$12&amp;"'!$B$1:$Y$550"),ROW(K52),(MATCH("Time",INDIRECT("'"&amp;Main!$E$12&amp;"'!$B$1:$AA$1"),0))),"--")</f>
        <v>--</v>
      </c>
      <c r="L52" s="137" t="str" cm="1">
        <f t="array" aca="1" ref="L52" ca="1">IF(ISNUMBER(Main!$F$13),INDEX(INDIRECT("'"&amp;Main!$E$13&amp;"'!$B$1:$Y$550"),ROW(L52),(MATCH("Time",INDIRECT("'"&amp;Main!$E$13&amp;"'!$B$1:$AA$1"),0))),"--")</f>
        <v>--</v>
      </c>
      <c r="M52" s="137" t="str" cm="1">
        <f t="array" aca="1" ref="M52" ca="1">IF(ISNUMBER(Main!$F$14),INDEX(INDIRECT("'"&amp;Main!$E$14&amp;"'!$B$1:$Y$550"),ROW(M52),(MATCH("Time",INDIRECT("'"&amp;Main!$E$14&amp;"'!$B$1:$AA$1"),0))),"--")</f>
        <v>--</v>
      </c>
    </row>
    <row r="53" spans="1:13" x14ac:dyDescent="0.3">
      <c r="A53" s="43"/>
      <c r="B53" s="137" cm="1">
        <f t="array" aca="1" ref="B53" ca="1">IF(ISNUMBER(Main!$F$3),INDEX(INDIRECT("'"&amp;Main!$E$3&amp;"'!$B$1:$Y$550"),ROW(B53),(MATCH("Time",INDIRECT("'"&amp;Main!$E$3&amp;"'!$B$1:$AA$1"),0))),"--")</f>
        <v>0</v>
      </c>
      <c r="C53" s="137" cm="1">
        <f t="array" aca="1" ref="C53" ca="1">IF(ISNUMBER(Main!$F$4),INDEX(INDIRECT("'"&amp;Main!$E$4&amp;"'!$B$1:$Y$550"),ROW(C53),(MATCH("Time",INDIRECT("'"&amp;Main!$E$4&amp;"'!$B$1:$AA$1"),0))),"--")</f>
        <v>0</v>
      </c>
      <c r="D53" s="137" cm="1">
        <f t="array" aca="1" ref="D53" ca="1">IF(ISNUMBER(Main!$F$5),INDEX(INDIRECT("'"&amp;Main!$E$5&amp;"'!$B$1:$Y$550"),ROW(D53),(MATCH("Time",INDIRECT("'"&amp;Main!$E$5&amp;"'!$B$1:$AA$1"),0))),"--")</f>
        <v>0</v>
      </c>
      <c r="E53" s="137" cm="1">
        <f t="array" aca="1" ref="E53" ca="1">IF(ISNUMBER(Main!$F$6),INDEX(INDIRECT("'"&amp;Main!$E$6&amp;"'!$B$1:$Y$550"),ROW(E53),(MATCH("Time",INDIRECT("'"&amp;Main!$E$6&amp;"'!$B$1:$AA$1"),0))),"--")</f>
        <v>0</v>
      </c>
      <c r="F53" s="137" cm="1">
        <f t="array" aca="1" ref="F53" ca="1">IF(ISNUMBER(Main!$F$7),INDEX(INDIRECT("'"&amp;Main!$E$7&amp;"'!$B$1:$Y$550"),ROW(F53),(MATCH("Time",INDIRECT("'"&amp;Main!$E$7&amp;"'!$B$1:$AA$1"),0))),"--")</f>
        <v>0</v>
      </c>
      <c r="G53" s="137" cm="1">
        <f t="array" aca="1" ref="G53" ca="1">IF(ISNUMBER(Main!$F$8),INDEX(INDIRECT("'"&amp;Main!$E$8&amp;"'!$B$1:$Y$550"),ROW(G53),(MATCH("Time",INDIRECT("'"&amp;Main!$E$8&amp;"'!$B$1:$AA$1"),0))),"--")</f>
        <v>0</v>
      </c>
      <c r="H53" s="137" t="str" cm="1">
        <f t="array" aca="1" ref="H53" ca="1">IF(ISNUMBER(Main!$F$9),INDEX(INDIRECT("'"&amp;Main!$E$9&amp;"'!$B$1:$Y$550"),ROW(H53),(MATCH("Time",INDIRECT("'"&amp;Main!$E$9&amp;"'!$B$1:$AA$1"),0))),"--")</f>
        <v>--</v>
      </c>
      <c r="I53" s="137" t="str" cm="1">
        <f t="array" aca="1" ref="I53" ca="1">IF(ISNUMBER(Main!$F$10),INDEX(INDIRECT("'"&amp;Main!$E$10&amp;"'!$B$1:$Y$550"),ROW(I53),(MATCH("Time",INDIRECT("'"&amp;Main!$E$10&amp;"'!$B$1:$AA$1"),0))),"--")</f>
        <v>--</v>
      </c>
      <c r="J53" s="137" t="str" cm="1">
        <f t="array" aca="1" ref="J53" ca="1">IF(ISNUMBER(Main!$F$11),INDEX(INDIRECT("'"&amp;Main!$E$11&amp;"'!$B$1:$Y$550"),ROW(J53),(MATCH("Time",INDIRECT("'"&amp;Main!$E$11&amp;"'!$B$1:$AA$1"),0))),"--")</f>
        <v>--</v>
      </c>
      <c r="K53" s="137" t="str" cm="1">
        <f t="array" aca="1" ref="K53" ca="1">IF(ISNUMBER(Main!$F$12),INDEX(INDIRECT("'"&amp;Main!$E$12&amp;"'!$B$1:$Y$550"),ROW(K53),(MATCH("Time",INDIRECT("'"&amp;Main!$E$12&amp;"'!$B$1:$AA$1"),0))),"--")</f>
        <v>--</v>
      </c>
      <c r="L53" s="137" t="str" cm="1">
        <f t="array" aca="1" ref="L53" ca="1">IF(ISNUMBER(Main!$F$13),INDEX(INDIRECT("'"&amp;Main!$E$13&amp;"'!$B$1:$Y$550"),ROW(L53),(MATCH("Time",INDIRECT("'"&amp;Main!$E$13&amp;"'!$B$1:$AA$1"),0))),"--")</f>
        <v>--</v>
      </c>
      <c r="M53" s="137" t="str" cm="1">
        <f t="array" aca="1" ref="M53" ca="1">IF(ISNUMBER(Main!$F$14),INDEX(INDIRECT("'"&amp;Main!$E$14&amp;"'!$B$1:$Y$550"),ROW(M53),(MATCH("Time",INDIRECT("'"&amp;Main!$E$14&amp;"'!$B$1:$AA$1"),0))),"--")</f>
        <v>--</v>
      </c>
    </row>
    <row r="54" spans="1:13" x14ac:dyDescent="0.3">
      <c r="A54" s="43"/>
      <c r="B54" s="137" cm="1">
        <f t="array" aca="1" ref="B54" ca="1">IF(ISNUMBER(Main!$F$3),INDEX(INDIRECT("'"&amp;Main!$E$3&amp;"'!$B$1:$Y$550"),ROW(B54),(MATCH("Time",INDIRECT("'"&amp;Main!$E$3&amp;"'!$B$1:$AA$1"),0))),"--")</f>
        <v>0</v>
      </c>
      <c r="C54" s="137" cm="1">
        <f t="array" aca="1" ref="C54" ca="1">IF(ISNUMBER(Main!$F$4),INDEX(INDIRECT("'"&amp;Main!$E$4&amp;"'!$B$1:$Y$550"),ROW(C54),(MATCH("Time",INDIRECT("'"&amp;Main!$E$4&amp;"'!$B$1:$AA$1"),0))),"--")</f>
        <v>0</v>
      </c>
      <c r="D54" s="137" cm="1">
        <f t="array" aca="1" ref="D54" ca="1">IF(ISNUMBER(Main!$F$5),INDEX(INDIRECT("'"&amp;Main!$E$5&amp;"'!$B$1:$Y$550"),ROW(D54),(MATCH("Time",INDIRECT("'"&amp;Main!$E$5&amp;"'!$B$1:$AA$1"),0))),"--")</f>
        <v>0</v>
      </c>
      <c r="E54" s="137" cm="1">
        <f t="array" aca="1" ref="E54" ca="1">IF(ISNUMBER(Main!$F$6),INDEX(INDIRECT("'"&amp;Main!$E$6&amp;"'!$B$1:$Y$550"),ROW(E54),(MATCH("Time",INDIRECT("'"&amp;Main!$E$6&amp;"'!$B$1:$AA$1"),0))),"--")</f>
        <v>0</v>
      </c>
      <c r="F54" s="137" cm="1">
        <f t="array" aca="1" ref="F54" ca="1">IF(ISNUMBER(Main!$F$7),INDEX(INDIRECT("'"&amp;Main!$E$7&amp;"'!$B$1:$Y$550"),ROW(F54),(MATCH("Time",INDIRECT("'"&amp;Main!$E$7&amp;"'!$B$1:$AA$1"),0))),"--")</f>
        <v>0</v>
      </c>
      <c r="G54" s="137" cm="1">
        <f t="array" aca="1" ref="G54" ca="1">IF(ISNUMBER(Main!$F$8),INDEX(INDIRECT("'"&amp;Main!$E$8&amp;"'!$B$1:$Y$550"),ROW(G54),(MATCH("Time",INDIRECT("'"&amp;Main!$E$8&amp;"'!$B$1:$AA$1"),0))),"--")</f>
        <v>0</v>
      </c>
      <c r="H54" s="137" t="str" cm="1">
        <f t="array" aca="1" ref="H54" ca="1">IF(ISNUMBER(Main!$F$9),INDEX(INDIRECT("'"&amp;Main!$E$9&amp;"'!$B$1:$Y$550"),ROW(H54),(MATCH("Time",INDIRECT("'"&amp;Main!$E$9&amp;"'!$B$1:$AA$1"),0))),"--")</f>
        <v>--</v>
      </c>
      <c r="I54" s="137" t="str" cm="1">
        <f t="array" aca="1" ref="I54" ca="1">IF(ISNUMBER(Main!$F$10),INDEX(INDIRECT("'"&amp;Main!$E$10&amp;"'!$B$1:$Y$550"),ROW(I54),(MATCH("Time",INDIRECT("'"&amp;Main!$E$10&amp;"'!$B$1:$AA$1"),0))),"--")</f>
        <v>--</v>
      </c>
      <c r="J54" s="137" t="str" cm="1">
        <f t="array" aca="1" ref="J54" ca="1">IF(ISNUMBER(Main!$F$11),INDEX(INDIRECT("'"&amp;Main!$E$11&amp;"'!$B$1:$Y$550"),ROW(J54),(MATCH("Time",INDIRECT("'"&amp;Main!$E$11&amp;"'!$B$1:$AA$1"),0))),"--")</f>
        <v>--</v>
      </c>
      <c r="K54" s="137" t="str" cm="1">
        <f t="array" aca="1" ref="K54" ca="1">IF(ISNUMBER(Main!$F$12),INDEX(INDIRECT("'"&amp;Main!$E$12&amp;"'!$B$1:$Y$550"),ROW(K54),(MATCH("Time",INDIRECT("'"&amp;Main!$E$12&amp;"'!$B$1:$AA$1"),0))),"--")</f>
        <v>--</v>
      </c>
      <c r="L54" s="137" t="str" cm="1">
        <f t="array" aca="1" ref="L54" ca="1">IF(ISNUMBER(Main!$F$13),INDEX(INDIRECT("'"&amp;Main!$E$13&amp;"'!$B$1:$Y$550"),ROW(L54),(MATCH("Time",INDIRECT("'"&amp;Main!$E$13&amp;"'!$B$1:$AA$1"),0))),"--")</f>
        <v>--</v>
      </c>
      <c r="M54" s="137" t="str" cm="1">
        <f t="array" aca="1" ref="M54" ca="1">IF(ISNUMBER(Main!$F$14),INDEX(INDIRECT("'"&amp;Main!$E$14&amp;"'!$B$1:$Y$550"),ROW(M54),(MATCH("Time",INDIRECT("'"&amp;Main!$E$14&amp;"'!$B$1:$AA$1"),0))),"--")</f>
        <v>--</v>
      </c>
    </row>
    <row r="55" spans="1:13" x14ac:dyDescent="0.3">
      <c r="A55" s="43"/>
      <c r="B55" s="137" cm="1">
        <f t="array" aca="1" ref="B55" ca="1">IF(ISNUMBER(Main!$F$3),INDEX(INDIRECT("'"&amp;Main!$E$3&amp;"'!$B$1:$Y$550"),ROW(B55),(MATCH("Time",INDIRECT("'"&amp;Main!$E$3&amp;"'!$B$1:$AA$1"),0))),"--")</f>
        <v>0</v>
      </c>
      <c r="C55" s="137" cm="1">
        <f t="array" aca="1" ref="C55" ca="1">IF(ISNUMBER(Main!$F$4),INDEX(INDIRECT("'"&amp;Main!$E$4&amp;"'!$B$1:$Y$550"),ROW(C55),(MATCH("Time",INDIRECT("'"&amp;Main!$E$4&amp;"'!$B$1:$AA$1"),0))),"--")</f>
        <v>0</v>
      </c>
      <c r="D55" s="137" cm="1">
        <f t="array" aca="1" ref="D55" ca="1">IF(ISNUMBER(Main!$F$5),INDEX(INDIRECT("'"&amp;Main!$E$5&amp;"'!$B$1:$Y$550"),ROW(D55),(MATCH("Time",INDIRECT("'"&amp;Main!$E$5&amp;"'!$B$1:$AA$1"),0))),"--")</f>
        <v>0</v>
      </c>
      <c r="E55" s="137" cm="1">
        <f t="array" aca="1" ref="E55" ca="1">IF(ISNUMBER(Main!$F$6),INDEX(INDIRECT("'"&amp;Main!$E$6&amp;"'!$B$1:$Y$550"),ROW(E55),(MATCH("Time",INDIRECT("'"&amp;Main!$E$6&amp;"'!$B$1:$AA$1"),0))),"--")</f>
        <v>0</v>
      </c>
      <c r="F55" s="137" cm="1">
        <f t="array" aca="1" ref="F55" ca="1">IF(ISNUMBER(Main!$F$7),INDEX(INDIRECT("'"&amp;Main!$E$7&amp;"'!$B$1:$Y$550"),ROW(F55),(MATCH("Time",INDIRECT("'"&amp;Main!$E$7&amp;"'!$B$1:$AA$1"),0))),"--")</f>
        <v>0</v>
      </c>
      <c r="G55" s="137" cm="1">
        <f t="array" aca="1" ref="G55" ca="1">IF(ISNUMBER(Main!$F$8),INDEX(INDIRECT("'"&amp;Main!$E$8&amp;"'!$B$1:$Y$550"),ROW(G55),(MATCH("Time",INDIRECT("'"&amp;Main!$E$8&amp;"'!$B$1:$AA$1"),0))),"--")</f>
        <v>0</v>
      </c>
      <c r="H55" s="137" t="str" cm="1">
        <f t="array" aca="1" ref="H55" ca="1">IF(ISNUMBER(Main!$F$9),INDEX(INDIRECT("'"&amp;Main!$E$9&amp;"'!$B$1:$Y$550"),ROW(H55),(MATCH("Time",INDIRECT("'"&amp;Main!$E$9&amp;"'!$B$1:$AA$1"),0))),"--")</f>
        <v>--</v>
      </c>
      <c r="I55" s="137" t="str" cm="1">
        <f t="array" aca="1" ref="I55" ca="1">IF(ISNUMBER(Main!$F$10),INDEX(INDIRECT("'"&amp;Main!$E$10&amp;"'!$B$1:$Y$550"),ROW(I55),(MATCH("Time",INDIRECT("'"&amp;Main!$E$10&amp;"'!$B$1:$AA$1"),0))),"--")</f>
        <v>--</v>
      </c>
      <c r="J55" s="137" t="str" cm="1">
        <f t="array" aca="1" ref="J55" ca="1">IF(ISNUMBER(Main!$F$11),INDEX(INDIRECT("'"&amp;Main!$E$11&amp;"'!$B$1:$Y$550"),ROW(J55),(MATCH("Time",INDIRECT("'"&amp;Main!$E$11&amp;"'!$B$1:$AA$1"),0))),"--")</f>
        <v>--</v>
      </c>
      <c r="K55" s="137" t="str" cm="1">
        <f t="array" aca="1" ref="K55" ca="1">IF(ISNUMBER(Main!$F$12),INDEX(INDIRECT("'"&amp;Main!$E$12&amp;"'!$B$1:$Y$550"),ROW(K55),(MATCH("Time",INDIRECT("'"&amp;Main!$E$12&amp;"'!$B$1:$AA$1"),0))),"--")</f>
        <v>--</v>
      </c>
      <c r="L55" s="137" t="str" cm="1">
        <f t="array" aca="1" ref="L55" ca="1">IF(ISNUMBER(Main!$F$13),INDEX(INDIRECT("'"&amp;Main!$E$13&amp;"'!$B$1:$Y$550"),ROW(L55),(MATCH("Time",INDIRECT("'"&amp;Main!$E$13&amp;"'!$B$1:$AA$1"),0))),"--")</f>
        <v>--</v>
      </c>
      <c r="M55" s="137" t="str" cm="1">
        <f t="array" aca="1" ref="M55" ca="1">IF(ISNUMBER(Main!$F$14),INDEX(INDIRECT("'"&amp;Main!$E$14&amp;"'!$B$1:$Y$550"),ROW(M55),(MATCH("Time",INDIRECT("'"&amp;Main!$E$14&amp;"'!$B$1:$AA$1"),0))),"--")</f>
        <v>--</v>
      </c>
    </row>
    <row r="56" spans="1:13" x14ac:dyDescent="0.3">
      <c r="A56" s="43"/>
      <c r="B56" s="137" cm="1">
        <f t="array" aca="1" ref="B56" ca="1">IF(ISNUMBER(Main!$F$3),INDEX(INDIRECT("'"&amp;Main!$E$3&amp;"'!$B$1:$Y$550"),ROW(B56),(MATCH("Time",INDIRECT("'"&amp;Main!$E$3&amp;"'!$B$1:$AA$1"),0))),"--")</f>
        <v>0</v>
      </c>
      <c r="C56" s="137" cm="1">
        <f t="array" aca="1" ref="C56" ca="1">IF(ISNUMBER(Main!$F$4),INDEX(INDIRECT("'"&amp;Main!$E$4&amp;"'!$B$1:$Y$550"),ROW(C56),(MATCH("Time",INDIRECT("'"&amp;Main!$E$4&amp;"'!$B$1:$AA$1"),0))),"--")</f>
        <v>0</v>
      </c>
      <c r="D56" s="137" cm="1">
        <f t="array" aca="1" ref="D56" ca="1">IF(ISNUMBER(Main!$F$5),INDEX(INDIRECT("'"&amp;Main!$E$5&amp;"'!$B$1:$Y$550"),ROW(D56),(MATCH("Time",INDIRECT("'"&amp;Main!$E$5&amp;"'!$B$1:$AA$1"),0))),"--")</f>
        <v>0</v>
      </c>
      <c r="E56" s="137" cm="1">
        <f t="array" aca="1" ref="E56" ca="1">IF(ISNUMBER(Main!$F$6),INDEX(INDIRECT("'"&amp;Main!$E$6&amp;"'!$B$1:$Y$550"),ROW(E56),(MATCH("Time",INDIRECT("'"&amp;Main!$E$6&amp;"'!$B$1:$AA$1"),0))),"--")</f>
        <v>0</v>
      </c>
      <c r="F56" s="137" cm="1">
        <f t="array" aca="1" ref="F56" ca="1">IF(ISNUMBER(Main!$F$7),INDEX(INDIRECT("'"&amp;Main!$E$7&amp;"'!$B$1:$Y$550"),ROW(F56),(MATCH("Time",INDIRECT("'"&amp;Main!$E$7&amp;"'!$B$1:$AA$1"),0))),"--")</f>
        <v>0</v>
      </c>
      <c r="G56" s="137" cm="1">
        <f t="array" aca="1" ref="G56" ca="1">IF(ISNUMBER(Main!$F$8),INDEX(INDIRECT("'"&amp;Main!$E$8&amp;"'!$B$1:$Y$550"),ROW(G56),(MATCH("Time",INDIRECT("'"&amp;Main!$E$8&amp;"'!$B$1:$AA$1"),0))),"--")</f>
        <v>0</v>
      </c>
      <c r="H56" s="137" t="str" cm="1">
        <f t="array" aca="1" ref="H56" ca="1">IF(ISNUMBER(Main!$F$9),INDEX(INDIRECT("'"&amp;Main!$E$9&amp;"'!$B$1:$Y$550"),ROW(H56),(MATCH("Time",INDIRECT("'"&amp;Main!$E$9&amp;"'!$B$1:$AA$1"),0))),"--")</f>
        <v>--</v>
      </c>
      <c r="I56" s="137" t="str" cm="1">
        <f t="array" aca="1" ref="I56" ca="1">IF(ISNUMBER(Main!$F$10),INDEX(INDIRECT("'"&amp;Main!$E$10&amp;"'!$B$1:$Y$550"),ROW(I56),(MATCH("Time",INDIRECT("'"&amp;Main!$E$10&amp;"'!$B$1:$AA$1"),0))),"--")</f>
        <v>--</v>
      </c>
      <c r="J56" s="137" t="str" cm="1">
        <f t="array" aca="1" ref="J56" ca="1">IF(ISNUMBER(Main!$F$11),INDEX(INDIRECT("'"&amp;Main!$E$11&amp;"'!$B$1:$Y$550"),ROW(J56),(MATCH("Time",INDIRECT("'"&amp;Main!$E$11&amp;"'!$B$1:$AA$1"),0))),"--")</f>
        <v>--</v>
      </c>
      <c r="K56" s="137" t="str" cm="1">
        <f t="array" aca="1" ref="K56" ca="1">IF(ISNUMBER(Main!$F$12),INDEX(INDIRECT("'"&amp;Main!$E$12&amp;"'!$B$1:$Y$550"),ROW(K56),(MATCH("Time",INDIRECT("'"&amp;Main!$E$12&amp;"'!$B$1:$AA$1"),0))),"--")</f>
        <v>--</v>
      </c>
      <c r="L56" s="137" t="str" cm="1">
        <f t="array" aca="1" ref="L56" ca="1">IF(ISNUMBER(Main!$F$13),INDEX(INDIRECT("'"&amp;Main!$E$13&amp;"'!$B$1:$Y$550"),ROW(L56),(MATCH("Time",INDIRECT("'"&amp;Main!$E$13&amp;"'!$B$1:$AA$1"),0))),"--")</f>
        <v>--</v>
      </c>
      <c r="M56" s="137" t="str" cm="1">
        <f t="array" aca="1" ref="M56" ca="1">IF(ISNUMBER(Main!$F$14),INDEX(INDIRECT("'"&amp;Main!$E$14&amp;"'!$B$1:$Y$550"),ROW(M56),(MATCH("Time",INDIRECT("'"&amp;Main!$E$14&amp;"'!$B$1:$AA$1"),0))),"--")</f>
        <v>--</v>
      </c>
    </row>
    <row r="57" spans="1:13" x14ac:dyDescent="0.3">
      <c r="A57" s="43"/>
      <c r="B57" s="137" cm="1">
        <f t="array" aca="1" ref="B57" ca="1">IF(ISNUMBER(Main!$F$3),INDEX(INDIRECT("'"&amp;Main!$E$3&amp;"'!$B$1:$Y$550"),ROW(B57),(MATCH("Time",INDIRECT("'"&amp;Main!$E$3&amp;"'!$B$1:$AA$1"),0))),"--")</f>
        <v>0</v>
      </c>
      <c r="C57" s="137" cm="1">
        <f t="array" aca="1" ref="C57" ca="1">IF(ISNUMBER(Main!$F$4),INDEX(INDIRECT("'"&amp;Main!$E$4&amp;"'!$B$1:$Y$550"),ROW(C57),(MATCH("Time",INDIRECT("'"&amp;Main!$E$4&amp;"'!$B$1:$AA$1"),0))),"--")</f>
        <v>0</v>
      </c>
      <c r="D57" s="137" cm="1">
        <f t="array" aca="1" ref="D57" ca="1">IF(ISNUMBER(Main!$F$5),INDEX(INDIRECT("'"&amp;Main!$E$5&amp;"'!$B$1:$Y$550"),ROW(D57),(MATCH("Time",INDIRECT("'"&amp;Main!$E$5&amp;"'!$B$1:$AA$1"),0))),"--")</f>
        <v>0</v>
      </c>
      <c r="E57" s="137" cm="1">
        <f t="array" aca="1" ref="E57" ca="1">IF(ISNUMBER(Main!$F$6),INDEX(INDIRECT("'"&amp;Main!$E$6&amp;"'!$B$1:$Y$550"),ROW(E57),(MATCH("Time",INDIRECT("'"&amp;Main!$E$6&amp;"'!$B$1:$AA$1"),0))),"--")</f>
        <v>0</v>
      </c>
      <c r="F57" s="137" cm="1">
        <f t="array" aca="1" ref="F57" ca="1">IF(ISNUMBER(Main!$F$7),INDEX(INDIRECT("'"&amp;Main!$E$7&amp;"'!$B$1:$Y$550"),ROW(F57),(MATCH("Time",INDIRECT("'"&amp;Main!$E$7&amp;"'!$B$1:$AA$1"),0))),"--")</f>
        <v>0</v>
      </c>
      <c r="G57" s="137" cm="1">
        <f t="array" aca="1" ref="G57" ca="1">IF(ISNUMBER(Main!$F$8),INDEX(INDIRECT("'"&amp;Main!$E$8&amp;"'!$B$1:$Y$550"),ROW(G57),(MATCH("Time",INDIRECT("'"&amp;Main!$E$8&amp;"'!$B$1:$AA$1"),0))),"--")</f>
        <v>0</v>
      </c>
      <c r="H57" s="137" t="str" cm="1">
        <f t="array" aca="1" ref="H57" ca="1">IF(ISNUMBER(Main!$F$9),INDEX(INDIRECT("'"&amp;Main!$E$9&amp;"'!$B$1:$Y$550"),ROW(H57),(MATCH("Time",INDIRECT("'"&amp;Main!$E$9&amp;"'!$B$1:$AA$1"),0))),"--")</f>
        <v>--</v>
      </c>
      <c r="I57" s="137" t="str" cm="1">
        <f t="array" aca="1" ref="I57" ca="1">IF(ISNUMBER(Main!$F$10),INDEX(INDIRECT("'"&amp;Main!$E$10&amp;"'!$B$1:$Y$550"),ROW(I57),(MATCH("Time",INDIRECT("'"&amp;Main!$E$10&amp;"'!$B$1:$AA$1"),0))),"--")</f>
        <v>--</v>
      </c>
      <c r="J57" s="137" t="str" cm="1">
        <f t="array" aca="1" ref="J57" ca="1">IF(ISNUMBER(Main!$F$11),INDEX(INDIRECT("'"&amp;Main!$E$11&amp;"'!$B$1:$Y$550"),ROW(J57),(MATCH("Time",INDIRECT("'"&amp;Main!$E$11&amp;"'!$B$1:$AA$1"),0))),"--")</f>
        <v>--</v>
      </c>
      <c r="K57" s="137" t="str" cm="1">
        <f t="array" aca="1" ref="K57" ca="1">IF(ISNUMBER(Main!$F$12),INDEX(INDIRECT("'"&amp;Main!$E$12&amp;"'!$B$1:$Y$550"),ROW(K57),(MATCH("Time",INDIRECT("'"&amp;Main!$E$12&amp;"'!$B$1:$AA$1"),0))),"--")</f>
        <v>--</v>
      </c>
      <c r="L57" s="137" t="str" cm="1">
        <f t="array" aca="1" ref="L57" ca="1">IF(ISNUMBER(Main!$F$13),INDEX(INDIRECT("'"&amp;Main!$E$13&amp;"'!$B$1:$Y$550"),ROW(L57),(MATCH("Time",INDIRECT("'"&amp;Main!$E$13&amp;"'!$B$1:$AA$1"),0))),"--")</f>
        <v>--</v>
      </c>
      <c r="M57" s="137" t="str" cm="1">
        <f t="array" aca="1" ref="M57" ca="1">IF(ISNUMBER(Main!$F$14),INDEX(INDIRECT("'"&amp;Main!$E$14&amp;"'!$B$1:$Y$550"),ROW(M57),(MATCH("Time",INDIRECT("'"&amp;Main!$E$14&amp;"'!$B$1:$AA$1"),0))),"--")</f>
        <v>--</v>
      </c>
    </row>
    <row r="58" spans="1:13" x14ac:dyDescent="0.3">
      <c r="A58" s="43"/>
      <c r="B58" s="137" cm="1">
        <f t="array" aca="1" ref="B58" ca="1">IF(ISNUMBER(Main!$F$3),INDEX(INDIRECT("'"&amp;Main!$E$3&amp;"'!$B$1:$Y$550"),ROW(B58),(MATCH("Time",INDIRECT("'"&amp;Main!$E$3&amp;"'!$B$1:$AA$1"),0))),"--")</f>
        <v>0</v>
      </c>
      <c r="C58" s="137" cm="1">
        <f t="array" aca="1" ref="C58" ca="1">IF(ISNUMBER(Main!$F$4),INDEX(INDIRECT("'"&amp;Main!$E$4&amp;"'!$B$1:$Y$550"),ROW(C58),(MATCH("Time",INDIRECT("'"&amp;Main!$E$4&amp;"'!$B$1:$AA$1"),0))),"--")</f>
        <v>0</v>
      </c>
      <c r="D58" s="137" cm="1">
        <f t="array" aca="1" ref="D58" ca="1">IF(ISNUMBER(Main!$F$5),INDEX(INDIRECT("'"&amp;Main!$E$5&amp;"'!$B$1:$Y$550"),ROW(D58),(MATCH("Time",INDIRECT("'"&amp;Main!$E$5&amp;"'!$B$1:$AA$1"),0))),"--")</f>
        <v>0</v>
      </c>
      <c r="E58" s="137" cm="1">
        <f t="array" aca="1" ref="E58" ca="1">IF(ISNUMBER(Main!$F$6),INDEX(INDIRECT("'"&amp;Main!$E$6&amp;"'!$B$1:$Y$550"),ROW(E58),(MATCH("Time",INDIRECT("'"&amp;Main!$E$6&amp;"'!$B$1:$AA$1"),0))),"--")</f>
        <v>0</v>
      </c>
      <c r="F58" s="137" cm="1">
        <f t="array" aca="1" ref="F58" ca="1">IF(ISNUMBER(Main!$F$7),INDEX(INDIRECT("'"&amp;Main!$E$7&amp;"'!$B$1:$Y$550"),ROW(F58),(MATCH("Time",INDIRECT("'"&amp;Main!$E$7&amp;"'!$B$1:$AA$1"),0))),"--")</f>
        <v>0</v>
      </c>
      <c r="G58" s="137" cm="1">
        <f t="array" aca="1" ref="G58" ca="1">IF(ISNUMBER(Main!$F$8),INDEX(INDIRECT("'"&amp;Main!$E$8&amp;"'!$B$1:$Y$550"),ROW(G58),(MATCH("Time",INDIRECT("'"&amp;Main!$E$8&amp;"'!$B$1:$AA$1"),0))),"--")</f>
        <v>0</v>
      </c>
      <c r="H58" s="137" t="str" cm="1">
        <f t="array" aca="1" ref="H58" ca="1">IF(ISNUMBER(Main!$F$9),INDEX(INDIRECT("'"&amp;Main!$E$9&amp;"'!$B$1:$Y$550"),ROW(H58),(MATCH("Time",INDIRECT("'"&amp;Main!$E$9&amp;"'!$B$1:$AA$1"),0))),"--")</f>
        <v>--</v>
      </c>
      <c r="I58" s="137" t="str" cm="1">
        <f t="array" aca="1" ref="I58" ca="1">IF(ISNUMBER(Main!$F$10),INDEX(INDIRECT("'"&amp;Main!$E$10&amp;"'!$B$1:$Y$550"),ROW(I58),(MATCH("Time",INDIRECT("'"&amp;Main!$E$10&amp;"'!$B$1:$AA$1"),0))),"--")</f>
        <v>--</v>
      </c>
      <c r="J58" s="137" t="str" cm="1">
        <f t="array" aca="1" ref="J58" ca="1">IF(ISNUMBER(Main!$F$11),INDEX(INDIRECT("'"&amp;Main!$E$11&amp;"'!$B$1:$Y$550"),ROW(J58),(MATCH("Time",INDIRECT("'"&amp;Main!$E$11&amp;"'!$B$1:$AA$1"),0))),"--")</f>
        <v>--</v>
      </c>
      <c r="K58" s="137" t="str" cm="1">
        <f t="array" aca="1" ref="K58" ca="1">IF(ISNUMBER(Main!$F$12),INDEX(INDIRECT("'"&amp;Main!$E$12&amp;"'!$B$1:$Y$550"),ROW(K58),(MATCH("Time",INDIRECT("'"&amp;Main!$E$12&amp;"'!$B$1:$AA$1"),0))),"--")</f>
        <v>--</v>
      </c>
      <c r="L58" s="137" t="str" cm="1">
        <f t="array" aca="1" ref="L58" ca="1">IF(ISNUMBER(Main!$F$13),INDEX(INDIRECT("'"&amp;Main!$E$13&amp;"'!$B$1:$Y$550"),ROW(L58),(MATCH("Time",INDIRECT("'"&amp;Main!$E$13&amp;"'!$B$1:$AA$1"),0))),"--")</f>
        <v>--</v>
      </c>
      <c r="M58" s="137" t="str" cm="1">
        <f t="array" aca="1" ref="M58" ca="1">IF(ISNUMBER(Main!$F$14),INDEX(INDIRECT("'"&amp;Main!$E$14&amp;"'!$B$1:$Y$550"),ROW(M58),(MATCH("Time",INDIRECT("'"&amp;Main!$E$14&amp;"'!$B$1:$AA$1"),0))),"--")</f>
        <v>--</v>
      </c>
    </row>
    <row r="59" spans="1:13" x14ac:dyDescent="0.3">
      <c r="A59" s="43"/>
      <c r="B59" s="137" cm="1">
        <f t="array" aca="1" ref="B59" ca="1">IF(ISNUMBER(Main!$F$3),INDEX(INDIRECT("'"&amp;Main!$E$3&amp;"'!$B$1:$Y$550"),ROW(B59),(MATCH("Time",INDIRECT("'"&amp;Main!$E$3&amp;"'!$B$1:$AA$1"),0))),"--")</f>
        <v>0</v>
      </c>
      <c r="C59" s="137" cm="1">
        <f t="array" aca="1" ref="C59" ca="1">IF(ISNUMBER(Main!$F$4),INDEX(INDIRECT("'"&amp;Main!$E$4&amp;"'!$B$1:$Y$550"),ROW(C59),(MATCH("Time",INDIRECT("'"&amp;Main!$E$4&amp;"'!$B$1:$AA$1"),0))),"--")</f>
        <v>0</v>
      </c>
      <c r="D59" s="137" cm="1">
        <f t="array" aca="1" ref="D59" ca="1">IF(ISNUMBER(Main!$F$5),INDEX(INDIRECT("'"&amp;Main!$E$5&amp;"'!$B$1:$Y$550"),ROW(D59),(MATCH("Time",INDIRECT("'"&amp;Main!$E$5&amp;"'!$B$1:$AA$1"),0))),"--")</f>
        <v>0</v>
      </c>
      <c r="E59" s="137" cm="1">
        <f t="array" aca="1" ref="E59" ca="1">IF(ISNUMBER(Main!$F$6),INDEX(INDIRECT("'"&amp;Main!$E$6&amp;"'!$B$1:$Y$550"),ROW(E59),(MATCH("Time",INDIRECT("'"&amp;Main!$E$6&amp;"'!$B$1:$AA$1"),0))),"--")</f>
        <v>0</v>
      </c>
      <c r="F59" s="137" cm="1">
        <f t="array" aca="1" ref="F59" ca="1">IF(ISNUMBER(Main!$F$7),INDEX(INDIRECT("'"&amp;Main!$E$7&amp;"'!$B$1:$Y$550"),ROW(F59),(MATCH("Time",INDIRECT("'"&amp;Main!$E$7&amp;"'!$B$1:$AA$1"),0))),"--")</f>
        <v>0</v>
      </c>
      <c r="G59" s="137" cm="1">
        <f t="array" aca="1" ref="G59" ca="1">IF(ISNUMBER(Main!$F$8),INDEX(INDIRECT("'"&amp;Main!$E$8&amp;"'!$B$1:$Y$550"),ROW(G59),(MATCH("Time",INDIRECT("'"&amp;Main!$E$8&amp;"'!$B$1:$AA$1"),0))),"--")</f>
        <v>0</v>
      </c>
      <c r="H59" s="137" t="str" cm="1">
        <f t="array" aca="1" ref="H59" ca="1">IF(ISNUMBER(Main!$F$9),INDEX(INDIRECT("'"&amp;Main!$E$9&amp;"'!$B$1:$Y$550"),ROW(H59),(MATCH("Time",INDIRECT("'"&amp;Main!$E$9&amp;"'!$B$1:$AA$1"),0))),"--")</f>
        <v>--</v>
      </c>
      <c r="I59" s="137" t="str" cm="1">
        <f t="array" aca="1" ref="I59" ca="1">IF(ISNUMBER(Main!$F$10),INDEX(INDIRECT("'"&amp;Main!$E$10&amp;"'!$B$1:$Y$550"),ROW(I59),(MATCH("Time",INDIRECT("'"&amp;Main!$E$10&amp;"'!$B$1:$AA$1"),0))),"--")</f>
        <v>--</v>
      </c>
      <c r="J59" s="137" t="str" cm="1">
        <f t="array" aca="1" ref="J59" ca="1">IF(ISNUMBER(Main!$F$11),INDEX(INDIRECT("'"&amp;Main!$E$11&amp;"'!$B$1:$Y$550"),ROW(J59),(MATCH("Time",INDIRECT("'"&amp;Main!$E$11&amp;"'!$B$1:$AA$1"),0))),"--")</f>
        <v>--</v>
      </c>
      <c r="K59" s="137" t="str" cm="1">
        <f t="array" aca="1" ref="K59" ca="1">IF(ISNUMBER(Main!$F$12),INDEX(INDIRECT("'"&amp;Main!$E$12&amp;"'!$B$1:$Y$550"),ROW(K59),(MATCH("Time",INDIRECT("'"&amp;Main!$E$12&amp;"'!$B$1:$AA$1"),0))),"--")</f>
        <v>--</v>
      </c>
      <c r="L59" s="137" t="str" cm="1">
        <f t="array" aca="1" ref="L59" ca="1">IF(ISNUMBER(Main!$F$13),INDEX(INDIRECT("'"&amp;Main!$E$13&amp;"'!$B$1:$Y$550"),ROW(L59),(MATCH("Time",INDIRECT("'"&amp;Main!$E$13&amp;"'!$B$1:$AA$1"),0))),"--")</f>
        <v>--</v>
      </c>
      <c r="M59" s="137" t="str" cm="1">
        <f t="array" aca="1" ref="M59" ca="1">IF(ISNUMBER(Main!$F$14),INDEX(INDIRECT("'"&amp;Main!$E$14&amp;"'!$B$1:$Y$550"),ROW(M59),(MATCH("Time",INDIRECT("'"&amp;Main!$E$14&amp;"'!$B$1:$AA$1"),0))),"--")</f>
        <v>--</v>
      </c>
    </row>
    <row r="60" spans="1:13" x14ac:dyDescent="0.3">
      <c r="A60" s="43"/>
      <c r="B60" s="137" cm="1">
        <f t="array" aca="1" ref="B60" ca="1">IF(ISNUMBER(Main!$F$3),INDEX(INDIRECT("'"&amp;Main!$E$3&amp;"'!$B$1:$Y$550"),ROW(B60),(MATCH("Time",INDIRECT("'"&amp;Main!$E$3&amp;"'!$B$1:$AA$1"),0))),"--")</f>
        <v>0</v>
      </c>
      <c r="C60" s="137" cm="1">
        <f t="array" aca="1" ref="C60" ca="1">IF(ISNUMBER(Main!$F$4),INDEX(INDIRECT("'"&amp;Main!$E$4&amp;"'!$B$1:$Y$550"),ROW(C60),(MATCH("Time",INDIRECT("'"&amp;Main!$E$4&amp;"'!$B$1:$AA$1"),0))),"--")</f>
        <v>0</v>
      </c>
      <c r="D60" s="137" cm="1">
        <f t="array" aca="1" ref="D60" ca="1">IF(ISNUMBER(Main!$F$5),INDEX(INDIRECT("'"&amp;Main!$E$5&amp;"'!$B$1:$Y$550"),ROW(D60),(MATCH("Time",INDIRECT("'"&amp;Main!$E$5&amp;"'!$B$1:$AA$1"),0))),"--")</f>
        <v>0</v>
      </c>
      <c r="E60" s="137" cm="1">
        <f t="array" aca="1" ref="E60" ca="1">IF(ISNUMBER(Main!$F$6),INDEX(INDIRECT("'"&amp;Main!$E$6&amp;"'!$B$1:$Y$550"),ROW(E60),(MATCH("Time",INDIRECT("'"&amp;Main!$E$6&amp;"'!$B$1:$AA$1"),0))),"--")</f>
        <v>0</v>
      </c>
      <c r="F60" s="137" cm="1">
        <f t="array" aca="1" ref="F60" ca="1">IF(ISNUMBER(Main!$F$7),INDEX(INDIRECT("'"&amp;Main!$E$7&amp;"'!$B$1:$Y$550"),ROW(F60),(MATCH("Time",INDIRECT("'"&amp;Main!$E$7&amp;"'!$B$1:$AA$1"),0))),"--")</f>
        <v>0</v>
      </c>
      <c r="G60" s="137" cm="1">
        <f t="array" aca="1" ref="G60" ca="1">IF(ISNUMBER(Main!$F$8),INDEX(INDIRECT("'"&amp;Main!$E$8&amp;"'!$B$1:$Y$550"),ROW(G60),(MATCH("Time",INDIRECT("'"&amp;Main!$E$8&amp;"'!$B$1:$AA$1"),0))),"--")</f>
        <v>0</v>
      </c>
      <c r="H60" s="137" t="str" cm="1">
        <f t="array" aca="1" ref="H60" ca="1">IF(ISNUMBER(Main!$F$9),INDEX(INDIRECT("'"&amp;Main!$E$9&amp;"'!$B$1:$Y$550"),ROW(H60),(MATCH("Time",INDIRECT("'"&amp;Main!$E$9&amp;"'!$B$1:$AA$1"),0))),"--")</f>
        <v>--</v>
      </c>
      <c r="I60" s="137" t="str" cm="1">
        <f t="array" aca="1" ref="I60" ca="1">IF(ISNUMBER(Main!$F$10),INDEX(INDIRECT("'"&amp;Main!$E$10&amp;"'!$B$1:$Y$550"),ROW(I60),(MATCH("Time",INDIRECT("'"&amp;Main!$E$10&amp;"'!$B$1:$AA$1"),0))),"--")</f>
        <v>--</v>
      </c>
      <c r="J60" s="137" t="str" cm="1">
        <f t="array" aca="1" ref="J60" ca="1">IF(ISNUMBER(Main!$F$11),INDEX(INDIRECT("'"&amp;Main!$E$11&amp;"'!$B$1:$Y$550"),ROW(J60),(MATCH("Time",INDIRECT("'"&amp;Main!$E$11&amp;"'!$B$1:$AA$1"),0))),"--")</f>
        <v>--</v>
      </c>
      <c r="K60" s="137" t="str" cm="1">
        <f t="array" aca="1" ref="K60" ca="1">IF(ISNUMBER(Main!$F$12),INDEX(INDIRECT("'"&amp;Main!$E$12&amp;"'!$B$1:$Y$550"),ROW(K60),(MATCH("Time",INDIRECT("'"&amp;Main!$E$12&amp;"'!$B$1:$AA$1"),0))),"--")</f>
        <v>--</v>
      </c>
      <c r="L60" s="137" t="str" cm="1">
        <f t="array" aca="1" ref="L60" ca="1">IF(ISNUMBER(Main!$F$13),INDEX(INDIRECT("'"&amp;Main!$E$13&amp;"'!$B$1:$Y$550"),ROW(L60),(MATCH("Time",INDIRECT("'"&amp;Main!$E$13&amp;"'!$B$1:$AA$1"),0))),"--")</f>
        <v>--</v>
      </c>
      <c r="M60" s="137" t="str" cm="1">
        <f t="array" aca="1" ref="M60" ca="1">IF(ISNUMBER(Main!$F$14),INDEX(INDIRECT("'"&amp;Main!$E$14&amp;"'!$B$1:$Y$550"),ROW(M60),(MATCH("Time",INDIRECT("'"&amp;Main!$E$14&amp;"'!$B$1:$AA$1"),0))),"--")</f>
        <v>--</v>
      </c>
    </row>
    <row r="61" spans="1:13" x14ac:dyDescent="0.3">
      <c r="A61" s="43"/>
      <c r="B61" s="137" cm="1">
        <f t="array" aca="1" ref="B61" ca="1">IF(ISNUMBER(Main!$F$3),INDEX(INDIRECT("'"&amp;Main!$E$3&amp;"'!$B$1:$Y$550"),ROW(B61),(MATCH("Time",INDIRECT("'"&amp;Main!$E$3&amp;"'!$B$1:$AA$1"),0))),"--")</f>
        <v>0</v>
      </c>
      <c r="C61" s="137" cm="1">
        <f t="array" aca="1" ref="C61" ca="1">IF(ISNUMBER(Main!$F$4),INDEX(INDIRECT("'"&amp;Main!$E$4&amp;"'!$B$1:$Y$550"),ROW(C61),(MATCH("Time",INDIRECT("'"&amp;Main!$E$4&amp;"'!$B$1:$AA$1"),0))),"--")</f>
        <v>0</v>
      </c>
      <c r="D61" s="137" cm="1">
        <f t="array" aca="1" ref="D61" ca="1">IF(ISNUMBER(Main!$F$5),INDEX(INDIRECT("'"&amp;Main!$E$5&amp;"'!$B$1:$Y$550"),ROW(D61),(MATCH("Time",INDIRECT("'"&amp;Main!$E$5&amp;"'!$B$1:$AA$1"),0))),"--")</f>
        <v>0</v>
      </c>
      <c r="E61" s="137" cm="1">
        <f t="array" aca="1" ref="E61" ca="1">IF(ISNUMBER(Main!$F$6),INDEX(INDIRECT("'"&amp;Main!$E$6&amp;"'!$B$1:$Y$550"),ROW(E61),(MATCH("Time",INDIRECT("'"&amp;Main!$E$6&amp;"'!$B$1:$AA$1"),0))),"--")</f>
        <v>0</v>
      </c>
      <c r="F61" s="137" cm="1">
        <f t="array" aca="1" ref="F61" ca="1">IF(ISNUMBER(Main!$F$7),INDEX(INDIRECT("'"&amp;Main!$E$7&amp;"'!$B$1:$Y$550"),ROW(F61),(MATCH("Time",INDIRECT("'"&amp;Main!$E$7&amp;"'!$B$1:$AA$1"),0))),"--")</f>
        <v>0</v>
      </c>
      <c r="G61" s="137" cm="1">
        <f t="array" aca="1" ref="G61" ca="1">IF(ISNUMBER(Main!$F$8),INDEX(INDIRECT("'"&amp;Main!$E$8&amp;"'!$B$1:$Y$550"),ROW(G61),(MATCH("Time",INDIRECT("'"&amp;Main!$E$8&amp;"'!$B$1:$AA$1"),0))),"--")</f>
        <v>0</v>
      </c>
      <c r="H61" s="137" t="str" cm="1">
        <f t="array" aca="1" ref="H61" ca="1">IF(ISNUMBER(Main!$F$9),INDEX(INDIRECT("'"&amp;Main!$E$9&amp;"'!$B$1:$Y$550"),ROW(H61),(MATCH("Time",INDIRECT("'"&amp;Main!$E$9&amp;"'!$B$1:$AA$1"),0))),"--")</f>
        <v>--</v>
      </c>
      <c r="I61" s="137" t="str" cm="1">
        <f t="array" aca="1" ref="I61" ca="1">IF(ISNUMBER(Main!$F$10),INDEX(INDIRECT("'"&amp;Main!$E$10&amp;"'!$B$1:$Y$550"),ROW(I61),(MATCH("Time",INDIRECT("'"&amp;Main!$E$10&amp;"'!$B$1:$AA$1"),0))),"--")</f>
        <v>--</v>
      </c>
      <c r="J61" s="137" t="str" cm="1">
        <f t="array" aca="1" ref="J61" ca="1">IF(ISNUMBER(Main!$F$11),INDEX(INDIRECT("'"&amp;Main!$E$11&amp;"'!$B$1:$Y$550"),ROW(J61),(MATCH("Time",INDIRECT("'"&amp;Main!$E$11&amp;"'!$B$1:$AA$1"),0))),"--")</f>
        <v>--</v>
      </c>
      <c r="K61" s="137" t="str" cm="1">
        <f t="array" aca="1" ref="K61" ca="1">IF(ISNUMBER(Main!$F$12),INDEX(INDIRECT("'"&amp;Main!$E$12&amp;"'!$B$1:$Y$550"),ROW(K61),(MATCH("Time",INDIRECT("'"&amp;Main!$E$12&amp;"'!$B$1:$AA$1"),0))),"--")</f>
        <v>--</v>
      </c>
      <c r="L61" s="137" t="str" cm="1">
        <f t="array" aca="1" ref="L61" ca="1">IF(ISNUMBER(Main!$F$13),INDEX(INDIRECT("'"&amp;Main!$E$13&amp;"'!$B$1:$Y$550"),ROW(L61),(MATCH("Time",INDIRECT("'"&amp;Main!$E$13&amp;"'!$B$1:$AA$1"),0))),"--")</f>
        <v>--</v>
      </c>
      <c r="M61" s="137" t="str" cm="1">
        <f t="array" aca="1" ref="M61" ca="1">IF(ISNUMBER(Main!$F$14),INDEX(INDIRECT("'"&amp;Main!$E$14&amp;"'!$B$1:$Y$550"),ROW(M61),(MATCH("Time",INDIRECT("'"&amp;Main!$E$14&amp;"'!$B$1:$AA$1"),0))),"--")</f>
        <v>--</v>
      </c>
    </row>
    <row r="62" spans="1:13" x14ac:dyDescent="0.3">
      <c r="A62" s="43"/>
      <c r="B62" s="137" cm="1">
        <f t="array" aca="1" ref="B62" ca="1">IF(ISNUMBER(Main!$F$3),INDEX(INDIRECT("'"&amp;Main!$E$3&amp;"'!$B$1:$Y$550"),ROW(B62),(MATCH("Time",INDIRECT("'"&amp;Main!$E$3&amp;"'!$B$1:$AA$1"),0))),"--")</f>
        <v>0</v>
      </c>
      <c r="C62" s="137" cm="1">
        <f t="array" aca="1" ref="C62" ca="1">IF(ISNUMBER(Main!$F$4),INDEX(INDIRECT("'"&amp;Main!$E$4&amp;"'!$B$1:$Y$550"),ROW(C62),(MATCH("Time",INDIRECT("'"&amp;Main!$E$4&amp;"'!$B$1:$AA$1"),0))),"--")</f>
        <v>0</v>
      </c>
      <c r="D62" s="137" cm="1">
        <f t="array" aca="1" ref="D62" ca="1">IF(ISNUMBER(Main!$F$5),INDEX(INDIRECT("'"&amp;Main!$E$5&amp;"'!$B$1:$Y$550"),ROW(D62),(MATCH("Time",INDIRECT("'"&amp;Main!$E$5&amp;"'!$B$1:$AA$1"),0))),"--")</f>
        <v>0</v>
      </c>
      <c r="E62" s="137" cm="1">
        <f t="array" aca="1" ref="E62" ca="1">IF(ISNUMBER(Main!$F$6),INDEX(INDIRECT("'"&amp;Main!$E$6&amp;"'!$B$1:$Y$550"),ROW(E62),(MATCH("Time",INDIRECT("'"&amp;Main!$E$6&amp;"'!$B$1:$AA$1"),0))),"--")</f>
        <v>0</v>
      </c>
      <c r="F62" s="137" cm="1">
        <f t="array" aca="1" ref="F62" ca="1">IF(ISNUMBER(Main!$F$7),INDEX(INDIRECT("'"&amp;Main!$E$7&amp;"'!$B$1:$Y$550"),ROW(F62),(MATCH("Time",INDIRECT("'"&amp;Main!$E$7&amp;"'!$B$1:$AA$1"),0))),"--")</f>
        <v>0</v>
      </c>
      <c r="G62" s="137" cm="1">
        <f t="array" aca="1" ref="G62" ca="1">IF(ISNUMBER(Main!$F$8),INDEX(INDIRECT("'"&amp;Main!$E$8&amp;"'!$B$1:$Y$550"),ROW(G62),(MATCH("Time",INDIRECT("'"&amp;Main!$E$8&amp;"'!$B$1:$AA$1"),0))),"--")</f>
        <v>0</v>
      </c>
      <c r="H62" s="137" t="str" cm="1">
        <f t="array" aca="1" ref="H62" ca="1">IF(ISNUMBER(Main!$F$9),INDEX(INDIRECT("'"&amp;Main!$E$9&amp;"'!$B$1:$Y$550"),ROW(H62),(MATCH("Time",INDIRECT("'"&amp;Main!$E$9&amp;"'!$B$1:$AA$1"),0))),"--")</f>
        <v>--</v>
      </c>
      <c r="I62" s="137" t="str" cm="1">
        <f t="array" aca="1" ref="I62" ca="1">IF(ISNUMBER(Main!$F$10),INDEX(INDIRECT("'"&amp;Main!$E$10&amp;"'!$B$1:$Y$550"),ROW(I62),(MATCH("Time",INDIRECT("'"&amp;Main!$E$10&amp;"'!$B$1:$AA$1"),0))),"--")</f>
        <v>--</v>
      </c>
      <c r="J62" s="137" t="str" cm="1">
        <f t="array" aca="1" ref="J62" ca="1">IF(ISNUMBER(Main!$F$11),INDEX(INDIRECT("'"&amp;Main!$E$11&amp;"'!$B$1:$Y$550"),ROW(J62),(MATCH("Time",INDIRECT("'"&amp;Main!$E$11&amp;"'!$B$1:$AA$1"),0))),"--")</f>
        <v>--</v>
      </c>
      <c r="K62" s="137" t="str" cm="1">
        <f t="array" aca="1" ref="K62" ca="1">IF(ISNUMBER(Main!$F$12),INDEX(INDIRECT("'"&amp;Main!$E$12&amp;"'!$B$1:$Y$550"),ROW(K62),(MATCH("Time",INDIRECT("'"&amp;Main!$E$12&amp;"'!$B$1:$AA$1"),0))),"--")</f>
        <v>--</v>
      </c>
      <c r="L62" s="137" t="str" cm="1">
        <f t="array" aca="1" ref="L62" ca="1">IF(ISNUMBER(Main!$F$13),INDEX(INDIRECT("'"&amp;Main!$E$13&amp;"'!$B$1:$Y$550"),ROW(L62),(MATCH("Time",INDIRECT("'"&amp;Main!$E$13&amp;"'!$B$1:$AA$1"),0))),"--")</f>
        <v>--</v>
      </c>
      <c r="M62" s="137" t="str" cm="1">
        <f t="array" aca="1" ref="M62" ca="1">IF(ISNUMBER(Main!$F$14),INDEX(INDIRECT("'"&amp;Main!$E$14&amp;"'!$B$1:$Y$550"),ROW(M62),(MATCH("Time",INDIRECT("'"&amp;Main!$E$14&amp;"'!$B$1:$AA$1"),0))),"--")</f>
        <v>--</v>
      </c>
    </row>
    <row r="63" spans="1:13" x14ac:dyDescent="0.3">
      <c r="A63" s="43"/>
      <c r="B63" s="137" cm="1">
        <f t="array" aca="1" ref="B63" ca="1">IF(ISNUMBER(Main!$F$3),INDEX(INDIRECT("'"&amp;Main!$E$3&amp;"'!$B$1:$Y$550"),ROW(B63),(MATCH("Time",INDIRECT("'"&amp;Main!$E$3&amp;"'!$B$1:$AA$1"),0))),"--")</f>
        <v>0</v>
      </c>
      <c r="C63" s="137" cm="1">
        <f t="array" aca="1" ref="C63" ca="1">IF(ISNUMBER(Main!$F$4),INDEX(INDIRECT("'"&amp;Main!$E$4&amp;"'!$B$1:$Y$550"),ROW(C63),(MATCH("Time",INDIRECT("'"&amp;Main!$E$4&amp;"'!$B$1:$AA$1"),0))),"--")</f>
        <v>0</v>
      </c>
      <c r="D63" s="137" cm="1">
        <f t="array" aca="1" ref="D63" ca="1">IF(ISNUMBER(Main!$F$5),INDEX(INDIRECT("'"&amp;Main!$E$5&amp;"'!$B$1:$Y$550"),ROW(D63),(MATCH("Time",INDIRECT("'"&amp;Main!$E$5&amp;"'!$B$1:$AA$1"),0))),"--")</f>
        <v>0</v>
      </c>
      <c r="E63" s="137" cm="1">
        <f t="array" aca="1" ref="E63" ca="1">IF(ISNUMBER(Main!$F$6),INDEX(INDIRECT("'"&amp;Main!$E$6&amp;"'!$B$1:$Y$550"),ROW(E63),(MATCH("Time",INDIRECT("'"&amp;Main!$E$6&amp;"'!$B$1:$AA$1"),0))),"--")</f>
        <v>0</v>
      </c>
      <c r="F63" s="137" cm="1">
        <f t="array" aca="1" ref="F63" ca="1">IF(ISNUMBER(Main!$F$7),INDEX(INDIRECT("'"&amp;Main!$E$7&amp;"'!$B$1:$Y$550"),ROW(F63),(MATCH("Time",INDIRECT("'"&amp;Main!$E$7&amp;"'!$B$1:$AA$1"),0))),"--")</f>
        <v>0</v>
      </c>
      <c r="G63" s="137" cm="1">
        <f t="array" aca="1" ref="G63" ca="1">IF(ISNUMBER(Main!$F$8),INDEX(INDIRECT("'"&amp;Main!$E$8&amp;"'!$B$1:$Y$550"),ROW(G63),(MATCH("Time",INDIRECT("'"&amp;Main!$E$8&amp;"'!$B$1:$AA$1"),0))),"--")</f>
        <v>0</v>
      </c>
      <c r="H63" s="137" t="str" cm="1">
        <f t="array" aca="1" ref="H63" ca="1">IF(ISNUMBER(Main!$F$9),INDEX(INDIRECT("'"&amp;Main!$E$9&amp;"'!$B$1:$Y$550"),ROW(H63),(MATCH("Time",INDIRECT("'"&amp;Main!$E$9&amp;"'!$B$1:$AA$1"),0))),"--")</f>
        <v>--</v>
      </c>
      <c r="I63" s="137" t="str" cm="1">
        <f t="array" aca="1" ref="I63" ca="1">IF(ISNUMBER(Main!$F$10),INDEX(INDIRECT("'"&amp;Main!$E$10&amp;"'!$B$1:$Y$550"),ROW(I63),(MATCH("Time",INDIRECT("'"&amp;Main!$E$10&amp;"'!$B$1:$AA$1"),0))),"--")</f>
        <v>--</v>
      </c>
      <c r="J63" s="137" t="str" cm="1">
        <f t="array" aca="1" ref="J63" ca="1">IF(ISNUMBER(Main!$F$11),INDEX(INDIRECT("'"&amp;Main!$E$11&amp;"'!$B$1:$Y$550"),ROW(J63),(MATCH("Time",INDIRECT("'"&amp;Main!$E$11&amp;"'!$B$1:$AA$1"),0))),"--")</f>
        <v>--</v>
      </c>
      <c r="K63" s="137" t="str" cm="1">
        <f t="array" aca="1" ref="K63" ca="1">IF(ISNUMBER(Main!$F$12),INDEX(INDIRECT("'"&amp;Main!$E$12&amp;"'!$B$1:$Y$550"),ROW(K63),(MATCH("Time",INDIRECT("'"&amp;Main!$E$12&amp;"'!$B$1:$AA$1"),0))),"--")</f>
        <v>--</v>
      </c>
      <c r="L63" s="137" t="str" cm="1">
        <f t="array" aca="1" ref="L63" ca="1">IF(ISNUMBER(Main!$F$13),INDEX(INDIRECT("'"&amp;Main!$E$13&amp;"'!$B$1:$Y$550"),ROW(L63),(MATCH("Time",INDIRECT("'"&amp;Main!$E$13&amp;"'!$B$1:$AA$1"),0))),"--")</f>
        <v>--</v>
      </c>
      <c r="M63" s="137" t="str" cm="1">
        <f t="array" aca="1" ref="M63" ca="1">IF(ISNUMBER(Main!$F$14),INDEX(INDIRECT("'"&amp;Main!$E$14&amp;"'!$B$1:$Y$550"),ROW(M63),(MATCH("Time",INDIRECT("'"&amp;Main!$E$14&amp;"'!$B$1:$AA$1"),0))),"--")</f>
        <v>--</v>
      </c>
    </row>
    <row r="64" spans="1:13" x14ac:dyDescent="0.3">
      <c r="A64" s="43"/>
      <c r="B64" s="137" cm="1">
        <f t="array" aca="1" ref="B64" ca="1">IF(ISNUMBER(Main!$F$3),INDEX(INDIRECT("'"&amp;Main!$E$3&amp;"'!$B$1:$Y$550"),ROW(B64),(MATCH("Time",INDIRECT("'"&amp;Main!$E$3&amp;"'!$B$1:$AA$1"),0))),"--")</f>
        <v>0</v>
      </c>
      <c r="C64" s="137" cm="1">
        <f t="array" aca="1" ref="C64" ca="1">IF(ISNUMBER(Main!$F$4),INDEX(INDIRECT("'"&amp;Main!$E$4&amp;"'!$B$1:$Y$550"),ROW(C64),(MATCH("Time",INDIRECT("'"&amp;Main!$E$4&amp;"'!$B$1:$AA$1"),0))),"--")</f>
        <v>0</v>
      </c>
      <c r="D64" s="137" cm="1">
        <f t="array" aca="1" ref="D64" ca="1">IF(ISNUMBER(Main!$F$5),INDEX(INDIRECT("'"&amp;Main!$E$5&amp;"'!$B$1:$Y$550"),ROW(D64),(MATCH("Time",INDIRECT("'"&amp;Main!$E$5&amp;"'!$B$1:$AA$1"),0))),"--")</f>
        <v>0</v>
      </c>
      <c r="E64" s="137" cm="1">
        <f t="array" aca="1" ref="E64" ca="1">IF(ISNUMBER(Main!$F$6),INDEX(INDIRECT("'"&amp;Main!$E$6&amp;"'!$B$1:$Y$550"),ROW(E64),(MATCH("Time",INDIRECT("'"&amp;Main!$E$6&amp;"'!$B$1:$AA$1"),0))),"--")</f>
        <v>0</v>
      </c>
      <c r="F64" s="137" cm="1">
        <f t="array" aca="1" ref="F64" ca="1">IF(ISNUMBER(Main!$F$7),INDEX(INDIRECT("'"&amp;Main!$E$7&amp;"'!$B$1:$Y$550"),ROW(F64),(MATCH("Time",INDIRECT("'"&amp;Main!$E$7&amp;"'!$B$1:$AA$1"),0))),"--")</f>
        <v>0</v>
      </c>
      <c r="G64" s="137" cm="1">
        <f t="array" aca="1" ref="G64" ca="1">IF(ISNUMBER(Main!$F$8),INDEX(INDIRECT("'"&amp;Main!$E$8&amp;"'!$B$1:$Y$550"),ROW(G64),(MATCH("Time",INDIRECT("'"&amp;Main!$E$8&amp;"'!$B$1:$AA$1"),0))),"--")</f>
        <v>0</v>
      </c>
      <c r="H64" s="137" t="str" cm="1">
        <f t="array" aca="1" ref="H64" ca="1">IF(ISNUMBER(Main!$F$9),INDEX(INDIRECT("'"&amp;Main!$E$9&amp;"'!$B$1:$Y$550"),ROW(H64),(MATCH("Time",INDIRECT("'"&amp;Main!$E$9&amp;"'!$B$1:$AA$1"),0))),"--")</f>
        <v>--</v>
      </c>
      <c r="I64" s="137" t="str" cm="1">
        <f t="array" aca="1" ref="I64" ca="1">IF(ISNUMBER(Main!$F$10),INDEX(INDIRECT("'"&amp;Main!$E$10&amp;"'!$B$1:$Y$550"),ROW(I64),(MATCH("Time",INDIRECT("'"&amp;Main!$E$10&amp;"'!$B$1:$AA$1"),0))),"--")</f>
        <v>--</v>
      </c>
      <c r="J64" s="137" t="str" cm="1">
        <f t="array" aca="1" ref="J64" ca="1">IF(ISNUMBER(Main!$F$11),INDEX(INDIRECT("'"&amp;Main!$E$11&amp;"'!$B$1:$Y$550"),ROW(J64),(MATCH("Time",INDIRECT("'"&amp;Main!$E$11&amp;"'!$B$1:$AA$1"),0))),"--")</f>
        <v>--</v>
      </c>
      <c r="K64" s="137" t="str" cm="1">
        <f t="array" aca="1" ref="K64" ca="1">IF(ISNUMBER(Main!$F$12),INDEX(INDIRECT("'"&amp;Main!$E$12&amp;"'!$B$1:$Y$550"),ROW(K64),(MATCH("Time",INDIRECT("'"&amp;Main!$E$12&amp;"'!$B$1:$AA$1"),0))),"--")</f>
        <v>--</v>
      </c>
      <c r="L64" s="137" t="str" cm="1">
        <f t="array" aca="1" ref="L64" ca="1">IF(ISNUMBER(Main!$F$13),INDEX(INDIRECT("'"&amp;Main!$E$13&amp;"'!$B$1:$Y$550"),ROW(L64),(MATCH("Time",INDIRECT("'"&amp;Main!$E$13&amp;"'!$B$1:$AA$1"),0))),"--")</f>
        <v>--</v>
      </c>
      <c r="M64" s="137" t="str" cm="1">
        <f t="array" aca="1" ref="M64" ca="1">IF(ISNUMBER(Main!$F$14),INDEX(INDIRECT("'"&amp;Main!$E$14&amp;"'!$B$1:$Y$550"),ROW(M64),(MATCH("Time",INDIRECT("'"&amp;Main!$E$14&amp;"'!$B$1:$AA$1"),0))),"--")</f>
        <v>--</v>
      </c>
    </row>
    <row r="65" spans="1:13" x14ac:dyDescent="0.3">
      <c r="A65" s="43"/>
      <c r="B65" s="137" cm="1">
        <f t="array" aca="1" ref="B65" ca="1">IF(ISNUMBER(Main!$F$3),INDEX(INDIRECT("'"&amp;Main!$E$3&amp;"'!$B$1:$Y$550"),ROW(B65),(MATCH("Time",INDIRECT("'"&amp;Main!$E$3&amp;"'!$B$1:$AA$1"),0))),"--")</f>
        <v>0</v>
      </c>
      <c r="C65" s="137" cm="1">
        <f t="array" aca="1" ref="C65" ca="1">IF(ISNUMBER(Main!$F$4),INDEX(INDIRECT("'"&amp;Main!$E$4&amp;"'!$B$1:$Y$550"),ROW(C65),(MATCH("Time",INDIRECT("'"&amp;Main!$E$4&amp;"'!$B$1:$AA$1"),0))),"--")</f>
        <v>0</v>
      </c>
      <c r="D65" s="137" cm="1">
        <f t="array" aca="1" ref="D65" ca="1">IF(ISNUMBER(Main!$F$5),INDEX(INDIRECT("'"&amp;Main!$E$5&amp;"'!$B$1:$Y$550"),ROW(D65),(MATCH("Time",INDIRECT("'"&amp;Main!$E$5&amp;"'!$B$1:$AA$1"),0))),"--")</f>
        <v>0</v>
      </c>
      <c r="E65" s="137" cm="1">
        <f t="array" aca="1" ref="E65" ca="1">IF(ISNUMBER(Main!$F$6),INDEX(INDIRECT("'"&amp;Main!$E$6&amp;"'!$B$1:$Y$550"),ROW(E65),(MATCH("Time",INDIRECT("'"&amp;Main!$E$6&amp;"'!$B$1:$AA$1"),0))),"--")</f>
        <v>0</v>
      </c>
      <c r="F65" s="137" cm="1">
        <f t="array" aca="1" ref="F65" ca="1">IF(ISNUMBER(Main!$F$7),INDEX(INDIRECT("'"&amp;Main!$E$7&amp;"'!$B$1:$Y$550"),ROW(F65),(MATCH("Time",INDIRECT("'"&amp;Main!$E$7&amp;"'!$B$1:$AA$1"),0))),"--")</f>
        <v>0</v>
      </c>
      <c r="G65" s="137" cm="1">
        <f t="array" aca="1" ref="G65" ca="1">IF(ISNUMBER(Main!$F$8),INDEX(INDIRECT("'"&amp;Main!$E$8&amp;"'!$B$1:$Y$550"),ROW(G65),(MATCH("Time",INDIRECT("'"&amp;Main!$E$8&amp;"'!$B$1:$AA$1"),0))),"--")</f>
        <v>0</v>
      </c>
      <c r="H65" s="137" t="str" cm="1">
        <f t="array" aca="1" ref="H65" ca="1">IF(ISNUMBER(Main!$F$9),INDEX(INDIRECT("'"&amp;Main!$E$9&amp;"'!$B$1:$Y$550"),ROW(H65),(MATCH("Time",INDIRECT("'"&amp;Main!$E$9&amp;"'!$B$1:$AA$1"),0))),"--")</f>
        <v>--</v>
      </c>
      <c r="I65" s="137" t="str" cm="1">
        <f t="array" aca="1" ref="I65" ca="1">IF(ISNUMBER(Main!$F$10),INDEX(INDIRECT("'"&amp;Main!$E$10&amp;"'!$B$1:$Y$550"),ROW(I65),(MATCH("Time",INDIRECT("'"&amp;Main!$E$10&amp;"'!$B$1:$AA$1"),0))),"--")</f>
        <v>--</v>
      </c>
      <c r="J65" s="137" t="str" cm="1">
        <f t="array" aca="1" ref="J65" ca="1">IF(ISNUMBER(Main!$F$11),INDEX(INDIRECT("'"&amp;Main!$E$11&amp;"'!$B$1:$Y$550"),ROW(J65),(MATCH("Time",INDIRECT("'"&amp;Main!$E$11&amp;"'!$B$1:$AA$1"),0))),"--")</f>
        <v>--</v>
      </c>
      <c r="K65" s="137" t="str" cm="1">
        <f t="array" aca="1" ref="K65" ca="1">IF(ISNUMBER(Main!$F$12),INDEX(INDIRECT("'"&amp;Main!$E$12&amp;"'!$B$1:$Y$550"),ROW(K65),(MATCH("Time",INDIRECT("'"&amp;Main!$E$12&amp;"'!$B$1:$AA$1"),0))),"--")</f>
        <v>--</v>
      </c>
      <c r="L65" s="137" t="str" cm="1">
        <f t="array" aca="1" ref="L65" ca="1">IF(ISNUMBER(Main!$F$13),INDEX(INDIRECT("'"&amp;Main!$E$13&amp;"'!$B$1:$Y$550"),ROW(L65),(MATCH("Time",INDIRECT("'"&amp;Main!$E$13&amp;"'!$B$1:$AA$1"),0))),"--")</f>
        <v>--</v>
      </c>
      <c r="M65" s="137" t="str" cm="1">
        <f t="array" aca="1" ref="M65" ca="1">IF(ISNUMBER(Main!$F$14),INDEX(INDIRECT("'"&amp;Main!$E$14&amp;"'!$B$1:$Y$550"),ROW(M65),(MATCH("Time",INDIRECT("'"&amp;Main!$E$14&amp;"'!$B$1:$AA$1"),0))),"--")</f>
        <v>--</v>
      </c>
    </row>
    <row r="66" spans="1:13" x14ac:dyDescent="0.3">
      <c r="A66" s="43"/>
      <c r="B66" s="137" cm="1">
        <f t="array" aca="1" ref="B66" ca="1">IF(ISNUMBER(Main!$F$3),INDEX(INDIRECT("'"&amp;Main!$E$3&amp;"'!$B$1:$Y$550"),ROW(B66),(MATCH("Time",INDIRECT("'"&amp;Main!$E$3&amp;"'!$B$1:$AA$1"),0))),"--")</f>
        <v>0</v>
      </c>
      <c r="C66" s="137" cm="1">
        <f t="array" aca="1" ref="C66" ca="1">IF(ISNUMBER(Main!$F$4),INDEX(INDIRECT("'"&amp;Main!$E$4&amp;"'!$B$1:$Y$550"),ROW(C66),(MATCH("Time",INDIRECT("'"&amp;Main!$E$4&amp;"'!$B$1:$AA$1"),0))),"--")</f>
        <v>0</v>
      </c>
      <c r="D66" s="137" cm="1">
        <f t="array" aca="1" ref="D66" ca="1">IF(ISNUMBER(Main!$F$5),INDEX(INDIRECT("'"&amp;Main!$E$5&amp;"'!$B$1:$Y$550"),ROW(D66),(MATCH("Time",INDIRECT("'"&amp;Main!$E$5&amp;"'!$B$1:$AA$1"),0))),"--")</f>
        <v>0</v>
      </c>
      <c r="E66" s="137" cm="1">
        <f t="array" aca="1" ref="E66" ca="1">IF(ISNUMBER(Main!$F$6),INDEX(INDIRECT("'"&amp;Main!$E$6&amp;"'!$B$1:$Y$550"),ROW(E66),(MATCH("Time",INDIRECT("'"&amp;Main!$E$6&amp;"'!$B$1:$AA$1"),0))),"--")</f>
        <v>0</v>
      </c>
      <c r="F66" s="137" cm="1">
        <f t="array" aca="1" ref="F66" ca="1">IF(ISNUMBER(Main!$F$7),INDEX(INDIRECT("'"&amp;Main!$E$7&amp;"'!$B$1:$Y$550"),ROW(F66),(MATCH("Time",INDIRECT("'"&amp;Main!$E$7&amp;"'!$B$1:$AA$1"),0))),"--")</f>
        <v>0</v>
      </c>
      <c r="G66" s="137" cm="1">
        <f t="array" aca="1" ref="G66" ca="1">IF(ISNUMBER(Main!$F$8),INDEX(INDIRECT("'"&amp;Main!$E$8&amp;"'!$B$1:$Y$550"),ROW(G66),(MATCH("Time",INDIRECT("'"&amp;Main!$E$8&amp;"'!$B$1:$AA$1"),0))),"--")</f>
        <v>0</v>
      </c>
      <c r="H66" s="137" t="str" cm="1">
        <f t="array" aca="1" ref="H66" ca="1">IF(ISNUMBER(Main!$F$9),INDEX(INDIRECT("'"&amp;Main!$E$9&amp;"'!$B$1:$Y$550"),ROW(H66),(MATCH("Time",INDIRECT("'"&amp;Main!$E$9&amp;"'!$B$1:$AA$1"),0))),"--")</f>
        <v>--</v>
      </c>
      <c r="I66" s="137" t="str" cm="1">
        <f t="array" aca="1" ref="I66" ca="1">IF(ISNUMBER(Main!$F$10),INDEX(INDIRECT("'"&amp;Main!$E$10&amp;"'!$B$1:$Y$550"),ROW(I66),(MATCH("Time",INDIRECT("'"&amp;Main!$E$10&amp;"'!$B$1:$AA$1"),0))),"--")</f>
        <v>--</v>
      </c>
      <c r="J66" s="137" t="str" cm="1">
        <f t="array" aca="1" ref="J66" ca="1">IF(ISNUMBER(Main!$F$11),INDEX(INDIRECT("'"&amp;Main!$E$11&amp;"'!$B$1:$Y$550"),ROW(J66),(MATCH("Time",INDIRECT("'"&amp;Main!$E$11&amp;"'!$B$1:$AA$1"),0))),"--")</f>
        <v>--</v>
      </c>
      <c r="K66" s="137" t="str" cm="1">
        <f t="array" aca="1" ref="K66" ca="1">IF(ISNUMBER(Main!$F$12),INDEX(INDIRECT("'"&amp;Main!$E$12&amp;"'!$B$1:$Y$550"),ROW(K66),(MATCH("Time",INDIRECT("'"&amp;Main!$E$12&amp;"'!$B$1:$AA$1"),0))),"--")</f>
        <v>--</v>
      </c>
      <c r="L66" s="137" t="str" cm="1">
        <f t="array" aca="1" ref="L66" ca="1">IF(ISNUMBER(Main!$F$13),INDEX(INDIRECT("'"&amp;Main!$E$13&amp;"'!$B$1:$Y$550"),ROW(L66),(MATCH("Time",INDIRECT("'"&amp;Main!$E$13&amp;"'!$B$1:$AA$1"),0))),"--")</f>
        <v>--</v>
      </c>
      <c r="M66" s="137" t="str" cm="1">
        <f t="array" aca="1" ref="M66" ca="1">IF(ISNUMBER(Main!$F$14),INDEX(INDIRECT("'"&amp;Main!$E$14&amp;"'!$B$1:$Y$550"),ROW(M66),(MATCH("Time",INDIRECT("'"&amp;Main!$E$14&amp;"'!$B$1:$AA$1"),0))),"--")</f>
        <v>--</v>
      </c>
    </row>
    <row r="67" spans="1:13" x14ac:dyDescent="0.3">
      <c r="A67" s="43"/>
      <c r="B67" s="137" cm="1">
        <f t="array" aca="1" ref="B67" ca="1">IF(ISNUMBER(Main!$F$3),INDEX(INDIRECT("'"&amp;Main!$E$3&amp;"'!$B$1:$Y$550"),ROW(B67),(MATCH("Time",INDIRECT("'"&amp;Main!$E$3&amp;"'!$B$1:$AA$1"),0))),"--")</f>
        <v>0</v>
      </c>
      <c r="C67" s="137" cm="1">
        <f t="array" aca="1" ref="C67" ca="1">IF(ISNUMBER(Main!$F$4),INDEX(INDIRECT("'"&amp;Main!$E$4&amp;"'!$B$1:$Y$550"),ROW(C67),(MATCH("Time",INDIRECT("'"&amp;Main!$E$4&amp;"'!$B$1:$AA$1"),0))),"--")</f>
        <v>0</v>
      </c>
      <c r="D67" s="137" cm="1">
        <f t="array" aca="1" ref="D67" ca="1">IF(ISNUMBER(Main!$F$5),INDEX(INDIRECT("'"&amp;Main!$E$5&amp;"'!$B$1:$Y$550"),ROW(D67),(MATCH("Time",INDIRECT("'"&amp;Main!$E$5&amp;"'!$B$1:$AA$1"),0))),"--")</f>
        <v>0</v>
      </c>
      <c r="E67" s="137" cm="1">
        <f t="array" aca="1" ref="E67" ca="1">IF(ISNUMBER(Main!$F$6),INDEX(INDIRECT("'"&amp;Main!$E$6&amp;"'!$B$1:$Y$550"),ROW(E67),(MATCH("Time",INDIRECT("'"&amp;Main!$E$6&amp;"'!$B$1:$AA$1"),0))),"--")</f>
        <v>0</v>
      </c>
      <c r="F67" s="137" cm="1">
        <f t="array" aca="1" ref="F67" ca="1">IF(ISNUMBER(Main!$F$7),INDEX(INDIRECT("'"&amp;Main!$E$7&amp;"'!$B$1:$Y$550"),ROW(F67),(MATCH("Time",INDIRECT("'"&amp;Main!$E$7&amp;"'!$B$1:$AA$1"),0))),"--")</f>
        <v>0</v>
      </c>
      <c r="G67" s="137" cm="1">
        <f t="array" aca="1" ref="G67" ca="1">IF(ISNUMBER(Main!$F$8),INDEX(INDIRECT("'"&amp;Main!$E$8&amp;"'!$B$1:$Y$550"),ROW(G67),(MATCH("Time",INDIRECT("'"&amp;Main!$E$8&amp;"'!$B$1:$AA$1"),0))),"--")</f>
        <v>0</v>
      </c>
      <c r="H67" s="137" t="str" cm="1">
        <f t="array" aca="1" ref="H67" ca="1">IF(ISNUMBER(Main!$F$9),INDEX(INDIRECT("'"&amp;Main!$E$9&amp;"'!$B$1:$Y$550"),ROW(H67),(MATCH("Time",INDIRECT("'"&amp;Main!$E$9&amp;"'!$B$1:$AA$1"),0))),"--")</f>
        <v>--</v>
      </c>
      <c r="I67" s="137" t="str" cm="1">
        <f t="array" aca="1" ref="I67" ca="1">IF(ISNUMBER(Main!$F$10),INDEX(INDIRECT("'"&amp;Main!$E$10&amp;"'!$B$1:$Y$550"),ROW(I67),(MATCH("Time",INDIRECT("'"&amp;Main!$E$10&amp;"'!$B$1:$AA$1"),0))),"--")</f>
        <v>--</v>
      </c>
      <c r="J67" s="137" t="str" cm="1">
        <f t="array" aca="1" ref="J67" ca="1">IF(ISNUMBER(Main!$F$11),INDEX(INDIRECT("'"&amp;Main!$E$11&amp;"'!$B$1:$Y$550"),ROW(J67),(MATCH("Time",INDIRECT("'"&amp;Main!$E$11&amp;"'!$B$1:$AA$1"),0))),"--")</f>
        <v>--</v>
      </c>
      <c r="K67" s="137" t="str" cm="1">
        <f t="array" aca="1" ref="K67" ca="1">IF(ISNUMBER(Main!$F$12),INDEX(INDIRECT("'"&amp;Main!$E$12&amp;"'!$B$1:$Y$550"),ROW(K67),(MATCH("Time",INDIRECT("'"&amp;Main!$E$12&amp;"'!$B$1:$AA$1"),0))),"--")</f>
        <v>--</v>
      </c>
      <c r="L67" s="137" t="str" cm="1">
        <f t="array" aca="1" ref="L67" ca="1">IF(ISNUMBER(Main!$F$13),INDEX(INDIRECT("'"&amp;Main!$E$13&amp;"'!$B$1:$Y$550"),ROW(L67),(MATCH("Time",INDIRECT("'"&amp;Main!$E$13&amp;"'!$B$1:$AA$1"),0))),"--")</f>
        <v>--</v>
      </c>
      <c r="M67" s="137" t="str" cm="1">
        <f t="array" aca="1" ref="M67" ca="1">IF(ISNUMBER(Main!$F$14),INDEX(INDIRECT("'"&amp;Main!$E$14&amp;"'!$B$1:$Y$550"),ROW(M67),(MATCH("Time",INDIRECT("'"&amp;Main!$E$14&amp;"'!$B$1:$AA$1"),0))),"--")</f>
        <v>--</v>
      </c>
    </row>
    <row r="68" spans="1:13" x14ac:dyDescent="0.3">
      <c r="A68" s="43"/>
      <c r="B68" s="137" cm="1">
        <f t="array" aca="1" ref="B68" ca="1">IF(ISNUMBER(Main!$F$3),INDEX(INDIRECT("'"&amp;Main!$E$3&amp;"'!$B$1:$Y$550"),ROW(B68),(MATCH("Time",INDIRECT("'"&amp;Main!$E$3&amp;"'!$B$1:$AA$1"),0))),"--")</f>
        <v>0</v>
      </c>
      <c r="C68" s="137" cm="1">
        <f t="array" aca="1" ref="C68" ca="1">IF(ISNUMBER(Main!$F$4),INDEX(INDIRECT("'"&amp;Main!$E$4&amp;"'!$B$1:$Y$550"),ROW(C68),(MATCH("Time",INDIRECT("'"&amp;Main!$E$4&amp;"'!$B$1:$AA$1"),0))),"--")</f>
        <v>0</v>
      </c>
      <c r="D68" s="137" cm="1">
        <f t="array" aca="1" ref="D68" ca="1">IF(ISNUMBER(Main!$F$5),INDEX(INDIRECT("'"&amp;Main!$E$5&amp;"'!$B$1:$Y$550"),ROW(D68),(MATCH("Time",INDIRECT("'"&amp;Main!$E$5&amp;"'!$B$1:$AA$1"),0))),"--")</f>
        <v>0</v>
      </c>
      <c r="E68" s="137" cm="1">
        <f t="array" aca="1" ref="E68" ca="1">IF(ISNUMBER(Main!$F$6),INDEX(INDIRECT("'"&amp;Main!$E$6&amp;"'!$B$1:$Y$550"),ROW(E68),(MATCH("Time",INDIRECT("'"&amp;Main!$E$6&amp;"'!$B$1:$AA$1"),0))),"--")</f>
        <v>0</v>
      </c>
      <c r="F68" s="137" cm="1">
        <f t="array" aca="1" ref="F68" ca="1">IF(ISNUMBER(Main!$F$7),INDEX(INDIRECT("'"&amp;Main!$E$7&amp;"'!$B$1:$Y$550"),ROW(F68),(MATCH("Time",INDIRECT("'"&amp;Main!$E$7&amp;"'!$B$1:$AA$1"),0))),"--")</f>
        <v>0</v>
      </c>
      <c r="G68" s="137" cm="1">
        <f t="array" aca="1" ref="G68" ca="1">IF(ISNUMBER(Main!$F$8),INDEX(INDIRECT("'"&amp;Main!$E$8&amp;"'!$B$1:$Y$550"),ROW(G68),(MATCH("Time",INDIRECT("'"&amp;Main!$E$8&amp;"'!$B$1:$AA$1"),0))),"--")</f>
        <v>0</v>
      </c>
      <c r="H68" s="137" t="str" cm="1">
        <f t="array" aca="1" ref="H68" ca="1">IF(ISNUMBER(Main!$F$9),INDEX(INDIRECT("'"&amp;Main!$E$9&amp;"'!$B$1:$Y$550"),ROW(H68),(MATCH("Time",INDIRECT("'"&amp;Main!$E$9&amp;"'!$B$1:$AA$1"),0))),"--")</f>
        <v>--</v>
      </c>
      <c r="I68" s="137" t="str" cm="1">
        <f t="array" aca="1" ref="I68" ca="1">IF(ISNUMBER(Main!$F$10),INDEX(INDIRECT("'"&amp;Main!$E$10&amp;"'!$B$1:$Y$550"),ROW(I68),(MATCH("Time",INDIRECT("'"&amp;Main!$E$10&amp;"'!$B$1:$AA$1"),0))),"--")</f>
        <v>--</v>
      </c>
      <c r="J68" s="137" t="str" cm="1">
        <f t="array" aca="1" ref="J68" ca="1">IF(ISNUMBER(Main!$F$11),INDEX(INDIRECT("'"&amp;Main!$E$11&amp;"'!$B$1:$Y$550"),ROW(J68),(MATCH("Time",INDIRECT("'"&amp;Main!$E$11&amp;"'!$B$1:$AA$1"),0))),"--")</f>
        <v>--</v>
      </c>
      <c r="K68" s="137" t="str" cm="1">
        <f t="array" aca="1" ref="K68" ca="1">IF(ISNUMBER(Main!$F$12),INDEX(INDIRECT("'"&amp;Main!$E$12&amp;"'!$B$1:$Y$550"),ROW(K68),(MATCH("Time",INDIRECT("'"&amp;Main!$E$12&amp;"'!$B$1:$AA$1"),0))),"--")</f>
        <v>--</v>
      </c>
      <c r="L68" s="137" t="str" cm="1">
        <f t="array" aca="1" ref="L68" ca="1">IF(ISNUMBER(Main!$F$13),INDEX(INDIRECT("'"&amp;Main!$E$13&amp;"'!$B$1:$Y$550"),ROW(L68),(MATCH("Time",INDIRECT("'"&amp;Main!$E$13&amp;"'!$B$1:$AA$1"),0))),"--")</f>
        <v>--</v>
      </c>
      <c r="M68" s="137" t="str" cm="1">
        <f t="array" aca="1" ref="M68" ca="1">IF(ISNUMBER(Main!$F$14),INDEX(INDIRECT("'"&amp;Main!$E$14&amp;"'!$B$1:$Y$550"),ROW(M68),(MATCH("Time",INDIRECT("'"&amp;Main!$E$14&amp;"'!$B$1:$AA$1"),0))),"--")</f>
        <v>--</v>
      </c>
    </row>
    <row r="69" spans="1:13" x14ac:dyDescent="0.3">
      <c r="A69" s="43"/>
      <c r="B69" s="137" cm="1">
        <f t="array" aca="1" ref="B69" ca="1">IF(ISNUMBER(Main!$F$3),INDEX(INDIRECT("'"&amp;Main!$E$3&amp;"'!$B$1:$Y$550"),ROW(B69),(MATCH("Time",INDIRECT("'"&amp;Main!$E$3&amp;"'!$B$1:$AA$1"),0))),"--")</f>
        <v>0</v>
      </c>
      <c r="C69" s="137" cm="1">
        <f t="array" aca="1" ref="C69" ca="1">IF(ISNUMBER(Main!$F$4),INDEX(INDIRECT("'"&amp;Main!$E$4&amp;"'!$B$1:$Y$550"),ROW(C69),(MATCH("Time",INDIRECT("'"&amp;Main!$E$4&amp;"'!$B$1:$AA$1"),0))),"--")</f>
        <v>0</v>
      </c>
      <c r="D69" s="137" cm="1">
        <f t="array" aca="1" ref="D69" ca="1">IF(ISNUMBER(Main!$F$5),INDEX(INDIRECT("'"&amp;Main!$E$5&amp;"'!$B$1:$Y$550"),ROW(D69),(MATCH("Time",INDIRECT("'"&amp;Main!$E$5&amp;"'!$B$1:$AA$1"),0))),"--")</f>
        <v>0</v>
      </c>
      <c r="E69" s="137" cm="1">
        <f t="array" aca="1" ref="E69" ca="1">IF(ISNUMBER(Main!$F$6),INDEX(INDIRECT("'"&amp;Main!$E$6&amp;"'!$B$1:$Y$550"),ROW(E69),(MATCH("Time",INDIRECT("'"&amp;Main!$E$6&amp;"'!$B$1:$AA$1"),0))),"--")</f>
        <v>0</v>
      </c>
      <c r="F69" s="137" cm="1">
        <f t="array" aca="1" ref="F69" ca="1">IF(ISNUMBER(Main!$F$7),INDEX(INDIRECT("'"&amp;Main!$E$7&amp;"'!$B$1:$Y$550"),ROW(F69),(MATCH("Time",INDIRECT("'"&amp;Main!$E$7&amp;"'!$B$1:$AA$1"),0))),"--")</f>
        <v>0</v>
      </c>
      <c r="G69" s="137" cm="1">
        <f t="array" aca="1" ref="G69" ca="1">IF(ISNUMBER(Main!$F$8),INDEX(INDIRECT("'"&amp;Main!$E$8&amp;"'!$B$1:$Y$550"),ROW(G69),(MATCH("Time",INDIRECT("'"&amp;Main!$E$8&amp;"'!$B$1:$AA$1"),0))),"--")</f>
        <v>0</v>
      </c>
      <c r="H69" s="137" t="str" cm="1">
        <f t="array" aca="1" ref="H69" ca="1">IF(ISNUMBER(Main!$F$9),INDEX(INDIRECT("'"&amp;Main!$E$9&amp;"'!$B$1:$Y$550"),ROW(H69),(MATCH("Time",INDIRECT("'"&amp;Main!$E$9&amp;"'!$B$1:$AA$1"),0))),"--")</f>
        <v>--</v>
      </c>
      <c r="I69" s="137" t="str" cm="1">
        <f t="array" aca="1" ref="I69" ca="1">IF(ISNUMBER(Main!$F$10),INDEX(INDIRECT("'"&amp;Main!$E$10&amp;"'!$B$1:$Y$550"),ROW(I69),(MATCH("Time",INDIRECT("'"&amp;Main!$E$10&amp;"'!$B$1:$AA$1"),0))),"--")</f>
        <v>--</v>
      </c>
      <c r="J69" s="137" t="str" cm="1">
        <f t="array" aca="1" ref="J69" ca="1">IF(ISNUMBER(Main!$F$11),INDEX(INDIRECT("'"&amp;Main!$E$11&amp;"'!$B$1:$Y$550"),ROW(J69),(MATCH("Time",INDIRECT("'"&amp;Main!$E$11&amp;"'!$B$1:$AA$1"),0))),"--")</f>
        <v>--</v>
      </c>
      <c r="K69" s="137" t="str" cm="1">
        <f t="array" aca="1" ref="K69" ca="1">IF(ISNUMBER(Main!$F$12),INDEX(INDIRECT("'"&amp;Main!$E$12&amp;"'!$B$1:$Y$550"),ROW(K69),(MATCH("Time",INDIRECT("'"&amp;Main!$E$12&amp;"'!$B$1:$AA$1"),0))),"--")</f>
        <v>--</v>
      </c>
      <c r="L69" s="137" t="str" cm="1">
        <f t="array" aca="1" ref="L69" ca="1">IF(ISNUMBER(Main!$F$13),INDEX(INDIRECT("'"&amp;Main!$E$13&amp;"'!$B$1:$Y$550"),ROW(L69),(MATCH("Time",INDIRECT("'"&amp;Main!$E$13&amp;"'!$B$1:$AA$1"),0))),"--")</f>
        <v>--</v>
      </c>
      <c r="M69" s="137" t="str" cm="1">
        <f t="array" aca="1" ref="M69" ca="1">IF(ISNUMBER(Main!$F$14),INDEX(INDIRECT("'"&amp;Main!$E$14&amp;"'!$B$1:$Y$550"),ROW(M69),(MATCH("Time",INDIRECT("'"&amp;Main!$E$14&amp;"'!$B$1:$AA$1"),0))),"--")</f>
        <v>--</v>
      </c>
    </row>
    <row r="70" spans="1:13" x14ac:dyDescent="0.3">
      <c r="A70" s="43"/>
      <c r="B70" s="137" cm="1">
        <f t="array" aca="1" ref="B70" ca="1">IF(ISNUMBER(Main!$F$3),INDEX(INDIRECT("'"&amp;Main!$E$3&amp;"'!$B$1:$Y$550"),ROW(B70),(MATCH("Time",INDIRECT("'"&amp;Main!$E$3&amp;"'!$B$1:$AA$1"),0))),"--")</f>
        <v>0</v>
      </c>
      <c r="C70" s="137" cm="1">
        <f t="array" aca="1" ref="C70" ca="1">IF(ISNUMBER(Main!$F$4),INDEX(INDIRECT("'"&amp;Main!$E$4&amp;"'!$B$1:$Y$550"),ROW(C70),(MATCH("Time",INDIRECT("'"&amp;Main!$E$4&amp;"'!$B$1:$AA$1"),0))),"--")</f>
        <v>0</v>
      </c>
      <c r="D70" s="137" cm="1">
        <f t="array" aca="1" ref="D70" ca="1">IF(ISNUMBER(Main!$F$5),INDEX(INDIRECT("'"&amp;Main!$E$5&amp;"'!$B$1:$Y$550"),ROW(D70),(MATCH("Time",INDIRECT("'"&amp;Main!$E$5&amp;"'!$B$1:$AA$1"),0))),"--")</f>
        <v>0</v>
      </c>
      <c r="E70" s="137" cm="1">
        <f t="array" aca="1" ref="E70" ca="1">IF(ISNUMBER(Main!$F$6),INDEX(INDIRECT("'"&amp;Main!$E$6&amp;"'!$B$1:$Y$550"),ROW(E70),(MATCH("Time",INDIRECT("'"&amp;Main!$E$6&amp;"'!$B$1:$AA$1"),0))),"--")</f>
        <v>0</v>
      </c>
      <c r="F70" s="137" cm="1">
        <f t="array" aca="1" ref="F70" ca="1">IF(ISNUMBER(Main!$F$7),INDEX(INDIRECT("'"&amp;Main!$E$7&amp;"'!$B$1:$Y$550"),ROW(F70),(MATCH("Time",INDIRECT("'"&amp;Main!$E$7&amp;"'!$B$1:$AA$1"),0))),"--")</f>
        <v>0</v>
      </c>
      <c r="G70" s="137" cm="1">
        <f t="array" aca="1" ref="G70" ca="1">IF(ISNUMBER(Main!$F$8),INDEX(INDIRECT("'"&amp;Main!$E$8&amp;"'!$B$1:$Y$550"),ROW(G70),(MATCH("Time",INDIRECT("'"&amp;Main!$E$8&amp;"'!$B$1:$AA$1"),0))),"--")</f>
        <v>0</v>
      </c>
      <c r="H70" s="137" t="str" cm="1">
        <f t="array" aca="1" ref="H70" ca="1">IF(ISNUMBER(Main!$F$9),INDEX(INDIRECT("'"&amp;Main!$E$9&amp;"'!$B$1:$Y$550"),ROW(H70),(MATCH("Time",INDIRECT("'"&amp;Main!$E$9&amp;"'!$B$1:$AA$1"),0))),"--")</f>
        <v>--</v>
      </c>
      <c r="I70" s="137" t="str" cm="1">
        <f t="array" aca="1" ref="I70" ca="1">IF(ISNUMBER(Main!$F$10),INDEX(INDIRECT("'"&amp;Main!$E$10&amp;"'!$B$1:$Y$550"),ROW(I70),(MATCH("Time",INDIRECT("'"&amp;Main!$E$10&amp;"'!$B$1:$AA$1"),0))),"--")</f>
        <v>--</v>
      </c>
      <c r="J70" s="137" t="str" cm="1">
        <f t="array" aca="1" ref="J70" ca="1">IF(ISNUMBER(Main!$F$11),INDEX(INDIRECT("'"&amp;Main!$E$11&amp;"'!$B$1:$Y$550"),ROW(J70),(MATCH("Time",INDIRECT("'"&amp;Main!$E$11&amp;"'!$B$1:$AA$1"),0))),"--")</f>
        <v>--</v>
      </c>
      <c r="K70" s="137" t="str" cm="1">
        <f t="array" aca="1" ref="K70" ca="1">IF(ISNUMBER(Main!$F$12),INDEX(INDIRECT("'"&amp;Main!$E$12&amp;"'!$B$1:$Y$550"),ROW(K70),(MATCH("Time",INDIRECT("'"&amp;Main!$E$12&amp;"'!$B$1:$AA$1"),0))),"--")</f>
        <v>--</v>
      </c>
      <c r="L70" s="137" t="str" cm="1">
        <f t="array" aca="1" ref="L70" ca="1">IF(ISNUMBER(Main!$F$13),INDEX(INDIRECT("'"&amp;Main!$E$13&amp;"'!$B$1:$Y$550"),ROW(L70),(MATCH("Time",INDIRECT("'"&amp;Main!$E$13&amp;"'!$B$1:$AA$1"),0))),"--")</f>
        <v>--</v>
      </c>
      <c r="M70" s="137" t="str" cm="1">
        <f t="array" aca="1" ref="M70" ca="1">IF(ISNUMBER(Main!$F$14),INDEX(INDIRECT("'"&amp;Main!$E$14&amp;"'!$B$1:$Y$550"),ROW(M70),(MATCH("Time",INDIRECT("'"&amp;Main!$E$14&amp;"'!$B$1:$AA$1"),0))),"--")</f>
        <v>--</v>
      </c>
    </row>
    <row r="71" spans="1:13" x14ac:dyDescent="0.3">
      <c r="A71" s="43"/>
      <c r="B71" s="137" cm="1">
        <f t="array" aca="1" ref="B71" ca="1">IF(ISNUMBER(Main!$F$3),INDEX(INDIRECT("'"&amp;Main!$E$3&amp;"'!$B$1:$Y$550"),ROW(B71),(MATCH("Time",INDIRECT("'"&amp;Main!$E$3&amp;"'!$B$1:$AA$1"),0))),"--")</f>
        <v>0</v>
      </c>
      <c r="C71" s="137" cm="1">
        <f t="array" aca="1" ref="C71" ca="1">IF(ISNUMBER(Main!$F$4),INDEX(INDIRECT("'"&amp;Main!$E$4&amp;"'!$B$1:$Y$550"),ROW(C71),(MATCH("Time",INDIRECT("'"&amp;Main!$E$4&amp;"'!$B$1:$AA$1"),0))),"--")</f>
        <v>0</v>
      </c>
      <c r="D71" s="137" cm="1">
        <f t="array" aca="1" ref="D71" ca="1">IF(ISNUMBER(Main!$F$5),INDEX(INDIRECT("'"&amp;Main!$E$5&amp;"'!$B$1:$Y$550"),ROW(D71),(MATCH("Time",INDIRECT("'"&amp;Main!$E$5&amp;"'!$B$1:$AA$1"),0))),"--")</f>
        <v>0</v>
      </c>
      <c r="E71" s="137" cm="1">
        <f t="array" aca="1" ref="E71" ca="1">IF(ISNUMBER(Main!$F$6),INDEX(INDIRECT("'"&amp;Main!$E$6&amp;"'!$B$1:$Y$550"),ROW(E71),(MATCH("Time",INDIRECT("'"&amp;Main!$E$6&amp;"'!$B$1:$AA$1"),0))),"--")</f>
        <v>0</v>
      </c>
      <c r="F71" s="137" cm="1">
        <f t="array" aca="1" ref="F71" ca="1">IF(ISNUMBER(Main!$F$7),INDEX(INDIRECT("'"&amp;Main!$E$7&amp;"'!$B$1:$Y$550"),ROW(F71),(MATCH("Time",INDIRECT("'"&amp;Main!$E$7&amp;"'!$B$1:$AA$1"),0))),"--")</f>
        <v>0</v>
      </c>
      <c r="G71" s="137" cm="1">
        <f t="array" aca="1" ref="G71" ca="1">IF(ISNUMBER(Main!$F$8),INDEX(INDIRECT("'"&amp;Main!$E$8&amp;"'!$B$1:$Y$550"),ROW(G71),(MATCH("Time",INDIRECT("'"&amp;Main!$E$8&amp;"'!$B$1:$AA$1"),0))),"--")</f>
        <v>0</v>
      </c>
      <c r="H71" s="137" t="str" cm="1">
        <f t="array" aca="1" ref="H71" ca="1">IF(ISNUMBER(Main!$F$9),INDEX(INDIRECT("'"&amp;Main!$E$9&amp;"'!$B$1:$Y$550"),ROW(H71),(MATCH("Time",INDIRECT("'"&amp;Main!$E$9&amp;"'!$B$1:$AA$1"),0))),"--")</f>
        <v>--</v>
      </c>
      <c r="I71" s="137" t="str" cm="1">
        <f t="array" aca="1" ref="I71" ca="1">IF(ISNUMBER(Main!$F$10),INDEX(INDIRECT("'"&amp;Main!$E$10&amp;"'!$B$1:$Y$550"),ROW(I71),(MATCH("Time",INDIRECT("'"&amp;Main!$E$10&amp;"'!$B$1:$AA$1"),0))),"--")</f>
        <v>--</v>
      </c>
      <c r="J71" s="137" t="str" cm="1">
        <f t="array" aca="1" ref="J71" ca="1">IF(ISNUMBER(Main!$F$11),INDEX(INDIRECT("'"&amp;Main!$E$11&amp;"'!$B$1:$Y$550"),ROW(J71),(MATCH("Time",INDIRECT("'"&amp;Main!$E$11&amp;"'!$B$1:$AA$1"),0))),"--")</f>
        <v>--</v>
      </c>
      <c r="K71" s="137" t="str" cm="1">
        <f t="array" aca="1" ref="K71" ca="1">IF(ISNUMBER(Main!$F$12),INDEX(INDIRECT("'"&amp;Main!$E$12&amp;"'!$B$1:$Y$550"),ROW(K71),(MATCH("Time",INDIRECT("'"&amp;Main!$E$12&amp;"'!$B$1:$AA$1"),0))),"--")</f>
        <v>--</v>
      </c>
      <c r="L71" s="137" t="str" cm="1">
        <f t="array" aca="1" ref="L71" ca="1">IF(ISNUMBER(Main!$F$13),INDEX(INDIRECT("'"&amp;Main!$E$13&amp;"'!$B$1:$Y$550"),ROW(L71),(MATCH("Time",INDIRECT("'"&amp;Main!$E$13&amp;"'!$B$1:$AA$1"),0))),"--")</f>
        <v>--</v>
      </c>
      <c r="M71" s="137" t="str" cm="1">
        <f t="array" aca="1" ref="M71" ca="1">IF(ISNUMBER(Main!$F$14),INDEX(INDIRECT("'"&amp;Main!$E$14&amp;"'!$B$1:$Y$550"),ROW(M71),(MATCH("Time",INDIRECT("'"&amp;Main!$E$14&amp;"'!$B$1:$AA$1"),0))),"--")</f>
        <v>--</v>
      </c>
    </row>
    <row r="72" spans="1:13" x14ac:dyDescent="0.3">
      <c r="A72" s="43"/>
      <c r="B72" s="137" cm="1">
        <f t="array" aca="1" ref="B72" ca="1">IF(ISNUMBER(Main!$F$3),INDEX(INDIRECT("'"&amp;Main!$E$3&amp;"'!$B$1:$Y$550"),ROW(B72),(MATCH("Time",INDIRECT("'"&amp;Main!$E$3&amp;"'!$B$1:$AA$1"),0))),"--")</f>
        <v>0</v>
      </c>
      <c r="C72" s="137" cm="1">
        <f t="array" aca="1" ref="C72" ca="1">IF(ISNUMBER(Main!$F$4),INDEX(INDIRECT("'"&amp;Main!$E$4&amp;"'!$B$1:$Y$550"),ROW(C72),(MATCH("Time",INDIRECT("'"&amp;Main!$E$4&amp;"'!$B$1:$AA$1"),0))),"--")</f>
        <v>0</v>
      </c>
      <c r="D72" s="137" cm="1">
        <f t="array" aca="1" ref="D72" ca="1">IF(ISNUMBER(Main!$F$5),INDEX(INDIRECT("'"&amp;Main!$E$5&amp;"'!$B$1:$Y$550"),ROW(D72),(MATCH("Time",INDIRECT("'"&amp;Main!$E$5&amp;"'!$B$1:$AA$1"),0))),"--")</f>
        <v>0</v>
      </c>
      <c r="E72" s="137" cm="1">
        <f t="array" aca="1" ref="E72" ca="1">IF(ISNUMBER(Main!$F$6),INDEX(INDIRECT("'"&amp;Main!$E$6&amp;"'!$B$1:$Y$550"),ROW(E72),(MATCH("Time",INDIRECT("'"&amp;Main!$E$6&amp;"'!$B$1:$AA$1"),0))),"--")</f>
        <v>0</v>
      </c>
      <c r="F72" s="137" cm="1">
        <f t="array" aca="1" ref="F72" ca="1">IF(ISNUMBER(Main!$F$7),INDEX(INDIRECT("'"&amp;Main!$E$7&amp;"'!$B$1:$Y$550"),ROW(F72),(MATCH("Time",INDIRECT("'"&amp;Main!$E$7&amp;"'!$B$1:$AA$1"),0))),"--")</f>
        <v>0</v>
      </c>
      <c r="G72" s="137" cm="1">
        <f t="array" aca="1" ref="G72" ca="1">IF(ISNUMBER(Main!$F$8),INDEX(INDIRECT("'"&amp;Main!$E$8&amp;"'!$B$1:$Y$550"),ROW(G72),(MATCH("Time",INDIRECT("'"&amp;Main!$E$8&amp;"'!$B$1:$AA$1"),0))),"--")</f>
        <v>0</v>
      </c>
      <c r="H72" s="137" t="str" cm="1">
        <f t="array" aca="1" ref="H72" ca="1">IF(ISNUMBER(Main!$F$9),INDEX(INDIRECT("'"&amp;Main!$E$9&amp;"'!$B$1:$Y$550"),ROW(H72),(MATCH("Time",INDIRECT("'"&amp;Main!$E$9&amp;"'!$B$1:$AA$1"),0))),"--")</f>
        <v>--</v>
      </c>
      <c r="I72" s="137" t="str" cm="1">
        <f t="array" aca="1" ref="I72" ca="1">IF(ISNUMBER(Main!$F$10),INDEX(INDIRECT("'"&amp;Main!$E$10&amp;"'!$B$1:$Y$550"),ROW(I72),(MATCH("Time",INDIRECT("'"&amp;Main!$E$10&amp;"'!$B$1:$AA$1"),0))),"--")</f>
        <v>--</v>
      </c>
      <c r="J72" s="137" t="str" cm="1">
        <f t="array" aca="1" ref="J72" ca="1">IF(ISNUMBER(Main!$F$11),INDEX(INDIRECT("'"&amp;Main!$E$11&amp;"'!$B$1:$Y$550"),ROW(J72),(MATCH("Time",INDIRECT("'"&amp;Main!$E$11&amp;"'!$B$1:$AA$1"),0))),"--")</f>
        <v>--</v>
      </c>
      <c r="K72" s="137" t="str" cm="1">
        <f t="array" aca="1" ref="K72" ca="1">IF(ISNUMBER(Main!$F$12),INDEX(INDIRECT("'"&amp;Main!$E$12&amp;"'!$B$1:$Y$550"),ROW(K72),(MATCH("Time",INDIRECT("'"&amp;Main!$E$12&amp;"'!$B$1:$AA$1"),0))),"--")</f>
        <v>--</v>
      </c>
      <c r="L72" s="137" t="str" cm="1">
        <f t="array" aca="1" ref="L72" ca="1">IF(ISNUMBER(Main!$F$13),INDEX(INDIRECT("'"&amp;Main!$E$13&amp;"'!$B$1:$Y$550"),ROW(L72),(MATCH("Time",INDIRECT("'"&amp;Main!$E$13&amp;"'!$B$1:$AA$1"),0))),"--")</f>
        <v>--</v>
      </c>
      <c r="M72" s="137" t="str" cm="1">
        <f t="array" aca="1" ref="M72" ca="1">IF(ISNUMBER(Main!$F$14),INDEX(INDIRECT("'"&amp;Main!$E$14&amp;"'!$B$1:$Y$550"),ROW(M72),(MATCH("Time",INDIRECT("'"&amp;Main!$E$14&amp;"'!$B$1:$AA$1"),0))),"--")</f>
        <v>--</v>
      </c>
    </row>
    <row r="73" spans="1:13" x14ac:dyDescent="0.3">
      <c r="A73" s="43"/>
      <c r="B73" s="137" cm="1">
        <f t="array" aca="1" ref="B73" ca="1">IF(ISNUMBER(Main!$F$3),INDEX(INDIRECT("'"&amp;Main!$E$3&amp;"'!$B$1:$Y$550"),ROW(B73),(MATCH("Time",INDIRECT("'"&amp;Main!$E$3&amp;"'!$B$1:$AA$1"),0))),"--")</f>
        <v>0</v>
      </c>
      <c r="C73" s="137" cm="1">
        <f t="array" aca="1" ref="C73" ca="1">IF(ISNUMBER(Main!$F$4),INDEX(INDIRECT("'"&amp;Main!$E$4&amp;"'!$B$1:$Y$550"),ROW(C73),(MATCH("Time",INDIRECT("'"&amp;Main!$E$4&amp;"'!$B$1:$AA$1"),0))),"--")</f>
        <v>0</v>
      </c>
      <c r="D73" s="137" cm="1">
        <f t="array" aca="1" ref="D73" ca="1">IF(ISNUMBER(Main!$F$5),INDEX(INDIRECT("'"&amp;Main!$E$5&amp;"'!$B$1:$Y$550"),ROW(D73),(MATCH("Time",INDIRECT("'"&amp;Main!$E$5&amp;"'!$B$1:$AA$1"),0))),"--")</f>
        <v>0</v>
      </c>
      <c r="E73" s="137" cm="1">
        <f t="array" aca="1" ref="E73" ca="1">IF(ISNUMBER(Main!$F$6),INDEX(INDIRECT("'"&amp;Main!$E$6&amp;"'!$B$1:$Y$550"),ROW(E73),(MATCH("Time",INDIRECT("'"&amp;Main!$E$6&amp;"'!$B$1:$AA$1"),0))),"--")</f>
        <v>0</v>
      </c>
      <c r="F73" s="137" cm="1">
        <f t="array" aca="1" ref="F73" ca="1">IF(ISNUMBER(Main!$F$7),INDEX(INDIRECT("'"&amp;Main!$E$7&amp;"'!$B$1:$Y$550"),ROW(F73),(MATCH("Time",INDIRECT("'"&amp;Main!$E$7&amp;"'!$B$1:$AA$1"),0))),"--")</f>
        <v>0</v>
      </c>
      <c r="G73" s="137" cm="1">
        <f t="array" aca="1" ref="G73" ca="1">IF(ISNUMBER(Main!$F$8),INDEX(INDIRECT("'"&amp;Main!$E$8&amp;"'!$B$1:$Y$550"),ROW(G73),(MATCH("Time",INDIRECT("'"&amp;Main!$E$8&amp;"'!$B$1:$AA$1"),0))),"--")</f>
        <v>0</v>
      </c>
      <c r="H73" s="137" t="str" cm="1">
        <f t="array" aca="1" ref="H73" ca="1">IF(ISNUMBER(Main!$F$9),INDEX(INDIRECT("'"&amp;Main!$E$9&amp;"'!$B$1:$Y$550"),ROW(H73),(MATCH("Time",INDIRECT("'"&amp;Main!$E$9&amp;"'!$B$1:$AA$1"),0))),"--")</f>
        <v>--</v>
      </c>
      <c r="I73" s="137" t="str" cm="1">
        <f t="array" aca="1" ref="I73" ca="1">IF(ISNUMBER(Main!$F$10),INDEX(INDIRECT("'"&amp;Main!$E$10&amp;"'!$B$1:$Y$550"),ROW(I73),(MATCH("Time",INDIRECT("'"&amp;Main!$E$10&amp;"'!$B$1:$AA$1"),0))),"--")</f>
        <v>--</v>
      </c>
      <c r="J73" s="137" t="str" cm="1">
        <f t="array" aca="1" ref="J73" ca="1">IF(ISNUMBER(Main!$F$11),INDEX(INDIRECT("'"&amp;Main!$E$11&amp;"'!$B$1:$Y$550"),ROW(J73),(MATCH("Time",INDIRECT("'"&amp;Main!$E$11&amp;"'!$B$1:$AA$1"),0))),"--")</f>
        <v>--</v>
      </c>
      <c r="K73" s="137" t="str" cm="1">
        <f t="array" aca="1" ref="K73" ca="1">IF(ISNUMBER(Main!$F$12),INDEX(INDIRECT("'"&amp;Main!$E$12&amp;"'!$B$1:$Y$550"),ROW(K73),(MATCH("Time",INDIRECT("'"&amp;Main!$E$12&amp;"'!$B$1:$AA$1"),0))),"--")</f>
        <v>--</v>
      </c>
      <c r="L73" s="137" t="str" cm="1">
        <f t="array" aca="1" ref="L73" ca="1">IF(ISNUMBER(Main!$F$13),INDEX(INDIRECT("'"&amp;Main!$E$13&amp;"'!$B$1:$Y$550"),ROW(L73),(MATCH("Time",INDIRECT("'"&amp;Main!$E$13&amp;"'!$B$1:$AA$1"),0))),"--")</f>
        <v>--</v>
      </c>
      <c r="M73" s="137" t="str" cm="1">
        <f t="array" aca="1" ref="M73" ca="1">IF(ISNUMBER(Main!$F$14),INDEX(INDIRECT("'"&amp;Main!$E$14&amp;"'!$B$1:$Y$550"),ROW(M73),(MATCH("Time",INDIRECT("'"&amp;Main!$E$14&amp;"'!$B$1:$AA$1"),0))),"--")</f>
        <v>--</v>
      </c>
    </row>
    <row r="74" spans="1:13" x14ac:dyDescent="0.3">
      <c r="A74" s="43"/>
      <c r="B74" s="137" cm="1">
        <f t="array" aca="1" ref="B74" ca="1">IF(ISNUMBER(Main!$F$3),INDEX(INDIRECT("'"&amp;Main!$E$3&amp;"'!$B$1:$Y$550"),ROW(B74),(MATCH("Time",INDIRECT("'"&amp;Main!$E$3&amp;"'!$B$1:$AA$1"),0))),"--")</f>
        <v>0</v>
      </c>
      <c r="C74" s="137" cm="1">
        <f t="array" aca="1" ref="C74" ca="1">IF(ISNUMBER(Main!$F$4),INDEX(INDIRECT("'"&amp;Main!$E$4&amp;"'!$B$1:$Y$550"),ROW(C74),(MATCH("Time",INDIRECT("'"&amp;Main!$E$4&amp;"'!$B$1:$AA$1"),0))),"--")</f>
        <v>0</v>
      </c>
      <c r="D74" s="137" cm="1">
        <f t="array" aca="1" ref="D74" ca="1">IF(ISNUMBER(Main!$F$5),INDEX(INDIRECT("'"&amp;Main!$E$5&amp;"'!$B$1:$Y$550"),ROW(D74),(MATCH("Time",INDIRECT("'"&amp;Main!$E$5&amp;"'!$B$1:$AA$1"),0))),"--")</f>
        <v>0</v>
      </c>
      <c r="E74" s="137" cm="1">
        <f t="array" aca="1" ref="E74" ca="1">IF(ISNUMBER(Main!$F$6),INDEX(INDIRECT("'"&amp;Main!$E$6&amp;"'!$B$1:$Y$550"),ROW(E74),(MATCH("Time",INDIRECT("'"&amp;Main!$E$6&amp;"'!$B$1:$AA$1"),0))),"--")</f>
        <v>0</v>
      </c>
      <c r="F74" s="137" cm="1">
        <f t="array" aca="1" ref="F74" ca="1">IF(ISNUMBER(Main!$F$7),INDEX(INDIRECT("'"&amp;Main!$E$7&amp;"'!$B$1:$Y$550"),ROW(F74),(MATCH("Time",INDIRECT("'"&amp;Main!$E$7&amp;"'!$B$1:$AA$1"),0))),"--")</f>
        <v>0</v>
      </c>
      <c r="G74" s="137" cm="1">
        <f t="array" aca="1" ref="G74" ca="1">IF(ISNUMBER(Main!$F$8),INDEX(INDIRECT("'"&amp;Main!$E$8&amp;"'!$B$1:$Y$550"),ROW(G74),(MATCH("Time",INDIRECT("'"&amp;Main!$E$8&amp;"'!$B$1:$AA$1"),0))),"--")</f>
        <v>0</v>
      </c>
      <c r="H74" s="137" t="str" cm="1">
        <f t="array" aca="1" ref="H74" ca="1">IF(ISNUMBER(Main!$F$9),INDEX(INDIRECT("'"&amp;Main!$E$9&amp;"'!$B$1:$Y$550"),ROW(H74),(MATCH("Time",INDIRECT("'"&amp;Main!$E$9&amp;"'!$B$1:$AA$1"),0))),"--")</f>
        <v>--</v>
      </c>
      <c r="I74" s="137" t="str" cm="1">
        <f t="array" aca="1" ref="I74" ca="1">IF(ISNUMBER(Main!$F$10),INDEX(INDIRECT("'"&amp;Main!$E$10&amp;"'!$B$1:$Y$550"),ROW(I74),(MATCH("Time",INDIRECT("'"&amp;Main!$E$10&amp;"'!$B$1:$AA$1"),0))),"--")</f>
        <v>--</v>
      </c>
      <c r="J74" s="137" t="str" cm="1">
        <f t="array" aca="1" ref="J74" ca="1">IF(ISNUMBER(Main!$F$11),INDEX(INDIRECT("'"&amp;Main!$E$11&amp;"'!$B$1:$Y$550"),ROW(J74),(MATCH("Time",INDIRECT("'"&amp;Main!$E$11&amp;"'!$B$1:$AA$1"),0))),"--")</f>
        <v>--</v>
      </c>
      <c r="K74" s="137" t="str" cm="1">
        <f t="array" aca="1" ref="K74" ca="1">IF(ISNUMBER(Main!$F$12),INDEX(INDIRECT("'"&amp;Main!$E$12&amp;"'!$B$1:$Y$550"),ROW(K74),(MATCH("Time",INDIRECT("'"&amp;Main!$E$12&amp;"'!$B$1:$AA$1"),0))),"--")</f>
        <v>--</v>
      </c>
      <c r="L74" s="137" t="str" cm="1">
        <f t="array" aca="1" ref="L74" ca="1">IF(ISNUMBER(Main!$F$13),INDEX(INDIRECT("'"&amp;Main!$E$13&amp;"'!$B$1:$Y$550"),ROW(L74),(MATCH("Time",INDIRECT("'"&amp;Main!$E$13&amp;"'!$B$1:$AA$1"),0))),"--")</f>
        <v>--</v>
      </c>
      <c r="M74" s="137" t="str" cm="1">
        <f t="array" aca="1" ref="M74" ca="1">IF(ISNUMBER(Main!$F$14),INDEX(INDIRECT("'"&amp;Main!$E$14&amp;"'!$B$1:$Y$550"),ROW(M74),(MATCH("Time",INDIRECT("'"&amp;Main!$E$14&amp;"'!$B$1:$AA$1"),0))),"--")</f>
        <v>--</v>
      </c>
    </row>
    <row r="75" spans="1:13" x14ac:dyDescent="0.3">
      <c r="A75" s="43"/>
      <c r="B75" s="137" cm="1">
        <f t="array" aca="1" ref="B75" ca="1">IF(ISNUMBER(Main!$F$3),INDEX(INDIRECT("'"&amp;Main!$E$3&amp;"'!$B$1:$Y$550"),ROW(B75),(MATCH("Time",INDIRECT("'"&amp;Main!$E$3&amp;"'!$B$1:$AA$1"),0))),"--")</f>
        <v>0</v>
      </c>
      <c r="C75" s="137" cm="1">
        <f t="array" aca="1" ref="C75" ca="1">IF(ISNUMBER(Main!$F$4),INDEX(INDIRECT("'"&amp;Main!$E$4&amp;"'!$B$1:$Y$550"),ROW(C75),(MATCH("Time",INDIRECT("'"&amp;Main!$E$4&amp;"'!$B$1:$AA$1"),0))),"--")</f>
        <v>0</v>
      </c>
      <c r="D75" s="137" cm="1">
        <f t="array" aca="1" ref="D75" ca="1">IF(ISNUMBER(Main!$F$5),INDEX(INDIRECT("'"&amp;Main!$E$5&amp;"'!$B$1:$Y$550"),ROW(D75),(MATCH("Time",INDIRECT("'"&amp;Main!$E$5&amp;"'!$B$1:$AA$1"),0))),"--")</f>
        <v>0</v>
      </c>
      <c r="E75" s="137" cm="1">
        <f t="array" aca="1" ref="E75" ca="1">IF(ISNUMBER(Main!$F$6),INDEX(INDIRECT("'"&amp;Main!$E$6&amp;"'!$B$1:$Y$550"),ROW(E75),(MATCH("Time",INDIRECT("'"&amp;Main!$E$6&amp;"'!$B$1:$AA$1"),0))),"--")</f>
        <v>0</v>
      </c>
      <c r="F75" s="137" cm="1">
        <f t="array" aca="1" ref="F75" ca="1">IF(ISNUMBER(Main!$F$7),INDEX(INDIRECT("'"&amp;Main!$E$7&amp;"'!$B$1:$Y$550"),ROW(F75),(MATCH("Time",INDIRECT("'"&amp;Main!$E$7&amp;"'!$B$1:$AA$1"),0))),"--")</f>
        <v>0</v>
      </c>
      <c r="G75" s="137" cm="1">
        <f t="array" aca="1" ref="G75" ca="1">IF(ISNUMBER(Main!$F$8),INDEX(INDIRECT("'"&amp;Main!$E$8&amp;"'!$B$1:$Y$550"),ROW(G75),(MATCH("Time",INDIRECT("'"&amp;Main!$E$8&amp;"'!$B$1:$AA$1"),0))),"--")</f>
        <v>0</v>
      </c>
      <c r="H75" s="137" t="str" cm="1">
        <f t="array" aca="1" ref="H75" ca="1">IF(ISNUMBER(Main!$F$9),INDEX(INDIRECT("'"&amp;Main!$E$9&amp;"'!$B$1:$Y$550"),ROW(H75),(MATCH("Time",INDIRECT("'"&amp;Main!$E$9&amp;"'!$B$1:$AA$1"),0))),"--")</f>
        <v>--</v>
      </c>
      <c r="I75" s="137" t="str" cm="1">
        <f t="array" aca="1" ref="I75" ca="1">IF(ISNUMBER(Main!$F$10),INDEX(INDIRECT("'"&amp;Main!$E$10&amp;"'!$B$1:$Y$550"),ROW(I75),(MATCH("Time",INDIRECT("'"&amp;Main!$E$10&amp;"'!$B$1:$AA$1"),0))),"--")</f>
        <v>--</v>
      </c>
      <c r="J75" s="137" t="str" cm="1">
        <f t="array" aca="1" ref="J75" ca="1">IF(ISNUMBER(Main!$F$11),INDEX(INDIRECT("'"&amp;Main!$E$11&amp;"'!$B$1:$Y$550"),ROW(J75),(MATCH("Time",INDIRECT("'"&amp;Main!$E$11&amp;"'!$B$1:$AA$1"),0))),"--")</f>
        <v>--</v>
      </c>
      <c r="K75" s="137" t="str" cm="1">
        <f t="array" aca="1" ref="K75" ca="1">IF(ISNUMBER(Main!$F$12),INDEX(INDIRECT("'"&amp;Main!$E$12&amp;"'!$B$1:$Y$550"),ROW(K75),(MATCH("Time",INDIRECT("'"&amp;Main!$E$12&amp;"'!$B$1:$AA$1"),0))),"--")</f>
        <v>--</v>
      </c>
      <c r="L75" s="137" t="str" cm="1">
        <f t="array" aca="1" ref="L75" ca="1">IF(ISNUMBER(Main!$F$13),INDEX(INDIRECT("'"&amp;Main!$E$13&amp;"'!$B$1:$Y$550"),ROW(L75),(MATCH("Time",INDIRECT("'"&amp;Main!$E$13&amp;"'!$B$1:$AA$1"),0))),"--")</f>
        <v>--</v>
      </c>
      <c r="M75" s="137" t="str" cm="1">
        <f t="array" aca="1" ref="M75" ca="1">IF(ISNUMBER(Main!$F$14),INDEX(INDIRECT("'"&amp;Main!$E$14&amp;"'!$B$1:$Y$550"),ROW(M75),(MATCH("Time",INDIRECT("'"&amp;Main!$E$14&amp;"'!$B$1:$AA$1"),0))),"--")</f>
        <v>--</v>
      </c>
    </row>
    <row r="76" spans="1:13" x14ac:dyDescent="0.3">
      <c r="A76" s="43"/>
      <c r="B76" s="137" cm="1">
        <f t="array" aca="1" ref="B76" ca="1">IF(ISNUMBER(Main!$F$3),INDEX(INDIRECT("'"&amp;Main!$E$3&amp;"'!$B$1:$Y$550"),ROW(B76),(MATCH("Time",INDIRECT("'"&amp;Main!$E$3&amp;"'!$B$1:$AA$1"),0))),"--")</f>
        <v>0</v>
      </c>
      <c r="C76" s="137" cm="1">
        <f t="array" aca="1" ref="C76" ca="1">IF(ISNUMBER(Main!$F$4),INDEX(INDIRECT("'"&amp;Main!$E$4&amp;"'!$B$1:$Y$550"),ROW(C76),(MATCH("Time",INDIRECT("'"&amp;Main!$E$4&amp;"'!$B$1:$AA$1"),0))),"--")</f>
        <v>0</v>
      </c>
      <c r="D76" s="137" cm="1">
        <f t="array" aca="1" ref="D76" ca="1">IF(ISNUMBER(Main!$F$5),INDEX(INDIRECT("'"&amp;Main!$E$5&amp;"'!$B$1:$Y$550"),ROW(D76),(MATCH("Time",INDIRECT("'"&amp;Main!$E$5&amp;"'!$B$1:$AA$1"),0))),"--")</f>
        <v>0</v>
      </c>
      <c r="E76" s="137" cm="1">
        <f t="array" aca="1" ref="E76" ca="1">IF(ISNUMBER(Main!$F$6),INDEX(INDIRECT("'"&amp;Main!$E$6&amp;"'!$B$1:$Y$550"),ROW(E76),(MATCH("Time",INDIRECT("'"&amp;Main!$E$6&amp;"'!$B$1:$AA$1"),0))),"--")</f>
        <v>0</v>
      </c>
      <c r="F76" s="137" cm="1">
        <f t="array" aca="1" ref="F76" ca="1">IF(ISNUMBER(Main!$F$7),INDEX(INDIRECT("'"&amp;Main!$E$7&amp;"'!$B$1:$Y$550"),ROW(F76),(MATCH("Time",INDIRECT("'"&amp;Main!$E$7&amp;"'!$B$1:$AA$1"),0))),"--")</f>
        <v>0</v>
      </c>
      <c r="G76" s="137" cm="1">
        <f t="array" aca="1" ref="G76" ca="1">IF(ISNUMBER(Main!$F$8),INDEX(INDIRECT("'"&amp;Main!$E$8&amp;"'!$B$1:$Y$550"),ROW(G76),(MATCH("Time",INDIRECT("'"&amp;Main!$E$8&amp;"'!$B$1:$AA$1"),0))),"--")</f>
        <v>0</v>
      </c>
      <c r="H76" s="137" t="str" cm="1">
        <f t="array" aca="1" ref="H76" ca="1">IF(ISNUMBER(Main!$F$9),INDEX(INDIRECT("'"&amp;Main!$E$9&amp;"'!$B$1:$Y$550"),ROW(H76),(MATCH("Time",INDIRECT("'"&amp;Main!$E$9&amp;"'!$B$1:$AA$1"),0))),"--")</f>
        <v>--</v>
      </c>
      <c r="I76" s="137" t="str" cm="1">
        <f t="array" aca="1" ref="I76" ca="1">IF(ISNUMBER(Main!$F$10),INDEX(INDIRECT("'"&amp;Main!$E$10&amp;"'!$B$1:$Y$550"),ROW(I76),(MATCH("Time",INDIRECT("'"&amp;Main!$E$10&amp;"'!$B$1:$AA$1"),0))),"--")</f>
        <v>--</v>
      </c>
      <c r="J76" s="137" t="str" cm="1">
        <f t="array" aca="1" ref="J76" ca="1">IF(ISNUMBER(Main!$F$11),INDEX(INDIRECT("'"&amp;Main!$E$11&amp;"'!$B$1:$Y$550"),ROW(J76),(MATCH("Time",INDIRECT("'"&amp;Main!$E$11&amp;"'!$B$1:$AA$1"),0))),"--")</f>
        <v>--</v>
      </c>
      <c r="K76" s="137" t="str" cm="1">
        <f t="array" aca="1" ref="K76" ca="1">IF(ISNUMBER(Main!$F$12),INDEX(INDIRECT("'"&amp;Main!$E$12&amp;"'!$B$1:$Y$550"),ROW(K76),(MATCH("Time",INDIRECT("'"&amp;Main!$E$12&amp;"'!$B$1:$AA$1"),0))),"--")</f>
        <v>--</v>
      </c>
      <c r="L76" s="137" t="str" cm="1">
        <f t="array" aca="1" ref="L76" ca="1">IF(ISNUMBER(Main!$F$13),INDEX(INDIRECT("'"&amp;Main!$E$13&amp;"'!$B$1:$Y$550"),ROW(L76),(MATCH("Time",INDIRECT("'"&amp;Main!$E$13&amp;"'!$B$1:$AA$1"),0))),"--")</f>
        <v>--</v>
      </c>
      <c r="M76" s="137" t="str" cm="1">
        <f t="array" aca="1" ref="M76" ca="1">IF(ISNUMBER(Main!$F$14),INDEX(INDIRECT("'"&amp;Main!$E$14&amp;"'!$B$1:$Y$550"),ROW(M76),(MATCH("Time",INDIRECT("'"&amp;Main!$E$14&amp;"'!$B$1:$AA$1"),0))),"--")</f>
        <v>--</v>
      </c>
    </row>
    <row r="77" spans="1:13" x14ac:dyDescent="0.3">
      <c r="A77" s="43"/>
      <c r="B77" s="137" cm="1">
        <f t="array" aca="1" ref="B77" ca="1">IF(ISNUMBER(Main!$F$3),INDEX(INDIRECT("'"&amp;Main!$E$3&amp;"'!$B$1:$Y$550"),ROW(B77),(MATCH("Time",INDIRECT("'"&amp;Main!$E$3&amp;"'!$B$1:$AA$1"),0))),"--")</f>
        <v>0</v>
      </c>
      <c r="C77" s="137" cm="1">
        <f t="array" aca="1" ref="C77" ca="1">IF(ISNUMBER(Main!$F$4),INDEX(INDIRECT("'"&amp;Main!$E$4&amp;"'!$B$1:$Y$550"),ROW(C77),(MATCH("Time",INDIRECT("'"&amp;Main!$E$4&amp;"'!$B$1:$AA$1"),0))),"--")</f>
        <v>0</v>
      </c>
      <c r="D77" s="137" cm="1">
        <f t="array" aca="1" ref="D77" ca="1">IF(ISNUMBER(Main!$F$5),INDEX(INDIRECT("'"&amp;Main!$E$5&amp;"'!$B$1:$Y$550"),ROW(D77),(MATCH("Time",INDIRECT("'"&amp;Main!$E$5&amp;"'!$B$1:$AA$1"),0))),"--")</f>
        <v>0</v>
      </c>
      <c r="E77" s="137" cm="1">
        <f t="array" aca="1" ref="E77" ca="1">IF(ISNUMBER(Main!$F$6),INDEX(INDIRECT("'"&amp;Main!$E$6&amp;"'!$B$1:$Y$550"),ROW(E77),(MATCH("Time",INDIRECT("'"&amp;Main!$E$6&amp;"'!$B$1:$AA$1"),0))),"--")</f>
        <v>0</v>
      </c>
      <c r="F77" s="137" cm="1">
        <f t="array" aca="1" ref="F77" ca="1">IF(ISNUMBER(Main!$F$7),INDEX(INDIRECT("'"&amp;Main!$E$7&amp;"'!$B$1:$Y$550"),ROW(F77),(MATCH("Time",INDIRECT("'"&amp;Main!$E$7&amp;"'!$B$1:$AA$1"),0))),"--")</f>
        <v>0</v>
      </c>
      <c r="G77" s="137" cm="1">
        <f t="array" aca="1" ref="G77" ca="1">IF(ISNUMBER(Main!$F$8),INDEX(INDIRECT("'"&amp;Main!$E$8&amp;"'!$B$1:$Y$550"),ROW(G77),(MATCH("Time",INDIRECT("'"&amp;Main!$E$8&amp;"'!$B$1:$AA$1"),0))),"--")</f>
        <v>0</v>
      </c>
      <c r="H77" s="137" t="str" cm="1">
        <f t="array" aca="1" ref="H77" ca="1">IF(ISNUMBER(Main!$F$9),INDEX(INDIRECT("'"&amp;Main!$E$9&amp;"'!$B$1:$Y$550"),ROW(H77),(MATCH("Time",INDIRECT("'"&amp;Main!$E$9&amp;"'!$B$1:$AA$1"),0))),"--")</f>
        <v>--</v>
      </c>
      <c r="I77" s="137" t="str" cm="1">
        <f t="array" aca="1" ref="I77" ca="1">IF(ISNUMBER(Main!$F$10),INDEX(INDIRECT("'"&amp;Main!$E$10&amp;"'!$B$1:$Y$550"),ROW(I77),(MATCH("Time",INDIRECT("'"&amp;Main!$E$10&amp;"'!$B$1:$AA$1"),0))),"--")</f>
        <v>--</v>
      </c>
      <c r="J77" s="137" t="str" cm="1">
        <f t="array" aca="1" ref="J77" ca="1">IF(ISNUMBER(Main!$F$11),INDEX(INDIRECT("'"&amp;Main!$E$11&amp;"'!$B$1:$Y$550"),ROW(J77),(MATCH("Time",INDIRECT("'"&amp;Main!$E$11&amp;"'!$B$1:$AA$1"),0))),"--")</f>
        <v>--</v>
      </c>
      <c r="K77" s="137" t="str" cm="1">
        <f t="array" aca="1" ref="K77" ca="1">IF(ISNUMBER(Main!$F$12),INDEX(INDIRECT("'"&amp;Main!$E$12&amp;"'!$B$1:$Y$550"),ROW(K77),(MATCH("Time",INDIRECT("'"&amp;Main!$E$12&amp;"'!$B$1:$AA$1"),0))),"--")</f>
        <v>--</v>
      </c>
      <c r="L77" s="137" t="str" cm="1">
        <f t="array" aca="1" ref="L77" ca="1">IF(ISNUMBER(Main!$F$13),INDEX(INDIRECT("'"&amp;Main!$E$13&amp;"'!$B$1:$Y$550"),ROW(L77),(MATCH("Time",INDIRECT("'"&amp;Main!$E$13&amp;"'!$B$1:$AA$1"),0))),"--")</f>
        <v>--</v>
      </c>
      <c r="M77" s="137" t="str" cm="1">
        <f t="array" aca="1" ref="M77" ca="1">IF(ISNUMBER(Main!$F$14),INDEX(INDIRECT("'"&amp;Main!$E$14&amp;"'!$B$1:$Y$550"),ROW(M77),(MATCH("Time",INDIRECT("'"&amp;Main!$E$14&amp;"'!$B$1:$AA$1"),0))),"--")</f>
        <v>--</v>
      </c>
    </row>
    <row r="78" spans="1:13" x14ac:dyDescent="0.3">
      <c r="A78" s="43"/>
      <c r="B78" s="137" cm="1">
        <f t="array" aca="1" ref="B78" ca="1">IF(ISNUMBER(Main!$F$3),INDEX(INDIRECT("'"&amp;Main!$E$3&amp;"'!$B$1:$Y$550"),ROW(B78),(MATCH("Time",INDIRECT("'"&amp;Main!$E$3&amp;"'!$B$1:$AA$1"),0))),"--")</f>
        <v>0</v>
      </c>
      <c r="C78" s="137" cm="1">
        <f t="array" aca="1" ref="C78" ca="1">IF(ISNUMBER(Main!$F$4),INDEX(INDIRECT("'"&amp;Main!$E$4&amp;"'!$B$1:$Y$550"),ROW(C78),(MATCH("Time",INDIRECT("'"&amp;Main!$E$4&amp;"'!$B$1:$AA$1"),0))),"--")</f>
        <v>0</v>
      </c>
      <c r="D78" s="137" cm="1">
        <f t="array" aca="1" ref="D78" ca="1">IF(ISNUMBER(Main!$F$5),INDEX(INDIRECT("'"&amp;Main!$E$5&amp;"'!$B$1:$Y$550"),ROW(D78),(MATCH("Time",INDIRECT("'"&amp;Main!$E$5&amp;"'!$B$1:$AA$1"),0))),"--")</f>
        <v>0</v>
      </c>
      <c r="E78" s="137" cm="1">
        <f t="array" aca="1" ref="E78" ca="1">IF(ISNUMBER(Main!$F$6),INDEX(INDIRECT("'"&amp;Main!$E$6&amp;"'!$B$1:$Y$550"),ROW(E78),(MATCH("Time",INDIRECT("'"&amp;Main!$E$6&amp;"'!$B$1:$AA$1"),0))),"--")</f>
        <v>0</v>
      </c>
      <c r="F78" s="137" cm="1">
        <f t="array" aca="1" ref="F78" ca="1">IF(ISNUMBER(Main!$F$7),INDEX(INDIRECT("'"&amp;Main!$E$7&amp;"'!$B$1:$Y$550"),ROW(F78),(MATCH("Time",INDIRECT("'"&amp;Main!$E$7&amp;"'!$B$1:$AA$1"),0))),"--")</f>
        <v>0</v>
      </c>
      <c r="G78" s="137" cm="1">
        <f t="array" aca="1" ref="G78" ca="1">IF(ISNUMBER(Main!$F$8),INDEX(INDIRECT("'"&amp;Main!$E$8&amp;"'!$B$1:$Y$550"),ROW(G78),(MATCH("Time",INDIRECT("'"&amp;Main!$E$8&amp;"'!$B$1:$AA$1"),0))),"--")</f>
        <v>0</v>
      </c>
      <c r="H78" s="137" t="str" cm="1">
        <f t="array" aca="1" ref="H78" ca="1">IF(ISNUMBER(Main!$F$9),INDEX(INDIRECT("'"&amp;Main!$E$9&amp;"'!$B$1:$Y$550"),ROW(H78),(MATCH("Time",INDIRECT("'"&amp;Main!$E$9&amp;"'!$B$1:$AA$1"),0))),"--")</f>
        <v>--</v>
      </c>
      <c r="I78" s="137" t="str" cm="1">
        <f t="array" aca="1" ref="I78" ca="1">IF(ISNUMBER(Main!$F$10),INDEX(INDIRECT("'"&amp;Main!$E$10&amp;"'!$B$1:$Y$550"),ROW(I78),(MATCH("Time",INDIRECT("'"&amp;Main!$E$10&amp;"'!$B$1:$AA$1"),0))),"--")</f>
        <v>--</v>
      </c>
      <c r="J78" s="137" t="str" cm="1">
        <f t="array" aca="1" ref="J78" ca="1">IF(ISNUMBER(Main!$F$11),INDEX(INDIRECT("'"&amp;Main!$E$11&amp;"'!$B$1:$Y$550"),ROW(J78),(MATCH("Time",INDIRECT("'"&amp;Main!$E$11&amp;"'!$B$1:$AA$1"),0))),"--")</f>
        <v>--</v>
      </c>
      <c r="K78" s="137" t="str" cm="1">
        <f t="array" aca="1" ref="K78" ca="1">IF(ISNUMBER(Main!$F$12),INDEX(INDIRECT("'"&amp;Main!$E$12&amp;"'!$B$1:$Y$550"),ROW(K78),(MATCH("Time",INDIRECT("'"&amp;Main!$E$12&amp;"'!$B$1:$AA$1"),0))),"--")</f>
        <v>--</v>
      </c>
      <c r="L78" s="137" t="str" cm="1">
        <f t="array" aca="1" ref="L78" ca="1">IF(ISNUMBER(Main!$F$13),INDEX(INDIRECT("'"&amp;Main!$E$13&amp;"'!$B$1:$Y$550"),ROW(L78),(MATCH("Time",INDIRECT("'"&amp;Main!$E$13&amp;"'!$B$1:$AA$1"),0))),"--")</f>
        <v>--</v>
      </c>
      <c r="M78" s="137" t="str" cm="1">
        <f t="array" aca="1" ref="M78" ca="1">IF(ISNUMBER(Main!$F$14),INDEX(INDIRECT("'"&amp;Main!$E$14&amp;"'!$B$1:$Y$550"),ROW(M78),(MATCH("Time",INDIRECT("'"&amp;Main!$E$14&amp;"'!$B$1:$AA$1"),0))),"--")</f>
        <v>--</v>
      </c>
    </row>
    <row r="79" spans="1:13" x14ac:dyDescent="0.3">
      <c r="A79" s="43"/>
      <c r="B79" s="137" cm="1">
        <f t="array" aca="1" ref="B79" ca="1">IF(ISNUMBER(Main!$F$3),INDEX(INDIRECT("'"&amp;Main!$E$3&amp;"'!$B$1:$Y$550"),ROW(B79),(MATCH("Time",INDIRECT("'"&amp;Main!$E$3&amp;"'!$B$1:$AA$1"),0))),"--")</f>
        <v>0</v>
      </c>
      <c r="C79" s="137" cm="1">
        <f t="array" aca="1" ref="C79" ca="1">IF(ISNUMBER(Main!$F$4),INDEX(INDIRECT("'"&amp;Main!$E$4&amp;"'!$B$1:$Y$550"),ROW(C79),(MATCH("Time",INDIRECT("'"&amp;Main!$E$4&amp;"'!$B$1:$AA$1"),0))),"--")</f>
        <v>0</v>
      </c>
      <c r="D79" s="137" cm="1">
        <f t="array" aca="1" ref="D79" ca="1">IF(ISNUMBER(Main!$F$5),INDEX(INDIRECT("'"&amp;Main!$E$5&amp;"'!$B$1:$Y$550"),ROW(D79),(MATCH("Time",INDIRECT("'"&amp;Main!$E$5&amp;"'!$B$1:$AA$1"),0))),"--")</f>
        <v>0</v>
      </c>
      <c r="E79" s="137" cm="1">
        <f t="array" aca="1" ref="E79" ca="1">IF(ISNUMBER(Main!$F$6),INDEX(INDIRECT("'"&amp;Main!$E$6&amp;"'!$B$1:$Y$550"),ROW(E79),(MATCH("Time",INDIRECT("'"&amp;Main!$E$6&amp;"'!$B$1:$AA$1"),0))),"--")</f>
        <v>0</v>
      </c>
      <c r="F79" s="137" cm="1">
        <f t="array" aca="1" ref="F79" ca="1">IF(ISNUMBER(Main!$F$7),INDEX(INDIRECT("'"&amp;Main!$E$7&amp;"'!$B$1:$Y$550"),ROW(F79),(MATCH("Time",INDIRECT("'"&amp;Main!$E$7&amp;"'!$B$1:$AA$1"),0))),"--")</f>
        <v>0</v>
      </c>
      <c r="G79" s="137" cm="1">
        <f t="array" aca="1" ref="G79" ca="1">IF(ISNUMBER(Main!$F$8),INDEX(INDIRECT("'"&amp;Main!$E$8&amp;"'!$B$1:$Y$550"),ROW(G79),(MATCH("Time",INDIRECT("'"&amp;Main!$E$8&amp;"'!$B$1:$AA$1"),0))),"--")</f>
        <v>0</v>
      </c>
      <c r="H79" s="137" t="str" cm="1">
        <f t="array" aca="1" ref="H79" ca="1">IF(ISNUMBER(Main!$F$9),INDEX(INDIRECT("'"&amp;Main!$E$9&amp;"'!$B$1:$Y$550"),ROW(H79),(MATCH("Time",INDIRECT("'"&amp;Main!$E$9&amp;"'!$B$1:$AA$1"),0))),"--")</f>
        <v>--</v>
      </c>
      <c r="I79" s="137" t="str" cm="1">
        <f t="array" aca="1" ref="I79" ca="1">IF(ISNUMBER(Main!$F$10),INDEX(INDIRECT("'"&amp;Main!$E$10&amp;"'!$B$1:$Y$550"),ROW(I79),(MATCH("Time",INDIRECT("'"&amp;Main!$E$10&amp;"'!$B$1:$AA$1"),0))),"--")</f>
        <v>--</v>
      </c>
      <c r="J79" s="137" t="str" cm="1">
        <f t="array" aca="1" ref="J79" ca="1">IF(ISNUMBER(Main!$F$11),INDEX(INDIRECT("'"&amp;Main!$E$11&amp;"'!$B$1:$Y$550"),ROW(J79),(MATCH("Time",INDIRECT("'"&amp;Main!$E$11&amp;"'!$B$1:$AA$1"),0))),"--")</f>
        <v>--</v>
      </c>
      <c r="K79" s="137" t="str" cm="1">
        <f t="array" aca="1" ref="K79" ca="1">IF(ISNUMBER(Main!$F$12),INDEX(INDIRECT("'"&amp;Main!$E$12&amp;"'!$B$1:$Y$550"),ROW(K79),(MATCH("Time",INDIRECT("'"&amp;Main!$E$12&amp;"'!$B$1:$AA$1"),0))),"--")</f>
        <v>--</v>
      </c>
      <c r="L79" s="137" t="str" cm="1">
        <f t="array" aca="1" ref="L79" ca="1">IF(ISNUMBER(Main!$F$13),INDEX(INDIRECT("'"&amp;Main!$E$13&amp;"'!$B$1:$Y$550"),ROW(L79),(MATCH("Time",INDIRECT("'"&amp;Main!$E$13&amp;"'!$B$1:$AA$1"),0))),"--")</f>
        <v>--</v>
      </c>
      <c r="M79" s="137" t="str" cm="1">
        <f t="array" aca="1" ref="M79" ca="1">IF(ISNUMBER(Main!$F$14),INDEX(INDIRECT("'"&amp;Main!$E$14&amp;"'!$B$1:$Y$550"),ROW(M79),(MATCH("Time",INDIRECT("'"&amp;Main!$E$14&amp;"'!$B$1:$AA$1"),0))),"--")</f>
        <v>--</v>
      </c>
    </row>
    <row r="80" spans="1:13" x14ac:dyDescent="0.3">
      <c r="A80" s="43"/>
      <c r="B80" s="137" cm="1">
        <f t="array" aca="1" ref="B80" ca="1">IF(ISNUMBER(Main!$F$3),INDEX(INDIRECT("'"&amp;Main!$E$3&amp;"'!$B$1:$Y$550"),ROW(B80),(MATCH("Time",INDIRECT("'"&amp;Main!$E$3&amp;"'!$B$1:$AA$1"),0))),"--")</f>
        <v>0</v>
      </c>
      <c r="C80" s="137" cm="1">
        <f t="array" aca="1" ref="C80" ca="1">IF(ISNUMBER(Main!$F$4),INDEX(INDIRECT("'"&amp;Main!$E$4&amp;"'!$B$1:$Y$550"),ROW(C80),(MATCH("Time",INDIRECT("'"&amp;Main!$E$4&amp;"'!$B$1:$AA$1"),0))),"--")</f>
        <v>0</v>
      </c>
      <c r="D80" s="137" cm="1">
        <f t="array" aca="1" ref="D80" ca="1">IF(ISNUMBER(Main!$F$5),INDEX(INDIRECT("'"&amp;Main!$E$5&amp;"'!$B$1:$Y$550"),ROW(D80),(MATCH("Time",INDIRECT("'"&amp;Main!$E$5&amp;"'!$B$1:$AA$1"),0))),"--")</f>
        <v>0</v>
      </c>
      <c r="E80" s="137" cm="1">
        <f t="array" aca="1" ref="E80" ca="1">IF(ISNUMBER(Main!$F$6),INDEX(INDIRECT("'"&amp;Main!$E$6&amp;"'!$B$1:$Y$550"),ROW(E80),(MATCH("Time",INDIRECT("'"&amp;Main!$E$6&amp;"'!$B$1:$AA$1"),0))),"--")</f>
        <v>0</v>
      </c>
      <c r="F80" s="137" cm="1">
        <f t="array" aca="1" ref="F80" ca="1">IF(ISNUMBER(Main!$F$7),INDEX(INDIRECT("'"&amp;Main!$E$7&amp;"'!$B$1:$Y$550"),ROW(F80),(MATCH("Time",INDIRECT("'"&amp;Main!$E$7&amp;"'!$B$1:$AA$1"),0))),"--")</f>
        <v>0</v>
      </c>
      <c r="G80" s="137" cm="1">
        <f t="array" aca="1" ref="G80" ca="1">IF(ISNUMBER(Main!$F$8),INDEX(INDIRECT("'"&amp;Main!$E$8&amp;"'!$B$1:$Y$550"),ROW(G80),(MATCH("Time",INDIRECT("'"&amp;Main!$E$8&amp;"'!$B$1:$AA$1"),0))),"--")</f>
        <v>0</v>
      </c>
      <c r="H80" s="137" t="str" cm="1">
        <f t="array" aca="1" ref="H80" ca="1">IF(ISNUMBER(Main!$F$9),INDEX(INDIRECT("'"&amp;Main!$E$9&amp;"'!$B$1:$Y$550"),ROW(H80),(MATCH("Time",INDIRECT("'"&amp;Main!$E$9&amp;"'!$B$1:$AA$1"),0))),"--")</f>
        <v>--</v>
      </c>
      <c r="I80" s="137" t="str" cm="1">
        <f t="array" aca="1" ref="I80" ca="1">IF(ISNUMBER(Main!$F$10),INDEX(INDIRECT("'"&amp;Main!$E$10&amp;"'!$B$1:$Y$550"),ROW(I80),(MATCH("Time",INDIRECT("'"&amp;Main!$E$10&amp;"'!$B$1:$AA$1"),0))),"--")</f>
        <v>--</v>
      </c>
      <c r="J80" s="137" t="str" cm="1">
        <f t="array" aca="1" ref="J80" ca="1">IF(ISNUMBER(Main!$F$11),INDEX(INDIRECT("'"&amp;Main!$E$11&amp;"'!$B$1:$Y$550"),ROW(J80),(MATCH("Time",INDIRECT("'"&amp;Main!$E$11&amp;"'!$B$1:$AA$1"),0))),"--")</f>
        <v>--</v>
      </c>
      <c r="K80" s="137" t="str" cm="1">
        <f t="array" aca="1" ref="K80" ca="1">IF(ISNUMBER(Main!$F$12),INDEX(INDIRECT("'"&amp;Main!$E$12&amp;"'!$B$1:$Y$550"),ROW(K80),(MATCH("Time",INDIRECT("'"&amp;Main!$E$12&amp;"'!$B$1:$AA$1"),0))),"--")</f>
        <v>--</v>
      </c>
      <c r="L80" s="137" t="str" cm="1">
        <f t="array" aca="1" ref="L80" ca="1">IF(ISNUMBER(Main!$F$13),INDEX(INDIRECT("'"&amp;Main!$E$13&amp;"'!$B$1:$Y$550"),ROW(L80),(MATCH("Time",INDIRECT("'"&amp;Main!$E$13&amp;"'!$B$1:$AA$1"),0))),"--")</f>
        <v>--</v>
      </c>
      <c r="M80" s="137" t="str" cm="1">
        <f t="array" aca="1" ref="M80" ca="1">IF(ISNUMBER(Main!$F$14),INDEX(INDIRECT("'"&amp;Main!$E$14&amp;"'!$B$1:$Y$550"),ROW(M80),(MATCH("Time",INDIRECT("'"&amp;Main!$E$14&amp;"'!$B$1:$AA$1"),0))),"--")</f>
        <v>--</v>
      </c>
    </row>
    <row r="81" spans="1:13" x14ac:dyDescent="0.3">
      <c r="A81" s="43"/>
      <c r="B81" s="137" cm="1">
        <f t="array" aca="1" ref="B81" ca="1">IF(ISNUMBER(Main!$F$3),INDEX(INDIRECT("'"&amp;Main!$E$3&amp;"'!$B$1:$Y$550"),ROW(B81),(MATCH("Time",INDIRECT("'"&amp;Main!$E$3&amp;"'!$B$1:$AA$1"),0))),"--")</f>
        <v>0</v>
      </c>
      <c r="C81" s="137" cm="1">
        <f t="array" aca="1" ref="C81" ca="1">IF(ISNUMBER(Main!$F$4),INDEX(INDIRECT("'"&amp;Main!$E$4&amp;"'!$B$1:$Y$550"),ROW(C81),(MATCH("Time",INDIRECT("'"&amp;Main!$E$4&amp;"'!$B$1:$AA$1"),0))),"--")</f>
        <v>0</v>
      </c>
      <c r="D81" s="137" cm="1">
        <f t="array" aca="1" ref="D81" ca="1">IF(ISNUMBER(Main!$F$5),INDEX(INDIRECT("'"&amp;Main!$E$5&amp;"'!$B$1:$Y$550"),ROW(D81),(MATCH("Time",INDIRECT("'"&amp;Main!$E$5&amp;"'!$B$1:$AA$1"),0))),"--")</f>
        <v>0</v>
      </c>
      <c r="E81" s="137" cm="1">
        <f t="array" aca="1" ref="E81" ca="1">IF(ISNUMBER(Main!$F$6),INDEX(INDIRECT("'"&amp;Main!$E$6&amp;"'!$B$1:$Y$550"),ROW(E81),(MATCH("Time",INDIRECT("'"&amp;Main!$E$6&amp;"'!$B$1:$AA$1"),0))),"--")</f>
        <v>0</v>
      </c>
      <c r="F81" s="137" cm="1">
        <f t="array" aca="1" ref="F81" ca="1">IF(ISNUMBER(Main!$F$7),INDEX(INDIRECT("'"&amp;Main!$E$7&amp;"'!$B$1:$Y$550"),ROW(F81),(MATCH("Time",INDIRECT("'"&amp;Main!$E$7&amp;"'!$B$1:$AA$1"),0))),"--")</f>
        <v>0</v>
      </c>
      <c r="G81" s="137" cm="1">
        <f t="array" aca="1" ref="G81" ca="1">IF(ISNUMBER(Main!$F$8),INDEX(INDIRECT("'"&amp;Main!$E$8&amp;"'!$B$1:$Y$550"),ROW(G81),(MATCH("Time",INDIRECT("'"&amp;Main!$E$8&amp;"'!$B$1:$AA$1"),0))),"--")</f>
        <v>0</v>
      </c>
      <c r="H81" s="137" t="str" cm="1">
        <f t="array" aca="1" ref="H81" ca="1">IF(ISNUMBER(Main!$F$9),INDEX(INDIRECT("'"&amp;Main!$E$9&amp;"'!$B$1:$Y$550"),ROW(H81),(MATCH("Time",INDIRECT("'"&amp;Main!$E$9&amp;"'!$B$1:$AA$1"),0))),"--")</f>
        <v>--</v>
      </c>
      <c r="I81" s="137" t="str" cm="1">
        <f t="array" aca="1" ref="I81" ca="1">IF(ISNUMBER(Main!$F$10),INDEX(INDIRECT("'"&amp;Main!$E$10&amp;"'!$B$1:$Y$550"),ROW(I81),(MATCH("Time",INDIRECT("'"&amp;Main!$E$10&amp;"'!$B$1:$AA$1"),0))),"--")</f>
        <v>--</v>
      </c>
      <c r="J81" s="137" t="str" cm="1">
        <f t="array" aca="1" ref="J81" ca="1">IF(ISNUMBER(Main!$F$11),INDEX(INDIRECT("'"&amp;Main!$E$11&amp;"'!$B$1:$Y$550"),ROW(J81),(MATCH("Time",INDIRECT("'"&amp;Main!$E$11&amp;"'!$B$1:$AA$1"),0))),"--")</f>
        <v>--</v>
      </c>
      <c r="K81" s="137" t="str" cm="1">
        <f t="array" aca="1" ref="K81" ca="1">IF(ISNUMBER(Main!$F$12),INDEX(INDIRECT("'"&amp;Main!$E$12&amp;"'!$B$1:$Y$550"),ROW(K81),(MATCH("Time",INDIRECT("'"&amp;Main!$E$12&amp;"'!$B$1:$AA$1"),0))),"--")</f>
        <v>--</v>
      </c>
      <c r="L81" s="137" t="str" cm="1">
        <f t="array" aca="1" ref="L81" ca="1">IF(ISNUMBER(Main!$F$13),INDEX(INDIRECT("'"&amp;Main!$E$13&amp;"'!$B$1:$Y$550"),ROW(L81),(MATCH("Time",INDIRECT("'"&amp;Main!$E$13&amp;"'!$B$1:$AA$1"),0))),"--")</f>
        <v>--</v>
      </c>
      <c r="M81" s="137" t="str" cm="1">
        <f t="array" aca="1" ref="M81" ca="1">IF(ISNUMBER(Main!$F$14),INDEX(INDIRECT("'"&amp;Main!$E$14&amp;"'!$B$1:$Y$550"),ROW(M81),(MATCH("Time",INDIRECT("'"&amp;Main!$E$14&amp;"'!$B$1:$AA$1"),0))),"--")</f>
        <v>--</v>
      </c>
    </row>
    <row r="82" spans="1:13" x14ac:dyDescent="0.3">
      <c r="A82" s="43"/>
      <c r="B82" s="137" cm="1">
        <f t="array" aca="1" ref="B82" ca="1">IF(ISNUMBER(Main!$F$3),INDEX(INDIRECT("'"&amp;Main!$E$3&amp;"'!$B$1:$Y$550"),ROW(B82),(MATCH("Time",INDIRECT("'"&amp;Main!$E$3&amp;"'!$B$1:$AA$1"),0))),"--")</f>
        <v>0</v>
      </c>
      <c r="C82" s="137" cm="1">
        <f t="array" aca="1" ref="C82" ca="1">IF(ISNUMBER(Main!$F$4),INDEX(INDIRECT("'"&amp;Main!$E$4&amp;"'!$B$1:$Y$550"),ROW(C82),(MATCH("Time",INDIRECT("'"&amp;Main!$E$4&amp;"'!$B$1:$AA$1"),0))),"--")</f>
        <v>0</v>
      </c>
      <c r="D82" s="137" cm="1">
        <f t="array" aca="1" ref="D82" ca="1">IF(ISNUMBER(Main!$F$5),INDEX(INDIRECT("'"&amp;Main!$E$5&amp;"'!$B$1:$Y$550"),ROW(D82),(MATCH("Time",INDIRECT("'"&amp;Main!$E$5&amp;"'!$B$1:$AA$1"),0))),"--")</f>
        <v>0</v>
      </c>
      <c r="E82" s="137" cm="1">
        <f t="array" aca="1" ref="E82" ca="1">IF(ISNUMBER(Main!$F$6),INDEX(INDIRECT("'"&amp;Main!$E$6&amp;"'!$B$1:$Y$550"),ROW(E82),(MATCH("Time",INDIRECT("'"&amp;Main!$E$6&amp;"'!$B$1:$AA$1"),0))),"--")</f>
        <v>0</v>
      </c>
      <c r="F82" s="137" cm="1">
        <f t="array" aca="1" ref="F82" ca="1">IF(ISNUMBER(Main!$F$7),INDEX(INDIRECT("'"&amp;Main!$E$7&amp;"'!$B$1:$Y$550"),ROW(F82),(MATCH("Time",INDIRECT("'"&amp;Main!$E$7&amp;"'!$B$1:$AA$1"),0))),"--")</f>
        <v>0</v>
      </c>
      <c r="G82" s="137" cm="1">
        <f t="array" aca="1" ref="G82" ca="1">IF(ISNUMBER(Main!$F$8),INDEX(INDIRECT("'"&amp;Main!$E$8&amp;"'!$B$1:$Y$550"),ROW(G82),(MATCH("Time",INDIRECT("'"&amp;Main!$E$8&amp;"'!$B$1:$AA$1"),0))),"--")</f>
        <v>0</v>
      </c>
      <c r="H82" s="137" t="str" cm="1">
        <f t="array" aca="1" ref="H82" ca="1">IF(ISNUMBER(Main!$F$9),INDEX(INDIRECT("'"&amp;Main!$E$9&amp;"'!$B$1:$Y$550"),ROW(H82),(MATCH("Time",INDIRECT("'"&amp;Main!$E$9&amp;"'!$B$1:$AA$1"),0))),"--")</f>
        <v>--</v>
      </c>
      <c r="I82" s="137" t="str" cm="1">
        <f t="array" aca="1" ref="I82" ca="1">IF(ISNUMBER(Main!$F$10),INDEX(INDIRECT("'"&amp;Main!$E$10&amp;"'!$B$1:$Y$550"),ROW(I82),(MATCH("Time",INDIRECT("'"&amp;Main!$E$10&amp;"'!$B$1:$AA$1"),0))),"--")</f>
        <v>--</v>
      </c>
      <c r="J82" s="137" t="str" cm="1">
        <f t="array" aca="1" ref="J82" ca="1">IF(ISNUMBER(Main!$F$11),INDEX(INDIRECT("'"&amp;Main!$E$11&amp;"'!$B$1:$Y$550"),ROW(J82),(MATCH("Time",INDIRECT("'"&amp;Main!$E$11&amp;"'!$B$1:$AA$1"),0))),"--")</f>
        <v>--</v>
      </c>
      <c r="K82" s="137" t="str" cm="1">
        <f t="array" aca="1" ref="K82" ca="1">IF(ISNUMBER(Main!$F$12),INDEX(INDIRECT("'"&amp;Main!$E$12&amp;"'!$B$1:$Y$550"),ROW(K82),(MATCH("Time",INDIRECT("'"&amp;Main!$E$12&amp;"'!$B$1:$AA$1"),0))),"--")</f>
        <v>--</v>
      </c>
      <c r="L82" s="137" t="str" cm="1">
        <f t="array" aca="1" ref="L82" ca="1">IF(ISNUMBER(Main!$F$13),INDEX(INDIRECT("'"&amp;Main!$E$13&amp;"'!$B$1:$Y$550"),ROW(L82),(MATCH("Time",INDIRECT("'"&amp;Main!$E$13&amp;"'!$B$1:$AA$1"),0))),"--")</f>
        <v>--</v>
      </c>
      <c r="M82" s="137" t="str" cm="1">
        <f t="array" aca="1" ref="M82" ca="1">IF(ISNUMBER(Main!$F$14),INDEX(INDIRECT("'"&amp;Main!$E$14&amp;"'!$B$1:$Y$550"),ROW(M82),(MATCH("Time",INDIRECT("'"&amp;Main!$E$14&amp;"'!$B$1:$AA$1"),0))),"--")</f>
        <v>--</v>
      </c>
    </row>
    <row r="83" spans="1:13" x14ac:dyDescent="0.3">
      <c r="A83" s="43"/>
      <c r="B83" s="137" cm="1">
        <f t="array" aca="1" ref="B83" ca="1">IF(ISNUMBER(Main!$F$3),INDEX(INDIRECT("'"&amp;Main!$E$3&amp;"'!$B$1:$Y$550"),ROW(B83),(MATCH("Time",INDIRECT("'"&amp;Main!$E$3&amp;"'!$B$1:$AA$1"),0))),"--")</f>
        <v>0</v>
      </c>
      <c r="C83" s="137" cm="1">
        <f t="array" aca="1" ref="C83" ca="1">IF(ISNUMBER(Main!$F$4),INDEX(INDIRECT("'"&amp;Main!$E$4&amp;"'!$B$1:$Y$550"),ROW(C83),(MATCH("Time",INDIRECT("'"&amp;Main!$E$4&amp;"'!$B$1:$AA$1"),0))),"--")</f>
        <v>0</v>
      </c>
      <c r="D83" s="137" cm="1">
        <f t="array" aca="1" ref="D83" ca="1">IF(ISNUMBER(Main!$F$5),INDEX(INDIRECT("'"&amp;Main!$E$5&amp;"'!$B$1:$Y$550"),ROW(D83),(MATCH("Time",INDIRECT("'"&amp;Main!$E$5&amp;"'!$B$1:$AA$1"),0))),"--")</f>
        <v>0</v>
      </c>
      <c r="E83" s="137" cm="1">
        <f t="array" aca="1" ref="E83" ca="1">IF(ISNUMBER(Main!$F$6),INDEX(INDIRECT("'"&amp;Main!$E$6&amp;"'!$B$1:$Y$550"),ROW(E83),(MATCH("Time",INDIRECT("'"&amp;Main!$E$6&amp;"'!$B$1:$AA$1"),0))),"--")</f>
        <v>0</v>
      </c>
      <c r="F83" s="137" cm="1">
        <f t="array" aca="1" ref="F83" ca="1">IF(ISNUMBER(Main!$F$7),INDEX(INDIRECT("'"&amp;Main!$E$7&amp;"'!$B$1:$Y$550"),ROW(F83),(MATCH("Time",INDIRECT("'"&amp;Main!$E$7&amp;"'!$B$1:$AA$1"),0))),"--")</f>
        <v>0</v>
      </c>
      <c r="G83" s="137" cm="1">
        <f t="array" aca="1" ref="G83" ca="1">IF(ISNUMBER(Main!$F$8),INDEX(INDIRECT("'"&amp;Main!$E$8&amp;"'!$B$1:$Y$550"),ROW(G83),(MATCH("Time",INDIRECT("'"&amp;Main!$E$8&amp;"'!$B$1:$AA$1"),0))),"--")</f>
        <v>0</v>
      </c>
      <c r="H83" s="137" t="str" cm="1">
        <f t="array" aca="1" ref="H83" ca="1">IF(ISNUMBER(Main!$F$9),INDEX(INDIRECT("'"&amp;Main!$E$9&amp;"'!$B$1:$Y$550"),ROW(H83),(MATCH("Time",INDIRECT("'"&amp;Main!$E$9&amp;"'!$B$1:$AA$1"),0))),"--")</f>
        <v>--</v>
      </c>
      <c r="I83" s="137" t="str" cm="1">
        <f t="array" aca="1" ref="I83" ca="1">IF(ISNUMBER(Main!$F$10),INDEX(INDIRECT("'"&amp;Main!$E$10&amp;"'!$B$1:$Y$550"),ROW(I83),(MATCH("Time",INDIRECT("'"&amp;Main!$E$10&amp;"'!$B$1:$AA$1"),0))),"--")</f>
        <v>--</v>
      </c>
      <c r="J83" s="137" t="str" cm="1">
        <f t="array" aca="1" ref="J83" ca="1">IF(ISNUMBER(Main!$F$11),INDEX(INDIRECT("'"&amp;Main!$E$11&amp;"'!$B$1:$Y$550"),ROW(J83),(MATCH("Time",INDIRECT("'"&amp;Main!$E$11&amp;"'!$B$1:$AA$1"),0))),"--")</f>
        <v>--</v>
      </c>
      <c r="K83" s="137" t="str" cm="1">
        <f t="array" aca="1" ref="K83" ca="1">IF(ISNUMBER(Main!$F$12),INDEX(INDIRECT("'"&amp;Main!$E$12&amp;"'!$B$1:$Y$550"),ROW(K83),(MATCH("Time",INDIRECT("'"&amp;Main!$E$12&amp;"'!$B$1:$AA$1"),0))),"--")</f>
        <v>--</v>
      </c>
      <c r="L83" s="137" t="str" cm="1">
        <f t="array" aca="1" ref="L83" ca="1">IF(ISNUMBER(Main!$F$13),INDEX(INDIRECT("'"&amp;Main!$E$13&amp;"'!$B$1:$Y$550"),ROW(L83),(MATCH("Time",INDIRECT("'"&amp;Main!$E$13&amp;"'!$B$1:$AA$1"),0))),"--")</f>
        <v>--</v>
      </c>
      <c r="M83" s="137" t="str" cm="1">
        <f t="array" aca="1" ref="M83" ca="1">IF(ISNUMBER(Main!$F$14),INDEX(INDIRECT("'"&amp;Main!$E$14&amp;"'!$B$1:$Y$550"),ROW(M83),(MATCH("Time",INDIRECT("'"&amp;Main!$E$14&amp;"'!$B$1:$AA$1"),0))),"--")</f>
        <v>--</v>
      </c>
    </row>
    <row r="84" spans="1:13" x14ac:dyDescent="0.3">
      <c r="A84" s="43"/>
      <c r="B84" s="137" cm="1">
        <f t="array" aca="1" ref="B84" ca="1">IF(ISNUMBER(Main!$F$3),INDEX(INDIRECT("'"&amp;Main!$E$3&amp;"'!$B$1:$Y$550"),ROW(B84),(MATCH("Time",INDIRECT("'"&amp;Main!$E$3&amp;"'!$B$1:$AA$1"),0))),"--")</f>
        <v>0</v>
      </c>
      <c r="C84" s="137" cm="1">
        <f t="array" aca="1" ref="C84" ca="1">IF(ISNUMBER(Main!$F$4),INDEX(INDIRECT("'"&amp;Main!$E$4&amp;"'!$B$1:$Y$550"),ROW(C84),(MATCH("Time",INDIRECT("'"&amp;Main!$E$4&amp;"'!$B$1:$AA$1"),0))),"--")</f>
        <v>0</v>
      </c>
      <c r="D84" s="137" cm="1">
        <f t="array" aca="1" ref="D84" ca="1">IF(ISNUMBER(Main!$F$5),INDEX(INDIRECT("'"&amp;Main!$E$5&amp;"'!$B$1:$Y$550"),ROW(D84),(MATCH("Time",INDIRECT("'"&amp;Main!$E$5&amp;"'!$B$1:$AA$1"),0))),"--")</f>
        <v>0</v>
      </c>
      <c r="E84" s="137" cm="1">
        <f t="array" aca="1" ref="E84" ca="1">IF(ISNUMBER(Main!$F$6),INDEX(INDIRECT("'"&amp;Main!$E$6&amp;"'!$B$1:$Y$550"),ROW(E84),(MATCH("Time",INDIRECT("'"&amp;Main!$E$6&amp;"'!$B$1:$AA$1"),0))),"--")</f>
        <v>0</v>
      </c>
      <c r="F84" s="137" cm="1">
        <f t="array" aca="1" ref="F84" ca="1">IF(ISNUMBER(Main!$F$7),INDEX(INDIRECT("'"&amp;Main!$E$7&amp;"'!$B$1:$Y$550"),ROW(F84),(MATCH("Time",INDIRECT("'"&amp;Main!$E$7&amp;"'!$B$1:$AA$1"),0))),"--")</f>
        <v>0</v>
      </c>
      <c r="G84" s="137" cm="1">
        <f t="array" aca="1" ref="G84" ca="1">IF(ISNUMBER(Main!$F$8),INDEX(INDIRECT("'"&amp;Main!$E$8&amp;"'!$B$1:$Y$550"),ROW(G84),(MATCH("Time",INDIRECT("'"&amp;Main!$E$8&amp;"'!$B$1:$AA$1"),0))),"--")</f>
        <v>0</v>
      </c>
      <c r="H84" s="137" t="str" cm="1">
        <f t="array" aca="1" ref="H84" ca="1">IF(ISNUMBER(Main!$F$9),INDEX(INDIRECT("'"&amp;Main!$E$9&amp;"'!$B$1:$Y$550"),ROW(H84),(MATCH("Time",INDIRECT("'"&amp;Main!$E$9&amp;"'!$B$1:$AA$1"),0))),"--")</f>
        <v>--</v>
      </c>
      <c r="I84" s="137" t="str" cm="1">
        <f t="array" aca="1" ref="I84" ca="1">IF(ISNUMBER(Main!$F$10),INDEX(INDIRECT("'"&amp;Main!$E$10&amp;"'!$B$1:$Y$550"),ROW(I84),(MATCH("Time",INDIRECT("'"&amp;Main!$E$10&amp;"'!$B$1:$AA$1"),0))),"--")</f>
        <v>--</v>
      </c>
      <c r="J84" s="137" t="str" cm="1">
        <f t="array" aca="1" ref="J84" ca="1">IF(ISNUMBER(Main!$F$11),INDEX(INDIRECT("'"&amp;Main!$E$11&amp;"'!$B$1:$Y$550"),ROW(J84),(MATCH("Time",INDIRECT("'"&amp;Main!$E$11&amp;"'!$B$1:$AA$1"),0))),"--")</f>
        <v>--</v>
      </c>
      <c r="K84" s="137" t="str" cm="1">
        <f t="array" aca="1" ref="K84" ca="1">IF(ISNUMBER(Main!$F$12),INDEX(INDIRECT("'"&amp;Main!$E$12&amp;"'!$B$1:$Y$550"),ROW(K84),(MATCH("Time",INDIRECT("'"&amp;Main!$E$12&amp;"'!$B$1:$AA$1"),0))),"--")</f>
        <v>--</v>
      </c>
      <c r="L84" s="137" t="str" cm="1">
        <f t="array" aca="1" ref="L84" ca="1">IF(ISNUMBER(Main!$F$13),INDEX(INDIRECT("'"&amp;Main!$E$13&amp;"'!$B$1:$Y$550"),ROW(L84),(MATCH("Time",INDIRECT("'"&amp;Main!$E$13&amp;"'!$B$1:$AA$1"),0))),"--")</f>
        <v>--</v>
      </c>
      <c r="M84" s="137" t="str" cm="1">
        <f t="array" aca="1" ref="M84" ca="1">IF(ISNUMBER(Main!$F$14),INDEX(INDIRECT("'"&amp;Main!$E$14&amp;"'!$B$1:$Y$550"),ROW(M84),(MATCH("Time",INDIRECT("'"&amp;Main!$E$14&amp;"'!$B$1:$AA$1"),0))),"--")</f>
        <v>--</v>
      </c>
    </row>
    <row r="85" spans="1:13" x14ac:dyDescent="0.3">
      <c r="A85" s="43"/>
      <c r="B85" s="137" cm="1">
        <f t="array" aca="1" ref="B85" ca="1">IF(ISNUMBER(Main!$F$3),INDEX(INDIRECT("'"&amp;Main!$E$3&amp;"'!$B$1:$Y$550"),ROW(B85),(MATCH("Time",INDIRECT("'"&amp;Main!$E$3&amp;"'!$B$1:$AA$1"),0))),"--")</f>
        <v>0</v>
      </c>
      <c r="C85" s="137" cm="1">
        <f t="array" aca="1" ref="C85" ca="1">IF(ISNUMBER(Main!$F$4),INDEX(INDIRECT("'"&amp;Main!$E$4&amp;"'!$B$1:$Y$550"),ROW(C85),(MATCH("Time",INDIRECT("'"&amp;Main!$E$4&amp;"'!$B$1:$AA$1"),0))),"--")</f>
        <v>0</v>
      </c>
      <c r="D85" s="137" cm="1">
        <f t="array" aca="1" ref="D85" ca="1">IF(ISNUMBER(Main!$F$5),INDEX(INDIRECT("'"&amp;Main!$E$5&amp;"'!$B$1:$Y$550"),ROW(D85),(MATCH("Time",INDIRECT("'"&amp;Main!$E$5&amp;"'!$B$1:$AA$1"),0))),"--")</f>
        <v>0</v>
      </c>
      <c r="E85" s="137" cm="1">
        <f t="array" aca="1" ref="E85" ca="1">IF(ISNUMBER(Main!$F$6),INDEX(INDIRECT("'"&amp;Main!$E$6&amp;"'!$B$1:$Y$550"),ROW(E85),(MATCH("Time",INDIRECT("'"&amp;Main!$E$6&amp;"'!$B$1:$AA$1"),0))),"--")</f>
        <v>0</v>
      </c>
      <c r="F85" s="137" cm="1">
        <f t="array" aca="1" ref="F85" ca="1">IF(ISNUMBER(Main!$F$7),INDEX(INDIRECT("'"&amp;Main!$E$7&amp;"'!$B$1:$Y$550"),ROW(F85),(MATCH("Time",INDIRECT("'"&amp;Main!$E$7&amp;"'!$B$1:$AA$1"),0))),"--")</f>
        <v>0</v>
      </c>
      <c r="G85" s="137" cm="1">
        <f t="array" aca="1" ref="G85" ca="1">IF(ISNUMBER(Main!$F$8),INDEX(INDIRECT("'"&amp;Main!$E$8&amp;"'!$B$1:$Y$550"),ROW(G85),(MATCH("Time",INDIRECT("'"&amp;Main!$E$8&amp;"'!$B$1:$AA$1"),0))),"--")</f>
        <v>0</v>
      </c>
      <c r="H85" s="137" t="str" cm="1">
        <f t="array" aca="1" ref="H85" ca="1">IF(ISNUMBER(Main!$F$9),INDEX(INDIRECT("'"&amp;Main!$E$9&amp;"'!$B$1:$Y$550"),ROW(H85),(MATCH("Time",INDIRECT("'"&amp;Main!$E$9&amp;"'!$B$1:$AA$1"),0))),"--")</f>
        <v>--</v>
      </c>
      <c r="I85" s="137" t="str" cm="1">
        <f t="array" aca="1" ref="I85" ca="1">IF(ISNUMBER(Main!$F$10),INDEX(INDIRECT("'"&amp;Main!$E$10&amp;"'!$B$1:$Y$550"),ROW(I85),(MATCH("Time",INDIRECT("'"&amp;Main!$E$10&amp;"'!$B$1:$AA$1"),0))),"--")</f>
        <v>--</v>
      </c>
      <c r="J85" s="137" t="str" cm="1">
        <f t="array" aca="1" ref="J85" ca="1">IF(ISNUMBER(Main!$F$11),INDEX(INDIRECT("'"&amp;Main!$E$11&amp;"'!$B$1:$Y$550"),ROW(J85),(MATCH("Time",INDIRECT("'"&amp;Main!$E$11&amp;"'!$B$1:$AA$1"),0))),"--")</f>
        <v>--</v>
      </c>
      <c r="K85" s="137" t="str" cm="1">
        <f t="array" aca="1" ref="K85" ca="1">IF(ISNUMBER(Main!$F$12),INDEX(INDIRECT("'"&amp;Main!$E$12&amp;"'!$B$1:$Y$550"),ROW(K85),(MATCH("Time",INDIRECT("'"&amp;Main!$E$12&amp;"'!$B$1:$AA$1"),0))),"--")</f>
        <v>--</v>
      </c>
      <c r="L85" s="137" t="str" cm="1">
        <f t="array" aca="1" ref="L85" ca="1">IF(ISNUMBER(Main!$F$13),INDEX(INDIRECT("'"&amp;Main!$E$13&amp;"'!$B$1:$Y$550"),ROW(L85),(MATCH("Time",INDIRECT("'"&amp;Main!$E$13&amp;"'!$B$1:$AA$1"),0))),"--")</f>
        <v>--</v>
      </c>
      <c r="M85" s="137" t="str" cm="1">
        <f t="array" aca="1" ref="M85" ca="1">IF(ISNUMBER(Main!$F$14),INDEX(INDIRECT("'"&amp;Main!$E$14&amp;"'!$B$1:$Y$550"),ROW(M85),(MATCH("Time",INDIRECT("'"&amp;Main!$E$14&amp;"'!$B$1:$AA$1"),0))),"--")</f>
        <v>--</v>
      </c>
    </row>
    <row r="86" spans="1:13" x14ac:dyDescent="0.3">
      <c r="A86" s="43"/>
      <c r="B86" s="137" cm="1">
        <f t="array" aca="1" ref="B86" ca="1">IF(ISNUMBER(Main!$F$3),INDEX(INDIRECT("'"&amp;Main!$E$3&amp;"'!$B$1:$Y$550"),ROW(B86),(MATCH("Time",INDIRECT("'"&amp;Main!$E$3&amp;"'!$B$1:$AA$1"),0))),"--")</f>
        <v>0</v>
      </c>
      <c r="C86" s="137" cm="1">
        <f t="array" aca="1" ref="C86" ca="1">IF(ISNUMBER(Main!$F$4),INDEX(INDIRECT("'"&amp;Main!$E$4&amp;"'!$B$1:$Y$550"),ROW(C86),(MATCH("Time",INDIRECT("'"&amp;Main!$E$4&amp;"'!$B$1:$AA$1"),0))),"--")</f>
        <v>0</v>
      </c>
      <c r="D86" s="137" cm="1">
        <f t="array" aca="1" ref="D86" ca="1">IF(ISNUMBER(Main!$F$5),INDEX(INDIRECT("'"&amp;Main!$E$5&amp;"'!$B$1:$Y$550"),ROW(D86),(MATCH("Time",INDIRECT("'"&amp;Main!$E$5&amp;"'!$B$1:$AA$1"),0))),"--")</f>
        <v>0</v>
      </c>
      <c r="E86" s="137" cm="1">
        <f t="array" aca="1" ref="E86" ca="1">IF(ISNUMBER(Main!$F$6),INDEX(INDIRECT("'"&amp;Main!$E$6&amp;"'!$B$1:$Y$550"),ROW(E86),(MATCH("Time",INDIRECT("'"&amp;Main!$E$6&amp;"'!$B$1:$AA$1"),0))),"--")</f>
        <v>0</v>
      </c>
      <c r="F86" s="137" cm="1">
        <f t="array" aca="1" ref="F86" ca="1">IF(ISNUMBER(Main!$F$7),INDEX(INDIRECT("'"&amp;Main!$E$7&amp;"'!$B$1:$Y$550"),ROW(F86),(MATCH("Time",INDIRECT("'"&amp;Main!$E$7&amp;"'!$B$1:$AA$1"),0))),"--")</f>
        <v>0</v>
      </c>
      <c r="G86" s="137" cm="1">
        <f t="array" aca="1" ref="G86" ca="1">IF(ISNUMBER(Main!$F$8),INDEX(INDIRECT("'"&amp;Main!$E$8&amp;"'!$B$1:$Y$550"),ROW(G86),(MATCH("Time",INDIRECT("'"&amp;Main!$E$8&amp;"'!$B$1:$AA$1"),0))),"--")</f>
        <v>0</v>
      </c>
      <c r="H86" s="137" t="str" cm="1">
        <f t="array" aca="1" ref="H86" ca="1">IF(ISNUMBER(Main!$F$9),INDEX(INDIRECT("'"&amp;Main!$E$9&amp;"'!$B$1:$Y$550"),ROW(H86),(MATCH("Time",INDIRECT("'"&amp;Main!$E$9&amp;"'!$B$1:$AA$1"),0))),"--")</f>
        <v>--</v>
      </c>
      <c r="I86" s="137" t="str" cm="1">
        <f t="array" aca="1" ref="I86" ca="1">IF(ISNUMBER(Main!$F$10),INDEX(INDIRECT("'"&amp;Main!$E$10&amp;"'!$B$1:$Y$550"),ROW(I86),(MATCH("Time",INDIRECT("'"&amp;Main!$E$10&amp;"'!$B$1:$AA$1"),0))),"--")</f>
        <v>--</v>
      </c>
      <c r="J86" s="137" t="str" cm="1">
        <f t="array" aca="1" ref="J86" ca="1">IF(ISNUMBER(Main!$F$11),INDEX(INDIRECT("'"&amp;Main!$E$11&amp;"'!$B$1:$Y$550"),ROW(J86),(MATCH("Time",INDIRECT("'"&amp;Main!$E$11&amp;"'!$B$1:$AA$1"),0))),"--")</f>
        <v>--</v>
      </c>
      <c r="K86" s="137" t="str" cm="1">
        <f t="array" aca="1" ref="K86" ca="1">IF(ISNUMBER(Main!$F$12),INDEX(INDIRECT("'"&amp;Main!$E$12&amp;"'!$B$1:$Y$550"),ROW(K86),(MATCH("Time",INDIRECT("'"&amp;Main!$E$12&amp;"'!$B$1:$AA$1"),0))),"--")</f>
        <v>--</v>
      </c>
      <c r="L86" s="137" t="str" cm="1">
        <f t="array" aca="1" ref="L86" ca="1">IF(ISNUMBER(Main!$F$13),INDEX(INDIRECT("'"&amp;Main!$E$13&amp;"'!$B$1:$Y$550"),ROW(L86),(MATCH("Time",INDIRECT("'"&amp;Main!$E$13&amp;"'!$B$1:$AA$1"),0))),"--")</f>
        <v>--</v>
      </c>
      <c r="M86" s="137" t="str" cm="1">
        <f t="array" aca="1" ref="M86" ca="1">IF(ISNUMBER(Main!$F$14),INDEX(INDIRECT("'"&amp;Main!$E$14&amp;"'!$B$1:$Y$550"),ROW(M86),(MATCH("Time",INDIRECT("'"&amp;Main!$E$14&amp;"'!$B$1:$AA$1"),0))),"--")</f>
        <v>--</v>
      </c>
    </row>
    <row r="87" spans="1:13" x14ac:dyDescent="0.3">
      <c r="A87" s="43"/>
      <c r="B87" s="137" cm="1">
        <f t="array" aca="1" ref="B87" ca="1">IF(ISNUMBER(Main!$F$3),INDEX(INDIRECT("'"&amp;Main!$E$3&amp;"'!$B$1:$Y$550"),ROW(B87),(MATCH("Time",INDIRECT("'"&amp;Main!$E$3&amp;"'!$B$1:$AA$1"),0))),"--")</f>
        <v>0</v>
      </c>
      <c r="C87" s="137" cm="1">
        <f t="array" aca="1" ref="C87" ca="1">IF(ISNUMBER(Main!$F$4),INDEX(INDIRECT("'"&amp;Main!$E$4&amp;"'!$B$1:$Y$550"),ROW(C87),(MATCH("Time",INDIRECT("'"&amp;Main!$E$4&amp;"'!$B$1:$AA$1"),0))),"--")</f>
        <v>0</v>
      </c>
      <c r="D87" s="137" cm="1">
        <f t="array" aca="1" ref="D87" ca="1">IF(ISNUMBER(Main!$F$5),INDEX(INDIRECT("'"&amp;Main!$E$5&amp;"'!$B$1:$Y$550"),ROW(D87),(MATCH("Time",INDIRECT("'"&amp;Main!$E$5&amp;"'!$B$1:$AA$1"),0))),"--")</f>
        <v>0</v>
      </c>
      <c r="E87" s="137" cm="1">
        <f t="array" aca="1" ref="E87" ca="1">IF(ISNUMBER(Main!$F$6),INDEX(INDIRECT("'"&amp;Main!$E$6&amp;"'!$B$1:$Y$550"),ROW(E87),(MATCH("Time",INDIRECT("'"&amp;Main!$E$6&amp;"'!$B$1:$AA$1"),0))),"--")</f>
        <v>0</v>
      </c>
      <c r="F87" s="137" cm="1">
        <f t="array" aca="1" ref="F87" ca="1">IF(ISNUMBER(Main!$F$7),INDEX(INDIRECT("'"&amp;Main!$E$7&amp;"'!$B$1:$Y$550"),ROW(F87),(MATCH("Time",INDIRECT("'"&amp;Main!$E$7&amp;"'!$B$1:$AA$1"),0))),"--")</f>
        <v>0</v>
      </c>
      <c r="G87" s="137" cm="1">
        <f t="array" aca="1" ref="G87" ca="1">IF(ISNUMBER(Main!$F$8),INDEX(INDIRECT("'"&amp;Main!$E$8&amp;"'!$B$1:$Y$550"),ROW(G87),(MATCH("Time",INDIRECT("'"&amp;Main!$E$8&amp;"'!$B$1:$AA$1"),0))),"--")</f>
        <v>0</v>
      </c>
      <c r="H87" s="137" t="str" cm="1">
        <f t="array" aca="1" ref="H87" ca="1">IF(ISNUMBER(Main!$F$9),INDEX(INDIRECT("'"&amp;Main!$E$9&amp;"'!$B$1:$Y$550"),ROW(H87),(MATCH("Time",INDIRECT("'"&amp;Main!$E$9&amp;"'!$B$1:$AA$1"),0))),"--")</f>
        <v>--</v>
      </c>
      <c r="I87" s="137" t="str" cm="1">
        <f t="array" aca="1" ref="I87" ca="1">IF(ISNUMBER(Main!$F$10),INDEX(INDIRECT("'"&amp;Main!$E$10&amp;"'!$B$1:$Y$550"),ROW(I87),(MATCH("Time",INDIRECT("'"&amp;Main!$E$10&amp;"'!$B$1:$AA$1"),0))),"--")</f>
        <v>--</v>
      </c>
      <c r="J87" s="137" t="str" cm="1">
        <f t="array" aca="1" ref="J87" ca="1">IF(ISNUMBER(Main!$F$11),INDEX(INDIRECT("'"&amp;Main!$E$11&amp;"'!$B$1:$Y$550"),ROW(J87),(MATCH("Time",INDIRECT("'"&amp;Main!$E$11&amp;"'!$B$1:$AA$1"),0))),"--")</f>
        <v>--</v>
      </c>
      <c r="K87" s="137" t="str" cm="1">
        <f t="array" aca="1" ref="K87" ca="1">IF(ISNUMBER(Main!$F$12),INDEX(INDIRECT("'"&amp;Main!$E$12&amp;"'!$B$1:$Y$550"),ROW(K87),(MATCH("Time",INDIRECT("'"&amp;Main!$E$12&amp;"'!$B$1:$AA$1"),0))),"--")</f>
        <v>--</v>
      </c>
      <c r="L87" s="137" t="str" cm="1">
        <f t="array" aca="1" ref="L87" ca="1">IF(ISNUMBER(Main!$F$13),INDEX(INDIRECT("'"&amp;Main!$E$13&amp;"'!$B$1:$Y$550"),ROW(L87),(MATCH("Time",INDIRECT("'"&amp;Main!$E$13&amp;"'!$B$1:$AA$1"),0))),"--")</f>
        <v>--</v>
      </c>
      <c r="M87" s="137" t="str" cm="1">
        <f t="array" aca="1" ref="M87" ca="1">IF(ISNUMBER(Main!$F$14),INDEX(INDIRECT("'"&amp;Main!$E$14&amp;"'!$B$1:$Y$550"),ROW(M87),(MATCH("Time",INDIRECT("'"&amp;Main!$E$14&amp;"'!$B$1:$AA$1"),0))),"--")</f>
        <v>--</v>
      </c>
    </row>
    <row r="88" spans="1:13" x14ac:dyDescent="0.3">
      <c r="A88" s="43"/>
      <c r="B88" s="137" cm="1">
        <f t="array" aca="1" ref="B88" ca="1">IF(ISNUMBER(Main!$F$3),INDEX(INDIRECT("'"&amp;Main!$E$3&amp;"'!$B$1:$Y$550"),ROW(B88),(MATCH("Time",INDIRECT("'"&amp;Main!$E$3&amp;"'!$B$1:$AA$1"),0))),"--")</f>
        <v>0</v>
      </c>
      <c r="C88" s="137" cm="1">
        <f t="array" aca="1" ref="C88" ca="1">IF(ISNUMBER(Main!$F$4),INDEX(INDIRECT("'"&amp;Main!$E$4&amp;"'!$B$1:$Y$550"),ROW(C88),(MATCH("Time",INDIRECT("'"&amp;Main!$E$4&amp;"'!$B$1:$AA$1"),0))),"--")</f>
        <v>0</v>
      </c>
      <c r="D88" s="137" cm="1">
        <f t="array" aca="1" ref="D88" ca="1">IF(ISNUMBER(Main!$F$5),INDEX(INDIRECT("'"&amp;Main!$E$5&amp;"'!$B$1:$Y$550"),ROW(D88),(MATCH("Time",INDIRECT("'"&amp;Main!$E$5&amp;"'!$B$1:$AA$1"),0))),"--")</f>
        <v>0</v>
      </c>
      <c r="E88" s="137" cm="1">
        <f t="array" aca="1" ref="E88" ca="1">IF(ISNUMBER(Main!$F$6),INDEX(INDIRECT("'"&amp;Main!$E$6&amp;"'!$B$1:$Y$550"),ROW(E88),(MATCH("Time",INDIRECT("'"&amp;Main!$E$6&amp;"'!$B$1:$AA$1"),0))),"--")</f>
        <v>0</v>
      </c>
      <c r="F88" s="137" cm="1">
        <f t="array" aca="1" ref="F88" ca="1">IF(ISNUMBER(Main!$F$7),INDEX(INDIRECT("'"&amp;Main!$E$7&amp;"'!$B$1:$Y$550"),ROW(F88),(MATCH("Time",INDIRECT("'"&amp;Main!$E$7&amp;"'!$B$1:$AA$1"),0))),"--")</f>
        <v>0</v>
      </c>
      <c r="G88" s="137" cm="1">
        <f t="array" aca="1" ref="G88" ca="1">IF(ISNUMBER(Main!$F$8),INDEX(INDIRECT("'"&amp;Main!$E$8&amp;"'!$B$1:$Y$550"),ROW(G88),(MATCH("Time",INDIRECT("'"&amp;Main!$E$8&amp;"'!$B$1:$AA$1"),0))),"--")</f>
        <v>0</v>
      </c>
      <c r="H88" s="137" t="str" cm="1">
        <f t="array" aca="1" ref="H88" ca="1">IF(ISNUMBER(Main!$F$9),INDEX(INDIRECT("'"&amp;Main!$E$9&amp;"'!$B$1:$Y$550"),ROW(H88),(MATCH("Time",INDIRECT("'"&amp;Main!$E$9&amp;"'!$B$1:$AA$1"),0))),"--")</f>
        <v>--</v>
      </c>
      <c r="I88" s="137" t="str" cm="1">
        <f t="array" aca="1" ref="I88" ca="1">IF(ISNUMBER(Main!$F$10),INDEX(INDIRECT("'"&amp;Main!$E$10&amp;"'!$B$1:$Y$550"),ROW(I88),(MATCH("Time",INDIRECT("'"&amp;Main!$E$10&amp;"'!$B$1:$AA$1"),0))),"--")</f>
        <v>--</v>
      </c>
      <c r="J88" s="137" t="str" cm="1">
        <f t="array" aca="1" ref="J88" ca="1">IF(ISNUMBER(Main!$F$11),INDEX(INDIRECT("'"&amp;Main!$E$11&amp;"'!$B$1:$Y$550"),ROW(J88),(MATCH("Time",INDIRECT("'"&amp;Main!$E$11&amp;"'!$B$1:$AA$1"),0))),"--")</f>
        <v>--</v>
      </c>
      <c r="K88" s="137" t="str" cm="1">
        <f t="array" aca="1" ref="K88" ca="1">IF(ISNUMBER(Main!$F$12),INDEX(INDIRECT("'"&amp;Main!$E$12&amp;"'!$B$1:$Y$550"),ROW(K88),(MATCH("Time",INDIRECT("'"&amp;Main!$E$12&amp;"'!$B$1:$AA$1"),0))),"--")</f>
        <v>--</v>
      </c>
      <c r="L88" s="137" t="str" cm="1">
        <f t="array" aca="1" ref="L88" ca="1">IF(ISNUMBER(Main!$F$13),INDEX(INDIRECT("'"&amp;Main!$E$13&amp;"'!$B$1:$Y$550"),ROW(L88),(MATCH("Time",INDIRECT("'"&amp;Main!$E$13&amp;"'!$B$1:$AA$1"),0))),"--")</f>
        <v>--</v>
      </c>
      <c r="M88" s="137" t="str" cm="1">
        <f t="array" aca="1" ref="M88" ca="1">IF(ISNUMBER(Main!$F$14),INDEX(INDIRECT("'"&amp;Main!$E$14&amp;"'!$B$1:$Y$550"),ROW(M88),(MATCH("Time",INDIRECT("'"&amp;Main!$E$14&amp;"'!$B$1:$AA$1"),0))),"--")</f>
        <v>--</v>
      </c>
    </row>
    <row r="89" spans="1:13" x14ac:dyDescent="0.3">
      <c r="A89" s="43"/>
      <c r="B89" s="137" cm="1">
        <f t="array" aca="1" ref="B89" ca="1">IF(ISNUMBER(Main!$F$3),INDEX(INDIRECT("'"&amp;Main!$E$3&amp;"'!$B$1:$Y$550"),ROW(B89),(MATCH("Time",INDIRECT("'"&amp;Main!$E$3&amp;"'!$B$1:$AA$1"),0))),"--")</f>
        <v>0</v>
      </c>
      <c r="C89" s="137" cm="1">
        <f t="array" aca="1" ref="C89" ca="1">IF(ISNUMBER(Main!$F$4),INDEX(INDIRECT("'"&amp;Main!$E$4&amp;"'!$B$1:$Y$550"),ROW(C89),(MATCH("Time",INDIRECT("'"&amp;Main!$E$4&amp;"'!$B$1:$AA$1"),0))),"--")</f>
        <v>0</v>
      </c>
      <c r="D89" s="137" cm="1">
        <f t="array" aca="1" ref="D89" ca="1">IF(ISNUMBER(Main!$F$5),INDEX(INDIRECT("'"&amp;Main!$E$5&amp;"'!$B$1:$Y$550"),ROW(D89),(MATCH("Time",INDIRECT("'"&amp;Main!$E$5&amp;"'!$B$1:$AA$1"),0))),"--")</f>
        <v>0</v>
      </c>
      <c r="E89" s="137" cm="1">
        <f t="array" aca="1" ref="E89" ca="1">IF(ISNUMBER(Main!$F$6),INDEX(INDIRECT("'"&amp;Main!$E$6&amp;"'!$B$1:$Y$550"),ROW(E89),(MATCH("Time",INDIRECT("'"&amp;Main!$E$6&amp;"'!$B$1:$AA$1"),0))),"--")</f>
        <v>0</v>
      </c>
      <c r="F89" s="137" cm="1">
        <f t="array" aca="1" ref="F89" ca="1">IF(ISNUMBER(Main!$F$7),INDEX(INDIRECT("'"&amp;Main!$E$7&amp;"'!$B$1:$Y$550"),ROW(F89),(MATCH("Time",INDIRECT("'"&amp;Main!$E$7&amp;"'!$B$1:$AA$1"),0))),"--")</f>
        <v>0</v>
      </c>
      <c r="G89" s="137" cm="1">
        <f t="array" aca="1" ref="G89" ca="1">IF(ISNUMBER(Main!$F$8),INDEX(INDIRECT("'"&amp;Main!$E$8&amp;"'!$B$1:$Y$550"),ROW(G89),(MATCH("Time",INDIRECT("'"&amp;Main!$E$8&amp;"'!$B$1:$AA$1"),0))),"--")</f>
        <v>0</v>
      </c>
      <c r="H89" s="137" t="str" cm="1">
        <f t="array" aca="1" ref="H89" ca="1">IF(ISNUMBER(Main!$F$9),INDEX(INDIRECT("'"&amp;Main!$E$9&amp;"'!$B$1:$Y$550"),ROW(H89),(MATCH("Time",INDIRECT("'"&amp;Main!$E$9&amp;"'!$B$1:$AA$1"),0))),"--")</f>
        <v>--</v>
      </c>
      <c r="I89" s="137" t="str" cm="1">
        <f t="array" aca="1" ref="I89" ca="1">IF(ISNUMBER(Main!$F$10),INDEX(INDIRECT("'"&amp;Main!$E$10&amp;"'!$B$1:$Y$550"),ROW(I89),(MATCH("Time",INDIRECT("'"&amp;Main!$E$10&amp;"'!$B$1:$AA$1"),0))),"--")</f>
        <v>--</v>
      </c>
      <c r="J89" s="137" t="str" cm="1">
        <f t="array" aca="1" ref="J89" ca="1">IF(ISNUMBER(Main!$F$11),INDEX(INDIRECT("'"&amp;Main!$E$11&amp;"'!$B$1:$Y$550"),ROW(J89),(MATCH("Time",INDIRECT("'"&amp;Main!$E$11&amp;"'!$B$1:$AA$1"),0))),"--")</f>
        <v>--</v>
      </c>
      <c r="K89" s="137" t="str" cm="1">
        <f t="array" aca="1" ref="K89" ca="1">IF(ISNUMBER(Main!$F$12),INDEX(INDIRECT("'"&amp;Main!$E$12&amp;"'!$B$1:$Y$550"),ROW(K89),(MATCH("Time",INDIRECT("'"&amp;Main!$E$12&amp;"'!$B$1:$AA$1"),0))),"--")</f>
        <v>--</v>
      </c>
      <c r="L89" s="137" t="str" cm="1">
        <f t="array" aca="1" ref="L89" ca="1">IF(ISNUMBER(Main!$F$13),INDEX(INDIRECT("'"&amp;Main!$E$13&amp;"'!$B$1:$Y$550"),ROW(L89),(MATCH("Time",INDIRECT("'"&amp;Main!$E$13&amp;"'!$B$1:$AA$1"),0))),"--")</f>
        <v>--</v>
      </c>
      <c r="M89" s="137" t="str" cm="1">
        <f t="array" aca="1" ref="M89" ca="1">IF(ISNUMBER(Main!$F$14),INDEX(INDIRECT("'"&amp;Main!$E$14&amp;"'!$B$1:$Y$550"),ROW(M89),(MATCH("Time",INDIRECT("'"&amp;Main!$E$14&amp;"'!$B$1:$AA$1"),0))),"--")</f>
        <v>--</v>
      </c>
    </row>
    <row r="90" spans="1:13" x14ac:dyDescent="0.3">
      <c r="A90" s="43"/>
      <c r="B90" s="137" cm="1">
        <f t="array" aca="1" ref="B90" ca="1">IF(ISNUMBER(Main!$F$3),INDEX(INDIRECT("'"&amp;Main!$E$3&amp;"'!$B$1:$Y$550"),ROW(B90),(MATCH("Time",INDIRECT("'"&amp;Main!$E$3&amp;"'!$B$1:$AA$1"),0))),"--")</f>
        <v>0</v>
      </c>
      <c r="C90" s="137" cm="1">
        <f t="array" aca="1" ref="C90" ca="1">IF(ISNUMBER(Main!$F$4),INDEX(INDIRECT("'"&amp;Main!$E$4&amp;"'!$B$1:$Y$550"),ROW(C90),(MATCH("Time",INDIRECT("'"&amp;Main!$E$4&amp;"'!$B$1:$AA$1"),0))),"--")</f>
        <v>0</v>
      </c>
      <c r="D90" s="137" cm="1">
        <f t="array" aca="1" ref="D90" ca="1">IF(ISNUMBER(Main!$F$5),INDEX(INDIRECT("'"&amp;Main!$E$5&amp;"'!$B$1:$Y$550"),ROW(D90),(MATCH("Time",INDIRECT("'"&amp;Main!$E$5&amp;"'!$B$1:$AA$1"),0))),"--")</f>
        <v>0</v>
      </c>
      <c r="E90" s="137" cm="1">
        <f t="array" aca="1" ref="E90" ca="1">IF(ISNUMBER(Main!$F$6),INDEX(INDIRECT("'"&amp;Main!$E$6&amp;"'!$B$1:$Y$550"),ROW(E90),(MATCH("Time",INDIRECT("'"&amp;Main!$E$6&amp;"'!$B$1:$AA$1"),0))),"--")</f>
        <v>0</v>
      </c>
      <c r="F90" s="137" cm="1">
        <f t="array" aca="1" ref="F90" ca="1">IF(ISNUMBER(Main!$F$7),INDEX(INDIRECT("'"&amp;Main!$E$7&amp;"'!$B$1:$Y$550"),ROW(F90),(MATCH("Time",INDIRECT("'"&amp;Main!$E$7&amp;"'!$B$1:$AA$1"),0))),"--")</f>
        <v>0</v>
      </c>
      <c r="G90" s="137" cm="1">
        <f t="array" aca="1" ref="G90" ca="1">IF(ISNUMBER(Main!$F$8),INDEX(INDIRECT("'"&amp;Main!$E$8&amp;"'!$B$1:$Y$550"),ROW(G90),(MATCH("Time",INDIRECT("'"&amp;Main!$E$8&amp;"'!$B$1:$AA$1"),0))),"--")</f>
        <v>0</v>
      </c>
      <c r="H90" s="137" t="str" cm="1">
        <f t="array" aca="1" ref="H90" ca="1">IF(ISNUMBER(Main!$F$9),INDEX(INDIRECT("'"&amp;Main!$E$9&amp;"'!$B$1:$Y$550"),ROW(H90),(MATCH("Time",INDIRECT("'"&amp;Main!$E$9&amp;"'!$B$1:$AA$1"),0))),"--")</f>
        <v>--</v>
      </c>
      <c r="I90" s="137" t="str" cm="1">
        <f t="array" aca="1" ref="I90" ca="1">IF(ISNUMBER(Main!$F$10),INDEX(INDIRECT("'"&amp;Main!$E$10&amp;"'!$B$1:$Y$550"),ROW(I90),(MATCH("Time",INDIRECT("'"&amp;Main!$E$10&amp;"'!$B$1:$AA$1"),0))),"--")</f>
        <v>--</v>
      </c>
      <c r="J90" s="137" t="str" cm="1">
        <f t="array" aca="1" ref="J90" ca="1">IF(ISNUMBER(Main!$F$11),INDEX(INDIRECT("'"&amp;Main!$E$11&amp;"'!$B$1:$Y$550"),ROW(J90),(MATCH("Time",INDIRECT("'"&amp;Main!$E$11&amp;"'!$B$1:$AA$1"),0))),"--")</f>
        <v>--</v>
      </c>
      <c r="K90" s="137" t="str" cm="1">
        <f t="array" aca="1" ref="K90" ca="1">IF(ISNUMBER(Main!$F$12),INDEX(INDIRECT("'"&amp;Main!$E$12&amp;"'!$B$1:$Y$550"),ROW(K90),(MATCH("Time",INDIRECT("'"&amp;Main!$E$12&amp;"'!$B$1:$AA$1"),0))),"--")</f>
        <v>--</v>
      </c>
      <c r="L90" s="137" t="str" cm="1">
        <f t="array" aca="1" ref="L90" ca="1">IF(ISNUMBER(Main!$F$13),INDEX(INDIRECT("'"&amp;Main!$E$13&amp;"'!$B$1:$Y$550"),ROW(L90),(MATCH("Time",INDIRECT("'"&amp;Main!$E$13&amp;"'!$B$1:$AA$1"),0))),"--")</f>
        <v>--</v>
      </c>
      <c r="M90" s="137" t="str" cm="1">
        <f t="array" aca="1" ref="M90" ca="1">IF(ISNUMBER(Main!$F$14),INDEX(INDIRECT("'"&amp;Main!$E$14&amp;"'!$B$1:$Y$550"),ROW(M90),(MATCH("Time",INDIRECT("'"&amp;Main!$E$14&amp;"'!$B$1:$AA$1"),0))),"--")</f>
        <v>--</v>
      </c>
    </row>
    <row r="91" spans="1:13" x14ac:dyDescent="0.3">
      <c r="A91" s="43"/>
      <c r="B91" s="137" cm="1">
        <f t="array" aca="1" ref="B91" ca="1">IF(ISNUMBER(Main!$F$3),INDEX(INDIRECT("'"&amp;Main!$E$3&amp;"'!$B$1:$Y$550"),ROW(B91),(MATCH("Time",INDIRECT("'"&amp;Main!$E$3&amp;"'!$B$1:$AA$1"),0))),"--")</f>
        <v>0</v>
      </c>
      <c r="C91" s="137" cm="1">
        <f t="array" aca="1" ref="C91" ca="1">IF(ISNUMBER(Main!$F$4),INDEX(INDIRECT("'"&amp;Main!$E$4&amp;"'!$B$1:$Y$550"),ROW(C91),(MATCH("Time",INDIRECT("'"&amp;Main!$E$4&amp;"'!$B$1:$AA$1"),0))),"--")</f>
        <v>0</v>
      </c>
      <c r="D91" s="137" cm="1">
        <f t="array" aca="1" ref="D91" ca="1">IF(ISNUMBER(Main!$F$5),INDEX(INDIRECT("'"&amp;Main!$E$5&amp;"'!$B$1:$Y$550"),ROW(D91),(MATCH("Time",INDIRECT("'"&amp;Main!$E$5&amp;"'!$B$1:$AA$1"),0))),"--")</f>
        <v>0</v>
      </c>
      <c r="E91" s="137" cm="1">
        <f t="array" aca="1" ref="E91" ca="1">IF(ISNUMBER(Main!$F$6),INDEX(INDIRECT("'"&amp;Main!$E$6&amp;"'!$B$1:$Y$550"),ROW(E91),(MATCH("Time",INDIRECT("'"&amp;Main!$E$6&amp;"'!$B$1:$AA$1"),0))),"--")</f>
        <v>0</v>
      </c>
      <c r="F91" s="137" cm="1">
        <f t="array" aca="1" ref="F91" ca="1">IF(ISNUMBER(Main!$F$7),INDEX(INDIRECT("'"&amp;Main!$E$7&amp;"'!$B$1:$Y$550"),ROW(F91),(MATCH("Time",INDIRECT("'"&amp;Main!$E$7&amp;"'!$B$1:$AA$1"),0))),"--")</f>
        <v>0</v>
      </c>
      <c r="G91" s="137" cm="1">
        <f t="array" aca="1" ref="G91" ca="1">IF(ISNUMBER(Main!$F$8),INDEX(INDIRECT("'"&amp;Main!$E$8&amp;"'!$B$1:$Y$550"),ROW(G91),(MATCH("Time",INDIRECT("'"&amp;Main!$E$8&amp;"'!$B$1:$AA$1"),0))),"--")</f>
        <v>0</v>
      </c>
      <c r="H91" s="137" t="str" cm="1">
        <f t="array" aca="1" ref="H91" ca="1">IF(ISNUMBER(Main!$F$9),INDEX(INDIRECT("'"&amp;Main!$E$9&amp;"'!$B$1:$Y$550"),ROW(H91),(MATCH("Time",INDIRECT("'"&amp;Main!$E$9&amp;"'!$B$1:$AA$1"),0))),"--")</f>
        <v>--</v>
      </c>
      <c r="I91" s="137" t="str" cm="1">
        <f t="array" aca="1" ref="I91" ca="1">IF(ISNUMBER(Main!$F$10),INDEX(INDIRECT("'"&amp;Main!$E$10&amp;"'!$B$1:$Y$550"),ROW(I91),(MATCH("Time",INDIRECT("'"&amp;Main!$E$10&amp;"'!$B$1:$AA$1"),0))),"--")</f>
        <v>--</v>
      </c>
      <c r="J91" s="137" t="str" cm="1">
        <f t="array" aca="1" ref="J91" ca="1">IF(ISNUMBER(Main!$F$11),INDEX(INDIRECT("'"&amp;Main!$E$11&amp;"'!$B$1:$Y$550"),ROW(J91),(MATCH("Time",INDIRECT("'"&amp;Main!$E$11&amp;"'!$B$1:$AA$1"),0))),"--")</f>
        <v>--</v>
      </c>
      <c r="K91" s="137" t="str" cm="1">
        <f t="array" aca="1" ref="K91" ca="1">IF(ISNUMBER(Main!$F$12),INDEX(INDIRECT("'"&amp;Main!$E$12&amp;"'!$B$1:$Y$550"),ROW(K91),(MATCH("Time",INDIRECT("'"&amp;Main!$E$12&amp;"'!$B$1:$AA$1"),0))),"--")</f>
        <v>--</v>
      </c>
      <c r="L91" s="137" t="str" cm="1">
        <f t="array" aca="1" ref="L91" ca="1">IF(ISNUMBER(Main!$F$13),INDEX(INDIRECT("'"&amp;Main!$E$13&amp;"'!$B$1:$Y$550"),ROW(L91),(MATCH("Time",INDIRECT("'"&amp;Main!$E$13&amp;"'!$B$1:$AA$1"),0))),"--")</f>
        <v>--</v>
      </c>
      <c r="M91" s="137" t="str" cm="1">
        <f t="array" aca="1" ref="M91" ca="1">IF(ISNUMBER(Main!$F$14),INDEX(INDIRECT("'"&amp;Main!$E$14&amp;"'!$B$1:$Y$550"),ROW(M91),(MATCH("Time",INDIRECT("'"&amp;Main!$E$14&amp;"'!$B$1:$AA$1"),0))),"--")</f>
        <v>--</v>
      </c>
    </row>
    <row r="92" spans="1:13" x14ac:dyDescent="0.3">
      <c r="A92" s="43"/>
      <c r="B92" s="137" cm="1">
        <f t="array" aca="1" ref="B92" ca="1">IF(ISNUMBER(Main!$F$3),INDEX(INDIRECT("'"&amp;Main!$E$3&amp;"'!$B$1:$Y$550"),ROW(B92),(MATCH("Time",INDIRECT("'"&amp;Main!$E$3&amp;"'!$B$1:$AA$1"),0))),"--")</f>
        <v>0</v>
      </c>
      <c r="C92" s="137" cm="1">
        <f t="array" aca="1" ref="C92" ca="1">IF(ISNUMBER(Main!$F$4),INDEX(INDIRECT("'"&amp;Main!$E$4&amp;"'!$B$1:$Y$550"),ROW(C92),(MATCH("Time",INDIRECT("'"&amp;Main!$E$4&amp;"'!$B$1:$AA$1"),0))),"--")</f>
        <v>0</v>
      </c>
      <c r="D92" s="137" cm="1">
        <f t="array" aca="1" ref="D92" ca="1">IF(ISNUMBER(Main!$F$5),INDEX(INDIRECT("'"&amp;Main!$E$5&amp;"'!$B$1:$Y$550"),ROW(D92),(MATCH("Time",INDIRECT("'"&amp;Main!$E$5&amp;"'!$B$1:$AA$1"),0))),"--")</f>
        <v>0</v>
      </c>
      <c r="E92" s="137" cm="1">
        <f t="array" aca="1" ref="E92" ca="1">IF(ISNUMBER(Main!$F$6),INDEX(INDIRECT("'"&amp;Main!$E$6&amp;"'!$B$1:$Y$550"),ROW(E92),(MATCH("Time",INDIRECT("'"&amp;Main!$E$6&amp;"'!$B$1:$AA$1"),0))),"--")</f>
        <v>0</v>
      </c>
      <c r="F92" s="137" cm="1">
        <f t="array" aca="1" ref="F92" ca="1">IF(ISNUMBER(Main!$F$7),INDEX(INDIRECT("'"&amp;Main!$E$7&amp;"'!$B$1:$Y$550"),ROW(F92),(MATCH("Time",INDIRECT("'"&amp;Main!$E$7&amp;"'!$B$1:$AA$1"),0))),"--")</f>
        <v>0</v>
      </c>
      <c r="G92" s="137" cm="1">
        <f t="array" aca="1" ref="G92" ca="1">IF(ISNUMBER(Main!$F$8),INDEX(INDIRECT("'"&amp;Main!$E$8&amp;"'!$B$1:$Y$550"),ROW(G92),(MATCH("Time",INDIRECT("'"&amp;Main!$E$8&amp;"'!$B$1:$AA$1"),0))),"--")</f>
        <v>0</v>
      </c>
      <c r="H92" s="137" t="str" cm="1">
        <f t="array" aca="1" ref="H92" ca="1">IF(ISNUMBER(Main!$F$9),INDEX(INDIRECT("'"&amp;Main!$E$9&amp;"'!$B$1:$Y$550"),ROW(H92),(MATCH("Time",INDIRECT("'"&amp;Main!$E$9&amp;"'!$B$1:$AA$1"),0))),"--")</f>
        <v>--</v>
      </c>
      <c r="I92" s="137" t="str" cm="1">
        <f t="array" aca="1" ref="I92" ca="1">IF(ISNUMBER(Main!$F$10),INDEX(INDIRECT("'"&amp;Main!$E$10&amp;"'!$B$1:$Y$550"),ROW(I92),(MATCH("Time",INDIRECT("'"&amp;Main!$E$10&amp;"'!$B$1:$AA$1"),0))),"--")</f>
        <v>--</v>
      </c>
      <c r="J92" s="137" t="str" cm="1">
        <f t="array" aca="1" ref="J92" ca="1">IF(ISNUMBER(Main!$F$11),INDEX(INDIRECT("'"&amp;Main!$E$11&amp;"'!$B$1:$Y$550"),ROW(J92),(MATCH("Time",INDIRECT("'"&amp;Main!$E$11&amp;"'!$B$1:$AA$1"),0))),"--")</f>
        <v>--</v>
      </c>
      <c r="K92" s="137" t="str" cm="1">
        <f t="array" aca="1" ref="K92" ca="1">IF(ISNUMBER(Main!$F$12),INDEX(INDIRECT("'"&amp;Main!$E$12&amp;"'!$B$1:$Y$550"),ROW(K92),(MATCH("Time",INDIRECT("'"&amp;Main!$E$12&amp;"'!$B$1:$AA$1"),0))),"--")</f>
        <v>--</v>
      </c>
      <c r="L92" s="137" t="str" cm="1">
        <f t="array" aca="1" ref="L92" ca="1">IF(ISNUMBER(Main!$F$13),INDEX(INDIRECT("'"&amp;Main!$E$13&amp;"'!$B$1:$Y$550"),ROW(L92),(MATCH("Time",INDIRECT("'"&amp;Main!$E$13&amp;"'!$B$1:$AA$1"),0))),"--")</f>
        <v>--</v>
      </c>
      <c r="M92" s="137" t="str" cm="1">
        <f t="array" aca="1" ref="M92" ca="1">IF(ISNUMBER(Main!$F$14),INDEX(INDIRECT("'"&amp;Main!$E$14&amp;"'!$B$1:$Y$550"),ROW(M92),(MATCH("Time",INDIRECT("'"&amp;Main!$E$14&amp;"'!$B$1:$AA$1"),0))),"--")</f>
        <v>--</v>
      </c>
    </row>
    <row r="93" spans="1:13" x14ac:dyDescent="0.3">
      <c r="A93" s="43"/>
      <c r="B93" s="137" cm="1">
        <f t="array" aca="1" ref="B93" ca="1">IF(ISNUMBER(Main!$F$3),INDEX(INDIRECT("'"&amp;Main!$E$3&amp;"'!$B$1:$Y$550"),ROW(B93),(MATCH("Time",INDIRECT("'"&amp;Main!$E$3&amp;"'!$B$1:$AA$1"),0))),"--")</f>
        <v>0</v>
      </c>
      <c r="C93" s="137" cm="1">
        <f t="array" aca="1" ref="C93" ca="1">IF(ISNUMBER(Main!$F$4),INDEX(INDIRECT("'"&amp;Main!$E$4&amp;"'!$B$1:$Y$550"),ROW(C93),(MATCH("Time",INDIRECT("'"&amp;Main!$E$4&amp;"'!$B$1:$AA$1"),0))),"--")</f>
        <v>0</v>
      </c>
      <c r="D93" s="137" cm="1">
        <f t="array" aca="1" ref="D93" ca="1">IF(ISNUMBER(Main!$F$5),INDEX(INDIRECT("'"&amp;Main!$E$5&amp;"'!$B$1:$Y$550"),ROW(D93),(MATCH("Time",INDIRECT("'"&amp;Main!$E$5&amp;"'!$B$1:$AA$1"),0))),"--")</f>
        <v>0</v>
      </c>
      <c r="E93" s="137" cm="1">
        <f t="array" aca="1" ref="E93" ca="1">IF(ISNUMBER(Main!$F$6),INDEX(INDIRECT("'"&amp;Main!$E$6&amp;"'!$B$1:$Y$550"),ROW(E93),(MATCH("Time",INDIRECT("'"&amp;Main!$E$6&amp;"'!$B$1:$AA$1"),0))),"--")</f>
        <v>0</v>
      </c>
      <c r="F93" s="137" cm="1">
        <f t="array" aca="1" ref="F93" ca="1">IF(ISNUMBER(Main!$F$7),INDEX(INDIRECT("'"&amp;Main!$E$7&amp;"'!$B$1:$Y$550"),ROW(F93),(MATCH("Time",INDIRECT("'"&amp;Main!$E$7&amp;"'!$B$1:$AA$1"),0))),"--")</f>
        <v>0</v>
      </c>
      <c r="G93" s="137" cm="1">
        <f t="array" aca="1" ref="G93" ca="1">IF(ISNUMBER(Main!$F$8),INDEX(INDIRECT("'"&amp;Main!$E$8&amp;"'!$B$1:$Y$550"),ROW(G93),(MATCH("Time",INDIRECT("'"&amp;Main!$E$8&amp;"'!$B$1:$AA$1"),0))),"--")</f>
        <v>0</v>
      </c>
      <c r="H93" s="137" t="str" cm="1">
        <f t="array" aca="1" ref="H93" ca="1">IF(ISNUMBER(Main!$F$9),INDEX(INDIRECT("'"&amp;Main!$E$9&amp;"'!$B$1:$Y$550"),ROW(H93),(MATCH("Time",INDIRECT("'"&amp;Main!$E$9&amp;"'!$B$1:$AA$1"),0))),"--")</f>
        <v>--</v>
      </c>
      <c r="I93" s="137" t="str" cm="1">
        <f t="array" aca="1" ref="I93" ca="1">IF(ISNUMBER(Main!$F$10),INDEX(INDIRECT("'"&amp;Main!$E$10&amp;"'!$B$1:$Y$550"),ROW(I93),(MATCH("Time",INDIRECT("'"&amp;Main!$E$10&amp;"'!$B$1:$AA$1"),0))),"--")</f>
        <v>--</v>
      </c>
      <c r="J93" s="137" t="str" cm="1">
        <f t="array" aca="1" ref="J93" ca="1">IF(ISNUMBER(Main!$F$11),INDEX(INDIRECT("'"&amp;Main!$E$11&amp;"'!$B$1:$Y$550"),ROW(J93),(MATCH("Time",INDIRECT("'"&amp;Main!$E$11&amp;"'!$B$1:$AA$1"),0))),"--")</f>
        <v>--</v>
      </c>
      <c r="K93" s="137" t="str" cm="1">
        <f t="array" aca="1" ref="K93" ca="1">IF(ISNUMBER(Main!$F$12),INDEX(INDIRECT("'"&amp;Main!$E$12&amp;"'!$B$1:$Y$550"),ROW(K93),(MATCH("Time",INDIRECT("'"&amp;Main!$E$12&amp;"'!$B$1:$AA$1"),0))),"--")</f>
        <v>--</v>
      </c>
      <c r="L93" s="137" t="str" cm="1">
        <f t="array" aca="1" ref="L93" ca="1">IF(ISNUMBER(Main!$F$13),INDEX(INDIRECT("'"&amp;Main!$E$13&amp;"'!$B$1:$Y$550"),ROW(L93),(MATCH("Time",INDIRECT("'"&amp;Main!$E$13&amp;"'!$B$1:$AA$1"),0))),"--")</f>
        <v>--</v>
      </c>
      <c r="M93" s="137" t="str" cm="1">
        <f t="array" aca="1" ref="M93" ca="1">IF(ISNUMBER(Main!$F$14),INDEX(INDIRECT("'"&amp;Main!$E$14&amp;"'!$B$1:$Y$550"),ROW(M93),(MATCH("Time",INDIRECT("'"&amp;Main!$E$14&amp;"'!$B$1:$AA$1"),0))),"--")</f>
        <v>--</v>
      </c>
    </row>
    <row r="94" spans="1:13" x14ac:dyDescent="0.3">
      <c r="A94" s="43"/>
      <c r="B94" s="137" cm="1">
        <f t="array" aca="1" ref="B94" ca="1">IF(ISNUMBER(Main!$F$3),INDEX(INDIRECT("'"&amp;Main!$E$3&amp;"'!$B$1:$Y$550"),ROW(B94),(MATCH("Time",INDIRECT("'"&amp;Main!$E$3&amp;"'!$B$1:$AA$1"),0))),"--")</f>
        <v>0</v>
      </c>
      <c r="C94" s="137" cm="1">
        <f t="array" aca="1" ref="C94" ca="1">IF(ISNUMBER(Main!$F$4),INDEX(INDIRECT("'"&amp;Main!$E$4&amp;"'!$B$1:$Y$550"),ROW(C94),(MATCH("Time",INDIRECT("'"&amp;Main!$E$4&amp;"'!$B$1:$AA$1"),0))),"--")</f>
        <v>0</v>
      </c>
      <c r="D94" s="137" cm="1">
        <f t="array" aca="1" ref="D94" ca="1">IF(ISNUMBER(Main!$F$5),INDEX(INDIRECT("'"&amp;Main!$E$5&amp;"'!$B$1:$Y$550"),ROW(D94),(MATCH("Time",INDIRECT("'"&amp;Main!$E$5&amp;"'!$B$1:$AA$1"),0))),"--")</f>
        <v>0</v>
      </c>
      <c r="E94" s="137" cm="1">
        <f t="array" aca="1" ref="E94" ca="1">IF(ISNUMBER(Main!$F$6),INDEX(INDIRECT("'"&amp;Main!$E$6&amp;"'!$B$1:$Y$550"),ROW(E94),(MATCH("Time",INDIRECT("'"&amp;Main!$E$6&amp;"'!$B$1:$AA$1"),0))),"--")</f>
        <v>0</v>
      </c>
      <c r="F94" s="137" cm="1">
        <f t="array" aca="1" ref="F94" ca="1">IF(ISNUMBER(Main!$F$7),INDEX(INDIRECT("'"&amp;Main!$E$7&amp;"'!$B$1:$Y$550"),ROW(F94),(MATCH("Time",INDIRECT("'"&amp;Main!$E$7&amp;"'!$B$1:$AA$1"),0))),"--")</f>
        <v>0</v>
      </c>
      <c r="G94" s="137" cm="1">
        <f t="array" aca="1" ref="G94" ca="1">IF(ISNUMBER(Main!$F$8),INDEX(INDIRECT("'"&amp;Main!$E$8&amp;"'!$B$1:$Y$550"),ROW(G94),(MATCH("Time",INDIRECT("'"&amp;Main!$E$8&amp;"'!$B$1:$AA$1"),0))),"--")</f>
        <v>0</v>
      </c>
      <c r="H94" s="137" t="str" cm="1">
        <f t="array" aca="1" ref="H94" ca="1">IF(ISNUMBER(Main!$F$9),INDEX(INDIRECT("'"&amp;Main!$E$9&amp;"'!$B$1:$Y$550"),ROW(H94),(MATCH("Time",INDIRECT("'"&amp;Main!$E$9&amp;"'!$B$1:$AA$1"),0))),"--")</f>
        <v>--</v>
      </c>
      <c r="I94" s="137" t="str" cm="1">
        <f t="array" aca="1" ref="I94" ca="1">IF(ISNUMBER(Main!$F$10),INDEX(INDIRECT("'"&amp;Main!$E$10&amp;"'!$B$1:$Y$550"),ROW(I94),(MATCH("Time",INDIRECT("'"&amp;Main!$E$10&amp;"'!$B$1:$AA$1"),0))),"--")</f>
        <v>--</v>
      </c>
      <c r="J94" s="137" t="str" cm="1">
        <f t="array" aca="1" ref="J94" ca="1">IF(ISNUMBER(Main!$F$11),INDEX(INDIRECT("'"&amp;Main!$E$11&amp;"'!$B$1:$Y$550"),ROW(J94),(MATCH("Time",INDIRECT("'"&amp;Main!$E$11&amp;"'!$B$1:$AA$1"),0))),"--")</f>
        <v>--</v>
      </c>
      <c r="K94" s="137" t="str" cm="1">
        <f t="array" aca="1" ref="K94" ca="1">IF(ISNUMBER(Main!$F$12),INDEX(INDIRECT("'"&amp;Main!$E$12&amp;"'!$B$1:$Y$550"),ROW(K94),(MATCH("Time",INDIRECT("'"&amp;Main!$E$12&amp;"'!$B$1:$AA$1"),0))),"--")</f>
        <v>--</v>
      </c>
      <c r="L94" s="137" t="str" cm="1">
        <f t="array" aca="1" ref="L94" ca="1">IF(ISNUMBER(Main!$F$13),INDEX(INDIRECT("'"&amp;Main!$E$13&amp;"'!$B$1:$Y$550"),ROW(L94),(MATCH("Time",INDIRECT("'"&amp;Main!$E$13&amp;"'!$B$1:$AA$1"),0))),"--")</f>
        <v>--</v>
      </c>
      <c r="M94" s="137" t="str" cm="1">
        <f t="array" aca="1" ref="M94" ca="1">IF(ISNUMBER(Main!$F$14),INDEX(INDIRECT("'"&amp;Main!$E$14&amp;"'!$B$1:$Y$550"),ROW(M94),(MATCH("Time",INDIRECT("'"&amp;Main!$E$14&amp;"'!$B$1:$AA$1"),0))),"--")</f>
        <v>--</v>
      </c>
    </row>
    <row r="95" spans="1:13" x14ac:dyDescent="0.3">
      <c r="A95" s="43"/>
      <c r="B95" s="137" cm="1">
        <f t="array" aca="1" ref="B95" ca="1">IF(ISNUMBER(Main!$F$3),INDEX(INDIRECT("'"&amp;Main!$E$3&amp;"'!$B$1:$Y$550"),ROW(B95),(MATCH("Time",INDIRECT("'"&amp;Main!$E$3&amp;"'!$B$1:$AA$1"),0))),"--")</f>
        <v>0</v>
      </c>
      <c r="C95" s="137" cm="1">
        <f t="array" aca="1" ref="C95" ca="1">IF(ISNUMBER(Main!$F$4),INDEX(INDIRECT("'"&amp;Main!$E$4&amp;"'!$B$1:$Y$550"),ROW(C95),(MATCH("Time",INDIRECT("'"&amp;Main!$E$4&amp;"'!$B$1:$AA$1"),0))),"--")</f>
        <v>0</v>
      </c>
      <c r="D95" s="137" cm="1">
        <f t="array" aca="1" ref="D95" ca="1">IF(ISNUMBER(Main!$F$5),INDEX(INDIRECT("'"&amp;Main!$E$5&amp;"'!$B$1:$Y$550"),ROW(D95),(MATCH("Time",INDIRECT("'"&amp;Main!$E$5&amp;"'!$B$1:$AA$1"),0))),"--")</f>
        <v>0</v>
      </c>
      <c r="E95" s="137" cm="1">
        <f t="array" aca="1" ref="E95" ca="1">IF(ISNUMBER(Main!$F$6),INDEX(INDIRECT("'"&amp;Main!$E$6&amp;"'!$B$1:$Y$550"),ROW(E95),(MATCH("Time",INDIRECT("'"&amp;Main!$E$6&amp;"'!$B$1:$AA$1"),0))),"--")</f>
        <v>0</v>
      </c>
      <c r="F95" s="137" cm="1">
        <f t="array" aca="1" ref="F95" ca="1">IF(ISNUMBER(Main!$F$7),INDEX(INDIRECT("'"&amp;Main!$E$7&amp;"'!$B$1:$Y$550"),ROW(F95),(MATCH("Time",INDIRECT("'"&amp;Main!$E$7&amp;"'!$B$1:$AA$1"),0))),"--")</f>
        <v>0</v>
      </c>
      <c r="G95" s="137" cm="1">
        <f t="array" aca="1" ref="G95" ca="1">IF(ISNUMBER(Main!$F$8),INDEX(INDIRECT("'"&amp;Main!$E$8&amp;"'!$B$1:$Y$550"),ROW(G95),(MATCH("Time",INDIRECT("'"&amp;Main!$E$8&amp;"'!$B$1:$AA$1"),0))),"--")</f>
        <v>0</v>
      </c>
      <c r="H95" s="137" t="str" cm="1">
        <f t="array" aca="1" ref="H95" ca="1">IF(ISNUMBER(Main!$F$9),INDEX(INDIRECT("'"&amp;Main!$E$9&amp;"'!$B$1:$Y$550"),ROW(H95),(MATCH("Time",INDIRECT("'"&amp;Main!$E$9&amp;"'!$B$1:$AA$1"),0))),"--")</f>
        <v>--</v>
      </c>
      <c r="I95" s="137" t="str" cm="1">
        <f t="array" aca="1" ref="I95" ca="1">IF(ISNUMBER(Main!$F$10),INDEX(INDIRECT("'"&amp;Main!$E$10&amp;"'!$B$1:$Y$550"),ROW(I95),(MATCH("Time",INDIRECT("'"&amp;Main!$E$10&amp;"'!$B$1:$AA$1"),0))),"--")</f>
        <v>--</v>
      </c>
      <c r="J95" s="137" t="str" cm="1">
        <f t="array" aca="1" ref="J95" ca="1">IF(ISNUMBER(Main!$F$11),INDEX(INDIRECT("'"&amp;Main!$E$11&amp;"'!$B$1:$Y$550"),ROW(J95),(MATCH("Time",INDIRECT("'"&amp;Main!$E$11&amp;"'!$B$1:$AA$1"),0))),"--")</f>
        <v>--</v>
      </c>
      <c r="K95" s="137" t="str" cm="1">
        <f t="array" aca="1" ref="K95" ca="1">IF(ISNUMBER(Main!$F$12),INDEX(INDIRECT("'"&amp;Main!$E$12&amp;"'!$B$1:$Y$550"),ROW(K95),(MATCH("Time",INDIRECT("'"&amp;Main!$E$12&amp;"'!$B$1:$AA$1"),0))),"--")</f>
        <v>--</v>
      </c>
      <c r="L95" s="137" t="str" cm="1">
        <f t="array" aca="1" ref="L95" ca="1">IF(ISNUMBER(Main!$F$13),INDEX(INDIRECT("'"&amp;Main!$E$13&amp;"'!$B$1:$Y$550"),ROW(L95),(MATCH("Time",INDIRECT("'"&amp;Main!$E$13&amp;"'!$B$1:$AA$1"),0))),"--")</f>
        <v>--</v>
      </c>
      <c r="M95" s="137" t="str" cm="1">
        <f t="array" aca="1" ref="M95" ca="1">IF(ISNUMBER(Main!$F$14),INDEX(INDIRECT("'"&amp;Main!$E$14&amp;"'!$B$1:$Y$550"),ROW(M95),(MATCH("Time",INDIRECT("'"&amp;Main!$E$14&amp;"'!$B$1:$AA$1"),0))),"--")</f>
        <v>--</v>
      </c>
    </row>
    <row r="96" spans="1:13" x14ac:dyDescent="0.3">
      <c r="A96" s="43"/>
      <c r="B96" s="137" cm="1">
        <f t="array" aca="1" ref="B96" ca="1">IF(ISNUMBER(Main!$F$3),INDEX(INDIRECT("'"&amp;Main!$E$3&amp;"'!$B$1:$Y$550"),ROW(B96),(MATCH("Time",INDIRECT("'"&amp;Main!$E$3&amp;"'!$B$1:$AA$1"),0))),"--")</f>
        <v>0</v>
      </c>
      <c r="C96" s="137" cm="1">
        <f t="array" aca="1" ref="C96" ca="1">IF(ISNUMBER(Main!$F$4),INDEX(INDIRECT("'"&amp;Main!$E$4&amp;"'!$B$1:$Y$550"),ROW(C96),(MATCH("Time",INDIRECT("'"&amp;Main!$E$4&amp;"'!$B$1:$AA$1"),0))),"--")</f>
        <v>0</v>
      </c>
      <c r="D96" s="137" cm="1">
        <f t="array" aca="1" ref="D96" ca="1">IF(ISNUMBER(Main!$F$5),INDEX(INDIRECT("'"&amp;Main!$E$5&amp;"'!$B$1:$Y$550"),ROW(D96),(MATCH("Time",INDIRECT("'"&amp;Main!$E$5&amp;"'!$B$1:$AA$1"),0))),"--")</f>
        <v>0</v>
      </c>
      <c r="E96" s="137" cm="1">
        <f t="array" aca="1" ref="E96" ca="1">IF(ISNUMBER(Main!$F$6),INDEX(INDIRECT("'"&amp;Main!$E$6&amp;"'!$B$1:$Y$550"),ROW(E96),(MATCH("Time",INDIRECT("'"&amp;Main!$E$6&amp;"'!$B$1:$AA$1"),0))),"--")</f>
        <v>0</v>
      </c>
      <c r="F96" s="137" cm="1">
        <f t="array" aca="1" ref="F96" ca="1">IF(ISNUMBER(Main!$F$7),INDEX(INDIRECT("'"&amp;Main!$E$7&amp;"'!$B$1:$Y$550"),ROW(F96),(MATCH("Time",INDIRECT("'"&amp;Main!$E$7&amp;"'!$B$1:$AA$1"),0))),"--")</f>
        <v>0</v>
      </c>
      <c r="G96" s="137" cm="1">
        <f t="array" aca="1" ref="G96" ca="1">IF(ISNUMBER(Main!$F$8),INDEX(INDIRECT("'"&amp;Main!$E$8&amp;"'!$B$1:$Y$550"),ROW(G96),(MATCH("Time",INDIRECT("'"&amp;Main!$E$8&amp;"'!$B$1:$AA$1"),0))),"--")</f>
        <v>0</v>
      </c>
      <c r="H96" s="137" t="str" cm="1">
        <f t="array" aca="1" ref="H96" ca="1">IF(ISNUMBER(Main!$F$9),INDEX(INDIRECT("'"&amp;Main!$E$9&amp;"'!$B$1:$Y$550"),ROW(H96),(MATCH("Time",INDIRECT("'"&amp;Main!$E$9&amp;"'!$B$1:$AA$1"),0))),"--")</f>
        <v>--</v>
      </c>
      <c r="I96" s="137" t="str" cm="1">
        <f t="array" aca="1" ref="I96" ca="1">IF(ISNUMBER(Main!$F$10),INDEX(INDIRECT("'"&amp;Main!$E$10&amp;"'!$B$1:$Y$550"),ROW(I96),(MATCH("Time",INDIRECT("'"&amp;Main!$E$10&amp;"'!$B$1:$AA$1"),0))),"--")</f>
        <v>--</v>
      </c>
      <c r="J96" s="137" t="str" cm="1">
        <f t="array" aca="1" ref="J96" ca="1">IF(ISNUMBER(Main!$F$11),INDEX(INDIRECT("'"&amp;Main!$E$11&amp;"'!$B$1:$Y$550"),ROW(J96),(MATCH("Time",INDIRECT("'"&amp;Main!$E$11&amp;"'!$B$1:$AA$1"),0))),"--")</f>
        <v>--</v>
      </c>
      <c r="K96" s="137" t="str" cm="1">
        <f t="array" aca="1" ref="K96" ca="1">IF(ISNUMBER(Main!$F$12),INDEX(INDIRECT("'"&amp;Main!$E$12&amp;"'!$B$1:$Y$550"),ROW(K96),(MATCH("Time",INDIRECT("'"&amp;Main!$E$12&amp;"'!$B$1:$AA$1"),0))),"--")</f>
        <v>--</v>
      </c>
      <c r="L96" s="137" t="str" cm="1">
        <f t="array" aca="1" ref="L96" ca="1">IF(ISNUMBER(Main!$F$13),INDEX(INDIRECT("'"&amp;Main!$E$13&amp;"'!$B$1:$Y$550"),ROW(L96),(MATCH("Time",INDIRECT("'"&amp;Main!$E$13&amp;"'!$B$1:$AA$1"),0))),"--")</f>
        <v>--</v>
      </c>
      <c r="M96" s="137" t="str" cm="1">
        <f t="array" aca="1" ref="M96" ca="1">IF(ISNUMBER(Main!$F$14),INDEX(INDIRECT("'"&amp;Main!$E$14&amp;"'!$B$1:$Y$550"),ROW(M96),(MATCH("Time",INDIRECT("'"&amp;Main!$E$14&amp;"'!$B$1:$AA$1"),0))),"--")</f>
        <v>--</v>
      </c>
    </row>
    <row r="97" spans="1:13" x14ac:dyDescent="0.3">
      <c r="A97" s="43"/>
      <c r="B97" s="137" cm="1">
        <f t="array" aca="1" ref="B97" ca="1">IF(ISNUMBER(Main!$F$3),INDEX(INDIRECT("'"&amp;Main!$E$3&amp;"'!$B$1:$Y$550"),ROW(B97),(MATCH("Time",INDIRECT("'"&amp;Main!$E$3&amp;"'!$B$1:$AA$1"),0))),"--")</f>
        <v>0</v>
      </c>
      <c r="C97" s="137" cm="1">
        <f t="array" aca="1" ref="C97" ca="1">IF(ISNUMBER(Main!$F$4),INDEX(INDIRECT("'"&amp;Main!$E$4&amp;"'!$B$1:$Y$550"),ROW(C97),(MATCH("Time",INDIRECT("'"&amp;Main!$E$4&amp;"'!$B$1:$AA$1"),0))),"--")</f>
        <v>0</v>
      </c>
      <c r="D97" s="137" cm="1">
        <f t="array" aca="1" ref="D97" ca="1">IF(ISNUMBER(Main!$F$5),INDEX(INDIRECT("'"&amp;Main!$E$5&amp;"'!$B$1:$Y$550"),ROW(D97),(MATCH("Time",INDIRECT("'"&amp;Main!$E$5&amp;"'!$B$1:$AA$1"),0))),"--")</f>
        <v>0</v>
      </c>
      <c r="E97" s="137" cm="1">
        <f t="array" aca="1" ref="E97" ca="1">IF(ISNUMBER(Main!$F$6),INDEX(INDIRECT("'"&amp;Main!$E$6&amp;"'!$B$1:$Y$550"),ROW(E97),(MATCH("Time",INDIRECT("'"&amp;Main!$E$6&amp;"'!$B$1:$AA$1"),0))),"--")</f>
        <v>0</v>
      </c>
      <c r="F97" s="137" cm="1">
        <f t="array" aca="1" ref="F97" ca="1">IF(ISNUMBER(Main!$F$7),INDEX(INDIRECT("'"&amp;Main!$E$7&amp;"'!$B$1:$Y$550"),ROW(F97),(MATCH("Time",INDIRECT("'"&amp;Main!$E$7&amp;"'!$B$1:$AA$1"),0))),"--")</f>
        <v>0</v>
      </c>
      <c r="G97" s="137" cm="1">
        <f t="array" aca="1" ref="G97" ca="1">IF(ISNUMBER(Main!$F$8),INDEX(INDIRECT("'"&amp;Main!$E$8&amp;"'!$B$1:$Y$550"),ROW(G97),(MATCH("Time",INDIRECT("'"&amp;Main!$E$8&amp;"'!$B$1:$AA$1"),0))),"--")</f>
        <v>0</v>
      </c>
      <c r="H97" s="137" t="str" cm="1">
        <f t="array" aca="1" ref="H97" ca="1">IF(ISNUMBER(Main!$F$9),INDEX(INDIRECT("'"&amp;Main!$E$9&amp;"'!$B$1:$Y$550"),ROW(H97),(MATCH("Time",INDIRECT("'"&amp;Main!$E$9&amp;"'!$B$1:$AA$1"),0))),"--")</f>
        <v>--</v>
      </c>
      <c r="I97" s="137" t="str" cm="1">
        <f t="array" aca="1" ref="I97" ca="1">IF(ISNUMBER(Main!$F$10),INDEX(INDIRECT("'"&amp;Main!$E$10&amp;"'!$B$1:$Y$550"),ROW(I97),(MATCH("Time",INDIRECT("'"&amp;Main!$E$10&amp;"'!$B$1:$AA$1"),0))),"--")</f>
        <v>--</v>
      </c>
      <c r="J97" s="137" t="str" cm="1">
        <f t="array" aca="1" ref="J97" ca="1">IF(ISNUMBER(Main!$F$11),INDEX(INDIRECT("'"&amp;Main!$E$11&amp;"'!$B$1:$Y$550"),ROW(J97),(MATCH("Time",INDIRECT("'"&amp;Main!$E$11&amp;"'!$B$1:$AA$1"),0))),"--")</f>
        <v>--</v>
      </c>
      <c r="K97" s="137" t="str" cm="1">
        <f t="array" aca="1" ref="K97" ca="1">IF(ISNUMBER(Main!$F$12),INDEX(INDIRECT("'"&amp;Main!$E$12&amp;"'!$B$1:$Y$550"),ROW(K97),(MATCH("Time",INDIRECT("'"&amp;Main!$E$12&amp;"'!$B$1:$AA$1"),0))),"--")</f>
        <v>--</v>
      </c>
      <c r="L97" s="137" t="str" cm="1">
        <f t="array" aca="1" ref="L97" ca="1">IF(ISNUMBER(Main!$F$13),INDEX(INDIRECT("'"&amp;Main!$E$13&amp;"'!$B$1:$Y$550"),ROW(L97),(MATCH("Time",INDIRECT("'"&amp;Main!$E$13&amp;"'!$B$1:$AA$1"),0))),"--")</f>
        <v>--</v>
      </c>
      <c r="M97" s="137" t="str" cm="1">
        <f t="array" aca="1" ref="M97" ca="1">IF(ISNUMBER(Main!$F$14),INDEX(INDIRECT("'"&amp;Main!$E$14&amp;"'!$B$1:$Y$550"),ROW(M97),(MATCH("Time",INDIRECT("'"&amp;Main!$E$14&amp;"'!$B$1:$AA$1"),0))),"--")</f>
        <v>--</v>
      </c>
    </row>
    <row r="98" spans="1:13" x14ac:dyDescent="0.3">
      <c r="A98" s="43"/>
      <c r="B98" s="137" cm="1">
        <f t="array" aca="1" ref="B98" ca="1">IF(ISNUMBER(Main!$F$3),INDEX(INDIRECT("'"&amp;Main!$E$3&amp;"'!$B$1:$Y$550"),ROW(B98),(MATCH("Time",INDIRECT("'"&amp;Main!$E$3&amp;"'!$B$1:$AA$1"),0))),"--")</f>
        <v>0</v>
      </c>
      <c r="C98" s="137" cm="1">
        <f t="array" aca="1" ref="C98" ca="1">IF(ISNUMBER(Main!$F$4),INDEX(INDIRECT("'"&amp;Main!$E$4&amp;"'!$B$1:$Y$550"),ROW(C98),(MATCH("Time",INDIRECT("'"&amp;Main!$E$4&amp;"'!$B$1:$AA$1"),0))),"--")</f>
        <v>0</v>
      </c>
      <c r="D98" s="137" cm="1">
        <f t="array" aca="1" ref="D98" ca="1">IF(ISNUMBER(Main!$F$5),INDEX(INDIRECT("'"&amp;Main!$E$5&amp;"'!$B$1:$Y$550"),ROW(D98),(MATCH("Time",INDIRECT("'"&amp;Main!$E$5&amp;"'!$B$1:$AA$1"),0))),"--")</f>
        <v>0</v>
      </c>
      <c r="E98" s="137" cm="1">
        <f t="array" aca="1" ref="E98" ca="1">IF(ISNUMBER(Main!$F$6),INDEX(INDIRECT("'"&amp;Main!$E$6&amp;"'!$B$1:$Y$550"),ROW(E98),(MATCH("Time",INDIRECT("'"&amp;Main!$E$6&amp;"'!$B$1:$AA$1"),0))),"--")</f>
        <v>0</v>
      </c>
      <c r="F98" s="137" cm="1">
        <f t="array" aca="1" ref="F98" ca="1">IF(ISNUMBER(Main!$F$7),INDEX(INDIRECT("'"&amp;Main!$E$7&amp;"'!$B$1:$Y$550"),ROW(F98),(MATCH("Time",INDIRECT("'"&amp;Main!$E$7&amp;"'!$B$1:$AA$1"),0))),"--")</f>
        <v>0</v>
      </c>
      <c r="G98" s="137" cm="1">
        <f t="array" aca="1" ref="G98" ca="1">IF(ISNUMBER(Main!$F$8),INDEX(INDIRECT("'"&amp;Main!$E$8&amp;"'!$B$1:$Y$550"),ROW(G98),(MATCH("Time",INDIRECT("'"&amp;Main!$E$8&amp;"'!$B$1:$AA$1"),0))),"--")</f>
        <v>0</v>
      </c>
      <c r="H98" s="137" t="str" cm="1">
        <f t="array" aca="1" ref="H98" ca="1">IF(ISNUMBER(Main!$F$9),INDEX(INDIRECT("'"&amp;Main!$E$9&amp;"'!$B$1:$Y$550"),ROW(H98),(MATCH("Time",INDIRECT("'"&amp;Main!$E$9&amp;"'!$B$1:$AA$1"),0))),"--")</f>
        <v>--</v>
      </c>
      <c r="I98" s="137" t="str" cm="1">
        <f t="array" aca="1" ref="I98" ca="1">IF(ISNUMBER(Main!$F$10),INDEX(INDIRECT("'"&amp;Main!$E$10&amp;"'!$B$1:$Y$550"),ROW(I98),(MATCH("Time",INDIRECT("'"&amp;Main!$E$10&amp;"'!$B$1:$AA$1"),0))),"--")</f>
        <v>--</v>
      </c>
      <c r="J98" s="137" t="str" cm="1">
        <f t="array" aca="1" ref="J98" ca="1">IF(ISNUMBER(Main!$F$11),INDEX(INDIRECT("'"&amp;Main!$E$11&amp;"'!$B$1:$Y$550"),ROW(J98),(MATCH("Time",INDIRECT("'"&amp;Main!$E$11&amp;"'!$B$1:$AA$1"),0))),"--")</f>
        <v>--</v>
      </c>
      <c r="K98" s="137" t="str" cm="1">
        <f t="array" aca="1" ref="K98" ca="1">IF(ISNUMBER(Main!$F$12),INDEX(INDIRECT("'"&amp;Main!$E$12&amp;"'!$B$1:$Y$550"),ROW(K98),(MATCH("Time",INDIRECT("'"&amp;Main!$E$12&amp;"'!$B$1:$AA$1"),0))),"--")</f>
        <v>--</v>
      </c>
      <c r="L98" s="137" t="str" cm="1">
        <f t="array" aca="1" ref="L98" ca="1">IF(ISNUMBER(Main!$F$13),INDEX(INDIRECT("'"&amp;Main!$E$13&amp;"'!$B$1:$Y$550"),ROW(L98),(MATCH("Time",INDIRECT("'"&amp;Main!$E$13&amp;"'!$B$1:$AA$1"),0))),"--")</f>
        <v>--</v>
      </c>
      <c r="M98" s="137" t="str" cm="1">
        <f t="array" aca="1" ref="M98" ca="1">IF(ISNUMBER(Main!$F$14),INDEX(INDIRECT("'"&amp;Main!$E$14&amp;"'!$B$1:$Y$550"),ROW(M98),(MATCH("Time",INDIRECT("'"&amp;Main!$E$14&amp;"'!$B$1:$AA$1"),0))),"--")</f>
        <v>--</v>
      </c>
    </row>
    <row r="99" spans="1:13" x14ac:dyDescent="0.3">
      <c r="A99" s="43"/>
      <c r="B99" s="137" cm="1">
        <f t="array" aca="1" ref="B99" ca="1">IF(ISNUMBER(Main!$F$3),INDEX(INDIRECT("'"&amp;Main!$E$3&amp;"'!$B$1:$Y$550"),ROW(B99),(MATCH("Time",INDIRECT("'"&amp;Main!$E$3&amp;"'!$B$1:$AA$1"),0))),"--")</f>
        <v>0</v>
      </c>
      <c r="C99" s="137" cm="1">
        <f t="array" aca="1" ref="C99" ca="1">IF(ISNUMBER(Main!$F$4),INDEX(INDIRECT("'"&amp;Main!$E$4&amp;"'!$B$1:$Y$550"),ROW(C99),(MATCH("Time",INDIRECT("'"&amp;Main!$E$4&amp;"'!$B$1:$AA$1"),0))),"--")</f>
        <v>0</v>
      </c>
      <c r="D99" s="137" cm="1">
        <f t="array" aca="1" ref="D99" ca="1">IF(ISNUMBER(Main!$F$5),INDEX(INDIRECT("'"&amp;Main!$E$5&amp;"'!$B$1:$Y$550"),ROW(D99),(MATCH("Time",INDIRECT("'"&amp;Main!$E$5&amp;"'!$B$1:$AA$1"),0))),"--")</f>
        <v>0</v>
      </c>
      <c r="E99" s="137" cm="1">
        <f t="array" aca="1" ref="E99" ca="1">IF(ISNUMBER(Main!$F$6),INDEX(INDIRECT("'"&amp;Main!$E$6&amp;"'!$B$1:$Y$550"),ROW(E99),(MATCH("Time",INDIRECT("'"&amp;Main!$E$6&amp;"'!$B$1:$AA$1"),0))),"--")</f>
        <v>0</v>
      </c>
      <c r="F99" s="137" cm="1">
        <f t="array" aca="1" ref="F99" ca="1">IF(ISNUMBER(Main!$F$7),INDEX(INDIRECT("'"&amp;Main!$E$7&amp;"'!$B$1:$Y$550"),ROW(F99),(MATCH("Time",INDIRECT("'"&amp;Main!$E$7&amp;"'!$B$1:$AA$1"),0))),"--")</f>
        <v>0</v>
      </c>
      <c r="G99" s="137" cm="1">
        <f t="array" aca="1" ref="G99" ca="1">IF(ISNUMBER(Main!$F$8),INDEX(INDIRECT("'"&amp;Main!$E$8&amp;"'!$B$1:$Y$550"),ROW(G99),(MATCH("Time",INDIRECT("'"&amp;Main!$E$8&amp;"'!$B$1:$AA$1"),0))),"--")</f>
        <v>0</v>
      </c>
      <c r="H99" s="137" t="str" cm="1">
        <f t="array" aca="1" ref="H99" ca="1">IF(ISNUMBER(Main!$F$9),INDEX(INDIRECT("'"&amp;Main!$E$9&amp;"'!$B$1:$Y$550"),ROW(H99),(MATCH("Time",INDIRECT("'"&amp;Main!$E$9&amp;"'!$B$1:$AA$1"),0))),"--")</f>
        <v>--</v>
      </c>
      <c r="I99" s="137" t="str" cm="1">
        <f t="array" aca="1" ref="I99" ca="1">IF(ISNUMBER(Main!$F$10),INDEX(INDIRECT("'"&amp;Main!$E$10&amp;"'!$B$1:$Y$550"),ROW(I99),(MATCH("Time",INDIRECT("'"&amp;Main!$E$10&amp;"'!$B$1:$AA$1"),0))),"--")</f>
        <v>--</v>
      </c>
      <c r="J99" s="137" t="str" cm="1">
        <f t="array" aca="1" ref="J99" ca="1">IF(ISNUMBER(Main!$F$11),INDEX(INDIRECT("'"&amp;Main!$E$11&amp;"'!$B$1:$Y$550"),ROW(J99),(MATCH("Time",INDIRECT("'"&amp;Main!$E$11&amp;"'!$B$1:$AA$1"),0))),"--")</f>
        <v>--</v>
      </c>
      <c r="K99" s="137" t="str" cm="1">
        <f t="array" aca="1" ref="K99" ca="1">IF(ISNUMBER(Main!$F$12),INDEX(INDIRECT("'"&amp;Main!$E$12&amp;"'!$B$1:$Y$550"),ROW(K99),(MATCH("Time",INDIRECT("'"&amp;Main!$E$12&amp;"'!$B$1:$AA$1"),0))),"--")</f>
        <v>--</v>
      </c>
      <c r="L99" s="137" t="str" cm="1">
        <f t="array" aca="1" ref="L99" ca="1">IF(ISNUMBER(Main!$F$13),INDEX(INDIRECT("'"&amp;Main!$E$13&amp;"'!$B$1:$Y$550"),ROW(L99),(MATCH("Time",INDIRECT("'"&amp;Main!$E$13&amp;"'!$B$1:$AA$1"),0))),"--")</f>
        <v>--</v>
      </c>
      <c r="M99" s="137" t="str" cm="1">
        <f t="array" aca="1" ref="M99" ca="1">IF(ISNUMBER(Main!$F$14),INDEX(INDIRECT("'"&amp;Main!$E$14&amp;"'!$B$1:$Y$550"),ROW(M99),(MATCH("Time",INDIRECT("'"&amp;Main!$E$14&amp;"'!$B$1:$AA$1"),0))),"--")</f>
        <v>--</v>
      </c>
    </row>
    <row r="100" spans="1:13" x14ac:dyDescent="0.3">
      <c r="A100" s="43"/>
      <c r="B100" s="137" cm="1">
        <f t="array" aca="1" ref="B100" ca="1">IF(ISNUMBER(Main!$F$3),INDEX(INDIRECT("'"&amp;Main!$E$3&amp;"'!$B$1:$Y$550"),ROW(B100),(MATCH("Time",INDIRECT("'"&amp;Main!$E$3&amp;"'!$B$1:$AA$1"),0))),"--")</f>
        <v>0</v>
      </c>
      <c r="C100" s="137" cm="1">
        <f t="array" aca="1" ref="C100" ca="1">IF(ISNUMBER(Main!$F$4),INDEX(INDIRECT("'"&amp;Main!$E$4&amp;"'!$B$1:$Y$550"),ROW(C100),(MATCH("Time",INDIRECT("'"&amp;Main!$E$4&amp;"'!$B$1:$AA$1"),0))),"--")</f>
        <v>0</v>
      </c>
      <c r="D100" s="137" cm="1">
        <f t="array" aca="1" ref="D100" ca="1">IF(ISNUMBER(Main!$F$5),INDEX(INDIRECT("'"&amp;Main!$E$5&amp;"'!$B$1:$Y$550"),ROW(D100),(MATCH("Time",INDIRECT("'"&amp;Main!$E$5&amp;"'!$B$1:$AA$1"),0))),"--")</f>
        <v>0</v>
      </c>
      <c r="E100" s="137" cm="1">
        <f t="array" aca="1" ref="E100" ca="1">IF(ISNUMBER(Main!$F$6),INDEX(INDIRECT("'"&amp;Main!$E$6&amp;"'!$B$1:$Y$550"),ROW(E100),(MATCH("Time",INDIRECT("'"&amp;Main!$E$6&amp;"'!$B$1:$AA$1"),0))),"--")</f>
        <v>0</v>
      </c>
      <c r="F100" s="137" cm="1">
        <f t="array" aca="1" ref="F100" ca="1">IF(ISNUMBER(Main!$F$7),INDEX(INDIRECT("'"&amp;Main!$E$7&amp;"'!$B$1:$Y$550"),ROW(F100),(MATCH("Time",INDIRECT("'"&amp;Main!$E$7&amp;"'!$B$1:$AA$1"),0))),"--")</f>
        <v>0</v>
      </c>
      <c r="G100" s="137" cm="1">
        <f t="array" aca="1" ref="G100" ca="1">IF(ISNUMBER(Main!$F$8),INDEX(INDIRECT("'"&amp;Main!$E$8&amp;"'!$B$1:$Y$550"),ROW(G100),(MATCH("Time",INDIRECT("'"&amp;Main!$E$8&amp;"'!$B$1:$AA$1"),0))),"--")</f>
        <v>0</v>
      </c>
      <c r="H100" s="137" t="str" cm="1">
        <f t="array" aca="1" ref="H100" ca="1">IF(ISNUMBER(Main!$F$9),INDEX(INDIRECT("'"&amp;Main!$E$9&amp;"'!$B$1:$Y$550"),ROW(H100),(MATCH("Time",INDIRECT("'"&amp;Main!$E$9&amp;"'!$B$1:$AA$1"),0))),"--")</f>
        <v>--</v>
      </c>
      <c r="I100" s="137" t="str" cm="1">
        <f t="array" aca="1" ref="I100" ca="1">IF(ISNUMBER(Main!$F$10),INDEX(INDIRECT("'"&amp;Main!$E$10&amp;"'!$B$1:$Y$550"),ROW(I100),(MATCH("Time",INDIRECT("'"&amp;Main!$E$10&amp;"'!$B$1:$AA$1"),0))),"--")</f>
        <v>--</v>
      </c>
      <c r="J100" s="137" t="str" cm="1">
        <f t="array" aca="1" ref="J100" ca="1">IF(ISNUMBER(Main!$F$11),INDEX(INDIRECT("'"&amp;Main!$E$11&amp;"'!$B$1:$Y$550"),ROW(J100),(MATCH("Time",INDIRECT("'"&amp;Main!$E$11&amp;"'!$B$1:$AA$1"),0))),"--")</f>
        <v>--</v>
      </c>
      <c r="K100" s="137" t="str" cm="1">
        <f t="array" aca="1" ref="K100" ca="1">IF(ISNUMBER(Main!$F$12),INDEX(INDIRECT("'"&amp;Main!$E$12&amp;"'!$B$1:$Y$550"),ROW(K100),(MATCH("Time",INDIRECT("'"&amp;Main!$E$12&amp;"'!$B$1:$AA$1"),0))),"--")</f>
        <v>--</v>
      </c>
      <c r="L100" s="137" t="str" cm="1">
        <f t="array" aca="1" ref="L100" ca="1">IF(ISNUMBER(Main!$F$13),INDEX(INDIRECT("'"&amp;Main!$E$13&amp;"'!$B$1:$Y$550"),ROW(L100),(MATCH("Time",INDIRECT("'"&amp;Main!$E$13&amp;"'!$B$1:$AA$1"),0))),"--")</f>
        <v>--</v>
      </c>
      <c r="M100" s="137" t="str" cm="1">
        <f t="array" aca="1" ref="M100" ca="1">IF(ISNUMBER(Main!$F$14),INDEX(INDIRECT("'"&amp;Main!$E$14&amp;"'!$B$1:$Y$550"),ROW(M100),(MATCH("Time",INDIRECT("'"&amp;Main!$E$14&amp;"'!$B$1:$AA$1"),0))),"--")</f>
        <v>--</v>
      </c>
    </row>
    <row r="101" spans="1:13" x14ac:dyDescent="0.3">
      <c r="A101" s="43"/>
      <c r="B101" s="137" cm="1">
        <f t="array" aca="1" ref="B101" ca="1">IF(ISNUMBER(Main!$F$3),INDEX(INDIRECT("'"&amp;Main!$E$3&amp;"'!$B$1:$Y$550"),ROW(B101),(MATCH("Time",INDIRECT("'"&amp;Main!$E$3&amp;"'!$B$1:$AA$1"),0))),"--")</f>
        <v>0</v>
      </c>
      <c r="C101" s="137" cm="1">
        <f t="array" aca="1" ref="C101" ca="1">IF(ISNUMBER(Main!$F$4),INDEX(INDIRECT("'"&amp;Main!$E$4&amp;"'!$B$1:$Y$550"),ROW(C101),(MATCH("Time",INDIRECT("'"&amp;Main!$E$4&amp;"'!$B$1:$AA$1"),0))),"--")</f>
        <v>0</v>
      </c>
      <c r="D101" s="137" cm="1">
        <f t="array" aca="1" ref="D101" ca="1">IF(ISNUMBER(Main!$F$5),INDEX(INDIRECT("'"&amp;Main!$E$5&amp;"'!$B$1:$Y$550"),ROW(D101),(MATCH("Time",INDIRECT("'"&amp;Main!$E$5&amp;"'!$B$1:$AA$1"),0))),"--")</f>
        <v>0</v>
      </c>
      <c r="E101" s="137" cm="1">
        <f t="array" aca="1" ref="E101" ca="1">IF(ISNUMBER(Main!$F$6),INDEX(INDIRECT("'"&amp;Main!$E$6&amp;"'!$B$1:$Y$550"),ROW(E101),(MATCH("Time",INDIRECT("'"&amp;Main!$E$6&amp;"'!$B$1:$AA$1"),0))),"--")</f>
        <v>0</v>
      </c>
      <c r="F101" s="137" cm="1">
        <f t="array" aca="1" ref="F101" ca="1">IF(ISNUMBER(Main!$F$7),INDEX(INDIRECT("'"&amp;Main!$E$7&amp;"'!$B$1:$Y$550"),ROW(F101),(MATCH("Time",INDIRECT("'"&amp;Main!$E$7&amp;"'!$B$1:$AA$1"),0))),"--")</f>
        <v>0</v>
      </c>
      <c r="G101" s="137" cm="1">
        <f t="array" aca="1" ref="G101" ca="1">IF(ISNUMBER(Main!$F$8),INDEX(INDIRECT("'"&amp;Main!$E$8&amp;"'!$B$1:$Y$550"),ROW(G101),(MATCH("Time",INDIRECT("'"&amp;Main!$E$8&amp;"'!$B$1:$AA$1"),0))),"--")</f>
        <v>0</v>
      </c>
      <c r="H101" s="137" t="str" cm="1">
        <f t="array" aca="1" ref="H101" ca="1">IF(ISNUMBER(Main!$F$9),INDEX(INDIRECT("'"&amp;Main!$E$9&amp;"'!$B$1:$Y$550"),ROW(H101),(MATCH("Time",INDIRECT("'"&amp;Main!$E$9&amp;"'!$B$1:$AA$1"),0))),"--")</f>
        <v>--</v>
      </c>
      <c r="I101" s="137" t="str" cm="1">
        <f t="array" aca="1" ref="I101" ca="1">IF(ISNUMBER(Main!$F$10),INDEX(INDIRECT("'"&amp;Main!$E$10&amp;"'!$B$1:$Y$550"),ROW(I101),(MATCH("Time",INDIRECT("'"&amp;Main!$E$10&amp;"'!$B$1:$AA$1"),0))),"--")</f>
        <v>--</v>
      </c>
      <c r="J101" s="137" t="str" cm="1">
        <f t="array" aca="1" ref="J101" ca="1">IF(ISNUMBER(Main!$F$11),INDEX(INDIRECT("'"&amp;Main!$E$11&amp;"'!$B$1:$Y$550"),ROW(J101),(MATCH("Time",INDIRECT("'"&amp;Main!$E$11&amp;"'!$B$1:$AA$1"),0))),"--")</f>
        <v>--</v>
      </c>
      <c r="K101" s="137" t="str" cm="1">
        <f t="array" aca="1" ref="K101" ca="1">IF(ISNUMBER(Main!$F$12),INDEX(INDIRECT("'"&amp;Main!$E$12&amp;"'!$B$1:$Y$550"),ROW(K101),(MATCH("Time",INDIRECT("'"&amp;Main!$E$12&amp;"'!$B$1:$AA$1"),0))),"--")</f>
        <v>--</v>
      </c>
      <c r="L101" s="137" t="str" cm="1">
        <f t="array" aca="1" ref="L101" ca="1">IF(ISNUMBER(Main!$F$13),INDEX(INDIRECT("'"&amp;Main!$E$13&amp;"'!$B$1:$Y$550"),ROW(L101),(MATCH("Time",INDIRECT("'"&amp;Main!$E$13&amp;"'!$B$1:$AA$1"),0))),"--")</f>
        <v>--</v>
      </c>
      <c r="M101" s="137" t="str" cm="1">
        <f t="array" aca="1" ref="M101" ca="1">IF(ISNUMBER(Main!$F$14),INDEX(INDIRECT("'"&amp;Main!$E$14&amp;"'!$B$1:$Y$550"),ROW(M101),(MATCH("Time",INDIRECT("'"&amp;Main!$E$14&amp;"'!$B$1:$AA$1"),0))),"--")</f>
        <v>--</v>
      </c>
    </row>
    <row r="102" spans="1:13" x14ac:dyDescent="0.3">
      <c r="A102" s="44"/>
      <c r="B102" s="138" cm="1">
        <f t="array" aca="1" ref="B102" ca="1">IF(ISNUMBER(Main!$F$3),INDEX(INDIRECT("'"&amp;Main!$E$3&amp;"'!$B$1:$Y$550"),ROW(B102),(MATCH("Time",INDIRECT("'"&amp;Main!$E$3&amp;"'!$B$1:$AA$1"),0))),"--")</f>
        <v>0</v>
      </c>
      <c r="C102" s="138" cm="1">
        <f t="array" aca="1" ref="C102" ca="1">IF(ISNUMBER(Main!$F$4),INDEX(INDIRECT("'"&amp;Main!$E$4&amp;"'!$B$1:$Y$550"),ROW(C102),(MATCH("Time",INDIRECT("'"&amp;Main!$E$4&amp;"'!$B$1:$AA$1"),0))),"--")</f>
        <v>0</v>
      </c>
      <c r="D102" s="138" cm="1">
        <f t="array" aca="1" ref="D102" ca="1">IF(ISNUMBER(Main!$F$5),INDEX(INDIRECT("'"&amp;Main!$E$5&amp;"'!$B$1:$Y$550"),ROW(D102),(MATCH("Time",INDIRECT("'"&amp;Main!$E$5&amp;"'!$B$1:$AA$1"),0))),"--")</f>
        <v>0</v>
      </c>
      <c r="E102" s="138" cm="1">
        <f t="array" aca="1" ref="E102" ca="1">IF(ISNUMBER(Main!$F$6),INDEX(INDIRECT("'"&amp;Main!$E$6&amp;"'!$B$1:$Y$550"),ROW(E102),(MATCH("Time",INDIRECT("'"&amp;Main!$E$6&amp;"'!$B$1:$AA$1"),0))),"--")</f>
        <v>0</v>
      </c>
      <c r="F102" s="138" cm="1">
        <f t="array" aca="1" ref="F102" ca="1">IF(ISNUMBER(Main!$F$7),INDEX(INDIRECT("'"&amp;Main!$E$7&amp;"'!$B$1:$Y$550"),ROW(F102),(MATCH("Time",INDIRECT("'"&amp;Main!$E$7&amp;"'!$B$1:$AA$1"),0))),"--")</f>
        <v>0</v>
      </c>
      <c r="G102" s="138" cm="1">
        <f t="array" aca="1" ref="G102" ca="1">IF(ISNUMBER(Main!$F$8),INDEX(INDIRECT("'"&amp;Main!$E$8&amp;"'!$B$1:$Y$550"),ROW(G102),(MATCH("Time",INDIRECT("'"&amp;Main!$E$8&amp;"'!$B$1:$AA$1"),0))),"--")</f>
        <v>0</v>
      </c>
      <c r="H102" s="138" t="str" cm="1">
        <f t="array" aca="1" ref="H102" ca="1">IF(ISNUMBER(Main!$F$9),INDEX(INDIRECT("'"&amp;Main!$E$9&amp;"'!$B$1:$Y$550"),ROW(H102),(MATCH("Time",INDIRECT("'"&amp;Main!$E$9&amp;"'!$B$1:$AA$1"),0))),"--")</f>
        <v>--</v>
      </c>
      <c r="I102" s="138" t="str" cm="1">
        <f t="array" aca="1" ref="I102" ca="1">IF(ISNUMBER(Main!$F$10),INDEX(INDIRECT("'"&amp;Main!$E$10&amp;"'!$B$1:$Y$550"),ROW(I102),(MATCH("Time",INDIRECT("'"&amp;Main!$E$10&amp;"'!$B$1:$AA$1"),0))),"--")</f>
        <v>--</v>
      </c>
      <c r="J102" s="138" t="str" cm="1">
        <f t="array" aca="1" ref="J102" ca="1">IF(ISNUMBER(Main!$F$11),INDEX(INDIRECT("'"&amp;Main!$E$11&amp;"'!$B$1:$Y$550"),ROW(J102),(MATCH("Time",INDIRECT("'"&amp;Main!$E$11&amp;"'!$B$1:$AA$1"),0))),"--")</f>
        <v>--</v>
      </c>
      <c r="K102" s="138" t="str" cm="1">
        <f t="array" aca="1" ref="K102" ca="1">IF(ISNUMBER(Main!$F$12),INDEX(INDIRECT("'"&amp;Main!$E$12&amp;"'!$B$1:$Y$550"),ROW(K102),(MATCH("Time",INDIRECT("'"&amp;Main!$E$12&amp;"'!$B$1:$AA$1"),0))),"--")</f>
        <v>--</v>
      </c>
      <c r="L102" s="138" t="str" cm="1">
        <f t="array" aca="1" ref="L102" ca="1">IF(ISNUMBER(Main!$F$13),INDEX(INDIRECT("'"&amp;Main!$E$13&amp;"'!$B$1:$Y$550"),ROW(L102),(MATCH("Time",INDIRECT("'"&amp;Main!$E$13&amp;"'!$B$1:$AA$1"),0))),"--")</f>
        <v>--</v>
      </c>
      <c r="M102" s="138" t="str" cm="1">
        <f t="array" aca="1" ref="M102" ca="1">IF(ISNUMBER(Main!$F$14),INDEX(INDIRECT("'"&amp;Main!$E$14&amp;"'!$B$1:$Y$550"),ROW(M102),(MATCH("Time",INDIRECT("'"&amp;Main!$E$14&amp;"'!$B$1:$AA$1"),0))),"--")</f>
        <v>--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3C09-6033-4223-ADEA-81AE62B8E3BC}">
  <sheetPr codeName="Sheet8"/>
  <dimension ref="A1:O10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27.44140625" customWidth="1"/>
    <col min="2" max="14" width="18.6640625" customWidth="1"/>
  </cols>
  <sheetData>
    <row r="1" spans="1:15" ht="17.399999999999999" x14ac:dyDescent="0.35">
      <c r="A1" s="178" t="s">
        <v>69</v>
      </c>
      <c r="B1" s="179" t="str">
        <f ca="1" xml:space="preserve"> Main!$G$3</f>
        <v>MIL Jan 10, 2024</v>
      </c>
      <c r="C1" s="179" t="str">
        <f ca="1" xml:space="preserve"> Main!$G$4</f>
        <v>MIL Feb 7, 2024</v>
      </c>
      <c r="D1" s="179" t="str">
        <f ca="1" xml:space="preserve"> Main!$G$5</f>
        <v>MIL Mar 15, 2024</v>
      </c>
      <c r="E1" s="179" t="str">
        <f ca="1" xml:space="preserve"> Main!$G$6</f>
        <v>MIL Apr 18, 2024</v>
      </c>
      <c r="F1" s="179" t="str">
        <f ca="1" xml:space="preserve"> Main!$G$7</f>
        <v>MIL May 15, 2024</v>
      </c>
      <c r="G1" s="179" t="str">
        <f ca="1" xml:space="preserve"> Main!$G$8</f>
        <v>MIL May 28, 2024</v>
      </c>
      <c r="H1" s="179" t="str">
        <f ca="1" xml:space="preserve"> Main!$G$9</f>
        <v>--</v>
      </c>
      <c r="I1" s="179" t="str">
        <f ca="1" xml:space="preserve"> Main!$G$10</f>
        <v>--</v>
      </c>
      <c r="J1" s="179" t="str">
        <f ca="1" xml:space="preserve"> Main!$G$11</f>
        <v>--</v>
      </c>
      <c r="K1" s="179" t="str">
        <f ca="1">Main!$G$12</f>
        <v>--</v>
      </c>
      <c r="L1" s="179" t="str">
        <f ca="1" xml:space="preserve"> Main!$G$13</f>
        <v>--</v>
      </c>
      <c r="M1" s="179" t="str">
        <f ca="1" xml:space="preserve"> Main!$G$14</f>
        <v>--</v>
      </c>
      <c r="N1" s="48"/>
      <c r="O1" s="30"/>
    </row>
    <row r="2" spans="1:15" x14ac:dyDescent="0.3">
      <c r="A2" s="42"/>
      <c r="B2" s="45">
        <f ca="1">IF(ISNUMBER(Main!$F$3),'Temperature analysis'!$C$3-'Profile Data'!N$2,"--")</f>
        <v>0.15600000000000591</v>
      </c>
      <c r="C2" s="45">
        <f ca="1">IF(ISNUMBER(Main!$F$4),'Temperature analysis'!$C$4-'Profile Data'!O$2,"--")</f>
        <v>0.45100000000002183</v>
      </c>
      <c r="D2" s="45">
        <f ca="1">IF(ISNUMBER(Main!$F$5),'Temperature analysis'!$C$5-'Profile Data'!P$2,"--")</f>
        <v>0.99500000000000455</v>
      </c>
      <c r="E2" s="45">
        <f ca="1">IF(ISNUMBER(Main!$F$6),'Temperature analysis'!$C$6-'Profile Data'!Q$2,"--")</f>
        <v>1.2409999999999854</v>
      </c>
      <c r="F2" s="45">
        <f ca="1">IF(ISNUMBER(Main!$F$7),'Temperature analysis'!$C$7-'Profile Data'!R$2,"--")</f>
        <v>0.28099999999994907</v>
      </c>
      <c r="G2" s="45">
        <f ca="1">IF(ISNUMBER(Main!$F$8),'Temperature analysis'!$C$8-'Profile Data'!S$2,"--")</f>
        <v>1.1190000000000282</v>
      </c>
      <c r="H2" s="45" t="str">
        <f ca="1">IF(ISNUMBER(Main!$F$9),'Temperature analysis'!$C$9-'Profile Data'!T$2,"--")</f>
        <v>--</v>
      </c>
      <c r="I2" s="45" t="str">
        <f ca="1">IF(ISNUMBER(Main!$F$10),'Temperature analysis'!$C$10-'Profile Data'!U$2,"--")</f>
        <v>--</v>
      </c>
      <c r="J2" s="45" t="str">
        <f ca="1">IF(ISNUMBER(Main!$F$11),'Temperature analysis'!$C$11-'Profile Data'!V$2,"--")</f>
        <v>--</v>
      </c>
      <c r="K2" s="45" t="str">
        <f ca="1">IF(ISNUMBER(Main!$F$12),'Temperature analysis'!$C$12-'Profile Data'!W$2,"--")</f>
        <v>--</v>
      </c>
      <c r="L2" s="45" t="str">
        <f ca="1">IF(ISNUMBER(Main!$F$13),'Temperature analysis'!$C$13-'Profile Data'!X$2,"--")</f>
        <v>--</v>
      </c>
      <c r="M2" s="45" t="str">
        <f ca="1">IF(ISNUMBER(Main!$F$14),'Temperature analysis'!$C$14-'Profile Data'!Y$2,"--")</f>
        <v>--</v>
      </c>
    </row>
    <row r="3" spans="1:15" x14ac:dyDescent="0.3">
      <c r="A3" s="43"/>
      <c r="B3" s="46">
        <f ca="1">IF(ISNUMBER(Main!$F$3),IF('Profile Data'!$N3&lt;&gt;0,'Profile Data'!$N2-'Profile Data'!$N3,0),"--")</f>
        <v>0.95100000000002183</v>
      </c>
      <c r="C3" s="46">
        <f ca="1">IF(ISNUMBER(Main!$F$4),IF('Profile Data'!$O3&lt;&gt;0,'Profile Data'!$O2-'Profile Data'!$O3,0),"--")</f>
        <v>2.7759999999999536</v>
      </c>
      <c r="D3" s="46">
        <f ca="1">IF(ISNUMBER(Main!$F$5),IF('Profile Data'!$P3&lt;&gt;0,'Profile Data'!$P2-'Profile Data'!$P3,0),"--")</f>
        <v>3.0810000000000173</v>
      </c>
      <c r="E3" s="46">
        <f ca="1">IF(ISNUMBER(Main!$F$6),IF('Profile Data'!$Q3&lt;&gt;0,'Profile Data'!$Q2-'Profile Data'!$Q3,0),"--")</f>
        <v>2.9199999999999591</v>
      </c>
      <c r="F3" s="46">
        <f ca="1">IF(ISNUMBER(Main!$F$7),IF('Profile Data'!$R3&lt;&gt;0,'Profile Data'!$R2-'Profile Data'!$R3,0),"--")</f>
        <v>3.7210000000000036</v>
      </c>
      <c r="G3" s="46">
        <f ca="1">IF(ISNUMBER(Main!$F$8),IF('Profile Data'!$S3&lt;&gt;0,'Profile Data'!$S2-'Profile Data'!$S3,0),"--")</f>
        <v>1.3919999999999391</v>
      </c>
      <c r="H3" s="46" t="str">
        <f ca="1">IF(ISNUMBER(Main!$F$9),IF('Profile Data'!$T3&lt;&gt;0,'Profile Data'!$T2-'Profile Data'!$T3,0),"--")</f>
        <v>--</v>
      </c>
      <c r="I3" s="46" t="str">
        <f ca="1">IF(ISNUMBER(Main!$F$10),IF('Profile Data'!$U3&lt;&gt;0,'Profile Data'!$U2-'Profile Data'!$U3,0),"--")</f>
        <v>--</v>
      </c>
      <c r="J3" s="46" t="str">
        <f ca="1">IF(ISNUMBER(Main!$F$11),IF('Profile Data'!$V3&lt;&gt;0,'Profile Data'!$V2-'Profile Data'!$V3,0),"--")</f>
        <v>--</v>
      </c>
      <c r="K3" s="46" t="str">
        <f ca="1">IF(ISNUMBER(Main!$F$12),IF('Profile Data'!$W3&lt;&gt;0,'Profile Data'!$W2-'Profile Data'!$W3,0),"--")</f>
        <v>--</v>
      </c>
      <c r="L3" s="46" t="str">
        <f ca="1">IF(ISNUMBER(Main!$F$13),IF('Profile Data'!$X3&lt;&gt;0,'Profile Data'!$X2-'Profile Data'!$X3,0),"--")</f>
        <v>--</v>
      </c>
      <c r="M3" s="46" t="str">
        <f ca="1">IF(ISNUMBER(Main!$F$14),IF('Profile Data'!$Y3&lt;&gt;0,'Profile Data'!$Y2-'Profile Data'!$Y3,0),"--")</f>
        <v>--</v>
      </c>
    </row>
    <row r="4" spans="1:15" x14ac:dyDescent="0.3">
      <c r="A4" s="43"/>
      <c r="B4" s="46">
        <f ca="1">IF(ISNUMBER(Main!$F$3),IF('Profile Data'!$N4&lt;&gt;0,'Profile Data'!$N3-'Profile Data'!$N4,0),"--")</f>
        <v>2.7329999999999472</v>
      </c>
      <c r="C4" s="46">
        <f ca="1">IF(ISNUMBER(Main!$F$4),IF('Profile Data'!$O4&lt;&gt;0,'Profile Data'!$O3-'Profile Data'!$O4,0),"--")</f>
        <v>3.9769999999999754</v>
      </c>
      <c r="D4" s="46">
        <f ca="1">IF(ISNUMBER(Main!$F$5),IF('Profile Data'!$P4&lt;&gt;0,'Profile Data'!$P3-'Profile Data'!$P4,0),"--")</f>
        <v>2.375</v>
      </c>
      <c r="E4" s="46">
        <f ca="1">IF(ISNUMBER(Main!$F$6),IF('Profile Data'!$Q4&lt;&gt;0,'Profile Data'!$Q3-'Profile Data'!$Q4,0),"--")</f>
        <v>3.2240000000000464</v>
      </c>
      <c r="F4" s="46">
        <f ca="1">IF(ISNUMBER(Main!$F$7),IF('Profile Data'!$R4&lt;&gt;0,'Profile Data'!$R3-'Profile Data'!$R4,0),"--")</f>
        <v>2.9850000000000136</v>
      </c>
      <c r="G4" s="46">
        <f ca="1">IF(ISNUMBER(Main!$F$8),IF('Profile Data'!$S4&lt;&gt;0,'Profile Data'!$S3-'Profile Data'!$S4,0),"--")</f>
        <v>4.1660000000000537</v>
      </c>
      <c r="H4" s="46" t="str">
        <f ca="1">IF(ISNUMBER(Main!$F$9),IF('Profile Data'!$T4&lt;&gt;0,'Profile Data'!$T3-'Profile Data'!$T4,0),"--")</f>
        <v>--</v>
      </c>
      <c r="I4" s="46" t="str">
        <f ca="1">IF(ISNUMBER(Main!$F$10),IF('Profile Data'!$U4&lt;&gt;0,'Profile Data'!$U3-'Profile Data'!$U4,0),"--")</f>
        <v>--</v>
      </c>
      <c r="J4" s="46" t="str">
        <f ca="1">IF(ISNUMBER(Main!$F$11),IF('Profile Data'!$V4&lt;&gt;0,'Profile Data'!$V3-'Profile Data'!$V4,0),"--")</f>
        <v>--</v>
      </c>
      <c r="K4" s="46" t="str">
        <f ca="1">IF(ISNUMBER(Main!$F$12),IF('Profile Data'!$W4&lt;&gt;0,'Profile Data'!$W3-'Profile Data'!$W4,0),"--")</f>
        <v>--</v>
      </c>
      <c r="L4" s="46" t="str">
        <f ca="1">IF(ISNUMBER(Main!$F$13),IF('Profile Data'!$X4&lt;&gt;0,'Profile Data'!$X3-'Profile Data'!$X4,0),"--")</f>
        <v>--</v>
      </c>
      <c r="M4" s="46" t="str">
        <f ca="1">IF(ISNUMBER(Main!$F$14),IF('Profile Data'!$Y4&lt;&gt;0,'Profile Data'!$Y3-'Profile Data'!$Y4,0),"--")</f>
        <v>--</v>
      </c>
    </row>
    <row r="5" spans="1:15" x14ac:dyDescent="0.3">
      <c r="A5" s="43"/>
      <c r="B5" s="46">
        <f ca="1">IF(ISNUMBER(Main!$F$3),IF('Profile Data'!$N5&lt;&gt;0,'Profile Data'!$N4-'Profile Data'!$N5,0),"--")</f>
        <v>3.1510000000000105</v>
      </c>
      <c r="C5" s="46">
        <f ca="1">IF(ISNUMBER(Main!$F$4),IF('Profile Data'!$O5&lt;&gt;0,'Profile Data'!$O4-'Profile Data'!$O5,0),"--")</f>
        <v>3.0350000000000819</v>
      </c>
      <c r="D5" s="46">
        <f ca="1">IF(ISNUMBER(Main!$F$5),IF('Profile Data'!$P5&lt;&gt;0,'Profile Data'!$P4-'Profile Data'!$P5,0),"--")</f>
        <v>3.7719999999999345</v>
      </c>
      <c r="E5" s="46">
        <f ca="1">IF(ISNUMBER(Main!$F$6),IF('Profile Data'!$Q5&lt;&gt;0,'Profile Data'!$Q4-'Profile Data'!$Q5,0),"--")</f>
        <v>2.6680000000000064</v>
      </c>
      <c r="F5" s="46">
        <f ca="1">IF(ISNUMBER(Main!$F$7),IF('Profile Data'!$R5&lt;&gt;0,'Profile Data'!$R4-'Profile Data'!$R5,0),"--")</f>
        <v>3.0360000000000582</v>
      </c>
      <c r="G5" s="46">
        <f ca="1">IF(ISNUMBER(Main!$F$8),IF('Profile Data'!$S5&lt;&gt;0,'Profile Data'!$S4-'Profile Data'!$S5,0),"--")</f>
        <v>1.3009999999999309</v>
      </c>
      <c r="H5" s="46" t="str">
        <f ca="1">IF(ISNUMBER(Main!$F$9),IF('Profile Data'!$T5&lt;&gt;0,'Profile Data'!$T4-'Profile Data'!$T5,0),"--")</f>
        <v>--</v>
      </c>
      <c r="I5" s="46" t="str">
        <f ca="1">IF(ISNUMBER(Main!$F$10),IF('Profile Data'!$U5&lt;&gt;0,'Profile Data'!$U4-'Profile Data'!$U5,0),"--")</f>
        <v>--</v>
      </c>
      <c r="J5" s="46" t="str">
        <f ca="1">IF(ISNUMBER(Main!$F$11),IF('Profile Data'!$V5&lt;&gt;0,'Profile Data'!$V4-'Profile Data'!$V5,0),"--")</f>
        <v>--</v>
      </c>
      <c r="K5" s="46" t="str">
        <f ca="1">IF(ISNUMBER(Main!$F$12),IF('Profile Data'!$W5&lt;&gt;0,'Profile Data'!$W4-'Profile Data'!$W5,0),"--")</f>
        <v>--</v>
      </c>
      <c r="L5" s="46" t="str">
        <f ca="1">IF(ISNUMBER(Main!$F$13),IF('Profile Data'!$X5&lt;&gt;0,'Profile Data'!$X4-'Profile Data'!$X5,0),"--")</f>
        <v>--</v>
      </c>
      <c r="M5" s="46" t="str">
        <f ca="1">IF(ISNUMBER(Main!$F$14),IF('Profile Data'!$Y5&lt;&gt;0,'Profile Data'!$Y4-'Profile Data'!$Y5,0),"--")</f>
        <v>--</v>
      </c>
    </row>
    <row r="6" spans="1:15" x14ac:dyDescent="0.3">
      <c r="A6" s="43"/>
      <c r="B6" s="46">
        <f ca="1">IF(ISNUMBER(Main!$F$3),IF('Profile Data'!$N6&lt;&gt;0,'Profile Data'!$N5-'Profile Data'!$N6,0),"--")</f>
        <v>3.1419999999999959</v>
      </c>
      <c r="C6" s="46">
        <f ca="1">IF(ISNUMBER(Main!$F$4),IF('Profile Data'!$O6&lt;&gt;0,'Profile Data'!$O5-'Profile Data'!$O6,0),"--")</f>
        <v>3.0149999999999864</v>
      </c>
      <c r="D6" s="46">
        <f ca="1">IF(ISNUMBER(Main!$F$5),IF('Profile Data'!$P6&lt;&gt;0,'Profile Data'!$P5-'Profile Data'!$P6,0),"--")</f>
        <v>2.6980000000000928</v>
      </c>
      <c r="E6" s="46">
        <f ca="1">IF(ISNUMBER(Main!$F$6),IF('Profile Data'!$Q6&lt;&gt;0,'Profile Data'!$Q5-'Profile Data'!$Q6,0),"--")</f>
        <v>3.3170000000000073</v>
      </c>
      <c r="F6" s="46">
        <f ca="1">IF(ISNUMBER(Main!$F$7),IF('Profile Data'!$R6&lt;&gt;0,'Profile Data'!$R5-'Profile Data'!$R6,0),"--")</f>
        <v>9.7389999999999191</v>
      </c>
      <c r="G6" s="46">
        <f ca="1">IF(ISNUMBER(Main!$F$8),IF('Profile Data'!$S6&lt;&gt;0,'Profile Data'!$S5-'Profile Data'!$S6,0),"--")</f>
        <v>4.1650000000000773</v>
      </c>
      <c r="H6" s="46" t="str">
        <f ca="1">IF(ISNUMBER(Main!$F$9),IF('Profile Data'!$T6&lt;&gt;0,'Profile Data'!$T5-'Profile Data'!$T6,0),"--")</f>
        <v>--</v>
      </c>
      <c r="I6" s="46" t="str">
        <f ca="1">IF(ISNUMBER(Main!$F$10),IF('Profile Data'!$U6&lt;&gt;0,'Profile Data'!$U5-'Profile Data'!$U6,0),"--")</f>
        <v>--</v>
      </c>
      <c r="J6" s="46" t="str">
        <f ca="1">IF(ISNUMBER(Main!$F$11),IF('Profile Data'!$V6&lt;&gt;0,'Profile Data'!$V5-'Profile Data'!$V6,0),"--")</f>
        <v>--</v>
      </c>
      <c r="K6" s="46" t="str">
        <f ca="1">IF(ISNUMBER(Main!$F$12),IF('Profile Data'!$W6&lt;&gt;0,'Profile Data'!$W5-'Profile Data'!$W6,0),"--")</f>
        <v>--</v>
      </c>
      <c r="L6" s="46" t="str">
        <f ca="1">IF(ISNUMBER(Main!$F$13),IF('Profile Data'!$X6&lt;&gt;0,'Profile Data'!$X5-'Profile Data'!$X6,0),"--")</f>
        <v>--</v>
      </c>
      <c r="M6" s="46" t="str">
        <f ca="1">IF(ISNUMBER(Main!$F$14),IF('Profile Data'!$Y6&lt;&gt;0,'Profile Data'!$Y5-'Profile Data'!$Y6,0),"--")</f>
        <v>--</v>
      </c>
    </row>
    <row r="7" spans="1:15" x14ac:dyDescent="0.3">
      <c r="A7" s="43"/>
      <c r="B7" s="46">
        <f ca="1">IF(ISNUMBER(Main!$F$3),IF('Profile Data'!$N7&lt;&gt;0,'Profile Data'!$N6-'Profile Data'!$N7,0),"--")</f>
        <v>2.7950000000000159</v>
      </c>
      <c r="C7" s="46">
        <f ca="1">IF(ISNUMBER(Main!$F$4),IF('Profile Data'!$O7&lt;&gt;0,'Profile Data'!$O6-'Profile Data'!$O7,0),"--")</f>
        <v>2.9969999999999573</v>
      </c>
      <c r="D7" s="46">
        <f ca="1">IF(ISNUMBER(Main!$F$5),IF('Profile Data'!$P7&lt;&gt;0,'Profile Data'!$P6-'Profile Data'!$P7,0),"--")</f>
        <v>2.7339999999999236</v>
      </c>
      <c r="E7" s="46">
        <f ca="1">IF(ISNUMBER(Main!$F$6),IF('Profile Data'!$Q7&lt;&gt;0,'Profile Data'!$Q6-'Profile Data'!$Q7,0),"--")</f>
        <v>9.9339999999999691</v>
      </c>
      <c r="F7" s="46">
        <f ca="1">IF(ISNUMBER(Main!$F$7),IF('Profile Data'!$R7&lt;&gt;0,'Profile Data'!$R6-'Profile Data'!$R7,0),"--")</f>
        <v>9.4820000000000846</v>
      </c>
      <c r="G7" s="46">
        <f ca="1">IF(ISNUMBER(Main!$F$8),IF('Profile Data'!$S7&lt;&gt;0,'Profile Data'!$S6-'Profile Data'!$S7,0),"--")</f>
        <v>3.9539999999999509</v>
      </c>
      <c r="H7" s="46" t="str">
        <f ca="1">IF(ISNUMBER(Main!$F$9),IF('Profile Data'!$T7&lt;&gt;0,'Profile Data'!$T6-'Profile Data'!$T7,0),"--")</f>
        <v>--</v>
      </c>
      <c r="I7" s="46" t="str">
        <f ca="1">IF(ISNUMBER(Main!$F$10),IF('Profile Data'!$U7&lt;&gt;0,'Profile Data'!$U6-'Profile Data'!$U7,0),"--")</f>
        <v>--</v>
      </c>
      <c r="J7" s="46" t="str">
        <f ca="1">IF(ISNUMBER(Main!$F$11),IF('Profile Data'!$V7&lt;&gt;0,'Profile Data'!$V6-'Profile Data'!$V7,0),"--")</f>
        <v>--</v>
      </c>
      <c r="K7" s="46" t="str">
        <f ca="1">IF(ISNUMBER(Main!$F$12),IF('Profile Data'!$W7&lt;&gt;0,'Profile Data'!$W6-'Profile Data'!$W7,0),"--")</f>
        <v>--</v>
      </c>
      <c r="L7" s="46" t="str">
        <f ca="1">IF(ISNUMBER(Main!$F$13),IF('Profile Data'!$X7&lt;&gt;0,'Profile Data'!$X6-'Profile Data'!$X7,0),"--")</f>
        <v>--</v>
      </c>
      <c r="M7" s="46" t="str">
        <f ca="1">IF(ISNUMBER(Main!$F$14),IF('Profile Data'!$Y7&lt;&gt;0,'Profile Data'!$Y6-'Profile Data'!$Y7,0),"--")</f>
        <v>--</v>
      </c>
    </row>
    <row r="8" spans="1:15" x14ac:dyDescent="0.3">
      <c r="A8" s="43"/>
      <c r="B8" s="46">
        <f ca="1">IF(ISNUMBER(Main!$F$3),IF('Profile Data'!$N8&lt;&gt;0,'Profile Data'!$N7-'Profile Data'!$N8,0),"--")</f>
        <v>3.26400000000001</v>
      </c>
      <c r="C8" s="46">
        <f ca="1">IF(ISNUMBER(Main!$F$4),IF('Profile Data'!$O8&lt;&gt;0,'Profile Data'!$O7-'Profile Data'!$O8,0),"--")</f>
        <v>3.2150000000000318</v>
      </c>
      <c r="D8" s="46">
        <f ca="1">IF(ISNUMBER(Main!$F$5),IF('Profile Data'!$P8&lt;&gt;0,'Profile Data'!$P7-'Profile Data'!$P8,0),"--")</f>
        <v>3.6460000000000719</v>
      </c>
      <c r="E8" s="46">
        <f ca="1">IF(ISNUMBER(Main!$F$6),IF('Profile Data'!$Q8&lt;&gt;0,'Profile Data'!$Q7-'Profile Data'!$Q8,0),"--")</f>
        <v>10.430000000000064</v>
      </c>
      <c r="F8" s="46">
        <f ca="1">IF(ISNUMBER(Main!$F$7),IF('Profile Data'!$R8&lt;&gt;0,'Profile Data'!$R7-'Profile Data'!$R8,0),"--")</f>
        <v>10.644999999999982</v>
      </c>
      <c r="G8" s="46">
        <f ca="1">IF(ISNUMBER(Main!$F$8),IF('Profile Data'!$S8&lt;&gt;0,'Profile Data'!$S7-'Profile Data'!$S8,0),"--")</f>
        <v>1.9339999999999691</v>
      </c>
      <c r="H8" s="46" t="str">
        <f ca="1">IF(ISNUMBER(Main!$F$9),IF('Profile Data'!$T8&lt;&gt;0,'Profile Data'!$T7-'Profile Data'!$T8,0),"--")</f>
        <v>--</v>
      </c>
      <c r="I8" s="46" t="str">
        <f ca="1">IF(ISNUMBER(Main!$F$10),IF('Profile Data'!$U8&lt;&gt;0,'Profile Data'!$U7-'Profile Data'!$U8,0),"--")</f>
        <v>--</v>
      </c>
      <c r="J8" s="46" t="str">
        <f ca="1">IF(ISNUMBER(Main!$F$11),IF('Profile Data'!$V8&lt;&gt;0,'Profile Data'!$V7-'Profile Data'!$V8,0),"--")</f>
        <v>--</v>
      </c>
      <c r="K8" s="46" t="str">
        <f ca="1">IF(ISNUMBER(Main!$F$12),IF('Profile Data'!$W8&lt;&gt;0,'Profile Data'!$W7-'Profile Data'!$W8,0),"--")</f>
        <v>--</v>
      </c>
      <c r="L8" s="46" t="str">
        <f ca="1">IF(ISNUMBER(Main!$F$13),IF('Profile Data'!$X8&lt;&gt;0,'Profile Data'!$X7-'Profile Data'!$X8,0),"--")</f>
        <v>--</v>
      </c>
      <c r="M8" s="46" t="str">
        <f ca="1">IF(ISNUMBER(Main!$F$14),IF('Profile Data'!$Y8&lt;&gt;0,'Profile Data'!$Y7-'Profile Data'!$Y8,0),"--")</f>
        <v>--</v>
      </c>
    </row>
    <row r="9" spans="1:15" x14ac:dyDescent="0.3">
      <c r="A9" s="43"/>
      <c r="B9" s="46">
        <f ca="1">IF(ISNUMBER(Main!$F$3),IF('Profile Data'!$N9&lt;&gt;0,'Profile Data'!$N8-'Profile Data'!$N9,0),"--")</f>
        <v>3.7139999999999986</v>
      </c>
      <c r="C9" s="46">
        <f ca="1">IF(ISNUMBER(Main!$F$4),IF('Profile Data'!$O9&lt;&gt;0,'Profile Data'!$O8-'Profile Data'!$O9,0),"--")</f>
        <v>2.2470000000000141</v>
      </c>
      <c r="D9" s="46">
        <f ca="1">IF(ISNUMBER(Main!$F$5),IF('Profile Data'!$P9&lt;&gt;0,'Profile Data'!$P8-'Profile Data'!$P9,0),"--")</f>
        <v>1.7179999999999609</v>
      </c>
      <c r="E9" s="46">
        <f ca="1">IF(ISNUMBER(Main!$F$6),IF('Profile Data'!$Q9&lt;&gt;0,'Profile Data'!$Q8-'Profile Data'!$Q9,0),"--")</f>
        <v>9.75</v>
      </c>
      <c r="F9" s="46">
        <f ca="1">IF(ISNUMBER(Main!$F$7),IF('Profile Data'!$R9&lt;&gt;0,'Profile Data'!$R8-'Profile Data'!$R9,0),"--")</f>
        <v>10.100000000000023</v>
      </c>
      <c r="G9" s="46">
        <f ca="1">IF(ISNUMBER(Main!$F$8),IF('Profile Data'!$S9&lt;&gt;0,'Profile Data'!$S8-'Profile Data'!$S9,0),"--")</f>
        <v>9.69500000000005</v>
      </c>
      <c r="H9" s="46" t="str">
        <f ca="1">IF(ISNUMBER(Main!$F$9),IF('Profile Data'!$T9&lt;&gt;0,'Profile Data'!$T8-'Profile Data'!$T9,0),"--")</f>
        <v>--</v>
      </c>
      <c r="I9" s="46" t="str">
        <f ca="1">IF(ISNUMBER(Main!$F$10),IF('Profile Data'!$U9&lt;&gt;0,'Profile Data'!$U8-'Profile Data'!$U9,0),"--")</f>
        <v>--</v>
      </c>
      <c r="J9" s="46" t="str">
        <f ca="1">IF(ISNUMBER(Main!$F$11),IF('Profile Data'!$V9&lt;&gt;0,'Profile Data'!$V8-'Profile Data'!$V9,0),"--")</f>
        <v>--</v>
      </c>
      <c r="K9" s="46" t="str">
        <f ca="1">IF(ISNUMBER(Main!$F$12),IF('Profile Data'!$W9&lt;&gt;0,'Profile Data'!$W8-'Profile Data'!$W9,0),"--")</f>
        <v>--</v>
      </c>
      <c r="L9" s="46" t="str">
        <f ca="1">IF(ISNUMBER(Main!$F$13),IF('Profile Data'!$X9&lt;&gt;0,'Profile Data'!$X8-'Profile Data'!$X9,0),"--")</f>
        <v>--</v>
      </c>
      <c r="M9" s="46" t="str">
        <f ca="1">IF(ISNUMBER(Main!$F$14),IF('Profile Data'!$Y9&lt;&gt;0,'Profile Data'!$Y8-'Profile Data'!$Y9,0),"--")</f>
        <v>--</v>
      </c>
    </row>
    <row r="10" spans="1:15" x14ac:dyDescent="0.3">
      <c r="A10" s="43"/>
      <c r="B10" s="46">
        <f ca="1">IF(ISNUMBER(Main!$F$3),IF('Profile Data'!$N10&lt;&gt;0,'Profile Data'!$N9-'Profile Data'!$N10,0),"--")</f>
        <v>2.0709999999999695</v>
      </c>
      <c r="C10" s="46">
        <f ca="1">IF(ISNUMBER(Main!$F$4),IF('Profile Data'!$O10&lt;&gt;0,'Profile Data'!$O9-'Profile Data'!$O10,0),"--")</f>
        <v>3.0569999999999595</v>
      </c>
      <c r="D10" s="46">
        <f ca="1">IF(ISNUMBER(Main!$F$5),IF('Profile Data'!$P10&lt;&gt;0,'Profile Data'!$P9-'Profile Data'!$P10,0),"--")</f>
        <v>4.0660000000000309</v>
      </c>
      <c r="E10" s="46">
        <f ca="1">IF(ISNUMBER(Main!$F$6),IF('Profile Data'!$Q10&lt;&gt;0,'Profile Data'!$Q9-'Profile Data'!$Q10,0),"--")</f>
        <v>9.7669999999999391</v>
      </c>
      <c r="F10" s="46">
        <f ca="1">IF(ISNUMBER(Main!$F$7),IF('Profile Data'!$R10&lt;&gt;0,'Profile Data'!$R9-'Profile Data'!$R10,0),"--")</f>
        <v>10.030999999999949</v>
      </c>
      <c r="G10" s="46">
        <f ca="1">IF(ISNUMBER(Main!$F$8),IF('Profile Data'!$S10&lt;&gt;0,'Profile Data'!$S9-'Profile Data'!$S10,0),"--")</f>
        <v>10.059999999999945</v>
      </c>
      <c r="H10" s="46" t="str">
        <f ca="1">IF(ISNUMBER(Main!$F$9),IF('Profile Data'!$T10&lt;&gt;0,'Profile Data'!$T9-'Profile Data'!$T10,0),"--")</f>
        <v>--</v>
      </c>
      <c r="I10" s="46" t="str">
        <f ca="1">IF(ISNUMBER(Main!$F$10),IF('Profile Data'!$U10&lt;&gt;0,'Profile Data'!$U9-'Profile Data'!$U10,0),"--")</f>
        <v>--</v>
      </c>
      <c r="J10" s="46" t="str">
        <f ca="1">IF(ISNUMBER(Main!$F$11),IF('Profile Data'!$V10&lt;&gt;0,'Profile Data'!$V9-'Profile Data'!$V10,0),"--")</f>
        <v>--</v>
      </c>
      <c r="K10" s="46" t="str">
        <f ca="1">IF(ISNUMBER(Main!$F$12),IF('Profile Data'!$W10&lt;&gt;0,'Profile Data'!$W9-'Profile Data'!$W10,0),"--")</f>
        <v>--</v>
      </c>
      <c r="L10" s="46" t="str">
        <f ca="1">IF(ISNUMBER(Main!$F$13),IF('Profile Data'!$X10&lt;&gt;0,'Profile Data'!$X9-'Profile Data'!$X10,0),"--")</f>
        <v>--</v>
      </c>
      <c r="M10" s="46" t="str">
        <f ca="1">IF(ISNUMBER(Main!$F$14),IF('Profile Data'!$Y10&lt;&gt;0,'Profile Data'!$Y9-'Profile Data'!$Y10,0),"--")</f>
        <v>--</v>
      </c>
    </row>
    <row r="11" spans="1:15" x14ac:dyDescent="0.3">
      <c r="A11" s="43"/>
      <c r="B11" s="46">
        <f ca="1">IF(ISNUMBER(Main!$F$3),IF('Profile Data'!$N11&lt;&gt;0,'Profile Data'!$N10-'Profile Data'!$N11,0),"--")</f>
        <v>3.424000000000035</v>
      </c>
      <c r="C11" s="46">
        <f ca="1">IF(ISNUMBER(Main!$F$4),IF('Profile Data'!$O11&lt;&gt;0,'Profile Data'!$O10-'Profile Data'!$O11,0),"--")</f>
        <v>10.257000000000005</v>
      </c>
      <c r="D11" s="46">
        <f ca="1">IF(ISNUMBER(Main!$F$5),IF('Profile Data'!$P11&lt;&gt;0,'Profile Data'!$P10-'Profile Data'!$P11,0),"--")</f>
        <v>3.15199999999993</v>
      </c>
      <c r="E11" s="46">
        <f ca="1">IF(ISNUMBER(Main!$F$6),IF('Profile Data'!$Q11&lt;&gt;0,'Profile Data'!$Q10-'Profile Data'!$Q11,0),"--")</f>
        <v>10.309000000000026</v>
      </c>
      <c r="F11" s="46">
        <f ca="1">IF(ISNUMBER(Main!$F$7),IF('Profile Data'!$R11&lt;&gt;0,'Profile Data'!$R10-'Profile Data'!$R11,0),"--")</f>
        <v>9.0380000000000109</v>
      </c>
      <c r="G11" s="46">
        <f ca="1">IF(ISNUMBER(Main!$F$8),IF('Profile Data'!$S11&lt;&gt;0,'Profile Data'!$S10-'Profile Data'!$S11,0),"--")</f>
        <v>10.884000000000015</v>
      </c>
      <c r="H11" s="46" t="str">
        <f ca="1">IF(ISNUMBER(Main!$F$9),IF('Profile Data'!$T11&lt;&gt;0,'Profile Data'!$T10-'Profile Data'!$T11,0),"--")</f>
        <v>--</v>
      </c>
      <c r="I11" s="46" t="str">
        <f ca="1">IF(ISNUMBER(Main!$F$10),IF('Profile Data'!$U11&lt;&gt;0,'Profile Data'!$U10-'Profile Data'!$U11,0),"--")</f>
        <v>--</v>
      </c>
      <c r="J11" s="46" t="str">
        <f ca="1">IF(ISNUMBER(Main!$F$11),IF('Profile Data'!$V11&lt;&gt;0,'Profile Data'!$V10-'Profile Data'!$V11,0),"--")</f>
        <v>--</v>
      </c>
      <c r="K11" s="46" t="str">
        <f ca="1">IF(ISNUMBER(Main!$F$12),IF('Profile Data'!$W11&lt;&gt;0,'Profile Data'!$W10-'Profile Data'!$W11,0),"--")</f>
        <v>--</v>
      </c>
      <c r="L11" s="46" t="str">
        <f ca="1">IF(ISNUMBER(Main!$F$13),IF('Profile Data'!$X11&lt;&gt;0,'Profile Data'!$X10-'Profile Data'!$X11,0),"--")</f>
        <v>--</v>
      </c>
      <c r="M11" s="46" t="str">
        <f ca="1">IF(ISNUMBER(Main!$F$14),IF('Profile Data'!$Y11&lt;&gt;0,'Profile Data'!$Y10-'Profile Data'!$Y11,0),"--")</f>
        <v>--</v>
      </c>
    </row>
    <row r="12" spans="1:15" x14ac:dyDescent="0.3">
      <c r="A12" s="43"/>
      <c r="B12" s="46">
        <f ca="1">IF(ISNUMBER(Main!$F$3),IF('Profile Data'!$N12&lt;&gt;0,'Profile Data'!$N11-'Profile Data'!$N12,0),"--")</f>
        <v>2.5169999999999959</v>
      </c>
      <c r="C12" s="46">
        <f ca="1">IF(ISNUMBER(Main!$F$4),IF('Profile Data'!$O12&lt;&gt;0,'Profile Data'!$O11-'Profile Data'!$O12,0),"--")</f>
        <v>10.227000000000032</v>
      </c>
      <c r="D12" s="46">
        <f ca="1">IF(ISNUMBER(Main!$F$5),IF('Profile Data'!$P12&lt;&gt;0,'Profile Data'!$P11-'Profile Data'!$P12,0),"--")</f>
        <v>2.8830000000000382</v>
      </c>
      <c r="E12" s="46">
        <f ca="1">IF(ISNUMBER(Main!$F$6),IF('Profile Data'!$Q12&lt;&gt;0,'Profile Data'!$Q11-'Profile Data'!$Q12,0),"--")</f>
        <v>10.649999999999977</v>
      </c>
      <c r="F12" s="46">
        <f ca="1">IF(ISNUMBER(Main!$F$7),IF('Profile Data'!$R12&lt;&gt;0,'Profile Data'!$R11-'Profile Data'!$R12,0),"--")</f>
        <v>10.591999999999985</v>
      </c>
      <c r="G12" s="46">
        <f ca="1">IF(ISNUMBER(Main!$F$8),IF('Profile Data'!$S12&lt;&gt;0,'Profile Data'!$S11-'Profile Data'!$S12,0),"--")</f>
        <v>10.716000000000008</v>
      </c>
      <c r="H12" s="46" t="str">
        <f ca="1">IF(ISNUMBER(Main!$F$9),IF('Profile Data'!$T12&lt;&gt;0,'Profile Data'!$T11-'Profile Data'!$T12,0),"--")</f>
        <v>--</v>
      </c>
      <c r="I12" s="46" t="str">
        <f ca="1">IF(ISNUMBER(Main!$F$10),IF('Profile Data'!$U12&lt;&gt;0,'Profile Data'!$U11-'Profile Data'!$U12,0),"--")</f>
        <v>--</v>
      </c>
      <c r="J12" s="46" t="str">
        <f ca="1">IF(ISNUMBER(Main!$F$11),IF('Profile Data'!$V12&lt;&gt;0,'Profile Data'!$V11-'Profile Data'!$V12,0),"--")</f>
        <v>--</v>
      </c>
      <c r="K12" s="46" t="str">
        <f ca="1">IF(ISNUMBER(Main!$F$12),IF('Profile Data'!$W12&lt;&gt;0,'Profile Data'!$W11-'Profile Data'!$W12,0),"--")</f>
        <v>--</v>
      </c>
      <c r="L12" s="46" t="str">
        <f ca="1">IF(ISNUMBER(Main!$F$13),IF('Profile Data'!$X12&lt;&gt;0,'Profile Data'!$X11-'Profile Data'!$X12,0),"--")</f>
        <v>--</v>
      </c>
      <c r="M12" s="46" t="str">
        <f ca="1">IF(ISNUMBER(Main!$F$14),IF('Profile Data'!$Y12&lt;&gt;0,'Profile Data'!$Y11-'Profile Data'!$Y12,0),"--")</f>
        <v>--</v>
      </c>
    </row>
    <row r="13" spans="1:15" x14ac:dyDescent="0.3">
      <c r="A13" s="43"/>
      <c r="B13" s="46">
        <f ca="1">IF(ISNUMBER(Main!$F$3),IF('Profile Data'!$N13&lt;&gt;0,'Profile Data'!$N12-'Profile Data'!$N13,0),"--")</f>
        <v>10.274000000000001</v>
      </c>
      <c r="C13" s="46">
        <f ca="1">IF(ISNUMBER(Main!$F$4),IF('Profile Data'!$O13&lt;&gt;0,'Profile Data'!$O12-'Profile Data'!$O13,0),"--")</f>
        <v>10.008999999999958</v>
      </c>
      <c r="D13" s="46">
        <f ca="1">IF(ISNUMBER(Main!$F$5),IF('Profile Data'!$P13&lt;&gt;0,'Profile Data'!$P12-'Profile Data'!$P13,0),"--")</f>
        <v>2.7200000000000273</v>
      </c>
      <c r="E13" s="46">
        <f ca="1">IF(ISNUMBER(Main!$F$6),IF('Profile Data'!$Q13&lt;&gt;0,'Profile Data'!$Q12-'Profile Data'!$Q13,0),"--")</f>
        <v>9.3950000000000387</v>
      </c>
      <c r="F13" s="46">
        <f ca="1">IF(ISNUMBER(Main!$F$7),IF('Profile Data'!$R13&lt;&gt;0,'Profile Data'!$R12-'Profile Data'!$R13,0),"--")</f>
        <v>10.43100000000004</v>
      </c>
      <c r="G13" s="46">
        <f ca="1">IF(ISNUMBER(Main!$F$8),IF('Profile Data'!$S13&lt;&gt;0,'Profile Data'!$S12-'Profile Data'!$S13,0),"--")</f>
        <v>9.1080000000000609</v>
      </c>
      <c r="H13" s="46" t="str">
        <f ca="1">IF(ISNUMBER(Main!$F$9),IF('Profile Data'!$T13&lt;&gt;0,'Profile Data'!$T12-'Profile Data'!$T13,0),"--")</f>
        <v>--</v>
      </c>
      <c r="I13" s="46" t="str">
        <f ca="1">IF(ISNUMBER(Main!$F$10),IF('Profile Data'!$U13&lt;&gt;0,'Profile Data'!$U12-'Profile Data'!$U13,0),"--")</f>
        <v>--</v>
      </c>
      <c r="J13" s="46" t="str">
        <f ca="1">IF(ISNUMBER(Main!$F$11),IF('Profile Data'!$V13&lt;&gt;0,'Profile Data'!$V12-'Profile Data'!$V13,0),"--")</f>
        <v>--</v>
      </c>
      <c r="K13" s="46" t="str">
        <f ca="1">IF(ISNUMBER(Main!$F$12),IF('Profile Data'!$W13&lt;&gt;0,'Profile Data'!$W12-'Profile Data'!$W13,0),"--")</f>
        <v>--</v>
      </c>
      <c r="L13" s="46" t="str">
        <f ca="1">IF(ISNUMBER(Main!$F$13),IF('Profile Data'!$X13&lt;&gt;0,'Profile Data'!$X12-'Profile Data'!$X13,0),"--")</f>
        <v>--</v>
      </c>
      <c r="M13" s="46" t="str">
        <f ca="1">IF(ISNUMBER(Main!$F$14),IF('Profile Data'!$Y13&lt;&gt;0,'Profile Data'!$Y12-'Profile Data'!$Y13,0),"--")</f>
        <v>--</v>
      </c>
    </row>
    <row r="14" spans="1:15" x14ac:dyDescent="0.3">
      <c r="A14" s="43"/>
      <c r="B14" s="46">
        <f ca="1">IF(ISNUMBER(Main!$F$3),IF('Profile Data'!$N14&lt;&gt;0,'Profile Data'!$N13-'Profile Data'!$N14,0),"--")</f>
        <v>9.7599999999999909</v>
      </c>
      <c r="C14" s="46">
        <f ca="1">IF(ISNUMBER(Main!$F$4),IF('Profile Data'!$O14&lt;&gt;0,'Profile Data'!$O13-'Profile Data'!$O14,0),"--")</f>
        <v>9.9290000000000305</v>
      </c>
      <c r="D14" s="46">
        <f ca="1">IF(ISNUMBER(Main!$F$5),IF('Profile Data'!$P14&lt;&gt;0,'Profile Data'!$P13-'Profile Data'!$P14,0),"--")</f>
        <v>11.84499999999997</v>
      </c>
      <c r="E14" s="46">
        <f ca="1">IF(ISNUMBER(Main!$F$6),IF('Profile Data'!$Q14&lt;&gt;0,'Profile Data'!$Q13-'Profile Data'!$Q14,0),"--")</f>
        <v>10.026999999999987</v>
      </c>
      <c r="F14" s="46">
        <f ca="1">IF(ISNUMBER(Main!$F$7),IF('Profile Data'!$R14&lt;&gt;0,'Profile Data'!$R13-'Profile Data'!$R14,0),"--")</f>
        <v>9.8499999999999659</v>
      </c>
      <c r="G14" s="46">
        <f ca="1">IF(ISNUMBER(Main!$F$8),IF('Profile Data'!$S14&lt;&gt;0,'Profile Data'!$S13-'Profile Data'!$S14,0),"--")</f>
        <v>10.383999999999958</v>
      </c>
      <c r="H14" s="46" t="str">
        <f ca="1">IF(ISNUMBER(Main!$F$9),IF('Profile Data'!$T14&lt;&gt;0,'Profile Data'!$T13-'Profile Data'!$T14,0),"--")</f>
        <v>--</v>
      </c>
      <c r="I14" s="46" t="str">
        <f ca="1">IF(ISNUMBER(Main!$F$10),IF('Profile Data'!$U14&lt;&gt;0,'Profile Data'!$U13-'Profile Data'!$U14,0),"--")</f>
        <v>--</v>
      </c>
      <c r="J14" s="46" t="str">
        <f ca="1">IF(ISNUMBER(Main!$F$11),IF('Profile Data'!$V14&lt;&gt;0,'Profile Data'!$V13-'Profile Data'!$V14,0),"--")</f>
        <v>--</v>
      </c>
      <c r="K14" s="46" t="str">
        <f ca="1">IF(ISNUMBER(Main!$F$12),IF('Profile Data'!$W14&lt;&gt;0,'Profile Data'!$W13-'Profile Data'!$W14,0),"--")</f>
        <v>--</v>
      </c>
      <c r="L14" s="46" t="str">
        <f ca="1">IF(ISNUMBER(Main!$F$13),IF('Profile Data'!$X14&lt;&gt;0,'Profile Data'!$X13-'Profile Data'!$X14,0),"--")</f>
        <v>--</v>
      </c>
      <c r="M14" s="46" t="str">
        <f ca="1">IF(ISNUMBER(Main!$F$14),IF('Profile Data'!$Y14&lt;&gt;0,'Profile Data'!$Y13-'Profile Data'!$Y14,0),"--")</f>
        <v>--</v>
      </c>
    </row>
    <row r="15" spans="1:15" x14ac:dyDescent="0.3">
      <c r="A15" s="43"/>
      <c r="B15" s="46">
        <f ca="1">IF(ISNUMBER(Main!$F$3),IF('Profile Data'!$N15&lt;&gt;0,'Profile Data'!$N14-'Profile Data'!$N15,0),"--")</f>
        <v>10.105999999999995</v>
      </c>
      <c r="C15" s="46">
        <f ca="1">IF(ISNUMBER(Main!$F$4),IF('Profile Data'!$O15&lt;&gt;0,'Profile Data'!$O14-'Profile Data'!$O15,0),"--")</f>
        <v>11.62700000000001</v>
      </c>
      <c r="D15" s="46">
        <f ca="1">IF(ISNUMBER(Main!$F$5),IF('Profile Data'!$P15&lt;&gt;0,'Profile Data'!$P14-'Profile Data'!$P15,0),"--")</f>
        <v>9.4610000000000127</v>
      </c>
      <c r="E15" s="46">
        <f ca="1">IF(ISNUMBER(Main!$F$6),IF('Profile Data'!$Q15&lt;&gt;0,'Profile Data'!$Q14-'Profile Data'!$Q15,0),"--")</f>
        <v>9.6349999999999909</v>
      </c>
      <c r="F15" s="46">
        <f ca="1">IF(ISNUMBER(Main!$F$7),IF('Profile Data'!$R15&lt;&gt;0,'Profile Data'!$R14-'Profile Data'!$R15,0),"--")</f>
        <v>10.074999999999989</v>
      </c>
      <c r="G15" s="46">
        <f ca="1">IF(ISNUMBER(Main!$F$8),IF('Profile Data'!$S15&lt;&gt;0,'Profile Data'!$S14-'Profile Data'!$S15,0),"--")</f>
        <v>9.5910000000000082</v>
      </c>
      <c r="H15" s="46" t="str">
        <f ca="1">IF(ISNUMBER(Main!$F$9),IF('Profile Data'!$T15&lt;&gt;0,'Profile Data'!$T14-'Profile Data'!$T15,0),"--")</f>
        <v>--</v>
      </c>
      <c r="I15" s="46" t="str">
        <f ca="1">IF(ISNUMBER(Main!$F$10),IF('Profile Data'!$U15&lt;&gt;0,'Profile Data'!$U14-'Profile Data'!$U15,0),"--")</f>
        <v>--</v>
      </c>
      <c r="J15" s="46" t="str">
        <f ca="1">IF(ISNUMBER(Main!$F$11),IF('Profile Data'!$V15&lt;&gt;0,'Profile Data'!$V14-'Profile Data'!$V15,0),"--")</f>
        <v>--</v>
      </c>
      <c r="K15" s="46" t="str">
        <f ca="1">IF(ISNUMBER(Main!$F$12),IF('Profile Data'!$W15&lt;&gt;0,'Profile Data'!$W14-'Profile Data'!$W15,0),"--")</f>
        <v>--</v>
      </c>
      <c r="L15" s="46" t="str">
        <f ca="1">IF(ISNUMBER(Main!$F$13),IF('Profile Data'!$X15&lt;&gt;0,'Profile Data'!$X14-'Profile Data'!$X15,0),"--")</f>
        <v>--</v>
      </c>
      <c r="M15" s="46" t="str">
        <f ca="1">IF(ISNUMBER(Main!$F$14),IF('Profile Data'!$Y15&lt;&gt;0,'Profile Data'!$Y14-'Profile Data'!$Y15,0),"--")</f>
        <v>--</v>
      </c>
    </row>
    <row r="16" spans="1:15" x14ac:dyDescent="0.3">
      <c r="A16" s="43"/>
      <c r="B16" s="46">
        <f ca="1">IF(ISNUMBER(Main!$F$3),IF('Profile Data'!$N16&lt;&gt;0,'Profile Data'!$N15-'Profile Data'!$N16,0),"--")</f>
        <v>10.206000000000017</v>
      </c>
      <c r="C16" s="46">
        <f ca="1">IF(ISNUMBER(Main!$F$4),IF('Profile Data'!$O16&lt;&gt;0,'Profile Data'!$O15-'Profile Data'!$O16,0),"--")</f>
        <v>8.5790000000000077</v>
      </c>
      <c r="D16" s="46">
        <f ca="1">IF(ISNUMBER(Main!$F$5),IF('Profile Data'!$P16&lt;&gt;0,'Profile Data'!$P15-'Profile Data'!$P16,0),"--")</f>
        <v>10.163999999999987</v>
      </c>
      <c r="E16" s="46">
        <f ca="1">IF(ISNUMBER(Main!$F$6),IF('Profile Data'!$Q16&lt;&gt;0,'Profile Data'!$Q15-'Profile Data'!$Q16,0),"--")</f>
        <v>10.067999999999984</v>
      </c>
      <c r="F16" s="46">
        <f ca="1">IF(ISNUMBER(Main!$F$7),IF('Profile Data'!$R16&lt;&gt;0,'Profile Data'!$R15-'Profile Data'!$R16,0),"--")</f>
        <v>9.9510000000000218</v>
      </c>
      <c r="G16" s="46">
        <f ca="1">IF(ISNUMBER(Main!$F$8),IF('Profile Data'!$S16&lt;&gt;0,'Profile Data'!$S15-'Profile Data'!$S16,0),"--")</f>
        <v>10.365000000000009</v>
      </c>
      <c r="H16" s="46" t="str">
        <f ca="1">IF(ISNUMBER(Main!$F$9),IF('Profile Data'!$T16&lt;&gt;0,'Profile Data'!$T15-'Profile Data'!$T16,0),"--")</f>
        <v>--</v>
      </c>
      <c r="I16" s="46" t="str">
        <f ca="1">IF(ISNUMBER(Main!$F$10),IF('Profile Data'!$U16&lt;&gt;0,'Profile Data'!$U15-'Profile Data'!$U16,0),"--")</f>
        <v>--</v>
      </c>
      <c r="J16" s="46" t="str">
        <f ca="1">IF(ISNUMBER(Main!$F$11),IF('Profile Data'!$V16&lt;&gt;0,'Profile Data'!$V15-'Profile Data'!$V16,0),"--")</f>
        <v>--</v>
      </c>
      <c r="K16" s="46" t="str">
        <f ca="1">IF(ISNUMBER(Main!$F$12),IF('Profile Data'!$W16&lt;&gt;0,'Profile Data'!$W15-'Profile Data'!$W16,0),"--")</f>
        <v>--</v>
      </c>
      <c r="L16" s="46" t="str">
        <f ca="1">IF(ISNUMBER(Main!$F$13),IF('Profile Data'!$X16&lt;&gt;0,'Profile Data'!$X15-'Profile Data'!$X16,0),"--")</f>
        <v>--</v>
      </c>
      <c r="M16" s="46" t="str">
        <f ca="1">IF(ISNUMBER(Main!$F$14),IF('Profile Data'!$Y16&lt;&gt;0,'Profile Data'!$Y15-'Profile Data'!$Y16,0),"--")</f>
        <v>--</v>
      </c>
    </row>
    <row r="17" spans="1:13" x14ac:dyDescent="0.3">
      <c r="A17" s="43"/>
      <c r="B17" s="46">
        <f ca="1">IF(ISNUMBER(Main!$F$3),IF('Profile Data'!$N17&lt;&gt;0,'Profile Data'!$N16-'Profile Data'!$N17,0),"--")</f>
        <v>10.004000000000019</v>
      </c>
      <c r="C17" s="46">
        <f ca="1">IF(ISNUMBER(Main!$F$4),IF('Profile Data'!$O17&lt;&gt;0,'Profile Data'!$O16-'Profile Data'!$O17,0),"--")</f>
        <v>11.129999999999995</v>
      </c>
      <c r="D17" s="46">
        <f ca="1">IF(ISNUMBER(Main!$F$5),IF('Profile Data'!$P17&lt;&gt;0,'Profile Data'!$P16-'Profile Data'!$P17,0),"--")</f>
        <v>10.545000000000016</v>
      </c>
      <c r="E17" s="46">
        <f ca="1">IF(ISNUMBER(Main!$F$6),IF('Profile Data'!$Q17&lt;&gt;0,'Profile Data'!$Q16-'Profile Data'!$Q17,0),"--")</f>
        <v>10.04000000000002</v>
      </c>
      <c r="F17" s="46">
        <f ca="1">IF(ISNUMBER(Main!$F$7),IF('Profile Data'!$R17&lt;&gt;0,'Profile Data'!$R16-'Profile Data'!$R17,0),"--")</f>
        <v>9.2799999999999727</v>
      </c>
      <c r="G17" s="46">
        <f ca="1">IF(ISNUMBER(Main!$F$8),IF('Profile Data'!$S17&lt;&gt;0,'Profile Data'!$S16-'Profile Data'!$S17,0),"--")</f>
        <v>9.8000000000000114</v>
      </c>
      <c r="H17" s="46" t="str">
        <f ca="1">IF(ISNUMBER(Main!$F$9),IF('Profile Data'!$T17&lt;&gt;0,'Profile Data'!$T16-'Profile Data'!$T17,0),"--")</f>
        <v>--</v>
      </c>
      <c r="I17" s="46" t="str">
        <f ca="1">IF(ISNUMBER(Main!$F$10),IF('Profile Data'!$U17&lt;&gt;0,'Profile Data'!$U16-'Profile Data'!$U17,0),"--")</f>
        <v>--</v>
      </c>
      <c r="J17" s="46" t="str">
        <f ca="1">IF(ISNUMBER(Main!$F$11),IF('Profile Data'!$V17&lt;&gt;0,'Profile Data'!$V16-'Profile Data'!$V17,0),"--")</f>
        <v>--</v>
      </c>
      <c r="K17" s="46" t="str">
        <f ca="1">IF(ISNUMBER(Main!$F$12),IF('Profile Data'!$W17&lt;&gt;0,'Profile Data'!$W16-'Profile Data'!$W17,0),"--")</f>
        <v>--</v>
      </c>
      <c r="L17" s="46" t="str">
        <f ca="1">IF(ISNUMBER(Main!$F$13),IF('Profile Data'!$X17&lt;&gt;0,'Profile Data'!$X16-'Profile Data'!$X17,0),"--")</f>
        <v>--</v>
      </c>
      <c r="M17" s="46" t="str">
        <f ca="1">IF(ISNUMBER(Main!$F$14),IF('Profile Data'!$Y17&lt;&gt;0,'Profile Data'!$Y16-'Profile Data'!$Y17,0),"--")</f>
        <v>--</v>
      </c>
    </row>
    <row r="18" spans="1:13" x14ac:dyDescent="0.3">
      <c r="A18" s="43"/>
      <c r="B18" s="46">
        <f ca="1">IF(ISNUMBER(Main!$F$3),IF('Profile Data'!$N18&lt;&gt;0,'Profile Data'!$N17-'Profile Data'!$N18,0),"--")</f>
        <v>9.6879999999999882</v>
      </c>
      <c r="C18" s="46">
        <f ca="1">IF(ISNUMBER(Main!$F$4),IF('Profile Data'!$O18&lt;&gt;0,'Profile Data'!$O17-'Profile Data'!$O18,0),"--")</f>
        <v>8.3979999999999677</v>
      </c>
      <c r="D18" s="46">
        <f ca="1">IF(ISNUMBER(Main!$F$5),IF('Profile Data'!$P18&lt;&gt;0,'Profile Data'!$P17-'Profile Data'!$P18,0),"--")</f>
        <v>8.7169999999999845</v>
      </c>
      <c r="E18" s="46">
        <f ca="1">IF(ISNUMBER(Main!$F$6),IF('Profile Data'!$Q18&lt;&gt;0,'Profile Data'!$Q17-'Profile Data'!$Q18,0),"--")</f>
        <v>10.158000000000015</v>
      </c>
      <c r="F18" s="46">
        <f ca="1">IF(ISNUMBER(Main!$F$7),IF('Profile Data'!$R18&lt;&gt;0,'Profile Data'!$R17-'Profile Data'!$R18,0),"--")</f>
        <v>10.745000000000005</v>
      </c>
      <c r="G18" s="46">
        <f ca="1">IF(ISNUMBER(Main!$F$8),IF('Profile Data'!$S18&lt;&gt;0,'Profile Data'!$S17-'Profile Data'!$S18,0),"--")</f>
        <v>10.127999999999986</v>
      </c>
      <c r="H18" s="46" t="str">
        <f ca="1">IF(ISNUMBER(Main!$F$9),IF('Profile Data'!$T18&lt;&gt;0,'Profile Data'!$T17-'Profile Data'!$T18,0),"--")</f>
        <v>--</v>
      </c>
      <c r="I18" s="46" t="str">
        <f ca="1">IF(ISNUMBER(Main!$F$10),IF('Profile Data'!$U18&lt;&gt;0,'Profile Data'!$U17-'Profile Data'!$U18,0),"--")</f>
        <v>--</v>
      </c>
      <c r="J18" s="46" t="str">
        <f ca="1">IF(ISNUMBER(Main!$F$11),IF('Profile Data'!$V18&lt;&gt;0,'Profile Data'!$V17-'Profile Data'!$V18,0),"--")</f>
        <v>--</v>
      </c>
      <c r="K18" s="46" t="str">
        <f ca="1">IF(ISNUMBER(Main!$F$12),IF('Profile Data'!$W18&lt;&gt;0,'Profile Data'!$W17-'Profile Data'!$W18,0),"--")</f>
        <v>--</v>
      </c>
      <c r="L18" s="46" t="str">
        <f ca="1">IF(ISNUMBER(Main!$F$13),IF('Profile Data'!$X18&lt;&gt;0,'Profile Data'!$X17-'Profile Data'!$X18,0),"--")</f>
        <v>--</v>
      </c>
      <c r="M18" s="46" t="str">
        <f ca="1">IF(ISNUMBER(Main!$F$14),IF('Profile Data'!$Y18&lt;&gt;0,'Profile Data'!$Y17-'Profile Data'!$Y18,0),"--")</f>
        <v>--</v>
      </c>
    </row>
    <row r="19" spans="1:13" x14ac:dyDescent="0.3">
      <c r="A19" s="43"/>
      <c r="B19" s="46">
        <f ca="1">IF(ISNUMBER(Main!$F$3),IF('Profile Data'!$N19&lt;&gt;0,'Profile Data'!$N18-'Profile Data'!$N19,0),"--")</f>
        <v>6.4399999999999977</v>
      </c>
      <c r="C19" s="46">
        <f ca="1">IF(ISNUMBER(Main!$F$4),IF('Profile Data'!$O19&lt;&gt;0,'Profile Data'!$O18-'Profile Data'!$O19,0),"--")</f>
        <v>10.557000000000016</v>
      </c>
      <c r="D19" s="46">
        <f ca="1">IF(ISNUMBER(Main!$F$5),IF('Profile Data'!$P19&lt;&gt;0,'Profile Data'!$P18-'Profile Data'!$P19,0),"--")</f>
        <v>9.7529999999999859</v>
      </c>
      <c r="E19" s="46">
        <f ca="1">IF(ISNUMBER(Main!$F$6),IF('Profile Data'!$Q19&lt;&gt;0,'Profile Data'!$Q18-'Profile Data'!$Q19,0),"--")</f>
        <v>10.021999999999991</v>
      </c>
      <c r="F19" s="46">
        <f ca="1">IF(ISNUMBER(Main!$F$7),IF('Profile Data'!$R19&lt;&gt;0,'Profile Data'!$R18-'Profile Data'!$R19,0),"--")</f>
        <v>9.8980000000000246</v>
      </c>
      <c r="G19" s="46">
        <f ca="1">IF(ISNUMBER(Main!$F$8),IF('Profile Data'!$S19&lt;&gt;0,'Profile Data'!$S18-'Profile Data'!$S19,0),"--")</f>
        <v>10.805000000000007</v>
      </c>
      <c r="H19" s="46" t="str">
        <f ca="1">IF(ISNUMBER(Main!$F$9),IF('Profile Data'!$T19&lt;&gt;0,'Profile Data'!$T18-'Profile Data'!$T19,0),"--")</f>
        <v>--</v>
      </c>
      <c r="I19" s="46" t="str">
        <f ca="1">IF(ISNUMBER(Main!$F$10),IF('Profile Data'!$U19&lt;&gt;0,'Profile Data'!$U18-'Profile Data'!$U19,0),"--")</f>
        <v>--</v>
      </c>
      <c r="J19" s="46" t="str">
        <f ca="1">IF(ISNUMBER(Main!$F$11),IF('Profile Data'!$V19&lt;&gt;0,'Profile Data'!$V18-'Profile Data'!$V19,0),"--")</f>
        <v>--</v>
      </c>
      <c r="K19" s="46" t="str">
        <f ca="1">IF(ISNUMBER(Main!$F$12),IF('Profile Data'!$W19&lt;&gt;0,'Profile Data'!$W18-'Profile Data'!$W19,0),"--")</f>
        <v>--</v>
      </c>
      <c r="L19" s="46" t="str">
        <f ca="1">IF(ISNUMBER(Main!$F$13),IF('Profile Data'!$X19&lt;&gt;0,'Profile Data'!$X18-'Profile Data'!$X19,0),"--")</f>
        <v>--</v>
      </c>
      <c r="M19" s="46" t="str">
        <f ca="1">IF(ISNUMBER(Main!$F$14),IF('Profile Data'!$Y19&lt;&gt;0,'Profile Data'!$Y18-'Profile Data'!$Y19,0),"--")</f>
        <v>--</v>
      </c>
    </row>
    <row r="20" spans="1:13" x14ac:dyDescent="0.3">
      <c r="A20" s="43"/>
      <c r="B20" s="46">
        <f ca="1">IF(ISNUMBER(Main!$F$3),IF('Profile Data'!$N20&lt;&gt;0,'Profile Data'!$N19-'Profile Data'!$N20,0),"--")</f>
        <v>-0.40699999999998226</v>
      </c>
      <c r="C20" s="46">
        <f ca="1">IF(ISNUMBER(Main!$F$4),IF('Profile Data'!$O20&lt;&gt;0,'Profile Data'!$O19-'Profile Data'!$O20,0),"--")</f>
        <v>10.026999999999987</v>
      </c>
      <c r="D20" s="46">
        <f ca="1">IF(ISNUMBER(Main!$F$5),IF('Profile Data'!$P20&lt;&gt;0,'Profile Data'!$P19-'Profile Data'!$P20,0),"--")</f>
        <v>10.396000000000015</v>
      </c>
      <c r="E20" s="46">
        <f ca="1">IF(ISNUMBER(Main!$F$6),IF('Profile Data'!$Q20&lt;&gt;0,'Profile Data'!$Q19-'Profile Data'!$Q20,0),"--")</f>
        <v>10.335999999999956</v>
      </c>
      <c r="F20" s="46">
        <f ca="1">IF(ISNUMBER(Main!$F$7),IF('Profile Data'!$R20&lt;&gt;0,'Profile Data'!$R19-'Profile Data'!$R20,0),"--")</f>
        <v>10.172000000000025</v>
      </c>
      <c r="G20" s="46">
        <f ca="1">IF(ISNUMBER(Main!$F$8),IF('Profile Data'!$S20&lt;&gt;0,'Profile Data'!$S19-'Profile Data'!$S20,0),"--")</f>
        <v>8.5579999999999927</v>
      </c>
      <c r="H20" s="46" t="str">
        <f ca="1">IF(ISNUMBER(Main!$F$9),IF('Profile Data'!$T20&lt;&gt;0,'Profile Data'!$T19-'Profile Data'!$T20,0),"--")</f>
        <v>--</v>
      </c>
      <c r="I20" s="46" t="str">
        <f ca="1">IF(ISNUMBER(Main!$F$10),IF('Profile Data'!$U20&lt;&gt;0,'Profile Data'!$U19-'Profile Data'!$U20,0),"--")</f>
        <v>--</v>
      </c>
      <c r="J20" s="46" t="str">
        <f ca="1">IF(ISNUMBER(Main!$F$11),IF('Profile Data'!$V20&lt;&gt;0,'Profile Data'!$V19-'Profile Data'!$V20,0),"--")</f>
        <v>--</v>
      </c>
      <c r="K20" s="46" t="str">
        <f ca="1">IF(ISNUMBER(Main!$F$12),IF('Profile Data'!$W20&lt;&gt;0,'Profile Data'!$W19-'Profile Data'!$W20,0),"--")</f>
        <v>--</v>
      </c>
      <c r="L20" s="46" t="str">
        <f ca="1">IF(ISNUMBER(Main!$F$13),IF('Profile Data'!$X20&lt;&gt;0,'Profile Data'!$X19-'Profile Data'!$X20,0),"--")</f>
        <v>--</v>
      </c>
      <c r="M20" s="46" t="str">
        <f ca="1">IF(ISNUMBER(Main!$F$14),IF('Profile Data'!$Y20&lt;&gt;0,'Profile Data'!$Y19-'Profile Data'!$Y20,0),"--")</f>
        <v>--</v>
      </c>
    </row>
    <row r="21" spans="1:13" x14ac:dyDescent="0.3">
      <c r="A21" s="43"/>
      <c r="B21" s="46">
        <f ca="1">IF(ISNUMBER(Main!$F$3),IF('Profile Data'!$N21&lt;&gt;0,'Profile Data'!$N20-'Profile Data'!$N21,0),"--")</f>
        <v>0</v>
      </c>
      <c r="C21" s="46">
        <f ca="1">IF(ISNUMBER(Main!$F$4),IF('Profile Data'!$O21&lt;&gt;0,'Profile Data'!$O20-'Profile Data'!$O21,0),"--")</f>
        <v>10.353000000000009</v>
      </c>
      <c r="D21" s="46">
        <f ca="1">IF(ISNUMBER(Main!$F$5),IF('Profile Data'!$P21&lt;&gt;0,'Profile Data'!$P20-'Profile Data'!$P21,0),"--")</f>
        <v>10.889999999999986</v>
      </c>
      <c r="E21" s="46">
        <f ca="1">IF(ISNUMBER(Main!$F$6),IF('Profile Data'!$Q21&lt;&gt;0,'Profile Data'!$Q20-'Profile Data'!$Q21,0),"--")</f>
        <v>9.6290000000000191</v>
      </c>
      <c r="F21" s="46">
        <f ca="1">IF(ISNUMBER(Main!$F$7),IF('Profile Data'!$R21&lt;&gt;0,'Profile Data'!$R20-'Profile Data'!$R21,0),"--")</f>
        <v>9.9370000000000118</v>
      </c>
      <c r="G21" s="46">
        <f ca="1">IF(ISNUMBER(Main!$F$8),IF('Profile Data'!$S21&lt;&gt;0,'Profile Data'!$S20-'Profile Data'!$S21,0),"--")</f>
        <v>9.8179999999999836</v>
      </c>
      <c r="H21" s="46" t="str">
        <f ca="1">IF(ISNUMBER(Main!$F$9),IF('Profile Data'!$T21&lt;&gt;0,'Profile Data'!$T20-'Profile Data'!$T21,0),"--")</f>
        <v>--</v>
      </c>
      <c r="I21" s="46" t="str">
        <f ca="1">IF(ISNUMBER(Main!$F$10),IF('Profile Data'!$U21&lt;&gt;0,'Profile Data'!$U20-'Profile Data'!$U21,0),"--")</f>
        <v>--</v>
      </c>
      <c r="J21" s="46" t="str">
        <f ca="1">IF(ISNUMBER(Main!$F$11),IF('Profile Data'!$V21&lt;&gt;0,'Profile Data'!$V20-'Profile Data'!$V21,0),"--")</f>
        <v>--</v>
      </c>
      <c r="K21" s="46" t="str">
        <f ca="1">IF(ISNUMBER(Main!$F$12),IF('Profile Data'!$W21&lt;&gt;0,'Profile Data'!$W20-'Profile Data'!$W21,0),"--")</f>
        <v>--</v>
      </c>
      <c r="L21" s="46" t="str">
        <f ca="1">IF(ISNUMBER(Main!$F$13),IF('Profile Data'!$X21&lt;&gt;0,'Profile Data'!$X20-'Profile Data'!$X21,0),"--")</f>
        <v>--</v>
      </c>
      <c r="M21" s="46" t="str">
        <f ca="1">IF(ISNUMBER(Main!$F$14),IF('Profile Data'!$Y21&lt;&gt;0,'Profile Data'!$Y20-'Profile Data'!$Y21,0),"--")</f>
        <v>--</v>
      </c>
    </row>
    <row r="22" spans="1:13" x14ac:dyDescent="0.3">
      <c r="A22" s="43"/>
      <c r="B22" s="46">
        <f ca="1">IF(ISNUMBER(Main!$F$3),IF('Profile Data'!$N22&lt;&gt;0,'Profile Data'!$N21-'Profile Data'!$N22,0),"--")</f>
        <v>0</v>
      </c>
      <c r="C22" s="46">
        <f ca="1">IF(ISNUMBER(Main!$F$4),IF('Profile Data'!$O22&lt;&gt;0,'Profile Data'!$O21-'Profile Data'!$O22,0),"--")</f>
        <v>11.222000000000037</v>
      </c>
      <c r="D22" s="46">
        <f ca="1">IF(ISNUMBER(Main!$F$5),IF('Profile Data'!$P22&lt;&gt;0,'Profile Data'!$P21-'Profile Data'!$P22,0),"--")</f>
        <v>9.1570000000000391</v>
      </c>
      <c r="E22" s="46">
        <f ca="1">IF(ISNUMBER(Main!$F$6),IF('Profile Data'!$Q22&lt;&gt;0,'Profile Data'!$Q21-'Profile Data'!$Q22,0),"--")</f>
        <v>10.072999999999979</v>
      </c>
      <c r="F22" s="46">
        <f ca="1">IF(ISNUMBER(Main!$F$7),IF('Profile Data'!$R22&lt;&gt;0,'Profile Data'!$R21-'Profile Data'!$R22,0),"--")</f>
        <v>9.0069999999999482</v>
      </c>
      <c r="G22" s="46">
        <f ca="1">IF(ISNUMBER(Main!$F$8),IF('Profile Data'!$S22&lt;&gt;0,'Profile Data'!$S21-'Profile Data'!$S22,0),"--")</f>
        <v>10.918000000000006</v>
      </c>
      <c r="H22" s="46" t="str">
        <f ca="1">IF(ISNUMBER(Main!$F$9),IF('Profile Data'!$T22&lt;&gt;0,'Profile Data'!$T21-'Profile Data'!$T22,0),"--")</f>
        <v>--</v>
      </c>
      <c r="I22" s="46" t="str">
        <f ca="1">IF(ISNUMBER(Main!$F$10),IF('Profile Data'!$U22&lt;&gt;0,'Profile Data'!$U21-'Profile Data'!$U22,0),"--")</f>
        <v>--</v>
      </c>
      <c r="J22" s="46" t="str">
        <f ca="1">IF(ISNUMBER(Main!$F$11),IF('Profile Data'!$V22&lt;&gt;0,'Profile Data'!$V21-'Profile Data'!$V22,0),"--")</f>
        <v>--</v>
      </c>
      <c r="K22" s="46" t="str">
        <f ca="1">IF(ISNUMBER(Main!$F$12),IF('Profile Data'!$W22&lt;&gt;0,'Profile Data'!$W21-'Profile Data'!$W22,0),"--")</f>
        <v>--</v>
      </c>
      <c r="L22" s="46" t="str">
        <f ca="1">IF(ISNUMBER(Main!$F$13),IF('Profile Data'!$X22&lt;&gt;0,'Profile Data'!$X21-'Profile Data'!$X22,0),"--")</f>
        <v>--</v>
      </c>
      <c r="M22" s="46" t="str">
        <f ca="1">IF(ISNUMBER(Main!$F$14),IF('Profile Data'!$Y22&lt;&gt;0,'Profile Data'!$Y21-'Profile Data'!$Y22,0),"--")</f>
        <v>--</v>
      </c>
    </row>
    <row r="23" spans="1:13" x14ac:dyDescent="0.3">
      <c r="A23" s="43"/>
      <c r="B23" s="46">
        <f ca="1">IF(ISNUMBER(Main!$F$3),IF('Profile Data'!$N23&lt;&gt;0,'Profile Data'!$N22-'Profile Data'!$N23,0),"--")</f>
        <v>0</v>
      </c>
      <c r="C23" s="46">
        <f ca="1">IF(ISNUMBER(Main!$F$4),IF('Profile Data'!$O23&lt;&gt;0,'Profile Data'!$O22-'Profile Data'!$O23,0),"--")</f>
        <v>8.8429999999999609</v>
      </c>
      <c r="D23" s="46">
        <f ca="1">IF(ISNUMBER(Main!$F$5),IF('Profile Data'!$P23&lt;&gt;0,'Profile Data'!$P22-'Profile Data'!$P23,0),"--")</f>
        <v>9.20799999999997</v>
      </c>
      <c r="E23" s="46">
        <f ca="1">IF(ISNUMBER(Main!$F$6),IF('Profile Data'!$Q23&lt;&gt;0,'Profile Data'!$Q22-'Profile Data'!$Q23,0),"--")</f>
        <v>9.93100000000004</v>
      </c>
      <c r="F23" s="46">
        <f ca="1">IF(ISNUMBER(Main!$F$7),IF('Profile Data'!$R23&lt;&gt;0,'Profile Data'!$R22-'Profile Data'!$R23,0),"--")</f>
        <v>10.918000000000006</v>
      </c>
      <c r="G23" s="46">
        <f ca="1">IF(ISNUMBER(Main!$F$8),IF('Profile Data'!$S23&lt;&gt;0,'Profile Data'!$S22-'Profile Data'!$S23,0),"--")</f>
        <v>10.769000000000005</v>
      </c>
      <c r="H23" s="46" t="str">
        <f ca="1">IF(ISNUMBER(Main!$F$9),IF('Profile Data'!$T23&lt;&gt;0,'Profile Data'!$T22-'Profile Data'!$T23,0),"--")</f>
        <v>--</v>
      </c>
      <c r="I23" s="46" t="str">
        <f ca="1">IF(ISNUMBER(Main!$F$10),IF('Profile Data'!$U23&lt;&gt;0,'Profile Data'!$U22-'Profile Data'!$U23,0),"--")</f>
        <v>--</v>
      </c>
      <c r="J23" s="46" t="str">
        <f ca="1">IF(ISNUMBER(Main!$F$11),IF('Profile Data'!$V23&lt;&gt;0,'Profile Data'!$V22-'Profile Data'!$V23,0),"--")</f>
        <v>--</v>
      </c>
      <c r="K23" s="46" t="str">
        <f ca="1">IF(ISNUMBER(Main!$F$12),IF('Profile Data'!$W23&lt;&gt;0,'Profile Data'!$W22-'Profile Data'!$W23,0),"--")</f>
        <v>--</v>
      </c>
      <c r="L23" s="46" t="str">
        <f ca="1">IF(ISNUMBER(Main!$F$13),IF('Profile Data'!$X23&lt;&gt;0,'Profile Data'!$X22-'Profile Data'!$X23,0),"--")</f>
        <v>--</v>
      </c>
      <c r="M23" s="46" t="str">
        <f ca="1">IF(ISNUMBER(Main!$F$14),IF('Profile Data'!$Y23&lt;&gt;0,'Profile Data'!$Y22-'Profile Data'!$Y23,0),"--")</f>
        <v>--</v>
      </c>
    </row>
    <row r="24" spans="1:13" x14ac:dyDescent="0.3">
      <c r="A24" s="43"/>
      <c r="B24" s="46">
        <f ca="1">IF(ISNUMBER(Main!$F$3),IF('Profile Data'!$N24&lt;&gt;0,'Profile Data'!$N23-'Profile Data'!$N24,0),"--")</f>
        <v>0</v>
      </c>
      <c r="C24" s="46">
        <f ca="1">IF(ISNUMBER(Main!$F$4),IF('Profile Data'!$O24&lt;&gt;0,'Profile Data'!$O23-'Profile Data'!$O24,0),"--")</f>
        <v>7.7010000000000218</v>
      </c>
      <c r="D24" s="46">
        <f ca="1">IF(ISNUMBER(Main!$F$5),IF('Profile Data'!$P24&lt;&gt;0,'Profile Data'!$P23-'Profile Data'!$P24,0),"--")</f>
        <v>10.608000000000004</v>
      </c>
      <c r="E24" s="46">
        <f ca="1">IF(ISNUMBER(Main!$F$6),IF('Profile Data'!$Q24&lt;&gt;0,'Profile Data'!$Q23-'Profile Data'!$Q24,0),"--")</f>
        <v>9.9370000000000118</v>
      </c>
      <c r="F24" s="46">
        <f ca="1">IF(ISNUMBER(Main!$F$7),IF('Profile Data'!$R24&lt;&gt;0,'Profile Data'!$R23-'Profile Data'!$R24,0),"--")</f>
        <v>10.168999999999983</v>
      </c>
      <c r="G24" s="46">
        <f ca="1">IF(ISNUMBER(Main!$F$8),IF('Profile Data'!$S24&lt;&gt;0,'Profile Data'!$S23-'Profile Data'!$S24,0),"--")</f>
        <v>9.9940000000000282</v>
      </c>
      <c r="H24" s="46" t="str">
        <f ca="1">IF(ISNUMBER(Main!$F$9),IF('Profile Data'!$T24&lt;&gt;0,'Profile Data'!$T23-'Profile Data'!$T24,0),"--")</f>
        <v>--</v>
      </c>
      <c r="I24" s="46" t="str">
        <f ca="1">IF(ISNUMBER(Main!$F$10),IF('Profile Data'!$U24&lt;&gt;0,'Profile Data'!$U23-'Profile Data'!$U24,0),"--")</f>
        <v>--</v>
      </c>
      <c r="J24" s="46" t="str">
        <f ca="1">IF(ISNUMBER(Main!$F$11),IF('Profile Data'!$V24&lt;&gt;0,'Profile Data'!$V23-'Profile Data'!$V24,0),"--")</f>
        <v>--</v>
      </c>
      <c r="K24" s="46" t="str">
        <f ca="1">IF(ISNUMBER(Main!$F$12),IF('Profile Data'!$W24&lt;&gt;0,'Profile Data'!$W23-'Profile Data'!$W24,0),"--")</f>
        <v>--</v>
      </c>
      <c r="L24" s="46" t="str">
        <f ca="1">IF(ISNUMBER(Main!$F$13),IF('Profile Data'!$X24&lt;&gt;0,'Profile Data'!$X23-'Profile Data'!$X24,0),"--")</f>
        <v>--</v>
      </c>
      <c r="M24" s="46" t="str">
        <f ca="1">IF(ISNUMBER(Main!$F$14),IF('Profile Data'!$Y24&lt;&gt;0,'Profile Data'!$Y23-'Profile Data'!$Y24,0),"--")</f>
        <v>--</v>
      </c>
    </row>
    <row r="25" spans="1:13" x14ac:dyDescent="0.3">
      <c r="A25" s="43"/>
      <c r="B25" s="46">
        <f ca="1">IF(ISNUMBER(Main!$F$3),IF('Profile Data'!$N25&lt;&gt;0,'Profile Data'!$N24-'Profile Data'!$N25,0),"--")</f>
        <v>0</v>
      </c>
      <c r="C25" s="46">
        <f ca="1">IF(ISNUMBER(Main!$F$4),IF('Profile Data'!$O25&lt;&gt;0,'Profile Data'!$O24-'Profile Data'!$O25,0),"--")</f>
        <v>13.190999999999974</v>
      </c>
      <c r="D25" s="46">
        <f ca="1">IF(ISNUMBER(Main!$F$5),IF('Profile Data'!$P25&lt;&gt;0,'Profile Data'!$P24-'Profile Data'!$P25,0),"--")</f>
        <v>10.165999999999997</v>
      </c>
      <c r="E25" s="46">
        <f ca="1">IF(ISNUMBER(Main!$F$6),IF('Profile Data'!$Q25&lt;&gt;0,'Profile Data'!$Q24-'Profile Data'!$Q25,0),"--")</f>
        <v>10.072000000000003</v>
      </c>
      <c r="F25" s="46">
        <f ca="1">IF(ISNUMBER(Main!$F$7),IF('Profile Data'!$R25&lt;&gt;0,'Profile Data'!$R24-'Profile Data'!$R25,0),"--")</f>
        <v>10.062000000000012</v>
      </c>
      <c r="G25" s="46">
        <f ca="1">IF(ISNUMBER(Main!$F$8),IF('Profile Data'!$S25&lt;&gt;0,'Profile Data'!$S24-'Profile Data'!$S25,0),"--")</f>
        <v>9.6219999999999573</v>
      </c>
      <c r="H25" s="46" t="str">
        <f ca="1">IF(ISNUMBER(Main!$F$9),IF('Profile Data'!$T25&lt;&gt;0,'Profile Data'!$T24-'Profile Data'!$T25,0),"--")</f>
        <v>--</v>
      </c>
      <c r="I25" s="46" t="str">
        <f ca="1">IF(ISNUMBER(Main!$F$10),IF('Profile Data'!$U25&lt;&gt;0,'Profile Data'!$U24-'Profile Data'!$U25,0),"--")</f>
        <v>--</v>
      </c>
      <c r="J25" s="46" t="str">
        <f ca="1">IF(ISNUMBER(Main!$F$11),IF('Profile Data'!$V25&lt;&gt;0,'Profile Data'!$V24-'Profile Data'!$V25,0),"--")</f>
        <v>--</v>
      </c>
      <c r="K25" s="46" t="str">
        <f ca="1">IF(ISNUMBER(Main!$F$12),IF('Profile Data'!$W25&lt;&gt;0,'Profile Data'!$W24-'Profile Data'!$W25,0),"--")</f>
        <v>--</v>
      </c>
      <c r="L25" s="46" t="str">
        <f ca="1">IF(ISNUMBER(Main!$F$13),IF('Profile Data'!$X25&lt;&gt;0,'Profile Data'!$X24-'Profile Data'!$X25,0),"--")</f>
        <v>--</v>
      </c>
      <c r="M25" s="46" t="str">
        <f ca="1">IF(ISNUMBER(Main!$F$14),IF('Profile Data'!$Y25&lt;&gt;0,'Profile Data'!$Y24-'Profile Data'!$Y25,0),"--")</f>
        <v>--</v>
      </c>
    </row>
    <row r="26" spans="1:13" x14ac:dyDescent="0.3">
      <c r="A26" s="43"/>
      <c r="B26" s="46">
        <f ca="1">IF(ISNUMBER(Main!$F$3),IF('Profile Data'!$N26&lt;&gt;0,'Profile Data'!$N25-'Profile Data'!$N26,0),"--")</f>
        <v>0</v>
      </c>
      <c r="C26" s="46">
        <f ca="1">IF(ISNUMBER(Main!$F$4),IF('Profile Data'!$O26&lt;&gt;0,'Profile Data'!$O25-'Profile Data'!$O26,0),"--")</f>
        <v>7.8689999999999714</v>
      </c>
      <c r="D26" s="46">
        <f ca="1">IF(ISNUMBER(Main!$F$5),IF('Profile Data'!$P26&lt;&gt;0,'Profile Data'!$P25-'Profile Data'!$P26,0),"--")</f>
        <v>6.9089999999999918</v>
      </c>
      <c r="E26" s="46">
        <f ca="1">IF(ISNUMBER(Main!$F$6),IF('Profile Data'!$Q26&lt;&gt;0,'Profile Data'!$Q25-'Profile Data'!$Q26,0),"--")</f>
        <v>9.9339999999999691</v>
      </c>
      <c r="F26" s="46">
        <f ca="1">IF(ISNUMBER(Main!$F$7),IF('Profile Data'!$R26&lt;&gt;0,'Profile Data'!$R25-'Profile Data'!$R26,0),"--")</f>
        <v>10.006000000000029</v>
      </c>
      <c r="G26" s="46">
        <f ca="1">IF(ISNUMBER(Main!$F$8),IF('Profile Data'!$S26&lt;&gt;0,'Profile Data'!$S25-'Profile Data'!$S26,0),"--")</f>
        <v>1.5289999999999964</v>
      </c>
      <c r="H26" s="46" t="str">
        <f ca="1">IF(ISNUMBER(Main!$F$9),IF('Profile Data'!$T26&lt;&gt;0,'Profile Data'!$T25-'Profile Data'!$T26,0),"--")</f>
        <v>--</v>
      </c>
      <c r="I26" s="46" t="str">
        <f ca="1">IF(ISNUMBER(Main!$F$10),IF('Profile Data'!$U26&lt;&gt;0,'Profile Data'!$U25-'Profile Data'!$U26,0),"--")</f>
        <v>--</v>
      </c>
      <c r="J26" s="46" t="str">
        <f ca="1">IF(ISNUMBER(Main!$F$11),IF('Profile Data'!$V26&lt;&gt;0,'Profile Data'!$V25-'Profile Data'!$V26,0),"--")</f>
        <v>--</v>
      </c>
      <c r="K26" s="46" t="str">
        <f ca="1">IF(ISNUMBER(Main!$F$12),IF('Profile Data'!$W26&lt;&gt;0,'Profile Data'!$W25-'Profile Data'!$W26,0),"--")</f>
        <v>--</v>
      </c>
      <c r="L26" s="46" t="str">
        <f ca="1">IF(ISNUMBER(Main!$F$13),IF('Profile Data'!$X26&lt;&gt;0,'Profile Data'!$X25-'Profile Data'!$X26,0),"--")</f>
        <v>--</v>
      </c>
      <c r="M26" s="46" t="str">
        <f ca="1">IF(ISNUMBER(Main!$F$14),IF('Profile Data'!$Y26&lt;&gt;0,'Profile Data'!$Y25-'Profile Data'!$Y26,0),"--")</f>
        <v>--</v>
      </c>
    </row>
    <row r="27" spans="1:13" x14ac:dyDescent="0.3">
      <c r="A27" s="43"/>
      <c r="B27" s="46">
        <f ca="1">IF(ISNUMBER(Main!$F$3),IF('Profile Data'!$N27&lt;&gt;0,'Profile Data'!$N26-'Profile Data'!$N27,0),"--")</f>
        <v>0</v>
      </c>
      <c r="C27" s="46">
        <f ca="1">IF(ISNUMBER(Main!$F$4),IF('Profile Data'!$O27&lt;&gt;0,'Profile Data'!$O26-'Profile Data'!$O27,0),"--")</f>
        <v>12.670000000000073</v>
      </c>
      <c r="D27" s="46">
        <f ca="1">IF(ISNUMBER(Main!$F$5),IF('Profile Data'!$P27&lt;&gt;0,'Profile Data'!$P26-'Profile Data'!$P27,0),"--")</f>
        <v>0</v>
      </c>
      <c r="E27" s="46">
        <f ca="1">IF(ISNUMBER(Main!$F$6),IF('Profile Data'!$Q27&lt;&gt;0,'Profile Data'!$Q26-'Profile Data'!$Q27,0),"--")</f>
        <v>10.389999999999986</v>
      </c>
      <c r="F27" s="46">
        <f ca="1">IF(ISNUMBER(Main!$F$7),IF('Profile Data'!$R27&lt;&gt;0,'Profile Data'!$R26-'Profile Data'!$R27,0),"--")</f>
        <v>9.8069999999999595</v>
      </c>
      <c r="G27" s="46">
        <f ca="1">IF(ISNUMBER(Main!$F$8),IF('Profile Data'!$S27&lt;&gt;0,'Profile Data'!$S26-'Profile Data'!$S27,0),"--")</f>
        <v>0</v>
      </c>
      <c r="H27" s="46" t="str">
        <f ca="1">IF(ISNUMBER(Main!$F$9),IF('Profile Data'!$T27&lt;&gt;0,'Profile Data'!$T26-'Profile Data'!$T27,0),"--")</f>
        <v>--</v>
      </c>
      <c r="I27" s="46" t="str">
        <f ca="1">IF(ISNUMBER(Main!$F$10),IF('Profile Data'!$U27&lt;&gt;0,'Profile Data'!$U26-'Profile Data'!$U27,0),"--")</f>
        <v>--</v>
      </c>
      <c r="J27" s="46" t="str">
        <f ca="1">IF(ISNUMBER(Main!$F$11),IF('Profile Data'!$V27&lt;&gt;0,'Profile Data'!$V26-'Profile Data'!$V27,0),"--")</f>
        <v>--</v>
      </c>
      <c r="K27" s="46" t="str">
        <f ca="1">IF(ISNUMBER(Main!$F$12),IF('Profile Data'!$W27&lt;&gt;0,'Profile Data'!$W26-'Profile Data'!$W27,0),"--")</f>
        <v>--</v>
      </c>
      <c r="L27" s="46" t="str">
        <f ca="1">IF(ISNUMBER(Main!$F$13),IF('Profile Data'!$X27&lt;&gt;0,'Profile Data'!$X26-'Profile Data'!$X27,0),"--")</f>
        <v>--</v>
      </c>
      <c r="M27" s="46" t="str">
        <f ca="1">IF(ISNUMBER(Main!$F$14),IF('Profile Data'!$Y27&lt;&gt;0,'Profile Data'!$Y26-'Profile Data'!$Y27,0),"--")</f>
        <v>--</v>
      </c>
    </row>
    <row r="28" spans="1:13" x14ac:dyDescent="0.3">
      <c r="A28" s="43"/>
      <c r="B28" s="46">
        <f ca="1">IF(ISNUMBER(Main!$F$3),IF('Profile Data'!$N28&lt;&gt;0,'Profile Data'!$N27-'Profile Data'!$N28,0),"--")</f>
        <v>0</v>
      </c>
      <c r="C28" s="46">
        <f ca="1">IF(ISNUMBER(Main!$F$4),IF('Profile Data'!$O28&lt;&gt;0,'Profile Data'!$O27-'Profile Data'!$O28,0),"--")</f>
        <v>6.9789999999999281</v>
      </c>
      <c r="D28" s="46">
        <f ca="1">IF(ISNUMBER(Main!$F$5),IF('Profile Data'!$P28&lt;&gt;0,'Profile Data'!$P27-'Profile Data'!$P28,0),"--")</f>
        <v>0</v>
      </c>
      <c r="E28" s="46">
        <f ca="1">IF(ISNUMBER(Main!$F$6),IF('Profile Data'!$Q28&lt;&gt;0,'Profile Data'!$Q27-'Profile Data'!$Q28,0),"--")</f>
        <v>0</v>
      </c>
      <c r="F28" s="46">
        <f ca="1">IF(ISNUMBER(Main!$F$7),IF('Profile Data'!$R28&lt;&gt;0,'Profile Data'!$R27-'Profile Data'!$R28,0),"--")</f>
        <v>9.8640000000000327</v>
      </c>
      <c r="G28" s="46">
        <f ca="1">IF(ISNUMBER(Main!$F$8),IF('Profile Data'!$S28&lt;&gt;0,'Profile Data'!$S27-'Profile Data'!$S28,0),"--")</f>
        <v>0</v>
      </c>
      <c r="H28" s="46" t="str">
        <f ca="1">IF(ISNUMBER(Main!$F$9),IF('Profile Data'!$T28&lt;&gt;0,'Profile Data'!$T27-'Profile Data'!$T28,0),"--")</f>
        <v>--</v>
      </c>
      <c r="I28" s="46" t="str">
        <f ca="1">IF(ISNUMBER(Main!$F$10),IF('Profile Data'!$U28&lt;&gt;0,'Profile Data'!$U27-'Profile Data'!$U28,0),"--")</f>
        <v>--</v>
      </c>
      <c r="J28" s="46" t="str">
        <f ca="1">IF(ISNUMBER(Main!$F$11),IF('Profile Data'!$V28&lt;&gt;0,'Profile Data'!$V27-'Profile Data'!$V28,0),"--")</f>
        <v>--</v>
      </c>
      <c r="K28" s="46" t="str">
        <f ca="1">IF(ISNUMBER(Main!$F$12),IF('Profile Data'!$W28&lt;&gt;0,'Profile Data'!$W27-'Profile Data'!$W28,0),"--")</f>
        <v>--</v>
      </c>
      <c r="L28" s="46" t="str">
        <f ca="1">IF(ISNUMBER(Main!$F$13),IF('Profile Data'!$X28&lt;&gt;0,'Profile Data'!$X27-'Profile Data'!$X28,0),"--")</f>
        <v>--</v>
      </c>
      <c r="M28" s="46" t="str">
        <f ca="1">IF(ISNUMBER(Main!$F$14),IF('Profile Data'!$Y28&lt;&gt;0,'Profile Data'!$Y27-'Profile Data'!$Y28,0),"--")</f>
        <v>--</v>
      </c>
    </row>
    <row r="29" spans="1:13" x14ac:dyDescent="0.3">
      <c r="A29" s="43"/>
      <c r="B29" s="46">
        <f ca="1">IF(ISNUMBER(Main!$F$3),IF('Profile Data'!$N29&lt;&gt;0,'Profile Data'!$N28-'Profile Data'!$N29,0),"--")</f>
        <v>0</v>
      </c>
      <c r="C29" s="46">
        <f ca="1">IF(ISNUMBER(Main!$F$4),IF('Profile Data'!$O29&lt;&gt;0,'Profile Data'!$O28-'Profile Data'!$O29,0),"--")</f>
        <v>0</v>
      </c>
      <c r="D29" s="46">
        <f ca="1">IF(ISNUMBER(Main!$F$5),IF('Profile Data'!$P29&lt;&gt;0,'Profile Data'!$P28-'Profile Data'!$P29,0),"--")</f>
        <v>0</v>
      </c>
      <c r="E29" s="46">
        <f ca="1">IF(ISNUMBER(Main!$F$6),IF('Profile Data'!$Q29&lt;&gt;0,'Profile Data'!$Q28-'Profile Data'!$Q29,0),"--")</f>
        <v>0</v>
      </c>
      <c r="F29" s="46">
        <f ca="1">IF(ISNUMBER(Main!$F$7),IF('Profile Data'!$R29&lt;&gt;0,'Profile Data'!$R28-'Profile Data'!$R29,0),"--")</f>
        <v>9.9759999999999991</v>
      </c>
      <c r="G29" s="46">
        <f ca="1">IF(ISNUMBER(Main!$F$8),IF('Profile Data'!$S29&lt;&gt;0,'Profile Data'!$S28-'Profile Data'!$S29,0),"--")</f>
        <v>0</v>
      </c>
      <c r="H29" s="46" t="str">
        <f ca="1">IF(ISNUMBER(Main!$F$9),IF('Profile Data'!$T29&lt;&gt;0,'Profile Data'!$T28-'Profile Data'!$T29,0),"--")</f>
        <v>--</v>
      </c>
      <c r="I29" s="46" t="str">
        <f ca="1">IF(ISNUMBER(Main!$F$10),IF('Profile Data'!$U29&lt;&gt;0,'Profile Data'!$U28-'Profile Data'!$U29,0),"--")</f>
        <v>--</v>
      </c>
      <c r="J29" s="46" t="str">
        <f ca="1">IF(ISNUMBER(Main!$F$11),IF('Profile Data'!$V29&lt;&gt;0,'Profile Data'!$V28-'Profile Data'!$V29,0),"--")</f>
        <v>--</v>
      </c>
      <c r="K29" s="46" t="str">
        <f ca="1">IF(ISNUMBER(Main!$F$12),IF('Profile Data'!$W29&lt;&gt;0,'Profile Data'!$W28-'Profile Data'!$W29,0),"--")</f>
        <v>--</v>
      </c>
      <c r="L29" s="46" t="str">
        <f ca="1">IF(ISNUMBER(Main!$F$13),IF('Profile Data'!$X29&lt;&gt;0,'Profile Data'!$X28-'Profile Data'!$X29,0),"--")</f>
        <v>--</v>
      </c>
      <c r="M29" s="46" t="str">
        <f ca="1">IF(ISNUMBER(Main!$F$14),IF('Profile Data'!$Y29&lt;&gt;0,'Profile Data'!$Y28-'Profile Data'!$Y29,0),"--")</f>
        <v>--</v>
      </c>
    </row>
    <row r="30" spans="1:13" x14ac:dyDescent="0.3">
      <c r="A30" s="43"/>
      <c r="B30" s="46">
        <f ca="1">IF(ISNUMBER(Main!$F$3),IF('Profile Data'!$N30&lt;&gt;0,'Profile Data'!$N29-'Profile Data'!$N30,0),"--")</f>
        <v>0</v>
      </c>
      <c r="C30" s="46">
        <f ca="1">IF(ISNUMBER(Main!$F$4),IF('Profile Data'!$O30&lt;&gt;0,'Profile Data'!$O29-'Profile Data'!$O30,0),"--")</f>
        <v>0</v>
      </c>
      <c r="D30" s="46">
        <f ca="1">IF(ISNUMBER(Main!$F$5),IF('Profile Data'!$P30&lt;&gt;0,'Profile Data'!$P29-'Profile Data'!$P30,0),"--")</f>
        <v>0</v>
      </c>
      <c r="E30" s="46">
        <f ca="1">IF(ISNUMBER(Main!$F$6),IF('Profile Data'!$Q30&lt;&gt;0,'Profile Data'!$Q29-'Profile Data'!$Q30,0),"--")</f>
        <v>0</v>
      </c>
      <c r="F30" s="46">
        <f ca="1">IF(ISNUMBER(Main!$F$7),IF('Profile Data'!$R30&lt;&gt;0,'Profile Data'!$R29-'Profile Data'!$R30,0),"--")</f>
        <v>7.2210000000000036</v>
      </c>
      <c r="G30" s="46">
        <f ca="1">IF(ISNUMBER(Main!$F$8),IF('Profile Data'!$S30&lt;&gt;0,'Profile Data'!$S29-'Profile Data'!$S30,0),"--")</f>
        <v>0</v>
      </c>
      <c r="H30" s="46" t="str">
        <f ca="1">IF(ISNUMBER(Main!$F$9),IF('Profile Data'!$T30&lt;&gt;0,'Profile Data'!$T29-'Profile Data'!$T30,0),"--")</f>
        <v>--</v>
      </c>
      <c r="I30" s="46" t="str">
        <f ca="1">IF(ISNUMBER(Main!$F$10),IF('Profile Data'!$U30&lt;&gt;0,'Profile Data'!$U29-'Profile Data'!$U30,0),"--")</f>
        <v>--</v>
      </c>
      <c r="J30" s="46" t="str">
        <f ca="1">IF(ISNUMBER(Main!$F$11),IF('Profile Data'!$V30&lt;&gt;0,'Profile Data'!$V29-'Profile Data'!$V30,0),"--")</f>
        <v>--</v>
      </c>
      <c r="K30" s="46" t="str">
        <f ca="1">IF(ISNUMBER(Main!$F$12),IF('Profile Data'!$W30&lt;&gt;0,'Profile Data'!$W29-'Profile Data'!$W30,0),"--")</f>
        <v>--</v>
      </c>
      <c r="L30" s="46" t="str">
        <f ca="1">IF(ISNUMBER(Main!$F$13),IF('Profile Data'!$X30&lt;&gt;0,'Profile Data'!$X29-'Profile Data'!$X30,0),"--")</f>
        <v>--</v>
      </c>
      <c r="M30" s="46" t="str">
        <f ca="1">IF(ISNUMBER(Main!$F$14),IF('Profile Data'!$Y30&lt;&gt;0,'Profile Data'!$Y29-'Profile Data'!$Y30,0),"--")</f>
        <v>--</v>
      </c>
    </row>
    <row r="31" spans="1:13" x14ac:dyDescent="0.3">
      <c r="A31" s="43"/>
      <c r="B31" s="46">
        <f ca="1">IF(ISNUMBER(Main!$F$3),IF('Profile Data'!$N31&lt;&gt;0,'Profile Data'!$N30-'Profile Data'!$N31,0),"--")</f>
        <v>0</v>
      </c>
      <c r="C31" s="46">
        <f ca="1">IF(ISNUMBER(Main!$F$4),IF('Profile Data'!$O31&lt;&gt;0,'Profile Data'!$O30-'Profile Data'!$O31,0),"--")</f>
        <v>0</v>
      </c>
      <c r="D31" s="46">
        <f ca="1">IF(ISNUMBER(Main!$F$5),IF('Profile Data'!$P31&lt;&gt;0,'Profile Data'!$P30-'Profile Data'!$P31,0),"--")</f>
        <v>0</v>
      </c>
      <c r="E31" s="46">
        <f ca="1">IF(ISNUMBER(Main!$F$6),IF('Profile Data'!$Q31&lt;&gt;0,'Profile Data'!$Q30-'Profile Data'!$Q31,0),"--")</f>
        <v>0</v>
      </c>
      <c r="F31" s="46">
        <f ca="1">IF(ISNUMBER(Main!$F$7),IF('Profile Data'!$R31&lt;&gt;0,'Profile Data'!$R30-'Profile Data'!$R31,0),"--")</f>
        <v>0</v>
      </c>
      <c r="G31" s="46">
        <f ca="1">IF(ISNUMBER(Main!$F$8),IF('Profile Data'!$S31&lt;&gt;0,'Profile Data'!$S30-'Profile Data'!$S31,0),"--")</f>
        <v>0</v>
      </c>
      <c r="H31" s="46" t="str">
        <f ca="1">IF(ISNUMBER(Main!$F$9),IF('Profile Data'!$T31&lt;&gt;0,'Profile Data'!$T30-'Profile Data'!$T31,0),"--")</f>
        <v>--</v>
      </c>
      <c r="I31" s="46" t="str">
        <f ca="1">IF(ISNUMBER(Main!$F$10),IF('Profile Data'!$U31&lt;&gt;0,'Profile Data'!$U30-'Profile Data'!$U31,0),"--")</f>
        <v>--</v>
      </c>
      <c r="J31" s="46" t="str">
        <f ca="1">IF(ISNUMBER(Main!$F$11),IF('Profile Data'!$V31&lt;&gt;0,'Profile Data'!$V30-'Profile Data'!$V31,0),"--")</f>
        <v>--</v>
      </c>
      <c r="K31" s="46" t="str">
        <f ca="1">IF(ISNUMBER(Main!$F$12),IF('Profile Data'!$W31&lt;&gt;0,'Profile Data'!$W30-'Profile Data'!$W31,0),"--")</f>
        <v>--</v>
      </c>
      <c r="L31" s="46" t="str">
        <f ca="1">IF(ISNUMBER(Main!$F$13),IF('Profile Data'!$X31&lt;&gt;0,'Profile Data'!$X30-'Profile Data'!$X31,0),"--")</f>
        <v>--</v>
      </c>
      <c r="M31" s="46" t="str">
        <f ca="1">IF(ISNUMBER(Main!$F$14),IF('Profile Data'!$Y31&lt;&gt;0,'Profile Data'!$Y30-'Profile Data'!$Y31,0),"--")</f>
        <v>--</v>
      </c>
    </row>
    <row r="32" spans="1:13" x14ac:dyDescent="0.3">
      <c r="A32" s="43"/>
      <c r="B32" s="46">
        <f ca="1">IF(ISNUMBER(Main!$F$3),IF('Profile Data'!$N32&lt;&gt;0,'Profile Data'!$N31-'Profile Data'!$N32,0),"--")</f>
        <v>0</v>
      </c>
      <c r="C32" s="46">
        <f ca="1">IF(ISNUMBER(Main!$F$4),IF('Profile Data'!$O32&lt;&gt;0,'Profile Data'!$O31-'Profile Data'!$O32,0),"--")</f>
        <v>0</v>
      </c>
      <c r="D32" s="46">
        <f ca="1">IF(ISNUMBER(Main!$F$5),IF('Profile Data'!$P32&lt;&gt;0,'Profile Data'!$P31-'Profile Data'!$P32,0),"--")</f>
        <v>0</v>
      </c>
      <c r="E32" s="46">
        <f ca="1">IF(ISNUMBER(Main!$F$6),IF('Profile Data'!$Q32&lt;&gt;0,'Profile Data'!$Q31-'Profile Data'!$Q32,0),"--")</f>
        <v>0</v>
      </c>
      <c r="F32" s="46">
        <f ca="1">IF(ISNUMBER(Main!$F$7),IF('Profile Data'!$R32&lt;&gt;0,'Profile Data'!$R31-'Profile Data'!$R32,0),"--")</f>
        <v>0</v>
      </c>
      <c r="G32" s="46">
        <f ca="1">IF(ISNUMBER(Main!$F$8),IF('Profile Data'!$S32&lt;&gt;0,'Profile Data'!$S31-'Profile Data'!$S32,0),"--")</f>
        <v>0</v>
      </c>
      <c r="H32" s="46" t="str">
        <f ca="1">IF(ISNUMBER(Main!$F$9),IF('Profile Data'!$T32&lt;&gt;0,'Profile Data'!$T31-'Profile Data'!$T32,0),"--")</f>
        <v>--</v>
      </c>
      <c r="I32" s="46" t="str">
        <f ca="1">IF(ISNUMBER(Main!$F$10),IF('Profile Data'!$U32&lt;&gt;0,'Profile Data'!$U31-'Profile Data'!$U32,0),"--")</f>
        <v>--</v>
      </c>
      <c r="J32" s="46" t="str">
        <f ca="1">IF(ISNUMBER(Main!$F$11),IF('Profile Data'!$V32&lt;&gt;0,'Profile Data'!$V31-'Profile Data'!$V32,0),"--")</f>
        <v>--</v>
      </c>
      <c r="K32" s="46" t="str">
        <f ca="1">IF(ISNUMBER(Main!$F$12),IF('Profile Data'!$W32&lt;&gt;0,'Profile Data'!$W31-'Profile Data'!$W32,0),"--")</f>
        <v>--</v>
      </c>
      <c r="L32" s="46" t="str">
        <f ca="1">IF(ISNUMBER(Main!$F$13),IF('Profile Data'!$X32&lt;&gt;0,'Profile Data'!$X31-'Profile Data'!$X32,0),"--")</f>
        <v>--</v>
      </c>
      <c r="M32" s="46" t="str">
        <f ca="1">IF(ISNUMBER(Main!$F$14),IF('Profile Data'!$Y32&lt;&gt;0,'Profile Data'!$Y31-'Profile Data'!$Y32,0),"--")</f>
        <v>--</v>
      </c>
    </row>
    <row r="33" spans="1:13" x14ac:dyDescent="0.3">
      <c r="A33" s="43"/>
      <c r="B33" s="46">
        <f ca="1">IF(ISNUMBER(Main!$F$3),IF('Profile Data'!$N33&lt;&gt;0,'Profile Data'!$N32-'Profile Data'!$N33,0),"--")</f>
        <v>0</v>
      </c>
      <c r="C33" s="46">
        <f ca="1">IF(ISNUMBER(Main!$F$4),IF('Profile Data'!$O33&lt;&gt;0,'Profile Data'!$O32-'Profile Data'!$O33,0),"--")</f>
        <v>0</v>
      </c>
      <c r="D33" s="46">
        <f ca="1">IF(ISNUMBER(Main!$F$5),IF('Profile Data'!$P33&lt;&gt;0,'Profile Data'!$P32-'Profile Data'!$P33,0),"--")</f>
        <v>0</v>
      </c>
      <c r="E33" s="46">
        <f ca="1">IF(ISNUMBER(Main!$F$6),IF('Profile Data'!$Q33&lt;&gt;0,'Profile Data'!$Q32-'Profile Data'!$Q33,0),"--")</f>
        <v>0</v>
      </c>
      <c r="F33" s="46">
        <f ca="1">IF(ISNUMBER(Main!$F$7),IF('Profile Data'!$R33&lt;&gt;0,'Profile Data'!$R32-'Profile Data'!$R33,0),"--")</f>
        <v>0</v>
      </c>
      <c r="G33" s="46">
        <f ca="1">IF(ISNUMBER(Main!$F$8),IF('Profile Data'!$S33&lt;&gt;0,'Profile Data'!$S32-'Profile Data'!$S33,0),"--")</f>
        <v>0</v>
      </c>
      <c r="H33" s="46" t="str">
        <f ca="1">IF(ISNUMBER(Main!$F$9),IF('Profile Data'!$T33&lt;&gt;0,'Profile Data'!$T32-'Profile Data'!$T33,0),"--")</f>
        <v>--</v>
      </c>
      <c r="I33" s="46" t="str">
        <f ca="1">IF(ISNUMBER(Main!$F$10),IF('Profile Data'!$U33&lt;&gt;0,'Profile Data'!$U32-'Profile Data'!$U33,0),"--")</f>
        <v>--</v>
      </c>
      <c r="J33" s="46" t="str">
        <f ca="1">IF(ISNUMBER(Main!$F$11),IF('Profile Data'!$V33&lt;&gt;0,'Profile Data'!$V32-'Profile Data'!$V33,0),"--")</f>
        <v>--</v>
      </c>
      <c r="K33" s="46" t="str">
        <f ca="1">IF(ISNUMBER(Main!$F$12),IF('Profile Data'!$W33&lt;&gt;0,'Profile Data'!$W32-'Profile Data'!$W33,0),"--")</f>
        <v>--</v>
      </c>
      <c r="L33" s="46" t="str">
        <f ca="1">IF(ISNUMBER(Main!$F$13),IF('Profile Data'!$X33&lt;&gt;0,'Profile Data'!$X32-'Profile Data'!$X33,0),"--")</f>
        <v>--</v>
      </c>
      <c r="M33" s="46" t="str">
        <f ca="1">IF(ISNUMBER(Main!$F$14),IF('Profile Data'!$Y33&lt;&gt;0,'Profile Data'!$Y32-'Profile Data'!$Y33,0),"--")</f>
        <v>--</v>
      </c>
    </row>
    <row r="34" spans="1:13" x14ac:dyDescent="0.3">
      <c r="A34" s="43"/>
      <c r="B34" s="46">
        <f ca="1">IF(ISNUMBER(Main!$F$3),IF('Profile Data'!$N34&lt;&gt;0,'Profile Data'!$N33-'Profile Data'!$N34,0),"--")</f>
        <v>0</v>
      </c>
      <c r="C34" s="46">
        <f ca="1">IF(ISNUMBER(Main!$F$4),IF('Profile Data'!$O34&lt;&gt;0,'Profile Data'!$O33-'Profile Data'!$O34,0),"--")</f>
        <v>0</v>
      </c>
      <c r="D34" s="46">
        <f ca="1">IF(ISNUMBER(Main!$F$5),IF('Profile Data'!$P34&lt;&gt;0,'Profile Data'!$P33-'Profile Data'!$P34,0),"--")</f>
        <v>0</v>
      </c>
      <c r="E34" s="46">
        <f ca="1">IF(ISNUMBER(Main!$F$6),IF('Profile Data'!$Q34&lt;&gt;0,'Profile Data'!$Q33-'Profile Data'!$Q34,0),"--")</f>
        <v>0</v>
      </c>
      <c r="F34" s="46">
        <f ca="1">IF(ISNUMBER(Main!$F$7),IF('Profile Data'!$R34&lt;&gt;0,'Profile Data'!$R33-'Profile Data'!$R34,0),"--")</f>
        <v>0</v>
      </c>
      <c r="G34" s="46">
        <f ca="1">IF(ISNUMBER(Main!$F$8),IF('Profile Data'!$S34&lt;&gt;0,'Profile Data'!$S33-'Profile Data'!$S34,0),"--")</f>
        <v>0</v>
      </c>
      <c r="H34" s="46" t="str">
        <f ca="1">IF(ISNUMBER(Main!$F$9),IF('Profile Data'!$T34&lt;&gt;0,'Profile Data'!$T33-'Profile Data'!$T34,0),"--")</f>
        <v>--</v>
      </c>
      <c r="I34" s="46" t="str">
        <f ca="1">IF(ISNUMBER(Main!$F$10),IF('Profile Data'!$U34&lt;&gt;0,'Profile Data'!$U33-'Profile Data'!$U34,0),"--")</f>
        <v>--</v>
      </c>
      <c r="J34" s="46" t="str">
        <f ca="1">IF(ISNUMBER(Main!$F$11),IF('Profile Data'!$V34&lt;&gt;0,'Profile Data'!$V33-'Profile Data'!$V34,0),"--")</f>
        <v>--</v>
      </c>
      <c r="K34" s="46" t="str">
        <f ca="1">IF(ISNUMBER(Main!$F$12),IF('Profile Data'!$W34&lt;&gt;0,'Profile Data'!$W33-'Profile Data'!$W34,0),"--")</f>
        <v>--</v>
      </c>
      <c r="L34" s="46" t="str">
        <f ca="1">IF(ISNUMBER(Main!$F$13),IF('Profile Data'!$X34&lt;&gt;0,'Profile Data'!$X33-'Profile Data'!$X34,0),"--")</f>
        <v>--</v>
      </c>
      <c r="M34" s="46" t="str">
        <f ca="1">IF(ISNUMBER(Main!$F$14),IF('Profile Data'!$Y34&lt;&gt;0,'Profile Data'!$Y33-'Profile Data'!$Y34,0),"--")</f>
        <v>--</v>
      </c>
    </row>
    <row r="35" spans="1:13" x14ac:dyDescent="0.3">
      <c r="A35" s="43"/>
      <c r="B35" s="46">
        <f ca="1">IF(ISNUMBER(Main!$F$3),IF('Profile Data'!$N35&lt;&gt;0,'Profile Data'!$N34-'Profile Data'!$N35,0),"--")</f>
        <v>0</v>
      </c>
      <c r="C35" s="46">
        <f ca="1">IF(ISNUMBER(Main!$F$4),IF('Profile Data'!$O35&lt;&gt;0,'Profile Data'!$O34-'Profile Data'!$O35,0),"--")</f>
        <v>0</v>
      </c>
      <c r="D35" s="46">
        <f ca="1">IF(ISNUMBER(Main!$F$5),IF('Profile Data'!$P35&lt;&gt;0,'Profile Data'!$P34-'Profile Data'!$P35,0),"--")</f>
        <v>0</v>
      </c>
      <c r="E35" s="46">
        <f ca="1">IF(ISNUMBER(Main!$F$6),IF('Profile Data'!$Q35&lt;&gt;0,'Profile Data'!$Q34-'Profile Data'!$Q35,0),"--")</f>
        <v>0</v>
      </c>
      <c r="F35" s="46">
        <f ca="1">IF(ISNUMBER(Main!$F$7),IF('Profile Data'!$R35&lt;&gt;0,'Profile Data'!$R34-'Profile Data'!$R35,0),"--")</f>
        <v>0</v>
      </c>
      <c r="G35" s="46">
        <f ca="1">IF(ISNUMBER(Main!$F$8),IF('Profile Data'!$S35&lt;&gt;0,'Profile Data'!$S34-'Profile Data'!$S35,0),"--")</f>
        <v>0</v>
      </c>
      <c r="H35" s="46" t="str">
        <f ca="1">IF(ISNUMBER(Main!$F$9),IF('Profile Data'!$T35&lt;&gt;0,'Profile Data'!$T34-'Profile Data'!$T35,0),"--")</f>
        <v>--</v>
      </c>
      <c r="I35" s="46" t="str">
        <f ca="1">IF(ISNUMBER(Main!$F$10),IF('Profile Data'!$U35&lt;&gt;0,'Profile Data'!$U34-'Profile Data'!$U35,0),"--")</f>
        <v>--</v>
      </c>
      <c r="J35" s="46" t="str">
        <f ca="1">IF(ISNUMBER(Main!$F$11),IF('Profile Data'!$V35&lt;&gt;0,'Profile Data'!$V34-'Profile Data'!$V35,0),"--")</f>
        <v>--</v>
      </c>
      <c r="K35" s="46" t="str">
        <f ca="1">IF(ISNUMBER(Main!$F$12),IF('Profile Data'!$W35&lt;&gt;0,'Profile Data'!$W34-'Profile Data'!$W35,0),"--")</f>
        <v>--</v>
      </c>
      <c r="L35" s="46" t="str">
        <f ca="1">IF(ISNUMBER(Main!$F$13),IF('Profile Data'!$X35&lt;&gt;0,'Profile Data'!$X34-'Profile Data'!$X35,0),"--")</f>
        <v>--</v>
      </c>
      <c r="M35" s="46" t="str">
        <f ca="1">IF(ISNUMBER(Main!$F$14),IF('Profile Data'!$Y35&lt;&gt;0,'Profile Data'!$Y34-'Profile Data'!$Y35,0),"--")</f>
        <v>--</v>
      </c>
    </row>
    <row r="36" spans="1:13" x14ac:dyDescent="0.3">
      <c r="A36" s="43"/>
      <c r="B36" s="46">
        <f ca="1">IF(ISNUMBER(Main!$F$3),IF('Profile Data'!$N36&lt;&gt;0,'Profile Data'!$N35-'Profile Data'!$N36,0),"--")</f>
        <v>0</v>
      </c>
      <c r="C36" s="46">
        <f ca="1">IF(ISNUMBER(Main!$F$4),IF('Profile Data'!$O36&lt;&gt;0,'Profile Data'!$O35-'Profile Data'!$O36,0),"--")</f>
        <v>0</v>
      </c>
      <c r="D36" s="46">
        <f ca="1">IF(ISNUMBER(Main!$F$5),IF('Profile Data'!$P36&lt;&gt;0,'Profile Data'!$P35-'Profile Data'!$P36,0),"--")</f>
        <v>0</v>
      </c>
      <c r="E36" s="46">
        <f ca="1">IF(ISNUMBER(Main!$F$6),IF('Profile Data'!$Q36&lt;&gt;0,'Profile Data'!$Q35-'Profile Data'!$Q36,0),"--")</f>
        <v>0</v>
      </c>
      <c r="F36" s="46">
        <f ca="1">IF(ISNUMBER(Main!$F$7),IF('Profile Data'!$R36&lt;&gt;0,'Profile Data'!$R35-'Profile Data'!$R36,0),"--")</f>
        <v>0</v>
      </c>
      <c r="G36" s="46">
        <f ca="1">IF(ISNUMBER(Main!$F$8),IF('Profile Data'!$S36&lt;&gt;0,'Profile Data'!$S35-'Profile Data'!$S36,0),"--")</f>
        <v>0</v>
      </c>
      <c r="H36" s="46" t="str">
        <f ca="1">IF(ISNUMBER(Main!$F$9),IF('Profile Data'!$T36&lt;&gt;0,'Profile Data'!$T35-'Profile Data'!$T36,0),"--")</f>
        <v>--</v>
      </c>
      <c r="I36" s="46" t="str">
        <f ca="1">IF(ISNUMBER(Main!$F$10),IF('Profile Data'!$U36&lt;&gt;0,'Profile Data'!$U35-'Profile Data'!$U36,0),"--")</f>
        <v>--</v>
      </c>
      <c r="J36" s="46" t="str">
        <f ca="1">IF(ISNUMBER(Main!$F$11),IF('Profile Data'!$V36&lt;&gt;0,'Profile Data'!$V35-'Profile Data'!$V36,0),"--")</f>
        <v>--</v>
      </c>
      <c r="K36" s="46" t="str">
        <f ca="1">IF(ISNUMBER(Main!$F$12),IF('Profile Data'!$W36&lt;&gt;0,'Profile Data'!$W35-'Profile Data'!$W36,0),"--")</f>
        <v>--</v>
      </c>
      <c r="L36" s="46" t="str">
        <f ca="1">IF(ISNUMBER(Main!$F$13),IF('Profile Data'!$X36&lt;&gt;0,'Profile Data'!$X35-'Profile Data'!$X36,0),"--")</f>
        <v>--</v>
      </c>
      <c r="M36" s="46" t="str">
        <f ca="1">IF(ISNUMBER(Main!$F$14),IF('Profile Data'!$Y36&lt;&gt;0,'Profile Data'!$Y35-'Profile Data'!$Y36,0),"--")</f>
        <v>--</v>
      </c>
    </row>
    <row r="37" spans="1:13" x14ac:dyDescent="0.3">
      <c r="A37" s="43"/>
      <c r="B37" s="46">
        <f ca="1">IF(ISNUMBER(Main!$F$3),IF('Profile Data'!$N37&lt;&gt;0,'Profile Data'!$N36-'Profile Data'!$N37,0),"--")</f>
        <v>0</v>
      </c>
      <c r="C37" s="46">
        <f ca="1">IF(ISNUMBER(Main!$F$4),IF('Profile Data'!$O37&lt;&gt;0,'Profile Data'!$O36-'Profile Data'!$O37,0),"--")</f>
        <v>0</v>
      </c>
      <c r="D37" s="46">
        <f ca="1">IF(ISNUMBER(Main!$F$5),IF('Profile Data'!$P37&lt;&gt;0,'Profile Data'!$P36-'Profile Data'!$P37,0),"--")</f>
        <v>0</v>
      </c>
      <c r="E37" s="46">
        <f ca="1">IF(ISNUMBER(Main!$F$6),IF('Profile Data'!$Q37&lt;&gt;0,'Profile Data'!$Q36-'Profile Data'!$Q37,0),"--")</f>
        <v>0</v>
      </c>
      <c r="F37" s="46">
        <f ca="1">IF(ISNUMBER(Main!$F$7),IF('Profile Data'!$R37&lt;&gt;0,'Profile Data'!$R36-'Profile Data'!$R37,0),"--")</f>
        <v>0</v>
      </c>
      <c r="G37" s="46">
        <f ca="1">IF(ISNUMBER(Main!$F$8),IF('Profile Data'!$S37&lt;&gt;0,'Profile Data'!$S36-'Profile Data'!$S37,0),"--")</f>
        <v>0</v>
      </c>
      <c r="H37" s="46" t="str">
        <f ca="1">IF(ISNUMBER(Main!$F$9),IF('Profile Data'!$T37&lt;&gt;0,'Profile Data'!$T36-'Profile Data'!$T37,0),"--")</f>
        <v>--</v>
      </c>
      <c r="I37" s="46" t="str">
        <f ca="1">IF(ISNUMBER(Main!$F$10),IF('Profile Data'!$U37&lt;&gt;0,'Profile Data'!$U36-'Profile Data'!$U37,0),"--")</f>
        <v>--</v>
      </c>
      <c r="J37" s="46" t="str">
        <f ca="1">IF(ISNUMBER(Main!$F$11),IF('Profile Data'!$V37&lt;&gt;0,'Profile Data'!$V36-'Profile Data'!$V37,0),"--")</f>
        <v>--</v>
      </c>
      <c r="K37" s="46" t="str">
        <f ca="1">IF(ISNUMBER(Main!$F$12),IF('Profile Data'!$W37&lt;&gt;0,'Profile Data'!$W36-'Profile Data'!$W37,0),"--")</f>
        <v>--</v>
      </c>
      <c r="L37" s="46" t="str">
        <f ca="1">IF(ISNUMBER(Main!$F$13),IF('Profile Data'!$X37&lt;&gt;0,'Profile Data'!$X36-'Profile Data'!$X37,0),"--")</f>
        <v>--</v>
      </c>
      <c r="M37" s="46" t="str">
        <f ca="1">IF(ISNUMBER(Main!$F$14),IF('Profile Data'!$Y37&lt;&gt;0,'Profile Data'!$Y36-'Profile Data'!$Y37,0),"--")</f>
        <v>--</v>
      </c>
    </row>
    <row r="38" spans="1:13" x14ac:dyDescent="0.3">
      <c r="A38" s="43"/>
      <c r="B38" s="46">
        <f ca="1">IF(ISNUMBER(Main!$F$3),IF('Profile Data'!$N38&lt;&gt;0,'Profile Data'!$N37-'Profile Data'!$N38,0),"--")</f>
        <v>0</v>
      </c>
      <c r="C38" s="46">
        <f ca="1">IF(ISNUMBER(Main!$F$4),IF('Profile Data'!$O38&lt;&gt;0,'Profile Data'!$O37-'Profile Data'!$O38,0),"--")</f>
        <v>0</v>
      </c>
      <c r="D38" s="46">
        <f ca="1">IF(ISNUMBER(Main!$F$5),IF('Profile Data'!$P38&lt;&gt;0,'Profile Data'!$P37-'Profile Data'!$P38,0),"--")</f>
        <v>0</v>
      </c>
      <c r="E38" s="46">
        <f ca="1">IF(ISNUMBER(Main!$F$6),IF('Profile Data'!$Q38&lt;&gt;0,'Profile Data'!$Q37-'Profile Data'!$Q38,0),"--")</f>
        <v>0</v>
      </c>
      <c r="F38" s="46">
        <f ca="1">IF(ISNUMBER(Main!$F$7),IF('Profile Data'!$R38&lt;&gt;0,'Profile Data'!$R37-'Profile Data'!$R38,0),"--")</f>
        <v>0</v>
      </c>
      <c r="G38" s="46">
        <f ca="1">IF(ISNUMBER(Main!$F$8),IF('Profile Data'!$S38&lt;&gt;0,'Profile Data'!$S37-'Profile Data'!$S38,0),"--")</f>
        <v>0</v>
      </c>
      <c r="H38" s="46" t="str">
        <f ca="1">IF(ISNUMBER(Main!$F$9),IF('Profile Data'!$T38&lt;&gt;0,'Profile Data'!$T37-'Profile Data'!$T38,0),"--")</f>
        <v>--</v>
      </c>
      <c r="I38" s="46" t="str">
        <f ca="1">IF(ISNUMBER(Main!$F$10),IF('Profile Data'!$U38&lt;&gt;0,'Profile Data'!$U37-'Profile Data'!$U38,0),"--")</f>
        <v>--</v>
      </c>
      <c r="J38" s="46" t="str">
        <f ca="1">IF(ISNUMBER(Main!$F$11),IF('Profile Data'!$V38&lt;&gt;0,'Profile Data'!$V37-'Profile Data'!$V38,0),"--")</f>
        <v>--</v>
      </c>
      <c r="K38" s="46" t="str">
        <f ca="1">IF(ISNUMBER(Main!$F$12),IF('Profile Data'!$W38&lt;&gt;0,'Profile Data'!$W37-'Profile Data'!$W38,0),"--")</f>
        <v>--</v>
      </c>
      <c r="L38" s="46" t="str">
        <f ca="1">IF(ISNUMBER(Main!$F$13),IF('Profile Data'!$X38&lt;&gt;0,'Profile Data'!$X37-'Profile Data'!$X38,0),"--")</f>
        <v>--</v>
      </c>
      <c r="M38" s="46" t="str">
        <f ca="1">IF(ISNUMBER(Main!$F$14),IF('Profile Data'!$Y38&lt;&gt;0,'Profile Data'!$Y37-'Profile Data'!$Y38,0),"--")</f>
        <v>--</v>
      </c>
    </row>
    <row r="39" spans="1:13" x14ac:dyDescent="0.3">
      <c r="A39" s="43"/>
      <c r="B39" s="46">
        <f ca="1">IF(ISNUMBER(Main!$F$3),IF('Profile Data'!$N39&lt;&gt;0,'Profile Data'!$N38-'Profile Data'!$N39,0),"--")</f>
        <v>0</v>
      </c>
      <c r="C39" s="46">
        <f ca="1">IF(ISNUMBER(Main!$F$4),IF('Profile Data'!$O39&lt;&gt;0,'Profile Data'!$O38-'Profile Data'!$O39,0),"--")</f>
        <v>0</v>
      </c>
      <c r="D39" s="46">
        <f ca="1">IF(ISNUMBER(Main!$F$5),IF('Profile Data'!$P39&lt;&gt;0,'Profile Data'!$P38-'Profile Data'!$P39,0),"--")</f>
        <v>0</v>
      </c>
      <c r="E39" s="46">
        <f ca="1">IF(ISNUMBER(Main!$F$6),IF('Profile Data'!$Q39&lt;&gt;0,'Profile Data'!$Q38-'Profile Data'!$Q39,0),"--")</f>
        <v>0</v>
      </c>
      <c r="F39" s="46">
        <f ca="1">IF(ISNUMBER(Main!$F$7),IF('Profile Data'!$R39&lt;&gt;0,'Profile Data'!$R38-'Profile Data'!$R39,0),"--")</f>
        <v>0</v>
      </c>
      <c r="G39" s="46">
        <f ca="1">IF(ISNUMBER(Main!$F$8),IF('Profile Data'!$S39&lt;&gt;0,'Profile Data'!$S38-'Profile Data'!$S39,0),"--")</f>
        <v>0</v>
      </c>
      <c r="H39" s="46" t="str">
        <f ca="1">IF(ISNUMBER(Main!$F$9),IF('Profile Data'!$T39&lt;&gt;0,'Profile Data'!$T38-'Profile Data'!$T39,0),"--")</f>
        <v>--</v>
      </c>
      <c r="I39" s="46" t="str">
        <f ca="1">IF(ISNUMBER(Main!$F$10),IF('Profile Data'!$U39&lt;&gt;0,'Profile Data'!$U38-'Profile Data'!$U39,0),"--")</f>
        <v>--</v>
      </c>
      <c r="J39" s="46" t="str">
        <f ca="1">IF(ISNUMBER(Main!$F$11),IF('Profile Data'!$V39&lt;&gt;0,'Profile Data'!$V38-'Profile Data'!$V39,0),"--")</f>
        <v>--</v>
      </c>
      <c r="K39" s="46" t="str">
        <f ca="1">IF(ISNUMBER(Main!$F$12),IF('Profile Data'!$W39&lt;&gt;0,'Profile Data'!$W38-'Profile Data'!$W39,0),"--")</f>
        <v>--</v>
      </c>
      <c r="L39" s="46" t="str">
        <f ca="1">IF(ISNUMBER(Main!$F$13),IF('Profile Data'!$X39&lt;&gt;0,'Profile Data'!$X38-'Profile Data'!$X39,0),"--")</f>
        <v>--</v>
      </c>
      <c r="M39" s="46" t="str">
        <f ca="1">IF(ISNUMBER(Main!$F$14),IF('Profile Data'!$Y39&lt;&gt;0,'Profile Data'!$Y38-'Profile Data'!$Y39,0),"--")</f>
        <v>--</v>
      </c>
    </row>
    <row r="40" spans="1:13" x14ac:dyDescent="0.3">
      <c r="A40" s="43"/>
      <c r="B40" s="46">
        <f ca="1">IF(ISNUMBER(Main!$F$3),IF('Profile Data'!$N40&lt;&gt;0,'Profile Data'!$N39-'Profile Data'!$N40,0),"--")</f>
        <v>0</v>
      </c>
      <c r="C40" s="46">
        <f ca="1">IF(ISNUMBER(Main!$F$4),IF('Profile Data'!$O40&lt;&gt;0,'Profile Data'!$O39-'Profile Data'!$O40,0),"--")</f>
        <v>0</v>
      </c>
      <c r="D40" s="46">
        <f ca="1">IF(ISNUMBER(Main!$F$5),IF('Profile Data'!$P40&lt;&gt;0,'Profile Data'!$P39-'Profile Data'!$P40,0),"--")</f>
        <v>0</v>
      </c>
      <c r="E40" s="46">
        <f ca="1">IF(ISNUMBER(Main!$F$6),IF('Profile Data'!$Q40&lt;&gt;0,'Profile Data'!$Q39-'Profile Data'!$Q40,0),"--")</f>
        <v>0</v>
      </c>
      <c r="F40" s="46">
        <f ca="1">IF(ISNUMBER(Main!$F$7),IF('Profile Data'!$R40&lt;&gt;0,'Profile Data'!$R39-'Profile Data'!$R40,0),"--")</f>
        <v>0</v>
      </c>
      <c r="G40" s="46">
        <f ca="1">IF(ISNUMBER(Main!$F$8),IF('Profile Data'!$S40&lt;&gt;0,'Profile Data'!$S39-'Profile Data'!$S40,0),"--")</f>
        <v>0</v>
      </c>
      <c r="H40" s="46" t="str">
        <f ca="1">IF(ISNUMBER(Main!$F$9),IF('Profile Data'!$T40&lt;&gt;0,'Profile Data'!$T39-'Profile Data'!$T40,0),"--")</f>
        <v>--</v>
      </c>
      <c r="I40" s="46" t="str">
        <f ca="1">IF(ISNUMBER(Main!$F$10),IF('Profile Data'!$U40&lt;&gt;0,'Profile Data'!$U39-'Profile Data'!$U40,0),"--")</f>
        <v>--</v>
      </c>
      <c r="J40" s="46" t="str">
        <f ca="1">IF(ISNUMBER(Main!$F$11),IF('Profile Data'!$V40&lt;&gt;0,'Profile Data'!$V39-'Profile Data'!$V40,0),"--")</f>
        <v>--</v>
      </c>
      <c r="K40" s="46" t="str">
        <f ca="1">IF(ISNUMBER(Main!$F$12),IF('Profile Data'!$W40&lt;&gt;0,'Profile Data'!$W39-'Profile Data'!$W40,0),"--")</f>
        <v>--</v>
      </c>
      <c r="L40" s="46" t="str">
        <f ca="1">IF(ISNUMBER(Main!$F$13),IF('Profile Data'!$X40&lt;&gt;0,'Profile Data'!$X39-'Profile Data'!$X40,0),"--")</f>
        <v>--</v>
      </c>
      <c r="M40" s="46" t="str">
        <f ca="1">IF(ISNUMBER(Main!$F$14),IF('Profile Data'!$Y40&lt;&gt;0,'Profile Data'!$Y39-'Profile Data'!$Y40,0),"--")</f>
        <v>--</v>
      </c>
    </row>
    <row r="41" spans="1:13" x14ac:dyDescent="0.3">
      <c r="A41" s="43"/>
      <c r="B41" s="46">
        <f ca="1">IF(ISNUMBER(Main!$F$3),IF('Profile Data'!$N41&lt;&gt;0,'Profile Data'!$N40-'Profile Data'!$N41,0),"--")</f>
        <v>0</v>
      </c>
      <c r="C41" s="46">
        <f ca="1">IF(ISNUMBER(Main!$F$4),IF('Profile Data'!$O41&lt;&gt;0,'Profile Data'!$O40-'Profile Data'!$O41,0),"--")</f>
        <v>0</v>
      </c>
      <c r="D41" s="46">
        <f ca="1">IF(ISNUMBER(Main!$F$5),IF('Profile Data'!$P41&lt;&gt;0,'Profile Data'!$P40-'Profile Data'!$P41,0),"--")</f>
        <v>0</v>
      </c>
      <c r="E41" s="46">
        <f ca="1">IF(ISNUMBER(Main!$F$6),IF('Profile Data'!$Q41&lt;&gt;0,'Profile Data'!$Q40-'Profile Data'!$Q41,0),"--")</f>
        <v>0</v>
      </c>
      <c r="F41" s="46">
        <f ca="1">IF(ISNUMBER(Main!$F$7),IF('Profile Data'!$R41&lt;&gt;0,'Profile Data'!$R40-'Profile Data'!$R41,0),"--")</f>
        <v>0</v>
      </c>
      <c r="G41" s="46">
        <f ca="1">IF(ISNUMBER(Main!$F$8),IF('Profile Data'!$S41&lt;&gt;0,'Profile Data'!$S40-'Profile Data'!$S41,0),"--")</f>
        <v>0</v>
      </c>
      <c r="H41" s="46" t="str">
        <f ca="1">IF(ISNUMBER(Main!$F$9),IF('Profile Data'!$T41&lt;&gt;0,'Profile Data'!$T40-'Profile Data'!$T41,0),"--")</f>
        <v>--</v>
      </c>
      <c r="I41" s="46" t="str">
        <f ca="1">IF(ISNUMBER(Main!$F$10),IF('Profile Data'!$U41&lt;&gt;0,'Profile Data'!$U40-'Profile Data'!$U41,0),"--")</f>
        <v>--</v>
      </c>
      <c r="J41" s="46" t="str">
        <f ca="1">IF(ISNUMBER(Main!$F$11),IF('Profile Data'!$V41&lt;&gt;0,'Profile Data'!$V40-'Profile Data'!$V41,0),"--")</f>
        <v>--</v>
      </c>
      <c r="K41" s="46" t="str">
        <f ca="1">IF(ISNUMBER(Main!$F$12),IF('Profile Data'!$W41&lt;&gt;0,'Profile Data'!$W40-'Profile Data'!$W41,0),"--")</f>
        <v>--</v>
      </c>
      <c r="L41" s="46" t="str">
        <f ca="1">IF(ISNUMBER(Main!$F$13),IF('Profile Data'!$X41&lt;&gt;0,'Profile Data'!$X40-'Profile Data'!$X41,0),"--")</f>
        <v>--</v>
      </c>
      <c r="M41" s="46" t="str">
        <f ca="1">IF(ISNUMBER(Main!$F$14),IF('Profile Data'!$Y41&lt;&gt;0,'Profile Data'!$Y40-'Profile Data'!$Y41,0),"--")</f>
        <v>--</v>
      </c>
    </row>
    <row r="42" spans="1:13" x14ac:dyDescent="0.3">
      <c r="A42" s="43"/>
      <c r="B42" s="46">
        <f ca="1">IF(ISNUMBER(Main!$F$3),IF('Profile Data'!$N42&lt;&gt;0,'Profile Data'!$N41-'Profile Data'!$N42,0),"--")</f>
        <v>0</v>
      </c>
      <c r="C42" s="46">
        <f ca="1">IF(ISNUMBER(Main!$F$4),IF('Profile Data'!$O42&lt;&gt;0,'Profile Data'!$O41-'Profile Data'!$O42,0),"--")</f>
        <v>0</v>
      </c>
      <c r="D42" s="46">
        <f ca="1">IF(ISNUMBER(Main!$F$5),IF('Profile Data'!$P42&lt;&gt;0,'Profile Data'!$P41-'Profile Data'!$P42,0),"--")</f>
        <v>0</v>
      </c>
      <c r="E42" s="46">
        <f ca="1">IF(ISNUMBER(Main!$F$6),IF('Profile Data'!$Q42&lt;&gt;0,'Profile Data'!$Q41-'Profile Data'!$Q42,0),"--")</f>
        <v>0</v>
      </c>
      <c r="F42" s="46">
        <f ca="1">IF(ISNUMBER(Main!$F$7),IF('Profile Data'!$R42&lt;&gt;0,'Profile Data'!$R41-'Profile Data'!$R42,0),"--")</f>
        <v>0</v>
      </c>
      <c r="G42" s="46">
        <f ca="1">IF(ISNUMBER(Main!$F$8),IF('Profile Data'!$S42&lt;&gt;0,'Profile Data'!$S41-'Profile Data'!$S42,0),"--")</f>
        <v>0</v>
      </c>
      <c r="H42" s="46" t="str">
        <f ca="1">IF(ISNUMBER(Main!$F$9),IF('Profile Data'!$T42&lt;&gt;0,'Profile Data'!$T41-'Profile Data'!$T42,0),"--")</f>
        <v>--</v>
      </c>
      <c r="I42" s="46" t="str">
        <f ca="1">IF(ISNUMBER(Main!$F$10),IF('Profile Data'!$U42&lt;&gt;0,'Profile Data'!$U41-'Profile Data'!$U42,0),"--")</f>
        <v>--</v>
      </c>
      <c r="J42" s="46" t="str">
        <f ca="1">IF(ISNUMBER(Main!$F$11),IF('Profile Data'!$V42&lt;&gt;0,'Profile Data'!$V41-'Profile Data'!$V42,0),"--")</f>
        <v>--</v>
      </c>
      <c r="K42" s="46" t="str">
        <f ca="1">IF(ISNUMBER(Main!$F$12),IF('Profile Data'!$W42&lt;&gt;0,'Profile Data'!$W41-'Profile Data'!$W42,0),"--")</f>
        <v>--</v>
      </c>
      <c r="L42" s="46" t="str">
        <f ca="1">IF(ISNUMBER(Main!$F$13),IF('Profile Data'!$X42&lt;&gt;0,'Profile Data'!$X41-'Profile Data'!$X42,0),"--")</f>
        <v>--</v>
      </c>
      <c r="M42" s="46" t="str">
        <f ca="1">IF(ISNUMBER(Main!$F$14),IF('Profile Data'!$Y42&lt;&gt;0,'Profile Data'!$Y41-'Profile Data'!$Y42,0),"--")</f>
        <v>--</v>
      </c>
    </row>
    <row r="43" spans="1:13" x14ac:dyDescent="0.3">
      <c r="A43" s="43"/>
      <c r="B43" s="46">
        <f ca="1">IF(ISNUMBER(Main!$F$3),IF('Profile Data'!$N43&lt;&gt;0,'Profile Data'!$N42-'Profile Data'!$N43,0),"--")</f>
        <v>0</v>
      </c>
      <c r="C43" s="46">
        <f ca="1">IF(ISNUMBER(Main!$F$4),IF('Profile Data'!$O43&lt;&gt;0,'Profile Data'!$O42-'Profile Data'!$O43,0),"--")</f>
        <v>0</v>
      </c>
      <c r="D43" s="46">
        <f ca="1">IF(ISNUMBER(Main!$F$5),IF('Profile Data'!$P43&lt;&gt;0,'Profile Data'!$P42-'Profile Data'!$P43,0),"--")</f>
        <v>0</v>
      </c>
      <c r="E43" s="46">
        <f ca="1">IF(ISNUMBER(Main!$F$6),IF('Profile Data'!$Q43&lt;&gt;0,'Profile Data'!$Q42-'Profile Data'!$Q43,0),"--")</f>
        <v>0</v>
      </c>
      <c r="F43" s="46">
        <f ca="1">IF(ISNUMBER(Main!$F$7),IF('Profile Data'!$R43&lt;&gt;0,'Profile Data'!$R42-'Profile Data'!$R43,0),"--")</f>
        <v>0</v>
      </c>
      <c r="G43" s="46">
        <f ca="1">IF(ISNUMBER(Main!$F$8),IF('Profile Data'!$S43&lt;&gt;0,'Profile Data'!$S42-'Profile Data'!$S43,0),"--")</f>
        <v>0</v>
      </c>
      <c r="H43" s="46" t="str">
        <f ca="1">IF(ISNUMBER(Main!$F$9),IF('Profile Data'!$T43&lt;&gt;0,'Profile Data'!$T42-'Profile Data'!$T43,0),"--")</f>
        <v>--</v>
      </c>
      <c r="I43" s="46" t="str">
        <f ca="1">IF(ISNUMBER(Main!$F$10),IF('Profile Data'!$U43&lt;&gt;0,'Profile Data'!$U42-'Profile Data'!$U43,0),"--")</f>
        <v>--</v>
      </c>
      <c r="J43" s="46" t="str">
        <f ca="1">IF(ISNUMBER(Main!$F$11),IF('Profile Data'!$V43&lt;&gt;0,'Profile Data'!$V42-'Profile Data'!$V43,0),"--")</f>
        <v>--</v>
      </c>
      <c r="K43" s="46" t="str">
        <f ca="1">IF(ISNUMBER(Main!$F$12),IF('Profile Data'!$W43&lt;&gt;0,'Profile Data'!$W42-'Profile Data'!$W43,0),"--")</f>
        <v>--</v>
      </c>
      <c r="L43" s="46" t="str">
        <f ca="1">IF(ISNUMBER(Main!$F$13),IF('Profile Data'!$X43&lt;&gt;0,'Profile Data'!$X42-'Profile Data'!$X43,0),"--")</f>
        <v>--</v>
      </c>
      <c r="M43" s="46" t="str">
        <f ca="1">IF(ISNUMBER(Main!$F$14),IF('Profile Data'!$Y43&lt;&gt;0,'Profile Data'!$Y42-'Profile Data'!$Y43,0),"--")</f>
        <v>--</v>
      </c>
    </row>
    <row r="44" spans="1:13" x14ac:dyDescent="0.3">
      <c r="A44" s="43"/>
      <c r="B44" s="46">
        <f ca="1">IF(ISNUMBER(Main!$F$3),IF('Profile Data'!$N44&lt;&gt;0,'Profile Data'!$N43-'Profile Data'!$N44,0),"--")</f>
        <v>0</v>
      </c>
      <c r="C44" s="46">
        <f ca="1">IF(ISNUMBER(Main!$F$4),IF('Profile Data'!$O44&lt;&gt;0,'Profile Data'!$O43-'Profile Data'!$O44,0),"--")</f>
        <v>0</v>
      </c>
      <c r="D44" s="46">
        <f ca="1">IF(ISNUMBER(Main!$F$5),IF('Profile Data'!$P44&lt;&gt;0,'Profile Data'!$P43-'Profile Data'!$P44,0),"--")</f>
        <v>0</v>
      </c>
      <c r="E44" s="46">
        <f ca="1">IF(ISNUMBER(Main!$F$6),IF('Profile Data'!$Q44&lt;&gt;0,'Profile Data'!$Q43-'Profile Data'!$Q44,0),"--")</f>
        <v>0</v>
      </c>
      <c r="F44" s="46">
        <f ca="1">IF(ISNUMBER(Main!$F$7),IF('Profile Data'!$R44&lt;&gt;0,'Profile Data'!$R43-'Profile Data'!$R44,0),"--")</f>
        <v>0</v>
      </c>
      <c r="G44" s="46">
        <f ca="1">IF(ISNUMBER(Main!$F$8),IF('Profile Data'!$S44&lt;&gt;0,'Profile Data'!$S43-'Profile Data'!$S44,0),"--")</f>
        <v>0</v>
      </c>
      <c r="H44" s="46" t="str">
        <f ca="1">IF(ISNUMBER(Main!$F$9),IF('Profile Data'!$T44&lt;&gt;0,'Profile Data'!$T43-'Profile Data'!$T44,0),"--")</f>
        <v>--</v>
      </c>
      <c r="I44" s="46" t="str">
        <f ca="1">IF(ISNUMBER(Main!$F$10),IF('Profile Data'!$U44&lt;&gt;0,'Profile Data'!$U43-'Profile Data'!$U44,0),"--")</f>
        <v>--</v>
      </c>
      <c r="J44" s="46" t="str">
        <f ca="1">IF(ISNUMBER(Main!$F$11),IF('Profile Data'!$V44&lt;&gt;0,'Profile Data'!$V43-'Profile Data'!$V44,0),"--")</f>
        <v>--</v>
      </c>
      <c r="K44" s="46" t="str">
        <f ca="1">IF(ISNUMBER(Main!$F$12),IF('Profile Data'!$W44&lt;&gt;0,'Profile Data'!$W43-'Profile Data'!$W44,0),"--")</f>
        <v>--</v>
      </c>
      <c r="L44" s="46" t="str">
        <f ca="1">IF(ISNUMBER(Main!$F$13),IF('Profile Data'!$X44&lt;&gt;0,'Profile Data'!$X43-'Profile Data'!$X44,0),"--")</f>
        <v>--</v>
      </c>
      <c r="M44" s="46" t="str">
        <f ca="1">IF(ISNUMBER(Main!$F$14),IF('Profile Data'!$Y44&lt;&gt;0,'Profile Data'!$Y43-'Profile Data'!$Y44,0),"--")</f>
        <v>--</v>
      </c>
    </row>
    <row r="45" spans="1:13" x14ac:dyDescent="0.3">
      <c r="A45" s="43"/>
      <c r="B45" s="46">
        <f ca="1">IF(ISNUMBER(Main!$F$3),IF('Profile Data'!$N45&lt;&gt;0,'Profile Data'!$N44-'Profile Data'!$N45,0),"--")</f>
        <v>0</v>
      </c>
      <c r="C45" s="46">
        <f ca="1">IF(ISNUMBER(Main!$F$4),IF('Profile Data'!$O45&lt;&gt;0,'Profile Data'!$O44-'Profile Data'!$O45,0),"--")</f>
        <v>0</v>
      </c>
      <c r="D45" s="46">
        <f ca="1">IF(ISNUMBER(Main!$F$5),IF('Profile Data'!$P45&lt;&gt;0,'Profile Data'!$P44-'Profile Data'!$P45,0),"--")</f>
        <v>0</v>
      </c>
      <c r="E45" s="46">
        <f ca="1">IF(ISNUMBER(Main!$F$6),IF('Profile Data'!$Q45&lt;&gt;0,'Profile Data'!$Q44-'Profile Data'!$Q45,0),"--")</f>
        <v>0</v>
      </c>
      <c r="F45" s="46">
        <f ca="1">IF(ISNUMBER(Main!$F$7),IF('Profile Data'!$R45&lt;&gt;0,'Profile Data'!$R44-'Profile Data'!$R45,0),"--")</f>
        <v>0</v>
      </c>
      <c r="G45" s="46">
        <f ca="1">IF(ISNUMBER(Main!$F$8),IF('Profile Data'!$S45&lt;&gt;0,'Profile Data'!$S44-'Profile Data'!$S45,0),"--")</f>
        <v>0</v>
      </c>
      <c r="H45" s="46" t="str">
        <f ca="1">IF(ISNUMBER(Main!$F$9),IF('Profile Data'!$T45&lt;&gt;0,'Profile Data'!$T44-'Profile Data'!$T45,0),"--")</f>
        <v>--</v>
      </c>
      <c r="I45" s="46" t="str">
        <f ca="1">IF(ISNUMBER(Main!$F$10),IF('Profile Data'!$U45&lt;&gt;0,'Profile Data'!$U44-'Profile Data'!$U45,0),"--")</f>
        <v>--</v>
      </c>
      <c r="J45" s="46" t="str">
        <f ca="1">IF(ISNUMBER(Main!$F$11),IF('Profile Data'!$V45&lt;&gt;0,'Profile Data'!$V44-'Profile Data'!$V45,0),"--")</f>
        <v>--</v>
      </c>
      <c r="K45" s="46" t="str">
        <f ca="1">IF(ISNUMBER(Main!$F$12),IF('Profile Data'!$W45&lt;&gt;0,'Profile Data'!$W44-'Profile Data'!$W45,0),"--")</f>
        <v>--</v>
      </c>
      <c r="L45" s="46" t="str">
        <f ca="1">IF(ISNUMBER(Main!$F$13),IF('Profile Data'!$X45&lt;&gt;0,'Profile Data'!$X44-'Profile Data'!$X45,0),"--")</f>
        <v>--</v>
      </c>
      <c r="M45" s="46" t="str">
        <f ca="1">IF(ISNUMBER(Main!$F$14),IF('Profile Data'!$Y45&lt;&gt;0,'Profile Data'!$Y44-'Profile Data'!$Y45,0),"--")</f>
        <v>--</v>
      </c>
    </row>
    <row r="46" spans="1:13" x14ac:dyDescent="0.3">
      <c r="A46" s="43"/>
      <c r="B46" s="46">
        <f ca="1">IF(ISNUMBER(Main!$F$3),IF('Profile Data'!$N46&lt;&gt;0,'Profile Data'!$N45-'Profile Data'!$N46,0),"--")</f>
        <v>0</v>
      </c>
      <c r="C46" s="46">
        <f ca="1">IF(ISNUMBER(Main!$F$4),IF('Profile Data'!$O46&lt;&gt;0,'Profile Data'!$O45-'Profile Data'!$O46,0),"--")</f>
        <v>0</v>
      </c>
      <c r="D46" s="46">
        <f ca="1">IF(ISNUMBER(Main!$F$5),IF('Profile Data'!$P46&lt;&gt;0,'Profile Data'!$P45-'Profile Data'!$P46,0),"--")</f>
        <v>0</v>
      </c>
      <c r="E46" s="46">
        <f ca="1">IF(ISNUMBER(Main!$F$6),IF('Profile Data'!$Q46&lt;&gt;0,'Profile Data'!$Q45-'Profile Data'!$Q46,0),"--")</f>
        <v>0</v>
      </c>
      <c r="F46" s="46">
        <f ca="1">IF(ISNUMBER(Main!$F$7),IF('Profile Data'!$R46&lt;&gt;0,'Profile Data'!$R45-'Profile Data'!$R46,0),"--")</f>
        <v>0</v>
      </c>
      <c r="G46" s="46">
        <f ca="1">IF(ISNUMBER(Main!$F$8),IF('Profile Data'!$S46&lt;&gt;0,'Profile Data'!$S45-'Profile Data'!$S46,0),"--")</f>
        <v>0</v>
      </c>
      <c r="H46" s="46" t="str">
        <f ca="1">IF(ISNUMBER(Main!$F$9),IF('Profile Data'!$T46&lt;&gt;0,'Profile Data'!$T45-'Profile Data'!$T46,0),"--")</f>
        <v>--</v>
      </c>
      <c r="I46" s="46" t="str">
        <f ca="1">IF(ISNUMBER(Main!$F$10),IF('Profile Data'!$U46&lt;&gt;0,'Profile Data'!$U45-'Profile Data'!$U46,0),"--")</f>
        <v>--</v>
      </c>
      <c r="J46" s="46" t="str">
        <f ca="1">IF(ISNUMBER(Main!$F$11),IF('Profile Data'!$V46&lt;&gt;0,'Profile Data'!$V45-'Profile Data'!$V46,0),"--")</f>
        <v>--</v>
      </c>
      <c r="K46" s="46" t="str">
        <f ca="1">IF(ISNUMBER(Main!$F$12),IF('Profile Data'!$W46&lt;&gt;0,'Profile Data'!$W45-'Profile Data'!$W46,0),"--")</f>
        <v>--</v>
      </c>
      <c r="L46" s="46" t="str">
        <f ca="1">IF(ISNUMBER(Main!$F$13),IF('Profile Data'!$X46&lt;&gt;0,'Profile Data'!$X45-'Profile Data'!$X46,0),"--")</f>
        <v>--</v>
      </c>
      <c r="M46" s="46" t="str">
        <f ca="1">IF(ISNUMBER(Main!$F$14),IF('Profile Data'!$Y46&lt;&gt;0,'Profile Data'!$Y45-'Profile Data'!$Y46,0),"--")</f>
        <v>--</v>
      </c>
    </row>
    <row r="47" spans="1:13" x14ac:dyDescent="0.3">
      <c r="A47" s="43"/>
      <c r="B47" s="46">
        <f ca="1">IF(ISNUMBER(Main!$F$3),IF('Profile Data'!$N47&lt;&gt;0,'Profile Data'!$N46-'Profile Data'!$N47,0),"--")</f>
        <v>0</v>
      </c>
      <c r="C47" s="46">
        <f ca="1">IF(ISNUMBER(Main!$F$4),IF('Profile Data'!$O47&lt;&gt;0,'Profile Data'!$O46-'Profile Data'!$O47,0),"--")</f>
        <v>0</v>
      </c>
      <c r="D47" s="46">
        <f ca="1">IF(ISNUMBER(Main!$F$5),IF('Profile Data'!$P47&lt;&gt;0,'Profile Data'!$P46-'Profile Data'!$P47,0),"--")</f>
        <v>0</v>
      </c>
      <c r="E47" s="46">
        <f ca="1">IF(ISNUMBER(Main!$F$6),IF('Profile Data'!$Q47&lt;&gt;0,'Profile Data'!$Q46-'Profile Data'!$Q47,0),"--")</f>
        <v>0</v>
      </c>
      <c r="F47" s="46">
        <f ca="1">IF(ISNUMBER(Main!$F$7),IF('Profile Data'!$R47&lt;&gt;0,'Profile Data'!$R46-'Profile Data'!$R47,0),"--")</f>
        <v>0</v>
      </c>
      <c r="G47" s="46">
        <f ca="1">IF(ISNUMBER(Main!$F$8),IF('Profile Data'!$S47&lt;&gt;0,'Profile Data'!$S46-'Profile Data'!$S47,0),"--")</f>
        <v>0</v>
      </c>
      <c r="H47" s="46" t="str">
        <f ca="1">IF(ISNUMBER(Main!$F$9),IF('Profile Data'!$T47&lt;&gt;0,'Profile Data'!$T46-'Profile Data'!$T47,0),"--")</f>
        <v>--</v>
      </c>
      <c r="I47" s="46" t="str">
        <f ca="1">IF(ISNUMBER(Main!$F$10),IF('Profile Data'!$U47&lt;&gt;0,'Profile Data'!$U46-'Profile Data'!$U47,0),"--")</f>
        <v>--</v>
      </c>
      <c r="J47" s="46" t="str">
        <f ca="1">IF(ISNUMBER(Main!$F$11),IF('Profile Data'!$V47&lt;&gt;0,'Profile Data'!$V46-'Profile Data'!$V47,0),"--")</f>
        <v>--</v>
      </c>
      <c r="K47" s="46" t="str">
        <f ca="1">IF(ISNUMBER(Main!$F$12),IF('Profile Data'!$W47&lt;&gt;0,'Profile Data'!$W46-'Profile Data'!$W47,0),"--")</f>
        <v>--</v>
      </c>
      <c r="L47" s="46" t="str">
        <f ca="1">IF(ISNUMBER(Main!$F$13),IF('Profile Data'!$X47&lt;&gt;0,'Profile Data'!$X46-'Profile Data'!$X47,0),"--")</f>
        <v>--</v>
      </c>
      <c r="M47" s="46" t="str">
        <f ca="1">IF(ISNUMBER(Main!$F$14),IF('Profile Data'!$Y47&lt;&gt;0,'Profile Data'!$Y46-'Profile Data'!$Y47,0),"--")</f>
        <v>--</v>
      </c>
    </row>
    <row r="48" spans="1:13" x14ac:dyDescent="0.3">
      <c r="A48" s="43"/>
      <c r="B48" s="46">
        <f ca="1">IF(ISNUMBER(Main!$F$3),IF('Profile Data'!$N48&lt;&gt;0,'Profile Data'!$N47-'Profile Data'!$N48,0),"--")</f>
        <v>0</v>
      </c>
      <c r="C48" s="46">
        <f ca="1">IF(ISNUMBER(Main!$F$4),IF('Profile Data'!$O48&lt;&gt;0,'Profile Data'!$O47-'Profile Data'!$O48,0),"--")</f>
        <v>0</v>
      </c>
      <c r="D48" s="46">
        <f ca="1">IF(ISNUMBER(Main!$F$5),IF('Profile Data'!$P48&lt;&gt;0,'Profile Data'!$P47-'Profile Data'!$P48,0),"--")</f>
        <v>0</v>
      </c>
      <c r="E48" s="46">
        <f ca="1">IF(ISNUMBER(Main!$F$6),IF('Profile Data'!$Q48&lt;&gt;0,'Profile Data'!$Q47-'Profile Data'!$Q48,0),"--")</f>
        <v>0</v>
      </c>
      <c r="F48" s="46">
        <f ca="1">IF(ISNUMBER(Main!$F$7),IF('Profile Data'!$R48&lt;&gt;0,'Profile Data'!$R47-'Profile Data'!$R48,0),"--")</f>
        <v>0</v>
      </c>
      <c r="G48" s="46">
        <f ca="1">IF(ISNUMBER(Main!$F$8),IF('Profile Data'!$S48&lt;&gt;0,'Profile Data'!$S47-'Profile Data'!$S48,0),"--")</f>
        <v>0</v>
      </c>
      <c r="H48" s="46" t="str">
        <f ca="1">IF(ISNUMBER(Main!$F$9),IF('Profile Data'!$T48&lt;&gt;0,'Profile Data'!$T47-'Profile Data'!$T48,0),"--")</f>
        <v>--</v>
      </c>
      <c r="I48" s="46" t="str">
        <f ca="1">IF(ISNUMBER(Main!$F$10),IF('Profile Data'!$U48&lt;&gt;0,'Profile Data'!$U47-'Profile Data'!$U48,0),"--")</f>
        <v>--</v>
      </c>
      <c r="J48" s="46" t="str">
        <f ca="1">IF(ISNUMBER(Main!$F$11),IF('Profile Data'!$V48&lt;&gt;0,'Profile Data'!$V47-'Profile Data'!$V48,0),"--")</f>
        <v>--</v>
      </c>
      <c r="K48" s="46" t="str">
        <f ca="1">IF(ISNUMBER(Main!$F$12),IF('Profile Data'!$W48&lt;&gt;0,'Profile Data'!$W47-'Profile Data'!$W48,0),"--")</f>
        <v>--</v>
      </c>
      <c r="L48" s="46" t="str">
        <f ca="1">IF(ISNUMBER(Main!$F$13),IF('Profile Data'!$X48&lt;&gt;0,'Profile Data'!$X47-'Profile Data'!$X48,0),"--")</f>
        <v>--</v>
      </c>
      <c r="M48" s="46" t="str">
        <f ca="1">IF(ISNUMBER(Main!$F$14),IF('Profile Data'!$Y48&lt;&gt;0,'Profile Data'!$Y47-'Profile Data'!$Y48,0),"--")</f>
        <v>--</v>
      </c>
    </row>
    <row r="49" spans="1:13" x14ac:dyDescent="0.3">
      <c r="A49" s="43"/>
      <c r="B49" s="46">
        <f ca="1">IF(ISNUMBER(Main!$F$3),IF('Profile Data'!$N49&lt;&gt;0,'Profile Data'!$N48-'Profile Data'!$N49,0),"--")</f>
        <v>0</v>
      </c>
      <c r="C49" s="46">
        <f ca="1">IF(ISNUMBER(Main!$F$4),IF('Profile Data'!$O49&lt;&gt;0,'Profile Data'!$O48-'Profile Data'!$O49,0),"--")</f>
        <v>0</v>
      </c>
      <c r="D49" s="46">
        <f ca="1">IF(ISNUMBER(Main!$F$5),IF('Profile Data'!$P49&lt;&gt;0,'Profile Data'!$P48-'Profile Data'!$P49,0),"--")</f>
        <v>0</v>
      </c>
      <c r="E49" s="46">
        <f ca="1">IF(ISNUMBER(Main!$F$6),IF('Profile Data'!$Q49&lt;&gt;0,'Profile Data'!$Q48-'Profile Data'!$Q49,0),"--")</f>
        <v>0</v>
      </c>
      <c r="F49" s="46">
        <f ca="1">IF(ISNUMBER(Main!$F$7),IF('Profile Data'!$R49&lt;&gt;0,'Profile Data'!$R48-'Profile Data'!$R49,0),"--")</f>
        <v>0</v>
      </c>
      <c r="G49" s="46">
        <f ca="1">IF(ISNUMBER(Main!$F$8),IF('Profile Data'!$S49&lt;&gt;0,'Profile Data'!$S48-'Profile Data'!$S49,0),"--")</f>
        <v>0</v>
      </c>
      <c r="H49" s="46" t="str">
        <f ca="1">IF(ISNUMBER(Main!$F$9),IF('Profile Data'!$T49&lt;&gt;0,'Profile Data'!$T48-'Profile Data'!$T49,0),"--")</f>
        <v>--</v>
      </c>
      <c r="I49" s="46" t="str">
        <f ca="1">IF(ISNUMBER(Main!$F$10),IF('Profile Data'!$U49&lt;&gt;0,'Profile Data'!$U48-'Profile Data'!$U49,0),"--")</f>
        <v>--</v>
      </c>
      <c r="J49" s="46" t="str">
        <f ca="1">IF(ISNUMBER(Main!$F$11),IF('Profile Data'!$V49&lt;&gt;0,'Profile Data'!$V48-'Profile Data'!$V49,0),"--")</f>
        <v>--</v>
      </c>
      <c r="K49" s="46" t="str">
        <f ca="1">IF(ISNUMBER(Main!$F$12),IF('Profile Data'!$W49&lt;&gt;0,'Profile Data'!$W48-'Profile Data'!$W49,0),"--")</f>
        <v>--</v>
      </c>
      <c r="L49" s="46" t="str">
        <f ca="1">IF(ISNUMBER(Main!$F$13),IF('Profile Data'!$X49&lt;&gt;0,'Profile Data'!$X48-'Profile Data'!$X49,0),"--")</f>
        <v>--</v>
      </c>
      <c r="M49" s="46" t="str">
        <f ca="1">IF(ISNUMBER(Main!$F$14),IF('Profile Data'!$Y49&lt;&gt;0,'Profile Data'!$Y48-'Profile Data'!$Y49,0),"--")</f>
        <v>--</v>
      </c>
    </row>
    <row r="50" spans="1:13" x14ac:dyDescent="0.3">
      <c r="A50" s="43"/>
      <c r="B50" s="46">
        <f ca="1">IF(ISNUMBER(Main!$F$3),IF('Profile Data'!$N50&lt;&gt;0,'Profile Data'!$N49-'Profile Data'!$N50,0),"--")</f>
        <v>0</v>
      </c>
      <c r="C50" s="46">
        <f ca="1">IF(ISNUMBER(Main!$F$4),IF('Profile Data'!$O50&lt;&gt;0,'Profile Data'!$O49-'Profile Data'!$O50,0),"--")</f>
        <v>0</v>
      </c>
      <c r="D50" s="46">
        <f ca="1">IF(ISNUMBER(Main!$F$5),IF('Profile Data'!$P50&lt;&gt;0,'Profile Data'!$P49-'Profile Data'!$P50,0),"--")</f>
        <v>0</v>
      </c>
      <c r="E50" s="46">
        <f ca="1">IF(ISNUMBER(Main!$F$6),IF('Profile Data'!$Q50&lt;&gt;0,'Profile Data'!$Q49-'Profile Data'!$Q50,0),"--")</f>
        <v>0</v>
      </c>
      <c r="F50" s="46">
        <f ca="1">IF(ISNUMBER(Main!$F$7),IF('Profile Data'!$R50&lt;&gt;0,'Profile Data'!$R49-'Profile Data'!$R50,0),"--")</f>
        <v>0</v>
      </c>
      <c r="G50" s="46">
        <f ca="1">IF(ISNUMBER(Main!$F$8),IF('Profile Data'!$S50&lt;&gt;0,'Profile Data'!$S49-'Profile Data'!$S50,0),"--")</f>
        <v>0</v>
      </c>
      <c r="H50" s="46" t="str">
        <f ca="1">IF(ISNUMBER(Main!$F$9),IF('Profile Data'!$T50&lt;&gt;0,'Profile Data'!$T49-'Profile Data'!$T50,0),"--")</f>
        <v>--</v>
      </c>
      <c r="I50" s="46" t="str">
        <f ca="1">IF(ISNUMBER(Main!$F$10),IF('Profile Data'!$U50&lt;&gt;0,'Profile Data'!$U49-'Profile Data'!$U50,0),"--")</f>
        <v>--</v>
      </c>
      <c r="J50" s="46" t="str">
        <f ca="1">IF(ISNUMBER(Main!$F$11),IF('Profile Data'!$V50&lt;&gt;0,'Profile Data'!$V49-'Profile Data'!$V50,0),"--")</f>
        <v>--</v>
      </c>
      <c r="K50" s="46" t="str">
        <f ca="1">IF(ISNUMBER(Main!$F$12),IF('Profile Data'!$W50&lt;&gt;0,'Profile Data'!$W49-'Profile Data'!$W50,0),"--")</f>
        <v>--</v>
      </c>
      <c r="L50" s="46" t="str">
        <f ca="1">IF(ISNUMBER(Main!$F$13),IF('Profile Data'!$X50&lt;&gt;0,'Profile Data'!$X49-'Profile Data'!$X50,0),"--")</f>
        <v>--</v>
      </c>
      <c r="M50" s="46" t="str">
        <f ca="1">IF(ISNUMBER(Main!$F$14),IF('Profile Data'!$Y50&lt;&gt;0,'Profile Data'!$Y49-'Profile Data'!$Y50,0),"--")</f>
        <v>--</v>
      </c>
    </row>
    <row r="51" spans="1:13" x14ac:dyDescent="0.3">
      <c r="A51" s="43"/>
      <c r="B51" s="46">
        <f ca="1">IF(ISNUMBER(Main!$F$3),IF('Profile Data'!$N51&lt;&gt;0,'Profile Data'!$N50-'Profile Data'!$N51,0),"--")</f>
        <v>0</v>
      </c>
      <c r="C51" s="46">
        <f ca="1">IF(ISNUMBER(Main!$F$4),IF('Profile Data'!$O51&lt;&gt;0,'Profile Data'!$O50-'Profile Data'!$O51,0),"--")</f>
        <v>0</v>
      </c>
      <c r="D51" s="46">
        <f ca="1">IF(ISNUMBER(Main!$F$5),IF('Profile Data'!$P51&lt;&gt;0,'Profile Data'!$P50-'Profile Data'!$P51,0),"--")</f>
        <v>0</v>
      </c>
      <c r="E51" s="46">
        <f ca="1">IF(ISNUMBER(Main!$F$6),IF('Profile Data'!$Q51&lt;&gt;0,'Profile Data'!$Q50-'Profile Data'!$Q51,0),"--")</f>
        <v>0</v>
      </c>
      <c r="F51" s="46">
        <f ca="1">IF(ISNUMBER(Main!$F$7),IF('Profile Data'!$R51&lt;&gt;0,'Profile Data'!$R50-'Profile Data'!$R51,0),"--")</f>
        <v>0</v>
      </c>
      <c r="G51" s="46">
        <f ca="1">IF(ISNUMBER(Main!$F$8),IF('Profile Data'!$S51&lt;&gt;0,'Profile Data'!$S50-'Profile Data'!$S51,0),"--")</f>
        <v>0</v>
      </c>
      <c r="H51" s="46" t="str">
        <f ca="1">IF(ISNUMBER(Main!$F$9),IF('Profile Data'!$T51&lt;&gt;0,'Profile Data'!$T50-'Profile Data'!$T51,0),"--")</f>
        <v>--</v>
      </c>
      <c r="I51" s="46" t="str">
        <f ca="1">IF(ISNUMBER(Main!$F$10),IF('Profile Data'!$U51&lt;&gt;0,'Profile Data'!$U50-'Profile Data'!$U51,0),"--")</f>
        <v>--</v>
      </c>
      <c r="J51" s="46" t="str">
        <f ca="1">IF(ISNUMBER(Main!$F$11),IF('Profile Data'!$V51&lt;&gt;0,'Profile Data'!$V50-'Profile Data'!$V51,0),"--")</f>
        <v>--</v>
      </c>
      <c r="K51" s="46" t="str">
        <f ca="1">IF(ISNUMBER(Main!$F$12),IF('Profile Data'!$W51&lt;&gt;0,'Profile Data'!$W50-'Profile Data'!$W51,0),"--")</f>
        <v>--</v>
      </c>
      <c r="L51" s="46" t="str">
        <f ca="1">IF(ISNUMBER(Main!$F$13),IF('Profile Data'!$X51&lt;&gt;0,'Profile Data'!$X50-'Profile Data'!$X51,0),"--")</f>
        <v>--</v>
      </c>
      <c r="M51" s="46" t="str">
        <f ca="1">IF(ISNUMBER(Main!$F$14),IF('Profile Data'!$Y51&lt;&gt;0,'Profile Data'!$Y50-'Profile Data'!$Y51,0),"--")</f>
        <v>--</v>
      </c>
    </row>
    <row r="52" spans="1:13" x14ac:dyDescent="0.3">
      <c r="A52" s="43"/>
      <c r="B52" s="46">
        <f ca="1">IF(ISNUMBER(Main!$F$3),IF('Profile Data'!$N52&lt;&gt;0,'Profile Data'!$N51-'Profile Data'!$N52,0),"--")</f>
        <v>0</v>
      </c>
      <c r="C52" s="46">
        <f ca="1">IF(ISNUMBER(Main!$F$4),IF('Profile Data'!$O52&lt;&gt;0,'Profile Data'!$O51-'Profile Data'!$O52,0),"--")</f>
        <v>0</v>
      </c>
      <c r="D52" s="46">
        <f ca="1">IF(ISNUMBER(Main!$F$5),IF('Profile Data'!$P52&lt;&gt;0,'Profile Data'!$P51-'Profile Data'!$P52,0),"--")</f>
        <v>0</v>
      </c>
      <c r="E52" s="46">
        <f ca="1">IF(ISNUMBER(Main!$F$6),IF('Profile Data'!$Q52&lt;&gt;0,'Profile Data'!$Q51-'Profile Data'!$Q52,0),"--")</f>
        <v>0</v>
      </c>
      <c r="F52" s="46">
        <f ca="1">IF(ISNUMBER(Main!$F$7),IF('Profile Data'!$R52&lt;&gt;0,'Profile Data'!$R51-'Profile Data'!$R52,0),"--")</f>
        <v>0</v>
      </c>
      <c r="G52" s="46">
        <f ca="1">IF(ISNUMBER(Main!$F$8),IF('Profile Data'!$S52&lt;&gt;0,'Profile Data'!$S51-'Profile Data'!$S52,0),"--")</f>
        <v>0</v>
      </c>
      <c r="H52" s="46" t="str">
        <f ca="1">IF(ISNUMBER(Main!$F$9),IF('Profile Data'!$T52&lt;&gt;0,'Profile Data'!$T51-'Profile Data'!$T52,0),"--")</f>
        <v>--</v>
      </c>
      <c r="I52" s="46" t="str">
        <f ca="1">IF(ISNUMBER(Main!$F$10),IF('Profile Data'!$U52&lt;&gt;0,'Profile Data'!$U51-'Profile Data'!$U52,0),"--")</f>
        <v>--</v>
      </c>
      <c r="J52" s="46" t="str">
        <f ca="1">IF(ISNUMBER(Main!$F$11),IF('Profile Data'!$V52&lt;&gt;0,'Profile Data'!$V51-'Profile Data'!$V52,0),"--")</f>
        <v>--</v>
      </c>
      <c r="K52" s="46" t="str">
        <f ca="1">IF(ISNUMBER(Main!$F$12),IF('Profile Data'!$W52&lt;&gt;0,'Profile Data'!$W51-'Profile Data'!$W52,0),"--")</f>
        <v>--</v>
      </c>
      <c r="L52" s="46" t="str">
        <f ca="1">IF(ISNUMBER(Main!$F$13),IF('Profile Data'!$X52&lt;&gt;0,'Profile Data'!$X51-'Profile Data'!$X52,0),"--")</f>
        <v>--</v>
      </c>
      <c r="M52" s="46" t="str">
        <f ca="1">IF(ISNUMBER(Main!$F$14),IF('Profile Data'!$Y52&lt;&gt;0,'Profile Data'!$Y51-'Profile Data'!$Y52,0),"--")</f>
        <v>--</v>
      </c>
    </row>
    <row r="53" spans="1:13" x14ac:dyDescent="0.3">
      <c r="A53" s="43"/>
      <c r="B53" s="46">
        <f ca="1">IF(ISNUMBER(Main!$F$3),IF('Profile Data'!$N53&lt;&gt;0,'Profile Data'!$N52-'Profile Data'!$N53,0),"--")</f>
        <v>0</v>
      </c>
      <c r="C53" s="46">
        <f ca="1">IF(ISNUMBER(Main!$F$4),IF('Profile Data'!$O53&lt;&gt;0,'Profile Data'!$O52-'Profile Data'!$O53,0),"--")</f>
        <v>0</v>
      </c>
      <c r="D53" s="46">
        <f ca="1">IF(ISNUMBER(Main!$F$5),IF('Profile Data'!$P53&lt;&gt;0,'Profile Data'!$P52-'Profile Data'!$P53,0),"--")</f>
        <v>0</v>
      </c>
      <c r="E53" s="46">
        <f ca="1">IF(ISNUMBER(Main!$F$6),IF('Profile Data'!$Q53&lt;&gt;0,'Profile Data'!$Q52-'Profile Data'!$Q53,0),"--")</f>
        <v>0</v>
      </c>
      <c r="F53" s="46">
        <f ca="1">IF(ISNUMBER(Main!$F$7),IF('Profile Data'!$R53&lt;&gt;0,'Profile Data'!$R52-'Profile Data'!$R53,0),"--")</f>
        <v>0</v>
      </c>
      <c r="G53" s="46">
        <f ca="1">IF(ISNUMBER(Main!$F$8),IF('Profile Data'!$S53&lt;&gt;0,'Profile Data'!$S52-'Profile Data'!$S53,0),"--")</f>
        <v>0</v>
      </c>
      <c r="H53" s="46" t="str">
        <f ca="1">IF(ISNUMBER(Main!$F$9),IF('Profile Data'!$T53&lt;&gt;0,'Profile Data'!$T52-'Profile Data'!$T53,0),"--")</f>
        <v>--</v>
      </c>
      <c r="I53" s="46" t="str">
        <f ca="1">IF(ISNUMBER(Main!$F$10),IF('Profile Data'!$U53&lt;&gt;0,'Profile Data'!$U52-'Profile Data'!$U53,0),"--")</f>
        <v>--</v>
      </c>
      <c r="J53" s="46" t="str">
        <f ca="1">IF(ISNUMBER(Main!$F$11),IF('Profile Data'!$V53&lt;&gt;0,'Profile Data'!$V52-'Profile Data'!$V53,0),"--")</f>
        <v>--</v>
      </c>
      <c r="K53" s="46" t="str">
        <f ca="1">IF(ISNUMBER(Main!$F$12),IF('Profile Data'!$W53&lt;&gt;0,'Profile Data'!$W52-'Profile Data'!$W53,0),"--")</f>
        <v>--</v>
      </c>
      <c r="L53" s="46" t="str">
        <f ca="1">IF(ISNUMBER(Main!$F$13),IF('Profile Data'!$X53&lt;&gt;0,'Profile Data'!$X52-'Profile Data'!$X53,0),"--")</f>
        <v>--</v>
      </c>
      <c r="M53" s="46" t="str">
        <f ca="1">IF(ISNUMBER(Main!$F$14),IF('Profile Data'!$Y53&lt;&gt;0,'Profile Data'!$Y52-'Profile Data'!$Y53,0),"--")</f>
        <v>--</v>
      </c>
    </row>
    <row r="54" spans="1:13" x14ac:dyDescent="0.3">
      <c r="A54" s="43"/>
      <c r="B54" s="46">
        <f ca="1">IF(ISNUMBER(Main!$F$3),IF('Profile Data'!$N54&lt;&gt;0,'Profile Data'!$N53-'Profile Data'!$N54,0),"--")</f>
        <v>0</v>
      </c>
      <c r="C54" s="46">
        <f ca="1">IF(ISNUMBER(Main!$F$4),IF('Profile Data'!$O54&lt;&gt;0,'Profile Data'!$O53-'Profile Data'!$O54,0),"--")</f>
        <v>0</v>
      </c>
      <c r="D54" s="46">
        <f ca="1">IF(ISNUMBER(Main!$F$5),IF('Profile Data'!$P54&lt;&gt;0,'Profile Data'!$P53-'Profile Data'!$P54,0),"--")</f>
        <v>0</v>
      </c>
      <c r="E54" s="46">
        <f ca="1">IF(ISNUMBER(Main!$F$6),IF('Profile Data'!$Q54&lt;&gt;0,'Profile Data'!$Q53-'Profile Data'!$Q54,0),"--")</f>
        <v>0</v>
      </c>
      <c r="F54" s="46">
        <f ca="1">IF(ISNUMBER(Main!$F$7),IF('Profile Data'!$R54&lt;&gt;0,'Profile Data'!$R53-'Profile Data'!$R54,0),"--")</f>
        <v>0</v>
      </c>
      <c r="G54" s="46">
        <f ca="1">IF(ISNUMBER(Main!$F$8),IF('Profile Data'!$S54&lt;&gt;0,'Profile Data'!$S53-'Profile Data'!$S54,0),"--")</f>
        <v>0</v>
      </c>
      <c r="H54" s="46" t="str">
        <f ca="1">IF(ISNUMBER(Main!$F$9),IF('Profile Data'!$T54&lt;&gt;0,'Profile Data'!$T53-'Profile Data'!$T54,0),"--")</f>
        <v>--</v>
      </c>
      <c r="I54" s="46" t="str">
        <f ca="1">IF(ISNUMBER(Main!$F$10),IF('Profile Data'!$U54&lt;&gt;0,'Profile Data'!$U53-'Profile Data'!$U54,0),"--")</f>
        <v>--</v>
      </c>
      <c r="J54" s="46" t="str">
        <f ca="1">IF(ISNUMBER(Main!$F$11),IF('Profile Data'!$V54&lt;&gt;0,'Profile Data'!$V53-'Profile Data'!$V54,0),"--")</f>
        <v>--</v>
      </c>
      <c r="K54" s="46" t="str">
        <f ca="1">IF(ISNUMBER(Main!$F$12),IF('Profile Data'!$W54&lt;&gt;0,'Profile Data'!$W53-'Profile Data'!$W54,0),"--")</f>
        <v>--</v>
      </c>
      <c r="L54" s="46" t="str">
        <f ca="1">IF(ISNUMBER(Main!$F$13),IF('Profile Data'!$X54&lt;&gt;0,'Profile Data'!$X53-'Profile Data'!$X54,0),"--")</f>
        <v>--</v>
      </c>
      <c r="M54" s="46" t="str">
        <f ca="1">IF(ISNUMBER(Main!$F$14),IF('Profile Data'!$Y54&lt;&gt;0,'Profile Data'!$Y53-'Profile Data'!$Y54,0),"--")</f>
        <v>--</v>
      </c>
    </row>
    <row r="55" spans="1:13" x14ac:dyDescent="0.3">
      <c r="A55" s="43"/>
      <c r="B55" s="46">
        <f ca="1">IF(ISNUMBER(Main!$F$3),IF('Profile Data'!$N55&lt;&gt;0,'Profile Data'!$N54-'Profile Data'!$N55,0),"--")</f>
        <v>0</v>
      </c>
      <c r="C55" s="46">
        <f ca="1">IF(ISNUMBER(Main!$F$4),IF('Profile Data'!$O55&lt;&gt;0,'Profile Data'!$O54-'Profile Data'!$O55,0),"--")</f>
        <v>0</v>
      </c>
      <c r="D55" s="46">
        <f ca="1">IF(ISNUMBER(Main!$F$5),IF('Profile Data'!$P55&lt;&gt;0,'Profile Data'!$P54-'Profile Data'!$P55,0),"--")</f>
        <v>0</v>
      </c>
      <c r="E55" s="46">
        <f ca="1">IF(ISNUMBER(Main!$F$6),IF('Profile Data'!$Q55&lt;&gt;0,'Profile Data'!$Q54-'Profile Data'!$Q55,0),"--")</f>
        <v>0</v>
      </c>
      <c r="F55" s="46">
        <f ca="1">IF(ISNUMBER(Main!$F$7),IF('Profile Data'!$R55&lt;&gt;0,'Profile Data'!$R54-'Profile Data'!$R55,0),"--")</f>
        <v>0</v>
      </c>
      <c r="G55" s="46">
        <f ca="1">IF(ISNUMBER(Main!$F$8),IF('Profile Data'!$S55&lt;&gt;0,'Profile Data'!$S54-'Profile Data'!$S55,0),"--")</f>
        <v>0</v>
      </c>
      <c r="H55" s="46" t="str">
        <f ca="1">IF(ISNUMBER(Main!$F$9),IF('Profile Data'!$T55&lt;&gt;0,'Profile Data'!$T54-'Profile Data'!$T55,0),"--")</f>
        <v>--</v>
      </c>
      <c r="I55" s="46" t="str">
        <f ca="1">IF(ISNUMBER(Main!$F$10),IF('Profile Data'!$U55&lt;&gt;0,'Profile Data'!$U54-'Profile Data'!$U55,0),"--")</f>
        <v>--</v>
      </c>
      <c r="J55" s="46" t="str">
        <f ca="1">IF(ISNUMBER(Main!$F$11),IF('Profile Data'!$V55&lt;&gt;0,'Profile Data'!$V54-'Profile Data'!$V55,0),"--")</f>
        <v>--</v>
      </c>
      <c r="K55" s="46" t="str">
        <f ca="1">IF(ISNUMBER(Main!$F$12),IF('Profile Data'!$W55&lt;&gt;0,'Profile Data'!$W54-'Profile Data'!$W55,0),"--")</f>
        <v>--</v>
      </c>
      <c r="L55" s="46" t="str">
        <f ca="1">IF(ISNUMBER(Main!$F$13),IF('Profile Data'!$X55&lt;&gt;0,'Profile Data'!$X54-'Profile Data'!$X55,0),"--")</f>
        <v>--</v>
      </c>
      <c r="M55" s="46" t="str">
        <f ca="1">IF(ISNUMBER(Main!$F$14),IF('Profile Data'!$Y55&lt;&gt;0,'Profile Data'!$Y54-'Profile Data'!$Y55,0),"--")</f>
        <v>--</v>
      </c>
    </row>
    <row r="56" spans="1:13" x14ac:dyDescent="0.3">
      <c r="A56" s="43"/>
      <c r="B56" s="46">
        <f ca="1">IF(ISNUMBER(Main!$F$3),IF('Profile Data'!$N56&lt;&gt;0,'Profile Data'!$N55-'Profile Data'!$N56,0),"--")</f>
        <v>0</v>
      </c>
      <c r="C56" s="46">
        <f ca="1">IF(ISNUMBER(Main!$F$4),IF('Profile Data'!$O56&lt;&gt;0,'Profile Data'!$O55-'Profile Data'!$O56,0),"--")</f>
        <v>0</v>
      </c>
      <c r="D56" s="46">
        <f ca="1">IF(ISNUMBER(Main!$F$5),IF('Profile Data'!$P56&lt;&gt;0,'Profile Data'!$P55-'Profile Data'!$P56,0),"--")</f>
        <v>0</v>
      </c>
      <c r="E56" s="46">
        <f ca="1">IF(ISNUMBER(Main!$F$6),IF('Profile Data'!$Q56&lt;&gt;0,'Profile Data'!$Q55-'Profile Data'!$Q56,0),"--")</f>
        <v>0</v>
      </c>
      <c r="F56" s="46">
        <f ca="1">IF(ISNUMBER(Main!$F$7),IF('Profile Data'!$R56&lt;&gt;0,'Profile Data'!$R55-'Profile Data'!$R56,0),"--")</f>
        <v>0</v>
      </c>
      <c r="G56" s="46">
        <f ca="1">IF(ISNUMBER(Main!$F$8),IF('Profile Data'!$S56&lt;&gt;0,'Profile Data'!$S55-'Profile Data'!$S56,0),"--")</f>
        <v>0</v>
      </c>
      <c r="H56" s="46" t="str">
        <f ca="1">IF(ISNUMBER(Main!$F$9),IF('Profile Data'!$T56&lt;&gt;0,'Profile Data'!$T55-'Profile Data'!$T56,0),"--")</f>
        <v>--</v>
      </c>
      <c r="I56" s="46" t="str">
        <f ca="1">IF(ISNUMBER(Main!$F$10),IF('Profile Data'!$U56&lt;&gt;0,'Profile Data'!$U55-'Profile Data'!$U56,0),"--")</f>
        <v>--</v>
      </c>
      <c r="J56" s="46" t="str">
        <f ca="1">IF(ISNUMBER(Main!$F$11),IF('Profile Data'!$V56&lt;&gt;0,'Profile Data'!$V55-'Profile Data'!$V56,0),"--")</f>
        <v>--</v>
      </c>
      <c r="K56" s="46" t="str">
        <f ca="1">IF(ISNUMBER(Main!$F$12),IF('Profile Data'!$W56&lt;&gt;0,'Profile Data'!$W55-'Profile Data'!$W56,0),"--")</f>
        <v>--</v>
      </c>
      <c r="L56" s="46" t="str">
        <f ca="1">IF(ISNUMBER(Main!$F$13),IF('Profile Data'!$X56&lt;&gt;0,'Profile Data'!$X55-'Profile Data'!$X56,0),"--")</f>
        <v>--</v>
      </c>
      <c r="M56" s="46" t="str">
        <f ca="1">IF(ISNUMBER(Main!$F$14),IF('Profile Data'!$Y56&lt;&gt;0,'Profile Data'!$Y55-'Profile Data'!$Y56,0),"--")</f>
        <v>--</v>
      </c>
    </row>
    <row r="57" spans="1:13" x14ac:dyDescent="0.3">
      <c r="A57" s="43"/>
      <c r="B57" s="46">
        <f ca="1">IF(ISNUMBER(Main!$F$3),IF('Profile Data'!$N57&lt;&gt;0,'Profile Data'!$N56-'Profile Data'!$N57,0),"--")</f>
        <v>0</v>
      </c>
      <c r="C57" s="46">
        <f ca="1">IF(ISNUMBER(Main!$F$4),IF('Profile Data'!$O57&lt;&gt;0,'Profile Data'!$O56-'Profile Data'!$O57,0),"--")</f>
        <v>0</v>
      </c>
      <c r="D57" s="46">
        <f ca="1">IF(ISNUMBER(Main!$F$5),IF('Profile Data'!$P57&lt;&gt;0,'Profile Data'!$P56-'Profile Data'!$P57,0),"--")</f>
        <v>0</v>
      </c>
      <c r="E57" s="46">
        <f ca="1">IF(ISNUMBER(Main!$F$6),IF('Profile Data'!$Q57&lt;&gt;0,'Profile Data'!$Q56-'Profile Data'!$Q57,0),"--")</f>
        <v>0</v>
      </c>
      <c r="F57" s="46">
        <f ca="1">IF(ISNUMBER(Main!$F$7),IF('Profile Data'!$R57&lt;&gt;0,'Profile Data'!$R56-'Profile Data'!$R57,0),"--")</f>
        <v>0</v>
      </c>
      <c r="G57" s="46">
        <f ca="1">IF(ISNUMBER(Main!$F$8),IF('Profile Data'!$S57&lt;&gt;0,'Profile Data'!$S56-'Profile Data'!$S57,0),"--")</f>
        <v>0</v>
      </c>
      <c r="H57" s="46" t="str">
        <f ca="1">IF(ISNUMBER(Main!$F$9),IF('Profile Data'!$T57&lt;&gt;0,'Profile Data'!$T56-'Profile Data'!$T57,0),"--")</f>
        <v>--</v>
      </c>
      <c r="I57" s="46" t="str">
        <f ca="1">IF(ISNUMBER(Main!$F$10),IF('Profile Data'!$U57&lt;&gt;0,'Profile Data'!$U56-'Profile Data'!$U57,0),"--")</f>
        <v>--</v>
      </c>
      <c r="J57" s="46" t="str">
        <f ca="1">IF(ISNUMBER(Main!$F$11),IF('Profile Data'!$V57&lt;&gt;0,'Profile Data'!$V56-'Profile Data'!$V57,0),"--")</f>
        <v>--</v>
      </c>
      <c r="K57" s="46" t="str">
        <f ca="1">IF(ISNUMBER(Main!$F$12),IF('Profile Data'!$W57&lt;&gt;0,'Profile Data'!$W56-'Profile Data'!$W57,0),"--")</f>
        <v>--</v>
      </c>
      <c r="L57" s="46" t="str">
        <f ca="1">IF(ISNUMBER(Main!$F$13),IF('Profile Data'!$X57&lt;&gt;0,'Profile Data'!$X56-'Profile Data'!$X57,0),"--")</f>
        <v>--</v>
      </c>
      <c r="M57" s="46" t="str">
        <f ca="1">IF(ISNUMBER(Main!$F$14),IF('Profile Data'!$Y57&lt;&gt;0,'Profile Data'!$Y56-'Profile Data'!$Y57,0),"--")</f>
        <v>--</v>
      </c>
    </row>
    <row r="58" spans="1:13" x14ac:dyDescent="0.3">
      <c r="A58" s="43"/>
      <c r="B58" s="46">
        <f ca="1">IF(ISNUMBER(Main!$F$3),IF('Profile Data'!$N58&lt;&gt;0,'Profile Data'!$N57-'Profile Data'!$N58,0),"--")</f>
        <v>0</v>
      </c>
      <c r="C58" s="46">
        <f ca="1">IF(ISNUMBER(Main!$F$4),IF('Profile Data'!$O58&lt;&gt;0,'Profile Data'!$O57-'Profile Data'!$O58,0),"--")</f>
        <v>0</v>
      </c>
      <c r="D58" s="46">
        <f ca="1">IF(ISNUMBER(Main!$F$5),IF('Profile Data'!$P58&lt;&gt;0,'Profile Data'!$P57-'Profile Data'!$P58,0),"--")</f>
        <v>0</v>
      </c>
      <c r="E58" s="46">
        <f ca="1">IF(ISNUMBER(Main!$F$6),IF('Profile Data'!$Q58&lt;&gt;0,'Profile Data'!$Q57-'Profile Data'!$Q58,0),"--")</f>
        <v>0</v>
      </c>
      <c r="F58" s="46">
        <f ca="1">IF(ISNUMBER(Main!$F$7),IF('Profile Data'!$R58&lt;&gt;0,'Profile Data'!$R57-'Profile Data'!$R58,0),"--")</f>
        <v>0</v>
      </c>
      <c r="G58" s="46">
        <f ca="1">IF(ISNUMBER(Main!$F$8),IF('Profile Data'!$S58&lt;&gt;0,'Profile Data'!$S57-'Profile Data'!$S58,0),"--")</f>
        <v>0</v>
      </c>
      <c r="H58" s="46" t="str">
        <f ca="1">IF(ISNUMBER(Main!$F$9),IF('Profile Data'!$T58&lt;&gt;0,'Profile Data'!$T57-'Profile Data'!$T58,0),"--")</f>
        <v>--</v>
      </c>
      <c r="I58" s="46" t="str">
        <f ca="1">IF(ISNUMBER(Main!$F$10),IF('Profile Data'!$U58&lt;&gt;0,'Profile Data'!$U57-'Profile Data'!$U58,0),"--")</f>
        <v>--</v>
      </c>
      <c r="J58" s="46" t="str">
        <f ca="1">IF(ISNUMBER(Main!$F$11),IF('Profile Data'!$V58&lt;&gt;0,'Profile Data'!$V57-'Profile Data'!$V58,0),"--")</f>
        <v>--</v>
      </c>
      <c r="K58" s="46" t="str">
        <f ca="1">IF(ISNUMBER(Main!$F$12),IF('Profile Data'!$W58&lt;&gt;0,'Profile Data'!$W57-'Profile Data'!$W58,0),"--")</f>
        <v>--</v>
      </c>
      <c r="L58" s="46" t="str">
        <f ca="1">IF(ISNUMBER(Main!$F$13),IF('Profile Data'!$X58&lt;&gt;0,'Profile Data'!$X57-'Profile Data'!$X58,0),"--")</f>
        <v>--</v>
      </c>
      <c r="M58" s="46" t="str">
        <f ca="1">IF(ISNUMBER(Main!$F$14),IF('Profile Data'!$Y58&lt;&gt;0,'Profile Data'!$Y57-'Profile Data'!$Y58,0),"--")</f>
        <v>--</v>
      </c>
    </row>
    <row r="59" spans="1:13" x14ac:dyDescent="0.3">
      <c r="A59" s="43"/>
      <c r="B59" s="46">
        <f ca="1">IF(ISNUMBER(Main!$F$3),IF('Profile Data'!$N59&lt;&gt;0,'Profile Data'!$N58-'Profile Data'!$N59,0),"--")</f>
        <v>0</v>
      </c>
      <c r="C59" s="46">
        <f ca="1">IF(ISNUMBER(Main!$F$4),IF('Profile Data'!$O59&lt;&gt;0,'Profile Data'!$O58-'Profile Data'!$O59,0),"--")</f>
        <v>0</v>
      </c>
      <c r="D59" s="46">
        <f ca="1">IF(ISNUMBER(Main!$F$5),IF('Profile Data'!$P59&lt;&gt;0,'Profile Data'!$P58-'Profile Data'!$P59,0),"--")</f>
        <v>0</v>
      </c>
      <c r="E59" s="46">
        <f ca="1">IF(ISNUMBER(Main!$F$6),IF('Profile Data'!$Q59&lt;&gt;0,'Profile Data'!$Q58-'Profile Data'!$Q59,0),"--")</f>
        <v>0</v>
      </c>
      <c r="F59" s="46">
        <f ca="1">IF(ISNUMBER(Main!$F$7),IF('Profile Data'!$R59&lt;&gt;0,'Profile Data'!$R58-'Profile Data'!$R59,0),"--")</f>
        <v>0</v>
      </c>
      <c r="G59" s="46">
        <f ca="1">IF(ISNUMBER(Main!$F$8),IF('Profile Data'!$S59&lt;&gt;0,'Profile Data'!$S58-'Profile Data'!$S59,0),"--")</f>
        <v>0</v>
      </c>
      <c r="H59" s="46" t="str">
        <f ca="1">IF(ISNUMBER(Main!$F$9),IF('Profile Data'!$T59&lt;&gt;0,'Profile Data'!$T58-'Profile Data'!$T59,0),"--")</f>
        <v>--</v>
      </c>
      <c r="I59" s="46" t="str">
        <f ca="1">IF(ISNUMBER(Main!$F$10),IF('Profile Data'!$U59&lt;&gt;0,'Profile Data'!$U58-'Profile Data'!$U59,0),"--")</f>
        <v>--</v>
      </c>
      <c r="J59" s="46" t="str">
        <f ca="1">IF(ISNUMBER(Main!$F$11),IF('Profile Data'!$V59&lt;&gt;0,'Profile Data'!$V58-'Profile Data'!$V59,0),"--")</f>
        <v>--</v>
      </c>
      <c r="K59" s="46" t="str">
        <f ca="1">IF(ISNUMBER(Main!$F$12),IF('Profile Data'!$W59&lt;&gt;0,'Profile Data'!$W58-'Profile Data'!$W59,0),"--")</f>
        <v>--</v>
      </c>
      <c r="L59" s="46" t="str">
        <f ca="1">IF(ISNUMBER(Main!$F$13),IF('Profile Data'!$X59&lt;&gt;0,'Profile Data'!$X58-'Profile Data'!$X59,0),"--")</f>
        <v>--</v>
      </c>
      <c r="M59" s="46" t="str">
        <f ca="1">IF(ISNUMBER(Main!$F$14),IF('Profile Data'!$Y59&lt;&gt;0,'Profile Data'!$Y58-'Profile Data'!$Y59,0),"--")</f>
        <v>--</v>
      </c>
    </row>
    <row r="60" spans="1:13" x14ac:dyDescent="0.3">
      <c r="A60" s="43"/>
      <c r="B60" s="46">
        <f ca="1">IF(ISNUMBER(Main!$F$3),IF('Profile Data'!$N60&lt;&gt;0,'Profile Data'!$N59-'Profile Data'!$N60,0),"--")</f>
        <v>0</v>
      </c>
      <c r="C60" s="46">
        <f ca="1">IF(ISNUMBER(Main!$F$4),IF('Profile Data'!$O60&lt;&gt;0,'Profile Data'!$O59-'Profile Data'!$O60,0),"--")</f>
        <v>0</v>
      </c>
      <c r="D60" s="46">
        <f ca="1">IF(ISNUMBER(Main!$F$5),IF('Profile Data'!$P60&lt;&gt;0,'Profile Data'!$P59-'Profile Data'!$P60,0),"--")</f>
        <v>0</v>
      </c>
      <c r="E60" s="46">
        <f ca="1">IF(ISNUMBER(Main!$F$6),IF('Profile Data'!$Q60&lt;&gt;0,'Profile Data'!$Q59-'Profile Data'!$Q60,0),"--")</f>
        <v>0</v>
      </c>
      <c r="F60" s="46">
        <f ca="1">IF(ISNUMBER(Main!$F$7),IF('Profile Data'!$R60&lt;&gt;0,'Profile Data'!$R59-'Profile Data'!$R60,0),"--")</f>
        <v>0</v>
      </c>
      <c r="G60" s="46">
        <f ca="1">IF(ISNUMBER(Main!$F$8),IF('Profile Data'!$S60&lt;&gt;0,'Profile Data'!$S59-'Profile Data'!$S60,0),"--")</f>
        <v>0</v>
      </c>
      <c r="H60" s="46" t="str">
        <f ca="1">IF(ISNUMBER(Main!$F$9),IF('Profile Data'!$T60&lt;&gt;0,'Profile Data'!$T59-'Profile Data'!$T60,0),"--")</f>
        <v>--</v>
      </c>
      <c r="I60" s="46" t="str">
        <f ca="1">IF(ISNUMBER(Main!$F$10),IF('Profile Data'!$U60&lt;&gt;0,'Profile Data'!$U59-'Profile Data'!$U60,0),"--")</f>
        <v>--</v>
      </c>
      <c r="J60" s="46" t="str">
        <f ca="1">IF(ISNUMBER(Main!$F$11),IF('Profile Data'!$V60&lt;&gt;0,'Profile Data'!$V59-'Profile Data'!$V60,0),"--")</f>
        <v>--</v>
      </c>
      <c r="K60" s="46" t="str">
        <f ca="1">IF(ISNUMBER(Main!$F$12),IF('Profile Data'!$W60&lt;&gt;0,'Profile Data'!$W59-'Profile Data'!$W60,0),"--")</f>
        <v>--</v>
      </c>
      <c r="L60" s="46" t="str">
        <f ca="1">IF(ISNUMBER(Main!$F$13),IF('Profile Data'!$X60&lt;&gt;0,'Profile Data'!$X59-'Profile Data'!$X60,0),"--")</f>
        <v>--</v>
      </c>
      <c r="M60" s="46" t="str">
        <f ca="1">IF(ISNUMBER(Main!$F$14),IF('Profile Data'!$Y60&lt;&gt;0,'Profile Data'!$Y59-'Profile Data'!$Y60,0),"--")</f>
        <v>--</v>
      </c>
    </row>
    <row r="61" spans="1:13" x14ac:dyDescent="0.3">
      <c r="A61" s="43"/>
      <c r="B61" s="46">
        <f ca="1">IF(ISNUMBER(Main!$F$3),IF('Profile Data'!$N61&lt;&gt;0,'Profile Data'!$N60-'Profile Data'!$N61,0),"--")</f>
        <v>0</v>
      </c>
      <c r="C61" s="46">
        <f ca="1">IF(ISNUMBER(Main!$F$4),IF('Profile Data'!$O61&lt;&gt;0,'Profile Data'!$O60-'Profile Data'!$O61,0),"--")</f>
        <v>0</v>
      </c>
      <c r="D61" s="46">
        <f ca="1">IF(ISNUMBER(Main!$F$5),IF('Profile Data'!$P61&lt;&gt;0,'Profile Data'!$P60-'Profile Data'!$P61,0),"--")</f>
        <v>0</v>
      </c>
      <c r="E61" s="46">
        <f ca="1">IF(ISNUMBER(Main!$F$6),IF('Profile Data'!$Q61&lt;&gt;0,'Profile Data'!$Q60-'Profile Data'!$Q61,0),"--")</f>
        <v>0</v>
      </c>
      <c r="F61" s="46">
        <f ca="1">IF(ISNUMBER(Main!$F$7),IF('Profile Data'!$R61&lt;&gt;0,'Profile Data'!$R60-'Profile Data'!$R61,0),"--")</f>
        <v>0</v>
      </c>
      <c r="G61" s="46">
        <f ca="1">IF(ISNUMBER(Main!$F$8),IF('Profile Data'!$S61&lt;&gt;0,'Profile Data'!$S60-'Profile Data'!$S61,0),"--")</f>
        <v>0</v>
      </c>
      <c r="H61" s="46" t="str">
        <f ca="1">IF(ISNUMBER(Main!$F$9),IF('Profile Data'!$T61&lt;&gt;0,'Profile Data'!$T60-'Profile Data'!$T61,0),"--")</f>
        <v>--</v>
      </c>
      <c r="I61" s="46" t="str">
        <f ca="1">IF(ISNUMBER(Main!$F$10),IF('Profile Data'!$U61&lt;&gt;0,'Profile Data'!$U60-'Profile Data'!$U61,0),"--")</f>
        <v>--</v>
      </c>
      <c r="J61" s="46" t="str">
        <f ca="1">IF(ISNUMBER(Main!$F$11),IF('Profile Data'!$V61&lt;&gt;0,'Profile Data'!$V60-'Profile Data'!$V61,0),"--")</f>
        <v>--</v>
      </c>
      <c r="K61" s="46" t="str">
        <f ca="1">IF(ISNUMBER(Main!$F$12),IF('Profile Data'!$W61&lt;&gt;0,'Profile Data'!$W60-'Profile Data'!$W61,0),"--")</f>
        <v>--</v>
      </c>
      <c r="L61" s="46" t="str">
        <f ca="1">IF(ISNUMBER(Main!$F$13),IF('Profile Data'!$X61&lt;&gt;0,'Profile Data'!$X60-'Profile Data'!$X61,0),"--")</f>
        <v>--</v>
      </c>
      <c r="M61" s="46" t="str">
        <f ca="1">IF(ISNUMBER(Main!$F$14),IF('Profile Data'!$Y61&lt;&gt;0,'Profile Data'!$Y60-'Profile Data'!$Y61,0),"--")</f>
        <v>--</v>
      </c>
    </row>
    <row r="62" spans="1:13" x14ac:dyDescent="0.3">
      <c r="A62" s="43"/>
      <c r="B62" s="46">
        <f ca="1">IF(ISNUMBER(Main!$F$3),IF('Profile Data'!$N62&lt;&gt;0,'Profile Data'!$N61-'Profile Data'!$N62,0),"--")</f>
        <v>0</v>
      </c>
      <c r="C62" s="46">
        <f ca="1">IF(ISNUMBER(Main!$F$4),IF('Profile Data'!$O62&lt;&gt;0,'Profile Data'!$O61-'Profile Data'!$O62,0),"--")</f>
        <v>0</v>
      </c>
      <c r="D62" s="46">
        <f ca="1">IF(ISNUMBER(Main!$F$5),IF('Profile Data'!$P62&lt;&gt;0,'Profile Data'!$P61-'Profile Data'!$P62,0),"--")</f>
        <v>0</v>
      </c>
      <c r="E62" s="46">
        <f ca="1">IF(ISNUMBER(Main!$F$6),IF('Profile Data'!$Q62&lt;&gt;0,'Profile Data'!$Q61-'Profile Data'!$Q62,0),"--")</f>
        <v>0</v>
      </c>
      <c r="F62" s="46">
        <f ca="1">IF(ISNUMBER(Main!$F$7),IF('Profile Data'!$R62&lt;&gt;0,'Profile Data'!$R61-'Profile Data'!$R62,0),"--")</f>
        <v>0</v>
      </c>
      <c r="G62" s="46">
        <f ca="1">IF(ISNUMBER(Main!$F$8),IF('Profile Data'!$S62&lt;&gt;0,'Profile Data'!$S61-'Profile Data'!$S62,0),"--")</f>
        <v>0</v>
      </c>
      <c r="H62" s="46" t="str">
        <f ca="1">IF(ISNUMBER(Main!$F$9),IF('Profile Data'!$T62&lt;&gt;0,'Profile Data'!$T61-'Profile Data'!$T62,0),"--")</f>
        <v>--</v>
      </c>
      <c r="I62" s="46" t="str">
        <f ca="1">IF(ISNUMBER(Main!$F$10),IF('Profile Data'!$U62&lt;&gt;0,'Profile Data'!$U61-'Profile Data'!$U62,0),"--")</f>
        <v>--</v>
      </c>
      <c r="J62" s="46" t="str">
        <f ca="1">IF(ISNUMBER(Main!$F$11),IF('Profile Data'!$V62&lt;&gt;0,'Profile Data'!$V61-'Profile Data'!$V62,0),"--")</f>
        <v>--</v>
      </c>
      <c r="K62" s="46" t="str">
        <f ca="1">IF(ISNUMBER(Main!$F$12),IF('Profile Data'!$W62&lt;&gt;0,'Profile Data'!$W61-'Profile Data'!$W62,0),"--")</f>
        <v>--</v>
      </c>
      <c r="L62" s="46" t="str">
        <f ca="1">IF(ISNUMBER(Main!$F$13),IF('Profile Data'!$X62&lt;&gt;0,'Profile Data'!$X61-'Profile Data'!$X62,0),"--")</f>
        <v>--</v>
      </c>
      <c r="M62" s="46" t="str">
        <f ca="1">IF(ISNUMBER(Main!$F$14),IF('Profile Data'!$Y62&lt;&gt;0,'Profile Data'!$Y61-'Profile Data'!$Y62,0),"--")</f>
        <v>--</v>
      </c>
    </row>
    <row r="63" spans="1:13" x14ac:dyDescent="0.3">
      <c r="A63" s="43"/>
      <c r="B63" s="46">
        <f ca="1">IF(ISNUMBER(Main!$F$3),IF('Profile Data'!$N63&lt;&gt;0,'Profile Data'!$N62-'Profile Data'!$N63,0),"--")</f>
        <v>0</v>
      </c>
      <c r="C63" s="46">
        <f ca="1">IF(ISNUMBER(Main!$F$4),IF('Profile Data'!$O63&lt;&gt;0,'Profile Data'!$O62-'Profile Data'!$O63,0),"--")</f>
        <v>0</v>
      </c>
      <c r="D63" s="46">
        <f ca="1">IF(ISNUMBER(Main!$F$5),IF('Profile Data'!$P63&lt;&gt;0,'Profile Data'!$P62-'Profile Data'!$P63,0),"--")</f>
        <v>0</v>
      </c>
      <c r="E63" s="46">
        <f ca="1">IF(ISNUMBER(Main!$F$6),IF('Profile Data'!$Q63&lt;&gt;0,'Profile Data'!$Q62-'Profile Data'!$Q63,0),"--")</f>
        <v>0</v>
      </c>
      <c r="F63" s="46">
        <f ca="1">IF(ISNUMBER(Main!$F$7),IF('Profile Data'!$R63&lt;&gt;0,'Profile Data'!$R62-'Profile Data'!$R63,0),"--")</f>
        <v>0</v>
      </c>
      <c r="G63" s="46">
        <f ca="1">IF(ISNUMBER(Main!$F$8),IF('Profile Data'!$S63&lt;&gt;0,'Profile Data'!$S62-'Profile Data'!$S63,0),"--")</f>
        <v>0</v>
      </c>
      <c r="H63" s="46" t="str">
        <f ca="1">IF(ISNUMBER(Main!$F$9),IF('Profile Data'!$T63&lt;&gt;0,'Profile Data'!$T62-'Profile Data'!$T63,0),"--")</f>
        <v>--</v>
      </c>
      <c r="I63" s="46" t="str">
        <f ca="1">IF(ISNUMBER(Main!$F$10),IF('Profile Data'!$U63&lt;&gt;0,'Profile Data'!$U62-'Profile Data'!$U63,0),"--")</f>
        <v>--</v>
      </c>
      <c r="J63" s="46" t="str">
        <f ca="1">IF(ISNUMBER(Main!$F$11),IF('Profile Data'!$V63&lt;&gt;0,'Profile Data'!$V62-'Profile Data'!$V63,0),"--")</f>
        <v>--</v>
      </c>
      <c r="K63" s="46" t="str">
        <f ca="1">IF(ISNUMBER(Main!$F$12),IF('Profile Data'!$W63&lt;&gt;0,'Profile Data'!$W62-'Profile Data'!$W63,0),"--")</f>
        <v>--</v>
      </c>
      <c r="L63" s="46" t="str">
        <f ca="1">IF(ISNUMBER(Main!$F$13),IF('Profile Data'!$X63&lt;&gt;0,'Profile Data'!$X62-'Profile Data'!$X63,0),"--")</f>
        <v>--</v>
      </c>
      <c r="M63" s="46" t="str">
        <f ca="1">IF(ISNUMBER(Main!$F$14),IF('Profile Data'!$Y63&lt;&gt;0,'Profile Data'!$Y62-'Profile Data'!$Y63,0),"--")</f>
        <v>--</v>
      </c>
    </row>
    <row r="64" spans="1:13" x14ac:dyDescent="0.3">
      <c r="A64" s="43"/>
      <c r="B64" s="46">
        <f ca="1">IF(ISNUMBER(Main!$F$3),IF('Profile Data'!$N64&lt;&gt;0,'Profile Data'!$N63-'Profile Data'!$N64,0),"--")</f>
        <v>0</v>
      </c>
      <c r="C64" s="46">
        <f ca="1">IF(ISNUMBER(Main!$F$4),IF('Profile Data'!$O64&lt;&gt;0,'Profile Data'!$O63-'Profile Data'!$O64,0),"--")</f>
        <v>0</v>
      </c>
      <c r="D64" s="46">
        <f ca="1">IF(ISNUMBER(Main!$F$5),IF('Profile Data'!$P64&lt;&gt;0,'Profile Data'!$P63-'Profile Data'!$P64,0),"--")</f>
        <v>0</v>
      </c>
      <c r="E64" s="46">
        <f ca="1">IF(ISNUMBER(Main!$F$6),IF('Profile Data'!$Q64&lt;&gt;0,'Profile Data'!$Q63-'Profile Data'!$Q64,0),"--")</f>
        <v>0</v>
      </c>
      <c r="F64" s="46">
        <f ca="1">IF(ISNUMBER(Main!$F$7),IF('Profile Data'!$R64&lt;&gt;0,'Profile Data'!$R63-'Profile Data'!$R64,0),"--")</f>
        <v>0</v>
      </c>
      <c r="G64" s="46">
        <f ca="1">IF(ISNUMBER(Main!$F$8),IF('Profile Data'!$S64&lt;&gt;0,'Profile Data'!$S63-'Profile Data'!$S64,0),"--")</f>
        <v>0</v>
      </c>
      <c r="H64" s="46" t="str">
        <f ca="1">IF(ISNUMBER(Main!$F$9),IF('Profile Data'!$T64&lt;&gt;0,'Profile Data'!$T63-'Profile Data'!$T64,0),"--")</f>
        <v>--</v>
      </c>
      <c r="I64" s="46" t="str">
        <f ca="1">IF(ISNUMBER(Main!$F$10),IF('Profile Data'!$U64&lt;&gt;0,'Profile Data'!$U63-'Profile Data'!$U64,0),"--")</f>
        <v>--</v>
      </c>
      <c r="J64" s="46" t="str">
        <f ca="1">IF(ISNUMBER(Main!$F$11),IF('Profile Data'!$V64&lt;&gt;0,'Profile Data'!$V63-'Profile Data'!$V64,0),"--")</f>
        <v>--</v>
      </c>
      <c r="K64" s="46" t="str">
        <f ca="1">IF(ISNUMBER(Main!$F$12),IF('Profile Data'!$W64&lt;&gt;0,'Profile Data'!$W63-'Profile Data'!$W64,0),"--")</f>
        <v>--</v>
      </c>
      <c r="L64" s="46" t="str">
        <f ca="1">IF(ISNUMBER(Main!$F$13),IF('Profile Data'!$X64&lt;&gt;0,'Profile Data'!$X63-'Profile Data'!$X64,0),"--")</f>
        <v>--</v>
      </c>
      <c r="M64" s="46" t="str">
        <f ca="1">IF(ISNUMBER(Main!$F$14),IF('Profile Data'!$Y64&lt;&gt;0,'Profile Data'!$Y63-'Profile Data'!$Y64,0),"--")</f>
        <v>--</v>
      </c>
    </row>
    <row r="65" spans="1:13" x14ac:dyDescent="0.3">
      <c r="A65" s="43"/>
      <c r="B65" s="46">
        <f ca="1">IF(ISNUMBER(Main!$F$3),IF('Profile Data'!$N65&lt;&gt;0,'Profile Data'!$N64-'Profile Data'!$N65,0),"--")</f>
        <v>0</v>
      </c>
      <c r="C65" s="46">
        <f ca="1">IF(ISNUMBER(Main!$F$4),IF('Profile Data'!$O65&lt;&gt;0,'Profile Data'!$O64-'Profile Data'!$O65,0),"--")</f>
        <v>0</v>
      </c>
      <c r="D65" s="46">
        <f ca="1">IF(ISNUMBER(Main!$F$5),IF('Profile Data'!$P65&lt;&gt;0,'Profile Data'!$P64-'Profile Data'!$P65,0),"--")</f>
        <v>0</v>
      </c>
      <c r="E65" s="46">
        <f ca="1">IF(ISNUMBER(Main!$F$6),IF('Profile Data'!$Q65&lt;&gt;0,'Profile Data'!$Q64-'Profile Data'!$Q65,0),"--")</f>
        <v>0</v>
      </c>
      <c r="F65" s="46">
        <f ca="1">IF(ISNUMBER(Main!$F$7),IF('Profile Data'!$R65&lt;&gt;0,'Profile Data'!$R64-'Profile Data'!$R65,0),"--")</f>
        <v>0</v>
      </c>
      <c r="G65" s="46">
        <f ca="1">IF(ISNUMBER(Main!$F$8),IF('Profile Data'!$S65&lt;&gt;0,'Profile Data'!$S64-'Profile Data'!$S65,0),"--")</f>
        <v>0</v>
      </c>
      <c r="H65" s="46" t="str">
        <f ca="1">IF(ISNUMBER(Main!$F$9),IF('Profile Data'!$T65&lt;&gt;0,'Profile Data'!$T64-'Profile Data'!$T65,0),"--")</f>
        <v>--</v>
      </c>
      <c r="I65" s="46" t="str">
        <f ca="1">IF(ISNUMBER(Main!$F$10),IF('Profile Data'!$U65&lt;&gt;0,'Profile Data'!$U64-'Profile Data'!$U65,0),"--")</f>
        <v>--</v>
      </c>
      <c r="J65" s="46" t="str">
        <f ca="1">IF(ISNUMBER(Main!$F$11),IF('Profile Data'!$V65&lt;&gt;0,'Profile Data'!$V64-'Profile Data'!$V65,0),"--")</f>
        <v>--</v>
      </c>
      <c r="K65" s="46" t="str">
        <f ca="1">IF(ISNUMBER(Main!$F$12),IF('Profile Data'!$W65&lt;&gt;0,'Profile Data'!$W64-'Profile Data'!$W65,0),"--")</f>
        <v>--</v>
      </c>
      <c r="L65" s="46" t="str">
        <f ca="1">IF(ISNUMBER(Main!$F$13),IF('Profile Data'!$X65&lt;&gt;0,'Profile Data'!$X64-'Profile Data'!$X65,0),"--")</f>
        <v>--</v>
      </c>
      <c r="M65" s="46" t="str">
        <f ca="1">IF(ISNUMBER(Main!$F$14),IF('Profile Data'!$Y65&lt;&gt;0,'Profile Data'!$Y64-'Profile Data'!$Y65,0),"--")</f>
        <v>--</v>
      </c>
    </row>
    <row r="66" spans="1:13" x14ac:dyDescent="0.3">
      <c r="A66" s="43"/>
      <c r="B66" s="46">
        <f ca="1">IF(ISNUMBER(Main!$F$3),IF('Profile Data'!$N66&lt;&gt;0,'Profile Data'!$N65-'Profile Data'!$N66,0),"--")</f>
        <v>0</v>
      </c>
      <c r="C66" s="46">
        <f ca="1">IF(ISNUMBER(Main!$F$4),IF('Profile Data'!$O66&lt;&gt;0,'Profile Data'!$O65-'Profile Data'!$O66,0),"--")</f>
        <v>0</v>
      </c>
      <c r="D66" s="46">
        <f ca="1">IF(ISNUMBER(Main!$F$5),IF('Profile Data'!$P66&lt;&gt;0,'Profile Data'!$P65-'Profile Data'!$P66,0),"--")</f>
        <v>0</v>
      </c>
      <c r="E66" s="46">
        <f ca="1">IF(ISNUMBER(Main!$F$6),IF('Profile Data'!$Q66&lt;&gt;0,'Profile Data'!$Q65-'Profile Data'!$Q66,0),"--")</f>
        <v>0</v>
      </c>
      <c r="F66" s="46">
        <f ca="1">IF(ISNUMBER(Main!$F$7),IF('Profile Data'!$R66&lt;&gt;0,'Profile Data'!$R65-'Profile Data'!$R66,0),"--")</f>
        <v>0</v>
      </c>
      <c r="G66" s="46">
        <f ca="1">IF(ISNUMBER(Main!$F$8),IF('Profile Data'!$S66&lt;&gt;0,'Profile Data'!$S65-'Profile Data'!$S66,0),"--")</f>
        <v>0</v>
      </c>
      <c r="H66" s="46" t="str">
        <f ca="1">IF(ISNUMBER(Main!$F$9),IF('Profile Data'!$T66&lt;&gt;0,'Profile Data'!$T65-'Profile Data'!$T66,0),"--")</f>
        <v>--</v>
      </c>
      <c r="I66" s="46" t="str">
        <f ca="1">IF(ISNUMBER(Main!$F$10),IF('Profile Data'!$U66&lt;&gt;0,'Profile Data'!$U65-'Profile Data'!$U66,0),"--")</f>
        <v>--</v>
      </c>
      <c r="J66" s="46" t="str">
        <f ca="1">IF(ISNUMBER(Main!$F$11),IF('Profile Data'!$V66&lt;&gt;0,'Profile Data'!$V65-'Profile Data'!$V66,0),"--")</f>
        <v>--</v>
      </c>
      <c r="K66" s="46" t="str">
        <f ca="1">IF(ISNUMBER(Main!$F$12),IF('Profile Data'!$W66&lt;&gt;0,'Profile Data'!$W65-'Profile Data'!$W66,0),"--")</f>
        <v>--</v>
      </c>
      <c r="L66" s="46" t="str">
        <f ca="1">IF(ISNUMBER(Main!$F$13),IF('Profile Data'!$X66&lt;&gt;0,'Profile Data'!$X65-'Profile Data'!$X66,0),"--")</f>
        <v>--</v>
      </c>
      <c r="M66" s="46" t="str">
        <f ca="1">IF(ISNUMBER(Main!$F$14),IF('Profile Data'!$Y66&lt;&gt;0,'Profile Data'!$Y65-'Profile Data'!$Y66,0),"--")</f>
        <v>--</v>
      </c>
    </row>
    <row r="67" spans="1:13" x14ac:dyDescent="0.3">
      <c r="A67" s="43"/>
      <c r="B67" s="46">
        <f ca="1">IF(ISNUMBER(Main!$F$3),IF('Profile Data'!$N67&lt;&gt;0,'Profile Data'!$N66-'Profile Data'!$N67,0),"--")</f>
        <v>0</v>
      </c>
      <c r="C67" s="46">
        <f ca="1">IF(ISNUMBER(Main!$F$4),IF('Profile Data'!$O67&lt;&gt;0,'Profile Data'!$O66-'Profile Data'!$O67,0),"--")</f>
        <v>0</v>
      </c>
      <c r="D67" s="46">
        <f ca="1">IF(ISNUMBER(Main!$F$5),IF('Profile Data'!$P67&lt;&gt;0,'Profile Data'!$P66-'Profile Data'!$P67,0),"--")</f>
        <v>0</v>
      </c>
      <c r="E67" s="46">
        <f ca="1">IF(ISNUMBER(Main!$F$6),IF('Profile Data'!$Q67&lt;&gt;0,'Profile Data'!$Q66-'Profile Data'!$Q67,0),"--")</f>
        <v>0</v>
      </c>
      <c r="F67" s="46">
        <f ca="1">IF(ISNUMBER(Main!$F$7),IF('Profile Data'!$R67&lt;&gt;0,'Profile Data'!$R66-'Profile Data'!$R67,0),"--")</f>
        <v>0</v>
      </c>
      <c r="G67" s="46">
        <f ca="1">IF(ISNUMBER(Main!$F$8),IF('Profile Data'!$S67&lt;&gt;0,'Profile Data'!$S66-'Profile Data'!$S67,0),"--")</f>
        <v>0</v>
      </c>
      <c r="H67" s="46" t="str">
        <f ca="1">IF(ISNUMBER(Main!$F$9),IF('Profile Data'!$T67&lt;&gt;0,'Profile Data'!$T66-'Profile Data'!$T67,0),"--")</f>
        <v>--</v>
      </c>
      <c r="I67" s="46" t="str">
        <f ca="1">IF(ISNUMBER(Main!$F$10),IF('Profile Data'!$U67&lt;&gt;0,'Profile Data'!$U66-'Profile Data'!$U67,0),"--")</f>
        <v>--</v>
      </c>
      <c r="J67" s="46" t="str">
        <f ca="1">IF(ISNUMBER(Main!$F$11),IF('Profile Data'!$V67&lt;&gt;0,'Profile Data'!$V66-'Profile Data'!$V67,0),"--")</f>
        <v>--</v>
      </c>
      <c r="K67" s="46" t="str">
        <f ca="1">IF(ISNUMBER(Main!$F$12),IF('Profile Data'!$W67&lt;&gt;0,'Profile Data'!$W66-'Profile Data'!$W67,0),"--")</f>
        <v>--</v>
      </c>
      <c r="L67" s="46" t="str">
        <f ca="1">IF(ISNUMBER(Main!$F$13),IF('Profile Data'!$X67&lt;&gt;0,'Profile Data'!$X66-'Profile Data'!$X67,0),"--")</f>
        <v>--</v>
      </c>
      <c r="M67" s="46" t="str">
        <f ca="1">IF(ISNUMBER(Main!$F$14),IF('Profile Data'!$Y67&lt;&gt;0,'Profile Data'!$Y66-'Profile Data'!$Y67,0),"--")</f>
        <v>--</v>
      </c>
    </row>
    <row r="68" spans="1:13" x14ac:dyDescent="0.3">
      <c r="A68" s="43"/>
      <c r="B68" s="46">
        <f ca="1">IF(ISNUMBER(Main!$F$3),IF('Profile Data'!$N68&lt;&gt;0,'Profile Data'!$N67-'Profile Data'!$N68,0),"--")</f>
        <v>0</v>
      </c>
      <c r="C68" s="46">
        <f ca="1">IF(ISNUMBER(Main!$F$4),IF('Profile Data'!$O68&lt;&gt;0,'Profile Data'!$O67-'Profile Data'!$O68,0),"--")</f>
        <v>0</v>
      </c>
      <c r="D68" s="46">
        <f ca="1">IF(ISNUMBER(Main!$F$5),IF('Profile Data'!$P68&lt;&gt;0,'Profile Data'!$P67-'Profile Data'!$P68,0),"--")</f>
        <v>0</v>
      </c>
      <c r="E68" s="46">
        <f ca="1">IF(ISNUMBER(Main!$F$6),IF('Profile Data'!$Q68&lt;&gt;0,'Profile Data'!$Q67-'Profile Data'!$Q68,0),"--")</f>
        <v>0</v>
      </c>
      <c r="F68" s="46">
        <f ca="1">IF(ISNUMBER(Main!$F$7),IF('Profile Data'!$R68&lt;&gt;0,'Profile Data'!$R67-'Profile Data'!$R68,0),"--")</f>
        <v>0</v>
      </c>
      <c r="G68" s="46">
        <f ca="1">IF(ISNUMBER(Main!$F$8),IF('Profile Data'!$S68&lt;&gt;0,'Profile Data'!$S67-'Profile Data'!$S68,0),"--")</f>
        <v>0</v>
      </c>
      <c r="H68" s="46" t="str">
        <f ca="1">IF(ISNUMBER(Main!$F$9),IF('Profile Data'!$T68&lt;&gt;0,'Profile Data'!$T67-'Profile Data'!$T68,0),"--")</f>
        <v>--</v>
      </c>
      <c r="I68" s="46" t="str">
        <f ca="1">IF(ISNUMBER(Main!$F$10),IF('Profile Data'!$U68&lt;&gt;0,'Profile Data'!$U67-'Profile Data'!$U68,0),"--")</f>
        <v>--</v>
      </c>
      <c r="J68" s="46" t="str">
        <f ca="1">IF(ISNUMBER(Main!$F$11),IF('Profile Data'!$V68&lt;&gt;0,'Profile Data'!$V67-'Profile Data'!$V68,0),"--")</f>
        <v>--</v>
      </c>
      <c r="K68" s="46" t="str">
        <f ca="1">IF(ISNUMBER(Main!$F$12),IF('Profile Data'!$W68&lt;&gt;0,'Profile Data'!$W67-'Profile Data'!$W68,0),"--")</f>
        <v>--</v>
      </c>
      <c r="L68" s="46" t="str">
        <f ca="1">IF(ISNUMBER(Main!$F$13),IF('Profile Data'!$X68&lt;&gt;0,'Profile Data'!$X67-'Profile Data'!$X68,0),"--")</f>
        <v>--</v>
      </c>
      <c r="M68" s="46" t="str">
        <f ca="1">IF(ISNUMBER(Main!$F$14),IF('Profile Data'!$Y68&lt;&gt;0,'Profile Data'!$Y67-'Profile Data'!$Y68,0),"--")</f>
        <v>--</v>
      </c>
    </row>
    <row r="69" spans="1:13" x14ac:dyDescent="0.3">
      <c r="A69" s="43"/>
      <c r="B69" s="46">
        <f ca="1">IF(ISNUMBER(Main!$F$3),IF('Profile Data'!$N69&lt;&gt;0,'Profile Data'!$N68-'Profile Data'!$N69,0),"--")</f>
        <v>0</v>
      </c>
      <c r="C69" s="46">
        <f ca="1">IF(ISNUMBER(Main!$F$4),IF('Profile Data'!$O69&lt;&gt;0,'Profile Data'!$O68-'Profile Data'!$O69,0),"--")</f>
        <v>0</v>
      </c>
      <c r="D69" s="46">
        <f ca="1">IF(ISNUMBER(Main!$F$5),IF('Profile Data'!$P69&lt;&gt;0,'Profile Data'!$P68-'Profile Data'!$P69,0),"--")</f>
        <v>0</v>
      </c>
      <c r="E69" s="46">
        <f ca="1">IF(ISNUMBER(Main!$F$6),IF('Profile Data'!$Q69&lt;&gt;0,'Profile Data'!$Q68-'Profile Data'!$Q69,0),"--")</f>
        <v>0</v>
      </c>
      <c r="F69" s="46">
        <f ca="1">IF(ISNUMBER(Main!$F$7),IF('Profile Data'!$R69&lt;&gt;0,'Profile Data'!$R68-'Profile Data'!$R69,0),"--")</f>
        <v>0</v>
      </c>
      <c r="G69" s="46">
        <f ca="1">IF(ISNUMBER(Main!$F$8),IF('Profile Data'!$S69&lt;&gt;0,'Profile Data'!$S68-'Profile Data'!$S69,0),"--")</f>
        <v>0</v>
      </c>
      <c r="H69" s="46" t="str">
        <f ca="1">IF(ISNUMBER(Main!$F$9),IF('Profile Data'!$T69&lt;&gt;0,'Profile Data'!$T68-'Profile Data'!$T69,0),"--")</f>
        <v>--</v>
      </c>
      <c r="I69" s="46" t="str">
        <f ca="1">IF(ISNUMBER(Main!$F$10),IF('Profile Data'!$U69&lt;&gt;0,'Profile Data'!$U68-'Profile Data'!$U69,0),"--")</f>
        <v>--</v>
      </c>
      <c r="J69" s="46" t="str">
        <f ca="1">IF(ISNUMBER(Main!$F$11),IF('Profile Data'!$V69&lt;&gt;0,'Profile Data'!$V68-'Profile Data'!$V69,0),"--")</f>
        <v>--</v>
      </c>
      <c r="K69" s="46" t="str">
        <f ca="1">IF(ISNUMBER(Main!$F$12),IF('Profile Data'!$W69&lt;&gt;0,'Profile Data'!$W68-'Profile Data'!$W69,0),"--")</f>
        <v>--</v>
      </c>
      <c r="L69" s="46" t="str">
        <f ca="1">IF(ISNUMBER(Main!$F$13),IF('Profile Data'!$X69&lt;&gt;0,'Profile Data'!$X68-'Profile Data'!$X69,0),"--")</f>
        <v>--</v>
      </c>
      <c r="M69" s="46" t="str">
        <f ca="1">IF(ISNUMBER(Main!$F$14),IF('Profile Data'!$Y69&lt;&gt;0,'Profile Data'!$Y68-'Profile Data'!$Y69,0),"--")</f>
        <v>--</v>
      </c>
    </row>
    <row r="70" spans="1:13" x14ac:dyDescent="0.3">
      <c r="A70" s="43"/>
      <c r="B70" s="46">
        <f ca="1">IF(ISNUMBER(Main!$F$3),IF('Profile Data'!$N70&lt;&gt;0,'Profile Data'!$N69-'Profile Data'!$N70,0),"--")</f>
        <v>0</v>
      </c>
      <c r="C70" s="46">
        <f ca="1">IF(ISNUMBER(Main!$F$4),IF('Profile Data'!$O70&lt;&gt;0,'Profile Data'!$O69-'Profile Data'!$O70,0),"--")</f>
        <v>0</v>
      </c>
      <c r="D70" s="46">
        <f ca="1">IF(ISNUMBER(Main!$F$5),IF('Profile Data'!$P70&lt;&gt;0,'Profile Data'!$P69-'Profile Data'!$P70,0),"--")</f>
        <v>0</v>
      </c>
      <c r="E70" s="46">
        <f ca="1">IF(ISNUMBER(Main!$F$6),IF('Profile Data'!$Q70&lt;&gt;0,'Profile Data'!$Q69-'Profile Data'!$Q70,0),"--")</f>
        <v>0</v>
      </c>
      <c r="F70" s="46">
        <f ca="1">IF(ISNUMBER(Main!$F$7),IF('Profile Data'!$R70&lt;&gt;0,'Profile Data'!$R69-'Profile Data'!$R70,0),"--")</f>
        <v>0</v>
      </c>
      <c r="G70" s="46">
        <f ca="1">IF(ISNUMBER(Main!$F$8),IF('Profile Data'!$S70&lt;&gt;0,'Profile Data'!$S69-'Profile Data'!$S70,0),"--")</f>
        <v>0</v>
      </c>
      <c r="H70" s="46" t="str">
        <f ca="1">IF(ISNUMBER(Main!$F$9),IF('Profile Data'!$T70&lt;&gt;0,'Profile Data'!$T69-'Profile Data'!$T70,0),"--")</f>
        <v>--</v>
      </c>
      <c r="I70" s="46" t="str">
        <f ca="1">IF(ISNUMBER(Main!$F$10),IF('Profile Data'!$U70&lt;&gt;0,'Profile Data'!$U69-'Profile Data'!$U70,0),"--")</f>
        <v>--</v>
      </c>
      <c r="J70" s="46" t="str">
        <f ca="1">IF(ISNUMBER(Main!$F$11),IF('Profile Data'!$V70&lt;&gt;0,'Profile Data'!$V69-'Profile Data'!$V70,0),"--")</f>
        <v>--</v>
      </c>
      <c r="K70" s="46" t="str">
        <f ca="1">IF(ISNUMBER(Main!$F$12),IF('Profile Data'!$W70&lt;&gt;0,'Profile Data'!$W69-'Profile Data'!$W70,0),"--")</f>
        <v>--</v>
      </c>
      <c r="L70" s="46" t="str">
        <f ca="1">IF(ISNUMBER(Main!$F$13),IF('Profile Data'!$X70&lt;&gt;0,'Profile Data'!$X69-'Profile Data'!$X70,0),"--")</f>
        <v>--</v>
      </c>
      <c r="M70" s="46" t="str">
        <f ca="1">IF(ISNUMBER(Main!$F$14),IF('Profile Data'!$Y70&lt;&gt;0,'Profile Data'!$Y69-'Profile Data'!$Y70,0),"--")</f>
        <v>--</v>
      </c>
    </row>
    <row r="71" spans="1:13" x14ac:dyDescent="0.3">
      <c r="A71" s="43"/>
      <c r="B71" s="46">
        <f ca="1">IF(ISNUMBER(Main!$F$3),IF('Profile Data'!$N71&lt;&gt;0,'Profile Data'!$N70-'Profile Data'!$N71,0),"--")</f>
        <v>0</v>
      </c>
      <c r="C71" s="46">
        <f ca="1">IF(ISNUMBER(Main!$F$4),IF('Profile Data'!$O71&lt;&gt;0,'Profile Data'!$O70-'Profile Data'!$O71,0),"--")</f>
        <v>0</v>
      </c>
      <c r="D71" s="46">
        <f ca="1">IF(ISNUMBER(Main!$F$5),IF('Profile Data'!$P71&lt;&gt;0,'Profile Data'!$P70-'Profile Data'!$P71,0),"--")</f>
        <v>0</v>
      </c>
      <c r="E71" s="46">
        <f ca="1">IF(ISNUMBER(Main!$F$6),IF('Profile Data'!$Q71&lt;&gt;0,'Profile Data'!$Q70-'Profile Data'!$Q71,0),"--")</f>
        <v>0</v>
      </c>
      <c r="F71" s="46">
        <f ca="1">IF(ISNUMBER(Main!$F$7),IF('Profile Data'!$R71&lt;&gt;0,'Profile Data'!$R70-'Profile Data'!$R71,0),"--")</f>
        <v>0</v>
      </c>
      <c r="G71" s="46">
        <f ca="1">IF(ISNUMBER(Main!$F$8),IF('Profile Data'!$S71&lt;&gt;0,'Profile Data'!$S70-'Profile Data'!$S71,0),"--")</f>
        <v>0</v>
      </c>
      <c r="H71" s="46" t="str">
        <f ca="1">IF(ISNUMBER(Main!$F$9),IF('Profile Data'!$T71&lt;&gt;0,'Profile Data'!$T70-'Profile Data'!$T71,0),"--")</f>
        <v>--</v>
      </c>
      <c r="I71" s="46" t="str">
        <f ca="1">IF(ISNUMBER(Main!$F$10),IF('Profile Data'!$U71&lt;&gt;0,'Profile Data'!$U70-'Profile Data'!$U71,0),"--")</f>
        <v>--</v>
      </c>
      <c r="J71" s="46" t="str">
        <f ca="1">IF(ISNUMBER(Main!$F$11),IF('Profile Data'!$V71&lt;&gt;0,'Profile Data'!$V70-'Profile Data'!$V71,0),"--")</f>
        <v>--</v>
      </c>
      <c r="K71" s="46" t="str">
        <f ca="1">IF(ISNUMBER(Main!$F$12),IF('Profile Data'!$W71&lt;&gt;0,'Profile Data'!$W70-'Profile Data'!$W71,0),"--")</f>
        <v>--</v>
      </c>
      <c r="L71" s="46" t="str">
        <f ca="1">IF(ISNUMBER(Main!$F$13),IF('Profile Data'!$X71&lt;&gt;0,'Profile Data'!$X70-'Profile Data'!$X71,0),"--")</f>
        <v>--</v>
      </c>
      <c r="M71" s="46" t="str">
        <f ca="1">IF(ISNUMBER(Main!$F$14),IF('Profile Data'!$Y71&lt;&gt;0,'Profile Data'!$Y70-'Profile Data'!$Y71,0),"--")</f>
        <v>--</v>
      </c>
    </row>
    <row r="72" spans="1:13" x14ac:dyDescent="0.3">
      <c r="A72" s="43"/>
      <c r="B72" s="46">
        <f ca="1">IF(ISNUMBER(Main!$F$3),IF('Profile Data'!$N72&lt;&gt;0,'Profile Data'!$N71-'Profile Data'!$N72,0),"--")</f>
        <v>0</v>
      </c>
      <c r="C72" s="46">
        <f ca="1">IF(ISNUMBER(Main!$F$4),IF('Profile Data'!$O72&lt;&gt;0,'Profile Data'!$O71-'Profile Data'!$O72,0),"--")</f>
        <v>0</v>
      </c>
      <c r="D72" s="46">
        <f ca="1">IF(ISNUMBER(Main!$F$5),IF('Profile Data'!$P72&lt;&gt;0,'Profile Data'!$P71-'Profile Data'!$P72,0),"--")</f>
        <v>0</v>
      </c>
      <c r="E72" s="46">
        <f ca="1">IF(ISNUMBER(Main!$F$6),IF('Profile Data'!$Q72&lt;&gt;0,'Profile Data'!$Q71-'Profile Data'!$Q72,0),"--")</f>
        <v>0</v>
      </c>
      <c r="F72" s="46">
        <f ca="1">IF(ISNUMBER(Main!$F$7),IF('Profile Data'!$R72&lt;&gt;0,'Profile Data'!$R71-'Profile Data'!$R72,0),"--")</f>
        <v>0</v>
      </c>
      <c r="G72" s="46">
        <f ca="1">IF(ISNUMBER(Main!$F$8),IF('Profile Data'!$S72&lt;&gt;0,'Profile Data'!$S71-'Profile Data'!$S72,0),"--")</f>
        <v>0</v>
      </c>
      <c r="H72" s="46" t="str">
        <f ca="1">IF(ISNUMBER(Main!$F$9),IF('Profile Data'!$T72&lt;&gt;0,'Profile Data'!$T71-'Profile Data'!$T72,0),"--")</f>
        <v>--</v>
      </c>
      <c r="I72" s="46" t="str">
        <f ca="1">IF(ISNUMBER(Main!$F$10),IF('Profile Data'!$U72&lt;&gt;0,'Profile Data'!$U71-'Profile Data'!$U72,0),"--")</f>
        <v>--</v>
      </c>
      <c r="J72" s="46" t="str">
        <f ca="1">IF(ISNUMBER(Main!$F$11),IF('Profile Data'!$V72&lt;&gt;0,'Profile Data'!$V71-'Profile Data'!$V72,0),"--")</f>
        <v>--</v>
      </c>
      <c r="K72" s="46" t="str">
        <f ca="1">IF(ISNUMBER(Main!$F$12),IF('Profile Data'!$W72&lt;&gt;0,'Profile Data'!$W71-'Profile Data'!$W72,0),"--")</f>
        <v>--</v>
      </c>
      <c r="L72" s="46" t="str">
        <f ca="1">IF(ISNUMBER(Main!$F$13),IF('Profile Data'!$X72&lt;&gt;0,'Profile Data'!$X71-'Profile Data'!$X72,0),"--")</f>
        <v>--</v>
      </c>
      <c r="M72" s="46" t="str">
        <f ca="1">IF(ISNUMBER(Main!$F$14),IF('Profile Data'!$Y72&lt;&gt;0,'Profile Data'!$Y71-'Profile Data'!$Y72,0),"--")</f>
        <v>--</v>
      </c>
    </row>
    <row r="73" spans="1:13" x14ac:dyDescent="0.3">
      <c r="A73" s="43"/>
      <c r="B73" s="46">
        <f ca="1">IF(ISNUMBER(Main!$F$3),IF('Profile Data'!$N73&lt;&gt;0,'Profile Data'!$N72-'Profile Data'!$N73,0),"--")</f>
        <v>0</v>
      </c>
      <c r="C73" s="46">
        <f ca="1">IF(ISNUMBER(Main!$F$4),IF('Profile Data'!$O73&lt;&gt;0,'Profile Data'!$O72-'Profile Data'!$O73,0),"--")</f>
        <v>0</v>
      </c>
      <c r="D73" s="46">
        <f ca="1">IF(ISNUMBER(Main!$F$5),IF('Profile Data'!$P73&lt;&gt;0,'Profile Data'!$P72-'Profile Data'!$P73,0),"--")</f>
        <v>0</v>
      </c>
      <c r="E73" s="46">
        <f ca="1">IF(ISNUMBER(Main!$F$6),IF('Profile Data'!$Q73&lt;&gt;0,'Profile Data'!$Q72-'Profile Data'!$Q73,0),"--")</f>
        <v>0</v>
      </c>
      <c r="F73" s="46">
        <f ca="1">IF(ISNUMBER(Main!$F$7),IF('Profile Data'!$R73&lt;&gt;0,'Profile Data'!$R72-'Profile Data'!$R73,0),"--")</f>
        <v>0</v>
      </c>
      <c r="G73" s="46">
        <f ca="1">IF(ISNUMBER(Main!$F$8),IF('Profile Data'!$S73&lt;&gt;0,'Profile Data'!$S72-'Profile Data'!$S73,0),"--")</f>
        <v>0</v>
      </c>
      <c r="H73" s="46" t="str">
        <f ca="1">IF(ISNUMBER(Main!$F$9),IF('Profile Data'!$T73&lt;&gt;0,'Profile Data'!$T72-'Profile Data'!$T73,0),"--")</f>
        <v>--</v>
      </c>
      <c r="I73" s="46" t="str">
        <f ca="1">IF(ISNUMBER(Main!$F$10),IF('Profile Data'!$U73&lt;&gt;0,'Profile Data'!$U72-'Profile Data'!$U73,0),"--")</f>
        <v>--</v>
      </c>
      <c r="J73" s="46" t="str">
        <f ca="1">IF(ISNUMBER(Main!$F$11),IF('Profile Data'!$V73&lt;&gt;0,'Profile Data'!$V72-'Profile Data'!$V73,0),"--")</f>
        <v>--</v>
      </c>
      <c r="K73" s="46" t="str">
        <f ca="1">IF(ISNUMBER(Main!$F$12),IF('Profile Data'!$W73&lt;&gt;0,'Profile Data'!$W72-'Profile Data'!$W73,0),"--")</f>
        <v>--</v>
      </c>
      <c r="L73" s="46" t="str">
        <f ca="1">IF(ISNUMBER(Main!$F$13),IF('Profile Data'!$X73&lt;&gt;0,'Profile Data'!$X72-'Profile Data'!$X73,0),"--")</f>
        <v>--</v>
      </c>
      <c r="M73" s="46" t="str">
        <f ca="1">IF(ISNUMBER(Main!$F$14),IF('Profile Data'!$Y73&lt;&gt;0,'Profile Data'!$Y72-'Profile Data'!$Y73,0),"--")</f>
        <v>--</v>
      </c>
    </row>
    <row r="74" spans="1:13" x14ac:dyDescent="0.3">
      <c r="A74" s="43"/>
      <c r="B74" s="46">
        <f ca="1">IF(ISNUMBER(Main!$F$3),IF('Profile Data'!$N74&lt;&gt;0,'Profile Data'!$N73-'Profile Data'!$N74,0),"--")</f>
        <v>0</v>
      </c>
      <c r="C74" s="46">
        <f ca="1">IF(ISNUMBER(Main!$F$4),IF('Profile Data'!$O74&lt;&gt;0,'Profile Data'!$O73-'Profile Data'!$O74,0),"--")</f>
        <v>0</v>
      </c>
      <c r="D74" s="46">
        <f ca="1">IF(ISNUMBER(Main!$F$5),IF('Profile Data'!$P74&lt;&gt;0,'Profile Data'!$P73-'Profile Data'!$P74,0),"--")</f>
        <v>0</v>
      </c>
      <c r="E74" s="46">
        <f ca="1">IF(ISNUMBER(Main!$F$6),IF('Profile Data'!$Q74&lt;&gt;0,'Profile Data'!$Q73-'Profile Data'!$Q74,0),"--")</f>
        <v>0</v>
      </c>
      <c r="F74" s="46">
        <f ca="1">IF(ISNUMBER(Main!$F$7),IF('Profile Data'!$R74&lt;&gt;0,'Profile Data'!$R73-'Profile Data'!$R74,0),"--")</f>
        <v>0</v>
      </c>
      <c r="G74" s="46">
        <f ca="1">IF(ISNUMBER(Main!$F$8),IF('Profile Data'!$S74&lt;&gt;0,'Profile Data'!$S73-'Profile Data'!$S74,0),"--")</f>
        <v>0</v>
      </c>
      <c r="H74" s="46" t="str">
        <f ca="1">IF(ISNUMBER(Main!$F$9),IF('Profile Data'!$T74&lt;&gt;0,'Profile Data'!$T73-'Profile Data'!$T74,0),"--")</f>
        <v>--</v>
      </c>
      <c r="I74" s="46" t="str">
        <f ca="1">IF(ISNUMBER(Main!$F$10),IF('Profile Data'!$U74&lt;&gt;0,'Profile Data'!$U73-'Profile Data'!$U74,0),"--")</f>
        <v>--</v>
      </c>
      <c r="J74" s="46" t="str">
        <f ca="1">IF(ISNUMBER(Main!$F$11),IF('Profile Data'!$V74&lt;&gt;0,'Profile Data'!$V73-'Profile Data'!$V74,0),"--")</f>
        <v>--</v>
      </c>
      <c r="K74" s="46" t="str">
        <f ca="1">IF(ISNUMBER(Main!$F$12),IF('Profile Data'!$W74&lt;&gt;0,'Profile Data'!$W73-'Profile Data'!$W74,0),"--")</f>
        <v>--</v>
      </c>
      <c r="L74" s="46" t="str">
        <f ca="1">IF(ISNUMBER(Main!$F$13),IF('Profile Data'!$X74&lt;&gt;0,'Profile Data'!$X73-'Profile Data'!$X74,0),"--")</f>
        <v>--</v>
      </c>
      <c r="M74" s="46" t="str">
        <f ca="1">IF(ISNUMBER(Main!$F$14),IF('Profile Data'!$Y74&lt;&gt;0,'Profile Data'!$Y73-'Profile Data'!$Y74,0),"--")</f>
        <v>--</v>
      </c>
    </row>
    <row r="75" spans="1:13" x14ac:dyDescent="0.3">
      <c r="A75" s="43"/>
      <c r="B75" s="46">
        <f ca="1">IF(ISNUMBER(Main!$F$3),IF('Profile Data'!$N75&lt;&gt;0,'Profile Data'!$N74-'Profile Data'!$N75,0),"--")</f>
        <v>0</v>
      </c>
      <c r="C75" s="46">
        <f ca="1">IF(ISNUMBER(Main!$F$4),IF('Profile Data'!$O75&lt;&gt;0,'Profile Data'!$O74-'Profile Data'!$O75,0),"--")</f>
        <v>0</v>
      </c>
      <c r="D75" s="46">
        <f ca="1">IF(ISNUMBER(Main!$F$5),IF('Profile Data'!$P75&lt;&gt;0,'Profile Data'!$P74-'Profile Data'!$P75,0),"--")</f>
        <v>0</v>
      </c>
      <c r="E75" s="46">
        <f ca="1">IF(ISNUMBER(Main!$F$6),IF('Profile Data'!$Q75&lt;&gt;0,'Profile Data'!$Q74-'Profile Data'!$Q75,0),"--")</f>
        <v>0</v>
      </c>
      <c r="F75" s="46">
        <f ca="1">IF(ISNUMBER(Main!$F$7),IF('Profile Data'!$R75&lt;&gt;0,'Profile Data'!$R74-'Profile Data'!$R75,0),"--")</f>
        <v>0</v>
      </c>
      <c r="G75" s="46">
        <f ca="1">IF(ISNUMBER(Main!$F$8),IF('Profile Data'!$S75&lt;&gt;0,'Profile Data'!$S74-'Profile Data'!$S75,0),"--")</f>
        <v>0</v>
      </c>
      <c r="H75" s="46" t="str">
        <f ca="1">IF(ISNUMBER(Main!$F$9),IF('Profile Data'!$T75&lt;&gt;0,'Profile Data'!$T74-'Profile Data'!$T75,0),"--")</f>
        <v>--</v>
      </c>
      <c r="I75" s="46" t="str">
        <f ca="1">IF(ISNUMBER(Main!$F$10),IF('Profile Data'!$U75&lt;&gt;0,'Profile Data'!$U74-'Profile Data'!$U75,0),"--")</f>
        <v>--</v>
      </c>
      <c r="J75" s="46" t="str">
        <f ca="1">IF(ISNUMBER(Main!$F$11),IF('Profile Data'!$V75&lt;&gt;0,'Profile Data'!$V74-'Profile Data'!$V75,0),"--")</f>
        <v>--</v>
      </c>
      <c r="K75" s="46" t="str">
        <f ca="1">IF(ISNUMBER(Main!$F$12),IF('Profile Data'!$W75&lt;&gt;0,'Profile Data'!$W74-'Profile Data'!$W75,0),"--")</f>
        <v>--</v>
      </c>
      <c r="L75" s="46" t="str">
        <f ca="1">IF(ISNUMBER(Main!$F$13),IF('Profile Data'!$X75&lt;&gt;0,'Profile Data'!$X74-'Profile Data'!$X75,0),"--")</f>
        <v>--</v>
      </c>
      <c r="M75" s="46" t="str">
        <f ca="1">IF(ISNUMBER(Main!$F$14),IF('Profile Data'!$Y75&lt;&gt;0,'Profile Data'!$Y74-'Profile Data'!$Y75,0),"--")</f>
        <v>--</v>
      </c>
    </row>
    <row r="76" spans="1:13" x14ac:dyDescent="0.3">
      <c r="A76" s="43"/>
      <c r="B76" s="46">
        <f ca="1">IF(ISNUMBER(Main!$F$3),IF('Profile Data'!$N76&lt;&gt;0,'Profile Data'!$N75-'Profile Data'!$N76,0),"--")</f>
        <v>0</v>
      </c>
      <c r="C76" s="46">
        <f ca="1">IF(ISNUMBER(Main!$F$4),IF('Profile Data'!$O76&lt;&gt;0,'Profile Data'!$O75-'Profile Data'!$O76,0),"--")</f>
        <v>0</v>
      </c>
      <c r="D76" s="46">
        <f ca="1">IF(ISNUMBER(Main!$F$5),IF('Profile Data'!$P76&lt;&gt;0,'Profile Data'!$P75-'Profile Data'!$P76,0),"--")</f>
        <v>0</v>
      </c>
      <c r="E76" s="46">
        <f ca="1">IF(ISNUMBER(Main!$F$6),IF('Profile Data'!$Q76&lt;&gt;0,'Profile Data'!$Q75-'Profile Data'!$Q76,0),"--")</f>
        <v>0</v>
      </c>
      <c r="F76" s="46">
        <f ca="1">IF(ISNUMBER(Main!$F$7),IF('Profile Data'!$R76&lt;&gt;0,'Profile Data'!$R75-'Profile Data'!$R76,0),"--")</f>
        <v>0</v>
      </c>
      <c r="G76" s="46">
        <f ca="1">IF(ISNUMBER(Main!$F$8),IF('Profile Data'!$S76&lt;&gt;0,'Profile Data'!$S75-'Profile Data'!$S76,0),"--")</f>
        <v>0</v>
      </c>
      <c r="H76" s="46" t="str">
        <f ca="1">IF(ISNUMBER(Main!$F$9),IF('Profile Data'!$T76&lt;&gt;0,'Profile Data'!$T75-'Profile Data'!$T76,0),"--")</f>
        <v>--</v>
      </c>
      <c r="I76" s="46" t="str">
        <f ca="1">IF(ISNUMBER(Main!$F$10),IF('Profile Data'!$U76&lt;&gt;0,'Profile Data'!$U75-'Profile Data'!$U76,0),"--")</f>
        <v>--</v>
      </c>
      <c r="J76" s="46" t="str">
        <f ca="1">IF(ISNUMBER(Main!$F$11),IF('Profile Data'!$V76&lt;&gt;0,'Profile Data'!$V75-'Profile Data'!$V76,0),"--")</f>
        <v>--</v>
      </c>
      <c r="K76" s="46" t="str">
        <f ca="1">IF(ISNUMBER(Main!$F$12),IF('Profile Data'!$W76&lt;&gt;0,'Profile Data'!$W75-'Profile Data'!$W76,0),"--")</f>
        <v>--</v>
      </c>
      <c r="L76" s="46" t="str">
        <f ca="1">IF(ISNUMBER(Main!$F$13),IF('Profile Data'!$X76&lt;&gt;0,'Profile Data'!$X75-'Profile Data'!$X76,0),"--")</f>
        <v>--</v>
      </c>
      <c r="M76" s="46" t="str">
        <f ca="1">IF(ISNUMBER(Main!$F$14),IF('Profile Data'!$Y76&lt;&gt;0,'Profile Data'!$Y75-'Profile Data'!$Y76,0),"--")</f>
        <v>--</v>
      </c>
    </row>
    <row r="77" spans="1:13" x14ac:dyDescent="0.3">
      <c r="A77" s="43"/>
      <c r="B77" s="46">
        <f ca="1">IF(ISNUMBER(Main!$F$3),IF('Profile Data'!$N77&lt;&gt;0,'Profile Data'!$N76-'Profile Data'!$N77,0),"--")</f>
        <v>0</v>
      </c>
      <c r="C77" s="46">
        <f ca="1">IF(ISNUMBER(Main!$F$4),IF('Profile Data'!$O77&lt;&gt;0,'Profile Data'!$O76-'Profile Data'!$O77,0),"--")</f>
        <v>0</v>
      </c>
      <c r="D77" s="46">
        <f ca="1">IF(ISNUMBER(Main!$F$5),IF('Profile Data'!$P77&lt;&gt;0,'Profile Data'!$P76-'Profile Data'!$P77,0),"--")</f>
        <v>0</v>
      </c>
      <c r="E77" s="46">
        <f ca="1">IF(ISNUMBER(Main!$F$6),IF('Profile Data'!$Q77&lt;&gt;0,'Profile Data'!$Q76-'Profile Data'!$Q77,0),"--")</f>
        <v>0</v>
      </c>
      <c r="F77" s="46">
        <f ca="1">IF(ISNUMBER(Main!$F$7),IF('Profile Data'!$R77&lt;&gt;0,'Profile Data'!$R76-'Profile Data'!$R77,0),"--")</f>
        <v>0</v>
      </c>
      <c r="G77" s="46">
        <f ca="1">IF(ISNUMBER(Main!$F$8),IF('Profile Data'!$S77&lt;&gt;0,'Profile Data'!$S76-'Profile Data'!$S77,0),"--")</f>
        <v>0</v>
      </c>
      <c r="H77" s="46" t="str">
        <f ca="1">IF(ISNUMBER(Main!$F$9),IF('Profile Data'!$T77&lt;&gt;0,'Profile Data'!$T76-'Profile Data'!$T77,0),"--")</f>
        <v>--</v>
      </c>
      <c r="I77" s="46" t="str">
        <f ca="1">IF(ISNUMBER(Main!$F$10),IF('Profile Data'!$U77&lt;&gt;0,'Profile Data'!$U76-'Profile Data'!$U77,0),"--")</f>
        <v>--</v>
      </c>
      <c r="J77" s="46" t="str">
        <f ca="1">IF(ISNUMBER(Main!$F$11),IF('Profile Data'!$V77&lt;&gt;0,'Profile Data'!$V76-'Profile Data'!$V77,0),"--")</f>
        <v>--</v>
      </c>
      <c r="K77" s="46" t="str">
        <f ca="1">IF(ISNUMBER(Main!$F$12),IF('Profile Data'!$W77&lt;&gt;0,'Profile Data'!$W76-'Profile Data'!$W77,0),"--")</f>
        <v>--</v>
      </c>
      <c r="L77" s="46" t="str">
        <f ca="1">IF(ISNUMBER(Main!$F$13),IF('Profile Data'!$X77&lt;&gt;0,'Profile Data'!$X76-'Profile Data'!$X77,0),"--")</f>
        <v>--</v>
      </c>
      <c r="M77" s="46" t="str">
        <f ca="1">IF(ISNUMBER(Main!$F$14),IF('Profile Data'!$Y77&lt;&gt;0,'Profile Data'!$Y76-'Profile Data'!$Y77,0),"--")</f>
        <v>--</v>
      </c>
    </row>
    <row r="78" spans="1:13" x14ac:dyDescent="0.3">
      <c r="A78" s="43"/>
      <c r="B78" s="46">
        <f ca="1">IF(ISNUMBER(Main!$F$3),IF('Profile Data'!$N78&lt;&gt;0,'Profile Data'!$N77-'Profile Data'!$N78,0),"--")</f>
        <v>0</v>
      </c>
      <c r="C78" s="46">
        <f ca="1">IF(ISNUMBER(Main!$F$4),IF('Profile Data'!$O78&lt;&gt;0,'Profile Data'!$O77-'Profile Data'!$O78,0),"--")</f>
        <v>0</v>
      </c>
      <c r="D78" s="46">
        <f ca="1">IF(ISNUMBER(Main!$F$5),IF('Profile Data'!$P78&lt;&gt;0,'Profile Data'!$P77-'Profile Data'!$P78,0),"--")</f>
        <v>0</v>
      </c>
      <c r="E78" s="46">
        <f ca="1">IF(ISNUMBER(Main!$F$6),IF('Profile Data'!$Q78&lt;&gt;0,'Profile Data'!$Q77-'Profile Data'!$Q78,0),"--")</f>
        <v>0</v>
      </c>
      <c r="F78" s="46">
        <f ca="1">IF(ISNUMBER(Main!$F$7),IF('Profile Data'!$R78&lt;&gt;0,'Profile Data'!$R77-'Profile Data'!$R78,0),"--")</f>
        <v>0</v>
      </c>
      <c r="G78" s="46">
        <f ca="1">IF(ISNUMBER(Main!$F$8),IF('Profile Data'!$S78&lt;&gt;0,'Profile Data'!$S77-'Profile Data'!$S78,0),"--")</f>
        <v>0</v>
      </c>
      <c r="H78" s="46" t="str">
        <f ca="1">IF(ISNUMBER(Main!$F$9),IF('Profile Data'!$T78&lt;&gt;0,'Profile Data'!$T77-'Profile Data'!$T78,0),"--")</f>
        <v>--</v>
      </c>
      <c r="I78" s="46" t="str">
        <f ca="1">IF(ISNUMBER(Main!$F$10),IF('Profile Data'!$U78&lt;&gt;0,'Profile Data'!$U77-'Profile Data'!$U78,0),"--")</f>
        <v>--</v>
      </c>
      <c r="J78" s="46" t="str">
        <f ca="1">IF(ISNUMBER(Main!$F$11),IF('Profile Data'!$V78&lt;&gt;0,'Profile Data'!$V77-'Profile Data'!$V78,0),"--")</f>
        <v>--</v>
      </c>
      <c r="K78" s="46" t="str">
        <f ca="1">IF(ISNUMBER(Main!$F$12),IF('Profile Data'!$W78&lt;&gt;0,'Profile Data'!$W77-'Profile Data'!$W78,0),"--")</f>
        <v>--</v>
      </c>
      <c r="L78" s="46" t="str">
        <f ca="1">IF(ISNUMBER(Main!$F$13),IF('Profile Data'!$X78&lt;&gt;0,'Profile Data'!$X77-'Profile Data'!$X78,0),"--")</f>
        <v>--</v>
      </c>
      <c r="M78" s="46" t="str">
        <f ca="1">IF(ISNUMBER(Main!$F$14),IF('Profile Data'!$Y78&lt;&gt;0,'Profile Data'!$Y77-'Profile Data'!$Y78,0),"--")</f>
        <v>--</v>
      </c>
    </row>
    <row r="79" spans="1:13" x14ac:dyDescent="0.3">
      <c r="A79" s="43"/>
      <c r="B79" s="46">
        <f ca="1">IF(ISNUMBER(Main!$F$3),IF('Profile Data'!$N79&lt;&gt;0,'Profile Data'!$N78-'Profile Data'!$N79,0),"--")</f>
        <v>0</v>
      </c>
      <c r="C79" s="46">
        <f ca="1">IF(ISNUMBER(Main!$F$4),IF('Profile Data'!$O79&lt;&gt;0,'Profile Data'!$O78-'Profile Data'!$O79,0),"--")</f>
        <v>0</v>
      </c>
      <c r="D79" s="46">
        <f ca="1">IF(ISNUMBER(Main!$F$5),IF('Profile Data'!$P79&lt;&gt;0,'Profile Data'!$P78-'Profile Data'!$P79,0),"--")</f>
        <v>0</v>
      </c>
      <c r="E79" s="46">
        <f ca="1">IF(ISNUMBER(Main!$F$6),IF('Profile Data'!$Q79&lt;&gt;0,'Profile Data'!$Q78-'Profile Data'!$Q79,0),"--")</f>
        <v>0</v>
      </c>
      <c r="F79" s="46">
        <f ca="1">IF(ISNUMBER(Main!$F$7),IF('Profile Data'!$R79&lt;&gt;0,'Profile Data'!$R78-'Profile Data'!$R79,0),"--")</f>
        <v>0</v>
      </c>
      <c r="G79" s="46">
        <f ca="1">IF(ISNUMBER(Main!$F$8),IF('Profile Data'!$S79&lt;&gt;0,'Profile Data'!$S78-'Profile Data'!$S79,0),"--")</f>
        <v>0</v>
      </c>
      <c r="H79" s="46" t="str">
        <f ca="1">IF(ISNUMBER(Main!$F$9),IF('Profile Data'!$T79&lt;&gt;0,'Profile Data'!$T78-'Profile Data'!$T79,0),"--")</f>
        <v>--</v>
      </c>
      <c r="I79" s="46" t="str">
        <f ca="1">IF(ISNUMBER(Main!$F$10),IF('Profile Data'!$U79&lt;&gt;0,'Profile Data'!$U78-'Profile Data'!$U79,0),"--")</f>
        <v>--</v>
      </c>
      <c r="J79" s="46" t="str">
        <f ca="1">IF(ISNUMBER(Main!$F$11),IF('Profile Data'!$V79&lt;&gt;0,'Profile Data'!$V78-'Profile Data'!$V79,0),"--")</f>
        <v>--</v>
      </c>
      <c r="K79" s="46" t="str">
        <f ca="1">IF(ISNUMBER(Main!$F$12),IF('Profile Data'!$W79&lt;&gt;0,'Profile Data'!$W78-'Profile Data'!$W79,0),"--")</f>
        <v>--</v>
      </c>
      <c r="L79" s="46" t="str">
        <f ca="1">IF(ISNUMBER(Main!$F$13),IF('Profile Data'!$X79&lt;&gt;0,'Profile Data'!$X78-'Profile Data'!$X79,0),"--")</f>
        <v>--</v>
      </c>
      <c r="M79" s="46" t="str">
        <f ca="1">IF(ISNUMBER(Main!$F$14),IF('Profile Data'!$Y79&lt;&gt;0,'Profile Data'!$Y78-'Profile Data'!$Y79,0),"--")</f>
        <v>--</v>
      </c>
    </row>
    <row r="80" spans="1:13" x14ac:dyDescent="0.3">
      <c r="A80" s="43"/>
      <c r="B80" s="46">
        <f ca="1">IF(ISNUMBER(Main!$F$3),IF('Profile Data'!$N80&lt;&gt;0,'Profile Data'!$N79-'Profile Data'!$N80,0),"--")</f>
        <v>0</v>
      </c>
      <c r="C80" s="46">
        <f ca="1">IF(ISNUMBER(Main!$F$4),IF('Profile Data'!$O80&lt;&gt;0,'Profile Data'!$O79-'Profile Data'!$O80,0),"--")</f>
        <v>0</v>
      </c>
      <c r="D80" s="46">
        <f ca="1">IF(ISNUMBER(Main!$F$5),IF('Profile Data'!$P80&lt;&gt;0,'Profile Data'!$P79-'Profile Data'!$P80,0),"--")</f>
        <v>0</v>
      </c>
      <c r="E80" s="46">
        <f ca="1">IF(ISNUMBER(Main!$F$6),IF('Profile Data'!$Q80&lt;&gt;0,'Profile Data'!$Q79-'Profile Data'!$Q80,0),"--")</f>
        <v>0</v>
      </c>
      <c r="F80" s="46">
        <f ca="1">IF(ISNUMBER(Main!$F$7),IF('Profile Data'!$R80&lt;&gt;0,'Profile Data'!$R79-'Profile Data'!$R80,0),"--")</f>
        <v>0</v>
      </c>
      <c r="G80" s="46">
        <f ca="1">IF(ISNUMBER(Main!$F$8),IF('Profile Data'!$S80&lt;&gt;0,'Profile Data'!$S79-'Profile Data'!$S80,0),"--")</f>
        <v>0</v>
      </c>
      <c r="H80" s="46" t="str">
        <f ca="1">IF(ISNUMBER(Main!$F$9),IF('Profile Data'!$T80&lt;&gt;0,'Profile Data'!$T79-'Profile Data'!$T80,0),"--")</f>
        <v>--</v>
      </c>
      <c r="I80" s="46" t="str">
        <f ca="1">IF(ISNUMBER(Main!$F$10),IF('Profile Data'!$U80&lt;&gt;0,'Profile Data'!$U79-'Profile Data'!$U80,0),"--")</f>
        <v>--</v>
      </c>
      <c r="J80" s="46" t="str">
        <f ca="1">IF(ISNUMBER(Main!$F$11),IF('Profile Data'!$V80&lt;&gt;0,'Profile Data'!$V79-'Profile Data'!$V80,0),"--")</f>
        <v>--</v>
      </c>
      <c r="K80" s="46" t="str">
        <f ca="1">IF(ISNUMBER(Main!$F$12),IF('Profile Data'!$W80&lt;&gt;0,'Profile Data'!$W79-'Profile Data'!$W80,0),"--")</f>
        <v>--</v>
      </c>
      <c r="L80" s="46" t="str">
        <f ca="1">IF(ISNUMBER(Main!$F$13),IF('Profile Data'!$X80&lt;&gt;0,'Profile Data'!$X79-'Profile Data'!$X80,0),"--")</f>
        <v>--</v>
      </c>
      <c r="M80" s="46" t="str">
        <f ca="1">IF(ISNUMBER(Main!$F$14),IF('Profile Data'!$Y80&lt;&gt;0,'Profile Data'!$Y79-'Profile Data'!$Y80,0),"--")</f>
        <v>--</v>
      </c>
    </row>
    <row r="81" spans="1:13" x14ac:dyDescent="0.3">
      <c r="A81" s="43"/>
      <c r="B81" s="46">
        <f ca="1">IF(ISNUMBER(Main!$F$3),IF('Profile Data'!$N81&lt;&gt;0,'Profile Data'!$N80-'Profile Data'!$N81,0),"--")</f>
        <v>0</v>
      </c>
      <c r="C81" s="46">
        <f ca="1">IF(ISNUMBER(Main!$F$4),IF('Profile Data'!$O81&lt;&gt;0,'Profile Data'!$O80-'Profile Data'!$O81,0),"--")</f>
        <v>0</v>
      </c>
      <c r="D81" s="46">
        <f ca="1">IF(ISNUMBER(Main!$F$5),IF('Profile Data'!$P81&lt;&gt;0,'Profile Data'!$P80-'Profile Data'!$P81,0),"--")</f>
        <v>0</v>
      </c>
      <c r="E81" s="46">
        <f ca="1">IF(ISNUMBER(Main!$F$6),IF('Profile Data'!$Q81&lt;&gt;0,'Profile Data'!$Q80-'Profile Data'!$Q81,0),"--")</f>
        <v>0</v>
      </c>
      <c r="F81" s="46">
        <f ca="1">IF(ISNUMBER(Main!$F$7),IF('Profile Data'!$R81&lt;&gt;0,'Profile Data'!$R80-'Profile Data'!$R81,0),"--")</f>
        <v>0</v>
      </c>
      <c r="G81" s="46">
        <f ca="1">IF(ISNUMBER(Main!$F$8),IF('Profile Data'!$S81&lt;&gt;0,'Profile Data'!$S80-'Profile Data'!$S81,0),"--")</f>
        <v>0</v>
      </c>
      <c r="H81" s="46" t="str">
        <f ca="1">IF(ISNUMBER(Main!$F$9),IF('Profile Data'!$T81&lt;&gt;0,'Profile Data'!$T80-'Profile Data'!$T81,0),"--")</f>
        <v>--</v>
      </c>
      <c r="I81" s="46" t="str">
        <f ca="1">IF(ISNUMBER(Main!$F$10),IF('Profile Data'!$U81&lt;&gt;0,'Profile Data'!$U80-'Profile Data'!$U81,0),"--")</f>
        <v>--</v>
      </c>
      <c r="J81" s="46" t="str">
        <f ca="1">IF(ISNUMBER(Main!$F$11),IF('Profile Data'!$V81&lt;&gt;0,'Profile Data'!$V80-'Profile Data'!$V81,0),"--")</f>
        <v>--</v>
      </c>
      <c r="K81" s="46" t="str">
        <f ca="1">IF(ISNUMBER(Main!$F$12),IF('Profile Data'!$W81&lt;&gt;0,'Profile Data'!$W80-'Profile Data'!$W81,0),"--")</f>
        <v>--</v>
      </c>
      <c r="L81" s="46" t="str">
        <f ca="1">IF(ISNUMBER(Main!$F$13),IF('Profile Data'!$X81&lt;&gt;0,'Profile Data'!$X80-'Profile Data'!$X81,0),"--")</f>
        <v>--</v>
      </c>
      <c r="M81" s="46" t="str">
        <f ca="1">IF(ISNUMBER(Main!$F$14),IF('Profile Data'!$Y81&lt;&gt;0,'Profile Data'!$Y80-'Profile Data'!$Y81,0),"--")</f>
        <v>--</v>
      </c>
    </row>
    <row r="82" spans="1:13" x14ac:dyDescent="0.3">
      <c r="A82" s="43"/>
      <c r="B82" s="46">
        <f ca="1">IF(ISNUMBER(Main!$F$3),IF('Profile Data'!$N82&lt;&gt;0,'Profile Data'!$N81-'Profile Data'!$N82,0),"--")</f>
        <v>0</v>
      </c>
      <c r="C82" s="46">
        <f ca="1">IF(ISNUMBER(Main!$F$4),IF('Profile Data'!$O82&lt;&gt;0,'Profile Data'!$O81-'Profile Data'!$O82,0),"--")</f>
        <v>0</v>
      </c>
      <c r="D82" s="46">
        <f ca="1">IF(ISNUMBER(Main!$F$5),IF('Profile Data'!$P82&lt;&gt;0,'Profile Data'!$P81-'Profile Data'!$P82,0),"--")</f>
        <v>0</v>
      </c>
      <c r="E82" s="46">
        <f ca="1">IF(ISNUMBER(Main!$F$6),IF('Profile Data'!$Q82&lt;&gt;0,'Profile Data'!$Q81-'Profile Data'!$Q82,0),"--")</f>
        <v>0</v>
      </c>
      <c r="F82" s="46">
        <f ca="1">IF(ISNUMBER(Main!$F$7),IF('Profile Data'!$R82&lt;&gt;0,'Profile Data'!$R81-'Profile Data'!$R82,0),"--")</f>
        <v>0</v>
      </c>
      <c r="G82" s="46">
        <f ca="1">IF(ISNUMBER(Main!$F$8),IF('Profile Data'!$S82&lt;&gt;0,'Profile Data'!$S81-'Profile Data'!$S82,0),"--")</f>
        <v>0</v>
      </c>
      <c r="H82" s="46" t="str">
        <f ca="1">IF(ISNUMBER(Main!$F$9),IF('Profile Data'!$T82&lt;&gt;0,'Profile Data'!$T81-'Profile Data'!$T82,0),"--")</f>
        <v>--</v>
      </c>
      <c r="I82" s="46" t="str">
        <f ca="1">IF(ISNUMBER(Main!$F$10),IF('Profile Data'!$U82&lt;&gt;0,'Profile Data'!$U81-'Profile Data'!$U82,0),"--")</f>
        <v>--</v>
      </c>
      <c r="J82" s="46" t="str">
        <f ca="1">IF(ISNUMBER(Main!$F$11),IF('Profile Data'!$V82&lt;&gt;0,'Profile Data'!$V81-'Profile Data'!$V82,0),"--")</f>
        <v>--</v>
      </c>
      <c r="K82" s="46" t="str">
        <f ca="1">IF(ISNUMBER(Main!$F$12),IF('Profile Data'!$W82&lt;&gt;0,'Profile Data'!$W81-'Profile Data'!$W82,0),"--")</f>
        <v>--</v>
      </c>
      <c r="L82" s="46" t="str">
        <f ca="1">IF(ISNUMBER(Main!$F$13),IF('Profile Data'!$X82&lt;&gt;0,'Profile Data'!$X81-'Profile Data'!$X82,0),"--")</f>
        <v>--</v>
      </c>
      <c r="M82" s="46" t="str">
        <f ca="1">IF(ISNUMBER(Main!$F$14),IF('Profile Data'!$Y82&lt;&gt;0,'Profile Data'!$Y81-'Profile Data'!$Y82,0),"--")</f>
        <v>--</v>
      </c>
    </row>
    <row r="83" spans="1:13" x14ac:dyDescent="0.3">
      <c r="A83" s="43"/>
      <c r="B83" s="46">
        <f ca="1">IF(ISNUMBER(Main!$F$3),IF('Profile Data'!$N83&lt;&gt;0,'Profile Data'!$N82-'Profile Data'!$N83,0),"--")</f>
        <v>0</v>
      </c>
      <c r="C83" s="46">
        <f ca="1">IF(ISNUMBER(Main!$F$4),IF('Profile Data'!$O83&lt;&gt;0,'Profile Data'!$O82-'Profile Data'!$O83,0),"--")</f>
        <v>0</v>
      </c>
      <c r="D83" s="46">
        <f ca="1">IF(ISNUMBER(Main!$F$5),IF('Profile Data'!$P83&lt;&gt;0,'Profile Data'!$P82-'Profile Data'!$P83,0),"--")</f>
        <v>0</v>
      </c>
      <c r="E83" s="46">
        <f ca="1">IF(ISNUMBER(Main!$F$6),IF('Profile Data'!$Q83&lt;&gt;0,'Profile Data'!$Q82-'Profile Data'!$Q83,0),"--")</f>
        <v>0</v>
      </c>
      <c r="F83" s="46">
        <f ca="1">IF(ISNUMBER(Main!$F$7),IF('Profile Data'!$R83&lt;&gt;0,'Profile Data'!$R82-'Profile Data'!$R83,0),"--")</f>
        <v>0</v>
      </c>
      <c r="G83" s="46">
        <f ca="1">IF(ISNUMBER(Main!$F$8),IF('Profile Data'!$S83&lt;&gt;0,'Profile Data'!$S82-'Profile Data'!$S83,0),"--")</f>
        <v>0</v>
      </c>
      <c r="H83" s="46" t="str">
        <f ca="1">IF(ISNUMBER(Main!$F$9),IF('Profile Data'!$T83&lt;&gt;0,'Profile Data'!$T82-'Profile Data'!$T83,0),"--")</f>
        <v>--</v>
      </c>
      <c r="I83" s="46" t="str">
        <f ca="1">IF(ISNUMBER(Main!$F$10),IF('Profile Data'!$U83&lt;&gt;0,'Profile Data'!$U82-'Profile Data'!$U83,0),"--")</f>
        <v>--</v>
      </c>
      <c r="J83" s="46" t="str">
        <f ca="1">IF(ISNUMBER(Main!$F$11),IF('Profile Data'!$V83&lt;&gt;0,'Profile Data'!$V82-'Profile Data'!$V83,0),"--")</f>
        <v>--</v>
      </c>
      <c r="K83" s="46" t="str">
        <f ca="1">IF(ISNUMBER(Main!$F$12),IF('Profile Data'!$W83&lt;&gt;0,'Profile Data'!$W82-'Profile Data'!$W83,0),"--")</f>
        <v>--</v>
      </c>
      <c r="L83" s="46" t="str">
        <f ca="1">IF(ISNUMBER(Main!$F$13),IF('Profile Data'!$X83&lt;&gt;0,'Profile Data'!$X82-'Profile Data'!$X83,0),"--")</f>
        <v>--</v>
      </c>
      <c r="M83" s="46" t="str">
        <f ca="1">IF(ISNUMBER(Main!$F$14),IF('Profile Data'!$Y83&lt;&gt;0,'Profile Data'!$Y82-'Profile Data'!$Y83,0),"--")</f>
        <v>--</v>
      </c>
    </row>
    <row r="84" spans="1:13" x14ac:dyDescent="0.3">
      <c r="A84" s="43"/>
      <c r="B84" s="46">
        <f ca="1">IF(ISNUMBER(Main!$F$3),IF('Profile Data'!$N84&lt;&gt;0,'Profile Data'!$N83-'Profile Data'!$N84,0),"--")</f>
        <v>0</v>
      </c>
      <c r="C84" s="46">
        <f ca="1">IF(ISNUMBER(Main!$F$4),IF('Profile Data'!$O84&lt;&gt;0,'Profile Data'!$O83-'Profile Data'!$O84,0),"--")</f>
        <v>0</v>
      </c>
      <c r="D84" s="46">
        <f ca="1">IF(ISNUMBER(Main!$F$5),IF('Profile Data'!$P84&lt;&gt;0,'Profile Data'!$P83-'Profile Data'!$P84,0),"--")</f>
        <v>0</v>
      </c>
      <c r="E84" s="46">
        <f ca="1">IF(ISNUMBER(Main!$F$6),IF('Profile Data'!$Q84&lt;&gt;0,'Profile Data'!$Q83-'Profile Data'!$Q84,0),"--")</f>
        <v>0</v>
      </c>
      <c r="F84" s="46">
        <f ca="1">IF(ISNUMBER(Main!$F$7),IF('Profile Data'!$R84&lt;&gt;0,'Profile Data'!$R83-'Profile Data'!$R84,0),"--")</f>
        <v>0</v>
      </c>
      <c r="G84" s="46">
        <f ca="1">IF(ISNUMBER(Main!$F$8),IF('Profile Data'!$S84&lt;&gt;0,'Profile Data'!$S83-'Profile Data'!$S84,0),"--")</f>
        <v>0</v>
      </c>
      <c r="H84" s="46" t="str">
        <f ca="1">IF(ISNUMBER(Main!$F$9),IF('Profile Data'!$T84&lt;&gt;0,'Profile Data'!$T83-'Profile Data'!$T84,0),"--")</f>
        <v>--</v>
      </c>
      <c r="I84" s="46" t="str">
        <f ca="1">IF(ISNUMBER(Main!$F$10),IF('Profile Data'!$U84&lt;&gt;0,'Profile Data'!$U83-'Profile Data'!$U84,0),"--")</f>
        <v>--</v>
      </c>
      <c r="J84" s="46" t="str">
        <f ca="1">IF(ISNUMBER(Main!$F$11),IF('Profile Data'!$V84&lt;&gt;0,'Profile Data'!$V83-'Profile Data'!$V84,0),"--")</f>
        <v>--</v>
      </c>
      <c r="K84" s="46" t="str">
        <f ca="1">IF(ISNUMBER(Main!$F$12),IF('Profile Data'!$W84&lt;&gt;0,'Profile Data'!$W83-'Profile Data'!$W84,0),"--")</f>
        <v>--</v>
      </c>
      <c r="L84" s="46" t="str">
        <f ca="1">IF(ISNUMBER(Main!$F$13),IF('Profile Data'!$X84&lt;&gt;0,'Profile Data'!$X83-'Profile Data'!$X84,0),"--")</f>
        <v>--</v>
      </c>
      <c r="M84" s="46" t="str">
        <f ca="1">IF(ISNUMBER(Main!$F$14),IF('Profile Data'!$Y84&lt;&gt;0,'Profile Data'!$Y83-'Profile Data'!$Y84,0),"--")</f>
        <v>--</v>
      </c>
    </row>
    <row r="85" spans="1:13" x14ac:dyDescent="0.3">
      <c r="A85" s="43"/>
      <c r="B85" s="46">
        <f ca="1">IF(ISNUMBER(Main!$F$3),IF('Profile Data'!$N85&lt;&gt;0,'Profile Data'!$N84-'Profile Data'!$N85,0),"--")</f>
        <v>0</v>
      </c>
      <c r="C85" s="46">
        <f ca="1">IF(ISNUMBER(Main!$F$4),IF('Profile Data'!$O85&lt;&gt;0,'Profile Data'!$O84-'Profile Data'!$O85,0),"--")</f>
        <v>0</v>
      </c>
      <c r="D85" s="46">
        <f ca="1">IF(ISNUMBER(Main!$F$5),IF('Profile Data'!$P85&lt;&gt;0,'Profile Data'!$P84-'Profile Data'!$P85,0),"--")</f>
        <v>0</v>
      </c>
      <c r="E85" s="46">
        <f ca="1">IF(ISNUMBER(Main!$F$6),IF('Profile Data'!$Q85&lt;&gt;0,'Profile Data'!$Q84-'Profile Data'!$Q85,0),"--")</f>
        <v>0</v>
      </c>
      <c r="F85" s="46">
        <f ca="1">IF(ISNUMBER(Main!$F$7),IF('Profile Data'!$R85&lt;&gt;0,'Profile Data'!$R84-'Profile Data'!$R85,0),"--")</f>
        <v>0</v>
      </c>
      <c r="G85" s="46">
        <f ca="1">IF(ISNUMBER(Main!$F$8),IF('Profile Data'!$S85&lt;&gt;0,'Profile Data'!$S84-'Profile Data'!$S85,0),"--")</f>
        <v>0</v>
      </c>
      <c r="H85" s="46" t="str">
        <f ca="1">IF(ISNUMBER(Main!$F$9),IF('Profile Data'!$T85&lt;&gt;0,'Profile Data'!$T84-'Profile Data'!$T85,0),"--")</f>
        <v>--</v>
      </c>
      <c r="I85" s="46" t="str">
        <f ca="1">IF(ISNUMBER(Main!$F$10),IF('Profile Data'!$U85&lt;&gt;0,'Profile Data'!$U84-'Profile Data'!$U85,0),"--")</f>
        <v>--</v>
      </c>
      <c r="J85" s="46" t="str">
        <f ca="1">IF(ISNUMBER(Main!$F$11),IF('Profile Data'!$V85&lt;&gt;0,'Profile Data'!$V84-'Profile Data'!$V85,0),"--")</f>
        <v>--</v>
      </c>
      <c r="K85" s="46" t="str">
        <f ca="1">IF(ISNUMBER(Main!$F$12),IF('Profile Data'!$W85&lt;&gt;0,'Profile Data'!$W84-'Profile Data'!$W85,0),"--")</f>
        <v>--</v>
      </c>
      <c r="L85" s="46" t="str">
        <f ca="1">IF(ISNUMBER(Main!$F$13),IF('Profile Data'!$X85&lt;&gt;0,'Profile Data'!$X84-'Profile Data'!$X85,0),"--")</f>
        <v>--</v>
      </c>
      <c r="M85" s="46" t="str">
        <f ca="1">IF(ISNUMBER(Main!$F$14),IF('Profile Data'!$Y85&lt;&gt;0,'Profile Data'!$Y84-'Profile Data'!$Y85,0),"--")</f>
        <v>--</v>
      </c>
    </row>
    <row r="86" spans="1:13" x14ac:dyDescent="0.3">
      <c r="A86" s="43"/>
      <c r="B86" s="46">
        <f ca="1">IF(ISNUMBER(Main!$F$3),IF('Profile Data'!$N86&lt;&gt;0,'Profile Data'!$N85-'Profile Data'!$N86,0),"--")</f>
        <v>0</v>
      </c>
      <c r="C86" s="46">
        <f ca="1">IF(ISNUMBER(Main!$F$4),IF('Profile Data'!$O86&lt;&gt;0,'Profile Data'!$O85-'Profile Data'!$O86,0),"--")</f>
        <v>0</v>
      </c>
      <c r="D86" s="46">
        <f ca="1">IF(ISNUMBER(Main!$F$5),IF('Profile Data'!$P86&lt;&gt;0,'Profile Data'!$P85-'Profile Data'!$P86,0),"--")</f>
        <v>0</v>
      </c>
      <c r="E86" s="46">
        <f ca="1">IF(ISNUMBER(Main!$F$6),IF('Profile Data'!$Q86&lt;&gt;0,'Profile Data'!$Q85-'Profile Data'!$Q86,0),"--")</f>
        <v>0</v>
      </c>
      <c r="F86" s="46">
        <f ca="1">IF(ISNUMBER(Main!$F$7),IF('Profile Data'!$R86&lt;&gt;0,'Profile Data'!$R85-'Profile Data'!$R86,0),"--")</f>
        <v>0</v>
      </c>
      <c r="G86" s="46">
        <f ca="1">IF(ISNUMBER(Main!$F$8),IF('Profile Data'!$S86&lt;&gt;0,'Profile Data'!$S85-'Profile Data'!$S86,0),"--")</f>
        <v>0</v>
      </c>
      <c r="H86" s="46" t="str">
        <f ca="1">IF(ISNUMBER(Main!$F$9),IF('Profile Data'!$T86&lt;&gt;0,'Profile Data'!$T85-'Profile Data'!$T86,0),"--")</f>
        <v>--</v>
      </c>
      <c r="I86" s="46" t="str">
        <f ca="1">IF(ISNUMBER(Main!$F$10),IF('Profile Data'!$U86&lt;&gt;0,'Profile Data'!$U85-'Profile Data'!$U86,0),"--")</f>
        <v>--</v>
      </c>
      <c r="J86" s="46" t="str">
        <f ca="1">IF(ISNUMBER(Main!$F$11),IF('Profile Data'!$V86&lt;&gt;0,'Profile Data'!$V85-'Profile Data'!$V86,0),"--")</f>
        <v>--</v>
      </c>
      <c r="K86" s="46" t="str">
        <f ca="1">IF(ISNUMBER(Main!$F$12),IF('Profile Data'!$W86&lt;&gt;0,'Profile Data'!$W85-'Profile Data'!$W86,0),"--")</f>
        <v>--</v>
      </c>
      <c r="L86" s="46" t="str">
        <f ca="1">IF(ISNUMBER(Main!$F$13),IF('Profile Data'!$X86&lt;&gt;0,'Profile Data'!$X85-'Profile Data'!$X86,0),"--")</f>
        <v>--</v>
      </c>
      <c r="M86" s="46" t="str">
        <f ca="1">IF(ISNUMBER(Main!$F$14),IF('Profile Data'!$Y86&lt;&gt;0,'Profile Data'!$Y85-'Profile Data'!$Y86,0),"--")</f>
        <v>--</v>
      </c>
    </row>
    <row r="87" spans="1:13" x14ac:dyDescent="0.3">
      <c r="A87" s="43"/>
      <c r="B87" s="46">
        <f ca="1">IF(ISNUMBER(Main!$F$3),IF('Profile Data'!$N87&lt;&gt;0,'Profile Data'!$N86-'Profile Data'!$N87,0),"--")</f>
        <v>0</v>
      </c>
      <c r="C87" s="46">
        <f ca="1">IF(ISNUMBER(Main!$F$4),IF('Profile Data'!$O87&lt;&gt;0,'Profile Data'!$O86-'Profile Data'!$O87,0),"--")</f>
        <v>0</v>
      </c>
      <c r="D87" s="46">
        <f ca="1">IF(ISNUMBER(Main!$F$5),IF('Profile Data'!$P87&lt;&gt;0,'Profile Data'!$P86-'Profile Data'!$P87,0),"--")</f>
        <v>0</v>
      </c>
      <c r="E87" s="46">
        <f ca="1">IF(ISNUMBER(Main!$F$6),IF('Profile Data'!$Q87&lt;&gt;0,'Profile Data'!$Q86-'Profile Data'!$Q87,0),"--")</f>
        <v>0</v>
      </c>
      <c r="F87" s="46">
        <f ca="1">IF(ISNUMBER(Main!$F$7),IF('Profile Data'!$R87&lt;&gt;0,'Profile Data'!$R86-'Profile Data'!$R87,0),"--")</f>
        <v>0</v>
      </c>
      <c r="G87" s="46">
        <f ca="1">IF(ISNUMBER(Main!$F$8),IF('Profile Data'!$S87&lt;&gt;0,'Profile Data'!$S86-'Profile Data'!$S87,0),"--")</f>
        <v>0</v>
      </c>
      <c r="H87" s="46" t="str">
        <f ca="1">IF(ISNUMBER(Main!$F$9),IF('Profile Data'!$T87&lt;&gt;0,'Profile Data'!$T86-'Profile Data'!$T87,0),"--")</f>
        <v>--</v>
      </c>
      <c r="I87" s="46" t="str">
        <f ca="1">IF(ISNUMBER(Main!$F$10),IF('Profile Data'!$U87&lt;&gt;0,'Profile Data'!$U86-'Profile Data'!$U87,0),"--")</f>
        <v>--</v>
      </c>
      <c r="J87" s="46" t="str">
        <f ca="1">IF(ISNUMBER(Main!$F$11),IF('Profile Data'!$V87&lt;&gt;0,'Profile Data'!$V86-'Profile Data'!$V87,0),"--")</f>
        <v>--</v>
      </c>
      <c r="K87" s="46" t="str">
        <f ca="1">IF(ISNUMBER(Main!$F$12),IF('Profile Data'!$W87&lt;&gt;0,'Profile Data'!$W86-'Profile Data'!$W87,0),"--")</f>
        <v>--</v>
      </c>
      <c r="L87" s="46" t="str">
        <f ca="1">IF(ISNUMBER(Main!$F$13),IF('Profile Data'!$X87&lt;&gt;0,'Profile Data'!$X86-'Profile Data'!$X87,0),"--")</f>
        <v>--</v>
      </c>
      <c r="M87" s="46" t="str">
        <f ca="1">IF(ISNUMBER(Main!$F$14),IF('Profile Data'!$Y87&lt;&gt;0,'Profile Data'!$Y86-'Profile Data'!$Y87,0),"--")</f>
        <v>--</v>
      </c>
    </row>
    <row r="88" spans="1:13" x14ac:dyDescent="0.3">
      <c r="A88" s="43"/>
      <c r="B88" s="46">
        <f ca="1">IF(ISNUMBER(Main!$F$3),IF('Profile Data'!$N88&lt;&gt;0,'Profile Data'!$N87-'Profile Data'!$N88,0),"--")</f>
        <v>0</v>
      </c>
      <c r="C88" s="46">
        <f ca="1">IF(ISNUMBER(Main!$F$4),IF('Profile Data'!$O88&lt;&gt;0,'Profile Data'!$O87-'Profile Data'!$O88,0),"--")</f>
        <v>0</v>
      </c>
      <c r="D88" s="46">
        <f ca="1">IF(ISNUMBER(Main!$F$5),IF('Profile Data'!$P88&lt;&gt;0,'Profile Data'!$P87-'Profile Data'!$P88,0),"--")</f>
        <v>0</v>
      </c>
      <c r="E88" s="46">
        <f ca="1">IF(ISNUMBER(Main!$F$6),IF('Profile Data'!$Q88&lt;&gt;0,'Profile Data'!$Q87-'Profile Data'!$Q88,0),"--")</f>
        <v>0</v>
      </c>
      <c r="F88" s="46">
        <f ca="1">IF(ISNUMBER(Main!$F$7),IF('Profile Data'!$R88&lt;&gt;0,'Profile Data'!$R87-'Profile Data'!$R88,0),"--")</f>
        <v>0</v>
      </c>
      <c r="G88" s="46">
        <f ca="1">IF(ISNUMBER(Main!$F$8),IF('Profile Data'!$S88&lt;&gt;0,'Profile Data'!$S87-'Profile Data'!$S88,0),"--")</f>
        <v>0</v>
      </c>
      <c r="H88" s="46" t="str">
        <f ca="1">IF(ISNUMBER(Main!$F$9),IF('Profile Data'!$T88&lt;&gt;0,'Profile Data'!$T87-'Profile Data'!$T88,0),"--")</f>
        <v>--</v>
      </c>
      <c r="I88" s="46" t="str">
        <f ca="1">IF(ISNUMBER(Main!$F$10),IF('Profile Data'!$U88&lt;&gt;0,'Profile Data'!$U87-'Profile Data'!$U88,0),"--")</f>
        <v>--</v>
      </c>
      <c r="J88" s="46" t="str">
        <f ca="1">IF(ISNUMBER(Main!$F$11),IF('Profile Data'!$V88&lt;&gt;0,'Profile Data'!$V87-'Profile Data'!$V88,0),"--")</f>
        <v>--</v>
      </c>
      <c r="K88" s="46" t="str">
        <f ca="1">IF(ISNUMBER(Main!$F$12),IF('Profile Data'!$W88&lt;&gt;0,'Profile Data'!$W87-'Profile Data'!$W88,0),"--")</f>
        <v>--</v>
      </c>
      <c r="L88" s="46" t="str">
        <f ca="1">IF(ISNUMBER(Main!$F$13),IF('Profile Data'!$X88&lt;&gt;0,'Profile Data'!$X87-'Profile Data'!$X88,0),"--")</f>
        <v>--</v>
      </c>
      <c r="M88" s="46" t="str">
        <f ca="1">IF(ISNUMBER(Main!$F$14),IF('Profile Data'!$Y88&lt;&gt;0,'Profile Data'!$Y87-'Profile Data'!$Y88,0),"--")</f>
        <v>--</v>
      </c>
    </row>
    <row r="89" spans="1:13" x14ac:dyDescent="0.3">
      <c r="A89" s="43"/>
      <c r="B89" s="46">
        <f ca="1">IF(ISNUMBER(Main!$F$3),IF('Profile Data'!$N89&lt;&gt;0,'Profile Data'!$N88-'Profile Data'!$N89,0),"--")</f>
        <v>0</v>
      </c>
      <c r="C89" s="46">
        <f ca="1">IF(ISNUMBER(Main!$F$4),IF('Profile Data'!$O89&lt;&gt;0,'Profile Data'!$O88-'Profile Data'!$O89,0),"--")</f>
        <v>0</v>
      </c>
      <c r="D89" s="46">
        <f ca="1">IF(ISNUMBER(Main!$F$5),IF('Profile Data'!$P89&lt;&gt;0,'Profile Data'!$P88-'Profile Data'!$P89,0),"--")</f>
        <v>0</v>
      </c>
      <c r="E89" s="46">
        <f ca="1">IF(ISNUMBER(Main!$F$6),IF('Profile Data'!$Q89&lt;&gt;0,'Profile Data'!$Q88-'Profile Data'!$Q89,0),"--")</f>
        <v>0</v>
      </c>
      <c r="F89" s="46">
        <f ca="1">IF(ISNUMBER(Main!$F$7),IF('Profile Data'!$R89&lt;&gt;0,'Profile Data'!$R88-'Profile Data'!$R89,0),"--")</f>
        <v>0</v>
      </c>
      <c r="G89" s="46">
        <f ca="1">IF(ISNUMBER(Main!$F$8),IF('Profile Data'!$S89&lt;&gt;0,'Profile Data'!$S88-'Profile Data'!$S89,0),"--")</f>
        <v>0</v>
      </c>
      <c r="H89" s="46" t="str">
        <f ca="1">IF(ISNUMBER(Main!$F$9),IF('Profile Data'!$T89&lt;&gt;0,'Profile Data'!$T88-'Profile Data'!$T89,0),"--")</f>
        <v>--</v>
      </c>
      <c r="I89" s="46" t="str">
        <f ca="1">IF(ISNUMBER(Main!$F$10),IF('Profile Data'!$U89&lt;&gt;0,'Profile Data'!$U88-'Profile Data'!$U89,0),"--")</f>
        <v>--</v>
      </c>
      <c r="J89" s="46" t="str">
        <f ca="1">IF(ISNUMBER(Main!$F$11),IF('Profile Data'!$V89&lt;&gt;0,'Profile Data'!$V88-'Profile Data'!$V89,0),"--")</f>
        <v>--</v>
      </c>
      <c r="K89" s="46" t="str">
        <f ca="1">IF(ISNUMBER(Main!$F$12),IF('Profile Data'!$W89&lt;&gt;0,'Profile Data'!$W88-'Profile Data'!$W89,0),"--")</f>
        <v>--</v>
      </c>
      <c r="L89" s="46" t="str">
        <f ca="1">IF(ISNUMBER(Main!$F$13),IF('Profile Data'!$X89&lt;&gt;0,'Profile Data'!$X88-'Profile Data'!$X89,0),"--")</f>
        <v>--</v>
      </c>
      <c r="M89" s="46" t="str">
        <f ca="1">IF(ISNUMBER(Main!$F$14),IF('Profile Data'!$Y89&lt;&gt;0,'Profile Data'!$Y88-'Profile Data'!$Y89,0),"--")</f>
        <v>--</v>
      </c>
    </row>
    <row r="90" spans="1:13" x14ac:dyDescent="0.3">
      <c r="A90" s="43"/>
      <c r="B90" s="46">
        <f ca="1">IF(ISNUMBER(Main!$F$3),IF('Profile Data'!$N90&lt;&gt;0,'Profile Data'!$N89-'Profile Data'!$N90,0),"--")</f>
        <v>0</v>
      </c>
      <c r="C90" s="46">
        <f ca="1">IF(ISNUMBER(Main!$F$4),IF('Profile Data'!$O90&lt;&gt;0,'Profile Data'!$O89-'Profile Data'!$O90,0),"--")</f>
        <v>0</v>
      </c>
      <c r="D90" s="46">
        <f ca="1">IF(ISNUMBER(Main!$F$5),IF('Profile Data'!$P90&lt;&gt;0,'Profile Data'!$P89-'Profile Data'!$P90,0),"--")</f>
        <v>0</v>
      </c>
      <c r="E90" s="46">
        <f ca="1">IF(ISNUMBER(Main!$F$6),IF('Profile Data'!$Q90&lt;&gt;0,'Profile Data'!$Q89-'Profile Data'!$Q90,0),"--")</f>
        <v>0</v>
      </c>
      <c r="F90" s="46">
        <f ca="1">IF(ISNUMBER(Main!$F$7),IF('Profile Data'!$R90&lt;&gt;0,'Profile Data'!$R89-'Profile Data'!$R90,0),"--")</f>
        <v>0</v>
      </c>
      <c r="G90" s="46">
        <f ca="1">IF(ISNUMBER(Main!$F$8),IF('Profile Data'!$S90&lt;&gt;0,'Profile Data'!$S89-'Profile Data'!$S90,0),"--")</f>
        <v>0</v>
      </c>
      <c r="H90" s="46" t="str">
        <f ca="1">IF(ISNUMBER(Main!$F$9),IF('Profile Data'!$T90&lt;&gt;0,'Profile Data'!$T89-'Profile Data'!$T90,0),"--")</f>
        <v>--</v>
      </c>
      <c r="I90" s="46" t="str">
        <f ca="1">IF(ISNUMBER(Main!$F$10),IF('Profile Data'!$U90&lt;&gt;0,'Profile Data'!$U89-'Profile Data'!$U90,0),"--")</f>
        <v>--</v>
      </c>
      <c r="J90" s="46" t="str">
        <f ca="1">IF(ISNUMBER(Main!$F$11),IF('Profile Data'!$V90&lt;&gt;0,'Profile Data'!$V89-'Profile Data'!$V90,0),"--")</f>
        <v>--</v>
      </c>
      <c r="K90" s="46" t="str">
        <f ca="1">IF(ISNUMBER(Main!$F$12),IF('Profile Data'!$W90&lt;&gt;0,'Profile Data'!$W89-'Profile Data'!$W90,0),"--")</f>
        <v>--</v>
      </c>
      <c r="L90" s="46" t="str">
        <f ca="1">IF(ISNUMBER(Main!$F$13),IF('Profile Data'!$X90&lt;&gt;0,'Profile Data'!$X89-'Profile Data'!$X90,0),"--")</f>
        <v>--</v>
      </c>
      <c r="M90" s="46" t="str">
        <f ca="1">IF(ISNUMBER(Main!$F$14),IF('Profile Data'!$Y90&lt;&gt;0,'Profile Data'!$Y89-'Profile Data'!$Y90,0),"--")</f>
        <v>--</v>
      </c>
    </row>
    <row r="91" spans="1:13" x14ac:dyDescent="0.3">
      <c r="A91" s="43"/>
      <c r="B91" s="46">
        <f ca="1">IF(ISNUMBER(Main!$F$3),IF('Profile Data'!$N91&lt;&gt;0,'Profile Data'!$N90-'Profile Data'!$N91,0),"--")</f>
        <v>0</v>
      </c>
      <c r="C91" s="46">
        <f ca="1">IF(ISNUMBER(Main!$F$4),IF('Profile Data'!$O91&lt;&gt;0,'Profile Data'!$O90-'Profile Data'!$O91,0),"--")</f>
        <v>0</v>
      </c>
      <c r="D91" s="46">
        <f ca="1">IF(ISNUMBER(Main!$F$5),IF('Profile Data'!$P91&lt;&gt;0,'Profile Data'!$P90-'Profile Data'!$P91,0),"--")</f>
        <v>0</v>
      </c>
      <c r="E91" s="46">
        <f ca="1">IF(ISNUMBER(Main!$F$6),IF('Profile Data'!$Q91&lt;&gt;0,'Profile Data'!$Q90-'Profile Data'!$Q91,0),"--")</f>
        <v>0</v>
      </c>
      <c r="F91" s="46">
        <f ca="1">IF(ISNUMBER(Main!$F$7),IF('Profile Data'!$R91&lt;&gt;0,'Profile Data'!$R90-'Profile Data'!$R91,0),"--")</f>
        <v>0</v>
      </c>
      <c r="G91" s="46">
        <f ca="1">IF(ISNUMBER(Main!$F$8),IF('Profile Data'!$S91&lt;&gt;0,'Profile Data'!$S90-'Profile Data'!$S91,0),"--")</f>
        <v>0</v>
      </c>
      <c r="H91" s="46" t="str">
        <f ca="1">IF(ISNUMBER(Main!$F$9),IF('Profile Data'!$T91&lt;&gt;0,'Profile Data'!$T90-'Profile Data'!$T91,0),"--")</f>
        <v>--</v>
      </c>
      <c r="I91" s="46" t="str">
        <f ca="1">IF(ISNUMBER(Main!$F$10),IF('Profile Data'!$U91&lt;&gt;0,'Profile Data'!$U90-'Profile Data'!$U91,0),"--")</f>
        <v>--</v>
      </c>
      <c r="J91" s="46" t="str">
        <f ca="1">IF(ISNUMBER(Main!$F$11),IF('Profile Data'!$V91&lt;&gt;0,'Profile Data'!$V90-'Profile Data'!$V91,0),"--")</f>
        <v>--</v>
      </c>
      <c r="K91" s="46" t="str">
        <f ca="1">IF(ISNUMBER(Main!$F$12),IF('Profile Data'!$W91&lt;&gt;0,'Profile Data'!$W90-'Profile Data'!$W91,0),"--")</f>
        <v>--</v>
      </c>
      <c r="L91" s="46" t="str">
        <f ca="1">IF(ISNUMBER(Main!$F$13),IF('Profile Data'!$X91&lt;&gt;0,'Profile Data'!$X90-'Profile Data'!$X91,0),"--")</f>
        <v>--</v>
      </c>
      <c r="M91" s="46" t="str">
        <f ca="1">IF(ISNUMBER(Main!$F$14),IF('Profile Data'!$Y91&lt;&gt;0,'Profile Data'!$Y90-'Profile Data'!$Y91,0),"--")</f>
        <v>--</v>
      </c>
    </row>
    <row r="92" spans="1:13" x14ac:dyDescent="0.3">
      <c r="A92" s="43"/>
      <c r="B92" s="46">
        <f ca="1">IF(ISNUMBER(Main!$F$3),IF('Profile Data'!$N92&lt;&gt;0,'Profile Data'!$N91-'Profile Data'!$N92,0),"--")</f>
        <v>0</v>
      </c>
      <c r="C92" s="46">
        <f ca="1">IF(ISNUMBER(Main!$F$4),IF('Profile Data'!$O92&lt;&gt;0,'Profile Data'!$O91-'Profile Data'!$O92,0),"--")</f>
        <v>0</v>
      </c>
      <c r="D92" s="46">
        <f ca="1">IF(ISNUMBER(Main!$F$5),IF('Profile Data'!$P92&lt;&gt;0,'Profile Data'!$P91-'Profile Data'!$P92,0),"--")</f>
        <v>0</v>
      </c>
      <c r="E92" s="46">
        <f ca="1">IF(ISNUMBER(Main!$F$6),IF('Profile Data'!$Q92&lt;&gt;0,'Profile Data'!$Q91-'Profile Data'!$Q92,0),"--")</f>
        <v>0</v>
      </c>
      <c r="F92" s="46">
        <f ca="1">IF(ISNUMBER(Main!$F$7),IF('Profile Data'!$R92&lt;&gt;0,'Profile Data'!$R91-'Profile Data'!$R92,0),"--")</f>
        <v>0</v>
      </c>
      <c r="G92" s="46">
        <f ca="1">IF(ISNUMBER(Main!$F$8),IF('Profile Data'!$S92&lt;&gt;0,'Profile Data'!$S91-'Profile Data'!$S92,0),"--")</f>
        <v>0</v>
      </c>
      <c r="H92" s="46" t="str">
        <f ca="1">IF(ISNUMBER(Main!$F$9),IF('Profile Data'!$T92&lt;&gt;0,'Profile Data'!$T91-'Profile Data'!$T92,0),"--")</f>
        <v>--</v>
      </c>
      <c r="I92" s="46" t="str">
        <f ca="1">IF(ISNUMBER(Main!$F$10),IF('Profile Data'!$U92&lt;&gt;0,'Profile Data'!$U91-'Profile Data'!$U92,0),"--")</f>
        <v>--</v>
      </c>
      <c r="J92" s="46" t="str">
        <f ca="1">IF(ISNUMBER(Main!$F$11),IF('Profile Data'!$V92&lt;&gt;0,'Profile Data'!$V91-'Profile Data'!$V92,0),"--")</f>
        <v>--</v>
      </c>
      <c r="K92" s="46" t="str">
        <f ca="1">IF(ISNUMBER(Main!$F$12),IF('Profile Data'!$W92&lt;&gt;0,'Profile Data'!$W91-'Profile Data'!$W92,0),"--")</f>
        <v>--</v>
      </c>
      <c r="L92" s="46" t="str">
        <f ca="1">IF(ISNUMBER(Main!$F$13),IF('Profile Data'!$X92&lt;&gt;0,'Profile Data'!$X91-'Profile Data'!$X92,0),"--")</f>
        <v>--</v>
      </c>
      <c r="M92" s="46" t="str">
        <f ca="1">IF(ISNUMBER(Main!$F$14),IF('Profile Data'!$Y92&lt;&gt;0,'Profile Data'!$Y91-'Profile Data'!$Y92,0),"--")</f>
        <v>--</v>
      </c>
    </row>
    <row r="93" spans="1:13" x14ac:dyDescent="0.3">
      <c r="A93" s="43"/>
      <c r="B93" s="46">
        <f ca="1">IF(ISNUMBER(Main!$F$3),IF('Profile Data'!$N93&lt;&gt;0,'Profile Data'!$N92-'Profile Data'!$N93,0),"--")</f>
        <v>0</v>
      </c>
      <c r="C93" s="46">
        <f ca="1">IF(ISNUMBER(Main!$F$4),IF('Profile Data'!$O93&lt;&gt;0,'Profile Data'!$O92-'Profile Data'!$O93,0),"--")</f>
        <v>0</v>
      </c>
      <c r="D93" s="46">
        <f ca="1">IF(ISNUMBER(Main!$F$5),IF('Profile Data'!$P93&lt;&gt;0,'Profile Data'!$P92-'Profile Data'!$P93,0),"--")</f>
        <v>0</v>
      </c>
      <c r="E93" s="46">
        <f ca="1">IF(ISNUMBER(Main!$F$6),IF('Profile Data'!$Q93&lt;&gt;0,'Profile Data'!$Q92-'Profile Data'!$Q93,0),"--")</f>
        <v>0</v>
      </c>
      <c r="F93" s="46">
        <f ca="1">IF(ISNUMBER(Main!$F$7),IF('Profile Data'!$R93&lt;&gt;0,'Profile Data'!$R92-'Profile Data'!$R93,0),"--")</f>
        <v>0</v>
      </c>
      <c r="G93" s="46">
        <f ca="1">IF(ISNUMBER(Main!$F$8),IF('Profile Data'!$S93&lt;&gt;0,'Profile Data'!$S92-'Profile Data'!$S93,0),"--")</f>
        <v>0</v>
      </c>
      <c r="H93" s="46" t="str">
        <f ca="1">IF(ISNUMBER(Main!$F$9),IF('Profile Data'!$T93&lt;&gt;0,'Profile Data'!$T92-'Profile Data'!$T93,0),"--")</f>
        <v>--</v>
      </c>
      <c r="I93" s="46" t="str">
        <f ca="1">IF(ISNUMBER(Main!$F$10),IF('Profile Data'!$U93&lt;&gt;0,'Profile Data'!$U92-'Profile Data'!$U93,0),"--")</f>
        <v>--</v>
      </c>
      <c r="J93" s="46" t="str">
        <f ca="1">IF(ISNUMBER(Main!$F$11),IF('Profile Data'!$V93&lt;&gt;0,'Profile Data'!$V92-'Profile Data'!$V93,0),"--")</f>
        <v>--</v>
      </c>
      <c r="K93" s="46" t="str">
        <f ca="1">IF(ISNUMBER(Main!$F$12),IF('Profile Data'!$W93&lt;&gt;0,'Profile Data'!$W92-'Profile Data'!$W93,0),"--")</f>
        <v>--</v>
      </c>
      <c r="L93" s="46" t="str">
        <f ca="1">IF(ISNUMBER(Main!$F$13),IF('Profile Data'!$X93&lt;&gt;0,'Profile Data'!$X92-'Profile Data'!$X93,0),"--")</f>
        <v>--</v>
      </c>
      <c r="M93" s="46" t="str">
        <f ca="1">IF(ISNUMBER(Main!$F$14),IF('Profile Data'!$Y93&lt;&gt;0,'Profile Data'!$Y92-'Profile Data'!$Y93,0),"--")</f>
        <v>--</v>
      </c>
    </row>
    <row r="94" spans="1:13" x14ac:dyDescent="0.3">
      <c r="A94" s="43"/>
      <c r="B94" s="46">
        <f ca="1">IF(ISNUMBER(Main!$F$3),IF('Profile Data'!$N94&lt;&gt;0,'Profile Data'!$N93-'Profile Data'!$N94,0),"--")</f>
        <v>0</v>
      </c>
      <c r="C94" s="46">
        <f ca="1">IF(ISNUMBER(Main!$F$4),IF('Profile Data'!$O94&lt;&gt;0,'Profile Data'!$O93-'Profile Data'!$O94,0),"--")</f>
        <v>0</v>
      </c>
      <c r="D94" s="46">
        <f ca="1">IF(ISNUMBER(Main!$F$5),IF('Profile Data'!$P94&lt;&gt;0,'Profile Data'!$P93-'Profile Data'!$P94,0),"--")</f>
        <v>0</v>
      </c>
      <c r="E94" s="46">
        <f ca="1">IF(ISNUMBER(Main!$F$6),IF('Profile Data'!$Q94&lt;&gt;0,'Profile Data'!$Q93-'Profile Data'!$Q94,0),"--")</f>
        <v>0</v>
      </c>
      <c r="F94" s="46">
        <f ca="1">IF(ISNUMBER(Main!$F$7),IF('Profile Data'!$R94&lt;&gt;0,'Profile Data'!$R93-'Profile Data'!$R94,0),"--")</f>
        <v>0</v>
      </c>
      <c r="G94" s="46">
        <f ca="1">IF(ISNUMBER(Main!$F$8),IF('Profile Data'!$S94&lt;&gt;0,'Profile Data'!$S93-'Profile Data'!$S94,0),"--")</f>
        <v>0</v>
      </c>
      <c r="H94" s="46" t="str">
        <f ca="1">IF(ISNUMBER(Main!$F$9),IF('Profile Data'!$T94&lt;&gt;0,'Profile Data'!$T93-'Profile Data'!$T94,0),"--")</f>
        <v>--</v>
      </c>
      <c r="I94" s="46" t="str">
        <f ca="1">IF(ISNUMBER(Main!$F$10),IF('Profile Data'!$U94&lt;&gt;0,'Profile Data'!$U93-'Profile Data'!$U94,0),"--")</f>
        <v>--</v>
      </c>
      <c r="J94" s="46" t="str">
        <f ca="1">IF(ISNUMBER(Main!$F$11),IF('Profile Data'!$V94&lt;&gt;0,'Profile Data'!$V93-'Profile Data'!$V94,0),"--")</f>
        <v>--</v>
      </c>
      <c r="K94" s="46" t="str">
        <f ca="1">IF(ISNUMBER(Main!$F$12),IF('Profile Data'!$W94&lt;&gt;0,'Profile Data'!$W93-'Profile Data'!$W94,0),"--")</f>
        <v>--</v>
      </c>
      <c r="L94" s="46" t="str">
        <f ca="1">IF(ISNUMBER(Main!$F$13),IF('Profile Data'!$X94&lt;&gt;0,'Profile Data'!$X93-'Profile Data'!$X94,0),"--")</f>
        <v>--</v>
      </c>
      <c r="M94" s="46" t="str">
        <f ca="1">IF(ISNUMBER(Main!$F$14),IF('Profile Data'!$Y94&lt;&gt;0,'Profile Data'!$Y93-'Profile Data'!$Y94,0),"--")</f>
        <v>--</v>
      </c>
    </row>
    <row r="95" spans="1:13" x14ac:dyDescent="0.3">
      <c r="A95" s="43"/>
      <c r="B95" s="46">
        <f ca="1">IF(ISNUMBER(Main!$F$3),IF('Profile Data'!$N95&lt;&gt;0,'Profile Data'!$N94-'Profile Data'!$N95,0),"--")</f>
        <v>0</v>
      </c>
      <c r="C95" s="46">
        <f ca="1">IF(ISNUMBER(Main!$F$4),IF('Profile Data'!$O95&lt;&gt;0,'Profile Data'!$O94-'Profile Data'!$O95,0),"--")</f>
        <v>0</v>
      </c>
      <c r="D95" s="46">
        <f ca="1">IF(ISNUMBER(Main!$F$5),IF('Profile Data'!$P95&lt;&gt;0,'Profile Data'!$P94-'Profile Data'!$P95,0),"--")</f>
        <v>0</v>
      </c>
      <c r="E95" s="46">
        <f ca="1">IF(ISNUMBER(Main!$F$6),IF('Profile Data'!$Q95&lt;&gt;0,'Profile Data'!$Q94-'Profile Data'!$Q95,0),"--")</f>
        <v>0</v>
      </c>
      <c r="F95" s="46">
        <f ca="1">IF(ISNUMBER(Main!$F$7),IF('Profile Data'!$R95&lt;&gt;0,'Profile Data'!$R94-'Profile Data'!$R95,0),"--")</f>
        <v>0</v>
      </c>
      <c r="G95" s="46">
        <f ca="1">IF(ISNUMBER(Main!$F$8),IF('Profile Data'!$S95&lt;&gt;0,'Profile Data'!$S94-'Profile Data'!$S95,0),"--")</f>
        <v>0</v>
      </c>
      <c r="H95" s="46" t="str">
        <f ca="1">IF(ISNUMBER(Main!$F$9),IF('Profile Data'!$T95&lt;&gt;0,'Profile Data'!$T94-'Profile Data'!$T95,0),"--")</f>
        <v>--</v>
      </c>
      <c r="I95" s="46" t="str">
        <f ca="1">IF(ISNUMBER(Main!$F$10),IF('Profile Data'!$U95&lt;&gt;0,'Profile Data'!$U94-'Profile Data'!$U95,0),"--")</f>
        <v>--</v>
      </c>
      <c r="J95" s="46" t="str">
        <f ca="1">IF(ISNUMBER(Main!$F$11),IF('Profile Data'!$V95&lt;&gt;0,'Profile Data'!$V94-'Profile Data'!$V95,0),"--")</f>
        <v>--</v>
      </c>
      <c r="K95" s="46" t="str">
        <f ca="1">IF(ISNUMBER(Main!$F$12),IF('Profile Data'!$W95&lt;&gt;0,'Profile Data'!$W94-'Profile Data'!$W95,0),"--")</f>
        <v>--</v>
      </c>
      <c r="L95" s="46" t="str">
        <f ca="1">IF(ISNUMBER(Main!$F$13),IF('Profile Data'!$X95&lt;&gt;0,'Profile Data'!$X94-'Profile Data'!$X95,0),"--")</f>
        <v>--</v>
      </c>
      <c r="M95" s="46" t="str">
        <f ca="1">IF(ISNUMBER(Main!$F$14),IF('Profile Data'!$Y95&lt;&gt;0,'Profile Data'!$Y94-'Profile Data'!$Y95,0),"--")</f>
        <v>--</v>
      </c>
    </row>
    <row r="96" spans="1:13" x14ac:dyDescent="0.3">
      <c r="A96" s="43"/>
      <c r="B96" s="46">
        <f ca="1">IF(ISNUMBER(Main!$F$3),IF('Profile Data'!$N96&lt;&gt;0,'Profile Data'!$N95-'Profile Data'!$N96,0),"--")</f>
        <v>0</v>
      </c>
      <c r="C96" s="46">
        <f ca="1">IF(ISNUMBER(Main!$F$4),IF('Profile Data'!$O96&lt;&gt;0,'Profile Data'!$O95-'Profile Data'!$O96,0),"--")</f>
        <v>0</v>
      </c>
      <c r="D96" s="46">
        <f ca="1">IF(ISNUMBER(Main!$F$5),IF('Profile Data'!$P96&lt;&gt;0,'Profile Data'!$P95-'Profile Data'!$P96,0),"--")</f>
        <v>0</v>
      </c>
      <c r="E96" s="46">
        <f ca="1">IF(ISNUMBER(Main!$F$6),IF('Profile Data'!$Q96&lt;&gt;0,'Profile Data'!$Q95-'Profile Data'!$Q96,0),"--")</f>
        <v>0</v>
      </c>
      <c r="F96" s="46">
        <f ca="1">IF(ISNUMBER(Main!$F$7),IF('Profile Data'!$R96&lt;&gt;0,'Profile Data'!$R95-'Profile Data'!$R96,0),"--")</f>
        <v>0</v>
      </c>
      <c r="G96" s="46">
        <f ca="1">IF(ISNUMBER(Main!$F$8),IF('Profile Data'!$S96&lt;&gt;0,'Profile Data'!$S95-'Profile Data'!$S96,0),"--")</f>
        <v>0</v>
      </c>
      <c r="H96" s="46" t="str">
        <f ca="1">IF(ISNUMBER(Main!$F$9),IF('Profile Data'!$T96&lt;&gt;0,'Profile Data'!$T95-'Profile Data'!$T96,0),"--")</f>
        <v>--</v>
      </c>
      <c r="I96" s="46" t="str">
        <f ca="1">IF(ISNUMBER(Main!$F$10),IF('Profile Data'!$U96&lt;&gt;0,'Profile Data'!$U95-'Profile Data'!$U96,0),"--")</f>
        <v>--</v>
      </c>
      <c r="J96" s="46" t="str">
        <f ca="1">IF(ISNUMBER(Main!$F$11),IF('Profile Data'!$V96&lt;&gt;0,'Profile Data'!$V95-'Profile Data'!$V96,0),"--")</f>
        <v>--</v>
      </c>
      <c r="K96" s="46" t="str">
        <f ca="1">IF(ISNUMBER(Main!$F$12),IF('Profile Data'!$W96&lt;&gt;0,'Profile Data'!$W95-'Profile Data'!$W96,0),"--")</f>
        <v>--</v>
      </c>
      <c r="L96" s="46" t="str">
        <f ca="1">IF(ISNUMBER(Main!$F$13),IF('Profile Data'!$X96&lt;&gt;0,'Profile Data'!$X95-'Profile Data'!$X96,0),"--")</f>
        <v>--</v>
      </c>
      <c r="M96" s="46" t="str">
        <f ca="1">IF(ISNUMBER(Main!$F$14),IF('Profile Data'!$Y96&lt;&gt;0,'Profile Data'!$Y95-'Profile Data'!$Y96,0),"--")</f>
        <v>--</v>
      </c>
    </row>
    <row r="97" spans="1:13" x14ac:dyDescent="0.3">
      <c r="A97" s="43"/>
      <c r="B97" s="46">
        <f ca="1">IF(ISNUMBER(Main!$F$3),IF('Profile Data'!$N97&lt;&gt;0,'Profile Data'!$N96-'Profile Data'!$N97,0),"--")</f>
        <v>0</v>
      </c>
      <c r="C97" s="46">
        <f ca="1">IF(ISNUMBER(Main!$F$4),IF('Profile Data'!$O97&lt;&gt;0,'Profile Data'!$O96-'Profile Data'!$O97,0),"--")</f>
        <v>0</v>
      </c>
      <c r="D97" s="46">
        <f ca="1">IF(ISNUMBER(Main!$F$5),IF('Profile Data'!$P97&lt;&gt;0,'Profile Data'!$P96-'Profile Data'!$P97,0),"--")</f>
        <v>0</v>
      </c>
      <c r="E97" s="46">
        <f ca="1">IF(ISNUMBER(Main!$F$6),IF('Profile Data'!$Q97&lt;&gt;0,'Profile Data'!$Q96-'Profile Data'!$Q97,0),"--")</f>
        <v>0</v>
      </c>
      <c r="F97" s="46">
        <f ca="1">IF(ISNUMBER(Main!$F$7),IF('Profile Data'!$R97&lt;&gt;0,'Profile Data'!$R96-'Profile Data'!$R97,0),"--")</f>
        <v>0</v>
      </c>
      <c r="G97" s="46">
        <f ca="1">IF(ISNUMBER(Main!$F$8),IF('Profile Data'!$S97&lt;&gt;0,'Profile Data'!$S96-'Profile Data'!$S97,0),"--")</f>
        <v>0</v>
      </c>
      <c r="H97" s="46" t="str">
        <f ca="1">IF(ISNUMBER(Main!$F$9),IF('Profile Data'!$T97&lt;&gt;0,'Profile Data'!$T96-'Profile Data'!$T97,0),"--")</f>
        <v>--</v>
      </c>
      <c r="I97" s="46" t="str">
        <f ca="1">IF(ISNUMBER(Main!$F$10),IF('Profile Data'!$U97&lt;&gt;0,'Profile Data'!$U96-'Profile Data'!$U97,0),"--")</f>
        <v>--</v>
      </c>
      <c r="J97" s="46" t="str">
        <f ca="1">IF(ISNUMBER(Main!$F$11),IF('Profile Data'!$V97&lt;&gt;0,'Profile Data'!$V96-'Profile Data'!$V97,0),"--")</f>
        <v>--</v>
      </c>
      <c r="K97" s="46" t="str">
        <f ca="1">IF(ISNUMBER(Main!$F$12),IF('Profile Data'!$W97&lt;&gt;0,'Profile Data'!$W96-'Profile Data'!$W97,0),"--")</f>
        <v>--</v>
      </c>
      <c r="L97" s="46" t="str">
        <f ca="1">IF(ISNUMBER(Main!$F$13),IF('Profile Data'!$X97&lt;&gt;0,'Profile Data'!$X96-'Profile Data'!$X97,0),"--")</f>
        <v>--</v>
      </c>
      <c r="M97" s="46" t="str">
        <f ca="1">IF(ISNUMBER(Main!$F$14),IF('Profile Data'!$Y97&lt;&gt;0,'Profile Data'!$Y96-'Profile Data'!$Y97,0),"--")</f>
        <v>--</v>
      </c>
    </row>
    <row r="98" spans="1:13" x14ac:dyDescent="0.3">
      <c r="A98" s="43"/>
      <c r="B98" s="46">
        <f ca="1">IF(ISNUMBER(Main!$F$3),IF('Profile Data'!$N98&lt;&gt;0,'Profile Data'!$N97-'Profile Data'!$N98,0),"--")</f>
        <v>0</v>
      </c>
      <c r="C98" s="46">
        <f ca="1">IF(ISNUMBER(Main!$F$4),IF('Profile Data'!$O98&lt;&gt;0,'Profile Data'!$O97-'Profile Data'!$O98,0),"--")</f>
        <v>0</v>
      </c>
      <c r="D98" s="46">
        <f ca="1">IF(ISNUMBER(Main!$F$5),IF('Profile Data'!$P98&lt;&gt;0,'Profile Data'!$P97-'Profile Data'!$P98,0),"--")</f>
        <v>0</v>
      </c>
      <c r="E98" s="46">
        <f ca="1">IF(ISNUMBER(Main!$F$6),IF('Profile Data'!$Q98&lt;&gt;0,'Profile Data'!$Q97-'Profile Data'!$Q98,0),"--")</f>
        <v>0</v>
      </c>
      <c r="F98" s="46">
        <f ca="1">IF(ISNUMBER(Main!$F$7),IF('Profile Data'!$R98&lt;&gt;0,'Profile Data'!$R97-'Profile Data'!$R98,0),"--")</f>
        <v>0</v>
      </c>
      <c r="G98" s="46">
        <f ca="1">IF(ISNUMBER(Main!$F$8),IF('Profile Data'!$S98&lt;&gt;0,'Profile Data'!$S97-'Profile Data'!$S98,0),"--")</f>
        <v>0</v>
      </c>
      <c r="H98" s="46" t="str">
        <f ca="1">IF(ISNUMBER(Main!$F$9),IF('Profile Data'!$T98&lt;&gt;0,'Profile Data'!$T97-'Profile Data'!$T98,0),"--")</f>
        <v>--</v>
      </c>
      <c r="I98" s="46" t="str">
        <f ca="1">IF(ISNUMBER(Main!$F$10),IF('Profile Data'!$U98&lt;&gt;0,'Profile Data'!$U97-'Profile Data'!$U98,0),"--")</f>
        <v>--</v>
      </c>
      <c r="J98" s="46" t="str">
        <f ca="1">IF(ISNUMBER(Main!$F$11),IF('Profile Data'!$V98&lt;&gt;0,'Profile Data'!$V97-'Profile Data'!$V98,0),"--")</f>
        <v>--</v>
      </c>
      <c r="K98" s="46" t="str">
        <f ca="1">IF(ISNUMBER(Main!$F$12),IF('Profile Data'!$W98&lt;&gt;0,'Profile Data'!$W97-'Profile Data'!$W98,0),"--")</f>
        <v>--</v>
      </c>
      <c r="L98" s="46" t="str">
        <f ca="1">IF(ISNUMBER(Main!$F$13),IF('Profile Data'!$X98&lt;&gt;0,'Profile Data'!$X97-'Profile Data'!$X98,0),"--")</f>
        <v>--</v>
      </c>
      <c r="M98" s="46" t="str">
        <f ca="1">IF(ISNUMBER(Main!$F$14),IF('Profile Data'!$Y98&lt;&gt;0,'Profile Data'!$Y97-'Profile Data'!$Y98,0),"--")</f>
        <v>--</v>
      </c>
    </row>
    <row r="99" spans="1:13" x14ac:dyDescent="0.3">
      <c r="A99" s="43"/>
      <c r="B99" s="46">
        <f ca="1">IF(ISNUMBER(Main!$F$3),IF('Profile Data'!$N99&lt;&gt;0,'Profile Data'!$N98-'Profile Data'!$N99,0),"--")</f>
        <v>0</v>
      </c>
      <c r="C99" s="46">
        <f ca="1">IF(ISNUMBER(Main!$F$4),IF('Profile Data'!$O99&lt;&gt;0,'Profile Data'!$O98-'Profile Data'!$O99,0),"--")</f>
        <v>0</v>
      </c>
      <c r="D99" s="46">
        <f ca="1">IF(ISNUMBER(Main!$F$5),IF('Profile Data'!$P99&lt;&gt;0,'Profile Data'!$P98-'Profile Data'!$P99,0),"--")</f>
        <v>0</v>
      </c>
      <c r="E99" s="46">
        <f ca="1">IF(ISNUMBER(Main!$F$6),IF('Profile Data'!$Q99&lt;&gt;0,'Profile Data'!$Q98-'Profile Data'!$Q99,0),"--")</f>
        <v>0</v>
      </c>
      <c r="F99" s="46">
        <f ca="1">IF(ISNUMBER(Main!$F$7),IF('Profile Data'!$R99&lt;&gt;0,'Profile Data'!$R98-'Profile Data'!$R99,0),"--")</f>
        <v>0</v>
      </c>
      <c r="G99" s="46">
        <f ca="1">IF(ISNUMBER(Main!$F$8),IF('Profile Data'!$S99&lt;&gt;0,'Profile Data'!$S98-'Profile Data'!$S99,0),"--")</f>
        <v>0</v>
      </c>
      <c r="H99" s="46" t="str">
        <f ca="1">IF(ISNUMBER(Main!$F$9),IF('Profile Data'!$T99&lt;&gt;0,'Profile Data'!$T98-'Profile Data'!$T99,0),"--")</f>
        <v>--</v>
      </c>
      <c r="I99" s="46" t="str">
        <f ca="1">IF(ISNUMBER(Main!$F$10),IF('Profile Data'!$U99&lt;&gt;0,'Profile Data'!$U98-'Profile Data'!$U99,0),"--")</f>
        <v>--</v>
      </c>
      <c r="J99" s="46" t="str">
        <f ca="1">IF(ISNUMBER(Main!$F$11),IF('Profile Data'!$V99&lt;&gt;0,'Profile Data'!$V98-'Profile Data'!$V99,0),"--")</f>
        <v>--</v>
      </c>
      <c r="K99" s="46" t="str">
        <f ca="1">IF(ISNUMBER(Main!$F$12),IF('Profile Data'!$W99&lt;&gt;0,'Profile Data'!$W98-'Profile Data'!$W99,0),"--")</f>
        <v>--</v>
      </c>
      <c r="L99" s="46" t="str">
        <f ca="1">IF(ISNUMBER(Main!$F$13),IF('Profile Data'!$X99&lt;&gt;0,'Profile Data'!$X98-'Profile Data'!$X99,0),"--")</f>
        <v>--</v>
      </c>
      <c r="M99" s="46" t="str">
        <f ca="1">IF(ISNUMBER(Main!$F$14),IF('Profile Data'!$Y99&lt;&gt;0,'Profile Data'!$Y98-'Profile Data'!$Y99,0),"--")</f>
        <v>--</v>
      </c>
    </row>
    <row r="100" spans="1:13" x14ac:dyDescent="0.3">
      <c r="A100" s="43"/>
      <c r="B100" s="46">
        <f ca="1">IF(ISNUMBER(Main!$F$3),IF('Profile Data'!$N100&lt;&gt;0,'Profile Data'!$N99-'Profile Data'!$N100,0),"--")</f>
        <v>0</v>
      </c>
      <c r="C100" s="46">
        <f ca="1">IF(ISNUMBER(Main!$F$4),IF('Profile Data'!$O100&lt;&gt;0,'Profile Data'!$O99-'Profile Data'!$O100,0),"--")</f>
        <v>0</v>
      </c>
      <c r="D100" s="46">
        <f ca="1">IF(ISNUMBER(Main!$F$5),IF('Profile Data'!$P100&lt;&gt;0,'Profile Data'!$P99-'Profile Data'!$P100,0),"--")</f>
        <v>0</v>
      </c>
      <c r="E100" s="46">
        <f ca="1">IF(ISNUMBER(Main!$F$6),IF('Profile Data'!$Q100&lt;&gt;0,'Profile Data'!$Q99-'Profile Data'!$Q100,0),"--")</f>
        <v>0</v>
      </c>
      <c r="F100" s="46">
        <f ca="1">IF(ISNUMBER(Main!$F$7),IF('Profile Data'!$R100&lt;&gt;0,'Profile Data'!$R99-'Profile Data'!$R100,0),"--")</f>
        <v>0</v>
      </c>
      <c r="G100" s="46">
        <f ca="1">IF(ISNUMBER(Main!$F$8),IF('Profile Data'!$S100&lt;&gt;0,'Profile Data'!$S99-'Profile Data'!$S100,0),"--")</f>
        <v>0</v>
      </c>
      <c r="H100" s="46" t="str">
        <f ca="1">IF(ISNUMBER(Main!$F$9),IF('Profile Data'!$T100&lt;&gt;0,'Profile Data'!$T99-'Profile Data'!$T100,0),"--")</f>
        <v>--</v>
      </c>
      <c r="I100" s="46" t="str">
        <f ca="1">IF(ISNUMBER(Main!$F$10),IF('Profile Data'!$U100&lt;&gt;0,'Profile Data'!$U99-'Profile Data'!$U100,0),"--")</f>
        <v>--</v>
      </c>
      <c r="J100" s="46" t="str">
        <f ca="1">IF(ISNUMBER(Main!$F$11),IF('Profile Data'!$V100&lt;&gt;0,'Profile Data'!$V99-'Profile Data'!$V100,0),"--")</f>
        <v>--</v>
      </c>
      <c r="K100" s="46" t="str">
        <f ca="1">IF(ISNUMBER(Main!$F$12),IF('Profile Data'!$W100&lt;&gt;0,'Profile Data'!$W99-'Profile Data'!$W100,0),"--")</f>
        <v>--</v>
      </c>
      <c r="L100" s="46" t="str">
        <f ca="1">IF(ISNUMBER(Main!$F$13),IF('Profile Data'!$X100&lt;&gt;0,'Profile Data'!$X99-'Profile Data'!$X100,0),"--")</f>
        <v>--</v>
      </c>
      <c r="M100" s="46" t="str">
        <f ca="1">IF(ISNUMBER(Main!$F$14),IF('Profile Data'!$Y100&lt;&gt;0,'Profile Data'!$Y99-'Profile Data'!$Y100,0),"--")</f>
        <v>--</v>
      </c>
    </row>
    <row r="101" spans="1:13" x14ac:dyDescent="0.3">
      <c r="A101" s="43"/>
      <c r="B101" s="46">
        <f ca="1">IF(ISNUMBER(Main!$F$3),IF('Profile Data'!$N101&lt;&gt;0,'Profile Data'!$N100-'Profile Data'!$N101,0),"--")</f>
        <v>0</v>
      </c>
      <c r="C101" s="46">
        <f ca="1">IF(ISNUMBER(Main!$F$4),IF('Profile Data'!$O101&lt;&gt;0,'Profile Data'!$O100-'Profile Data'!$O101,0),"--")</f>
        <v>0</v>
      </c>
      <c r="D101" s="46">
        <f ca="1">IF(ISNUMBER(Main!$F$5),IF('Profile Data'!$P101&lt;&gt;0,'Profile Data'!$P100-'Profile Data'!$P101,0),"--")</f>
        <v>0</v>
      </c>
      <c r="E101" s="46">
        <f ca="1">IF(ISNUMBER(Main!$F$6),IF('Profile Data'!$Q101&lt;&gt;0,'Profile Data'!$Q100-'Profile Data'!$Q101,0),"--")</f>
        <v>0</v>
      </c>
      <c r="F101" s="46">
        <f ca="1">IF(ISNUMBER(Main!$F$7),IF('Profile Data'!$R101&lt;&gt;0,'Profile Data'!$R100-'Profile Data'!$R101,0),"--")</f>
        <v>0</v>
      </c>
      <c r="G101" s="46">
        <f ca="1">IF(ISNUMBER(Main!$F$8),IF('Profile Data'!$S101&lt;&gt;0,'Profile Data'!$S100-'Profile Data'!$S101,0),"--")</f>
        <v>0</v>
      </c>
      <c r="H101" s="46" t="str">
        <f ca="1">IF(ISNUMBER(Main!$F$9),IF('Profile Data'!$T101&lt;&gt;0,'Profile Data'!$T100-'Profile Data'!$T101,0),"--")</f>
        <v>--</v>
      </c>
      <c r="I101" s="46" t="str">
        <f ca="1">IF(ISNUMBER(Main!$F$10),IF('Profile Data'!$U101&lt;&gt;0,'Profile Data'!$U100-'Profile Data'!$U101,0),"--")</f>
        <v>--</v>
      </c>
      <c r="J101" s="46" t="str">
        <f ca="1">IF(ISNUMBER(Main!$F$11),IF('Profile Data'!$V101&lt;&gt;0,'Profile Data'!$V100-'Profile Data'!$V101,0),"--")</f>
        <v>--</v>
      </c>
      <c r="K101" s="46" t="str">
        <f ca="1">IF(ISNUMBER(Main!$F$12),IF('Profile Data'!$W101&lt;&gt;0,'Profile Data'!$W100-'Profile Data'!$W101,0),"--")</f>
        <v>--</v>
      </c>
      <c r="L101" s="46" t="str">
        <f ca="1">IF(ISNUMBER(Main!$F$13),IF('Profile Data'!$X101&lt;&gt;0,'Profile Data'!$X100-'Profile Data'!$X101,0),"--")</f>
        <v>--</v>
      </c>
      <c r="M101" s="46" t="str">
        <f ca="1">IF(ISNUMBER(Main!$F$14),IF('Profile Data'!$Y101&lt;&gt;0,'Profile Data'!$Y100-'Profile Data'!$Y101,0),"--")</f>
        <v>--</v>
      </c>
    </row>
    <row r="102" spans="1:13" x14ac:dyDescent="0.3">
      <c r="A102" s="44"/>
      <c r="B102" s="47">
        <f ca="1">IF(ISNUMBER(Main!$F$3),IF('Profile Data'!$N102&lt;&gt;0,'Profile Data'!$N101-'Profile Data'!$N102,0),"--")</f>
        <v>0</v>
      </c>
      <c r="C102" s="47">
        <f ca="1">IF(ISNUMBER(Main!$F$4),IF('Profile Data'!$O102&lt;&gt;0,'Profile Data'!$O101-'Profile Data'!$O102,0),"--")</f>
        <v>0</v>
      </c>
      <c r="D102" s="47">
        <f ca="1">IF(ISNUMBER(Main!$F$5),IF('Profile Data'!$P102&lt;&gt;0,'Profile Data'!$P101-'Profile Data'!$P102,0),"--")</f>
        <v>0</v>
      </c>
      <c r="E102" s="47">
        <f ca="1">IF(ISNUMBER(Main!$F$6),IF('Profile Data'!$Q102&lt;&gt;0,'Profile Data'!$Q101-'Profile Data'!$Q102,0),"--")</f>
        <v>0</v>
      </c>
      <c r="F102" s="47">
        <f ca="1">IF(ISNUMBER(Main!$F$7),IF('Profile Data'!$R102&lt;&gt;0,'Profile Data'!$R101-'Profile Data'!$R102,0),"--")</f>
        <v>0</v>
      </c>
      <c r="G102" s="47">
        <f ca="1">IF(ISNUMBER(Main!$F$8),IF('Profile Data'!$S102&lt;&gt;0,'Profile Data'!$S101-'Profile Data'!$S102,0),"--")</f>
        <v>0</v>
      </c>
      <c r="H102" s="47" t="str">
        <f ca="1">IF(ISNUMBER(Main!$F$9),IF('Profile Data'!$T102&lt;&gt;0,'Profile Data'!$T101-'Profile Data'!$T102,0),"--")</f>
        <v>--</v>
      </c>
      <c r="I102" s="47" t="str">
        <f ca="1">IF(ISNUMBER(Main!$F$10),IF('Profile Data'!$U102&lt;&gt;0,'Profile Data'!$U101-'Profile Data'!$U102,0),"--")</f>
        <v>--</v>
      </c>
      <c r="J102" s="47" t="str">
        <f ca="1">IF(ISNUMBER(Main!$F$11),IF('Profile Data'!$V102&lt;&gt;0,'Profile Data'!$V101-'Profile Data'!$V102,0),"--")</f>
        <v>--</v>
      </c>
      <c r="K102" s="47" t="str">
        <f ca="1">IF(ISNUMBER(Main!$F$12),IF('Profile Data'!$W102&lt;&gt;0,'Profile Data'!$W101-'Profile Data'!$W102,0),"--")</f>
        <v>--</v>
      </c>
      <c r="L102" s="47" t="str">
        <f ca="1">IF(ISNUMBER(Main!$F$13),IF('Profile Data'!$X102&lt;&gt;0,'Profile Data'!$X101-'Profile Data'!$X102,0),"--")</f>
        <v>--</v>
      </c>
      <c r="M102" s="47" t="str">
        <f ca="1">IF(ISNUMBER(Main!$F$14),IF('Profile Data'!$Y102&lt;&gt;0,'Profile Data'!$Y101-'Profile Data'!$Y102,0),"--")</f>
        <v>--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8A4B-0022-482B-81C7-493DB02E1729}">
  <sheetPr codeName="Sheet9"/>
  <dimension ref="A1:BO302"/>
  <sheetViews>
    <sheetView workbookViewId="0">
      <selection activeCell="I1" sqref="I1"/>
    </sheetView>
  </sheetViews>
  <sheetFormatPr defaultRowHeight="14.4" x14ac:dyDescent="0.3"/>
  <cols>
    <col min="4" max="15" width="14.6640625" customWidth="1"/>
    <col min="17" max="28" width="12.6640625" customWidth="1"/>
    <col min="30" max="41" width="12.6640625" customWidth="1"/>
  </cols>
  <sheetData>
    <row r="1" spans="1:67" ht="48" customHeight="1" x14ac:dyDescent="0.3">
      <c r="A1" t="s">
        <v>26</v>
      </c>
      <c r="B1" t="s">
        <v>108</v>
      </c>
      <c r="D1" s="176" t="str">
        <f ca="1" xml:space="preserve"> _xlfn.CONCAT(Main!$G$3," ","Elevation closest under")</f>
        <v>MIL Jan 10, 2024 Elevation closest under</v>
      </c>
      <c r="E1" s="176" t="str">
        <f ca="1" xml:space="preserve"> _xlfn.CONCAT(Main!$G$4," ","Elevation closest under")</f>
        <v>MIL Feb 7, 2024 Elevation closest under</v>
      </c>
      <c r="F1" s="182" t="str">
        <f ca="1" xml:space="preserve"> _xlfn.CONCAT(Main!$G$5," ","Elevation closest under")</f>
        <v>MIL Mar 15, 2024 Elevation closest under</v>
      </c>
      <c r="G1" s="176" t="str">
        <f ca="1" xml:space="preserve"> _xlfn.CONCAT(Main!$G$6," ","Elevation closest under")</f>
        <v>MIL Apr 18, 2024 Elevation closest under</v>
      </c>
      <c r="H1" s="176" t="str">
        <f ca="1" xml:space="preserve"> _xlfn.CONCAT(Main!$G$7," ","Elevation closest under")</f>
        <v>MIL May 15, 2024 Elevation closest under</v>
      </c>
      <c r="I1" s="176" t="str">
        <f ca="1" xml:space="preserve"> _xlfn.CONCAT(Main!$G$8," ","Elevation closest under")</f>
        <v>MIL May 28, 2024 Elevation closest under</v>
      </c>
      <c r="J1" s="176" t="str">
        <f ca="1" xml:space="preserve"> _xlfn.CONCAT(Main!$G$9," ","Elevation closest under")</f>
        <v>-- Elevation closest under</v>
      </c>
      <c r="K1" s="182" t="str">
        <f ca="1" xml:space="preserve"> _xlfn.CONCAT(Main!$G$10," ","Elevation closest under")</f>
        <v>-- Elevation closest under</v>
      </c>
      <c r="L1" s="176" t="str">
        <f ca="1" xml:space="preserve"> _xlfn.CONCAT(Main!$G$11," ","Elevation closest under")</f>
        <v>-- Elevation closest under</v>
      </c>
      <c r="M1" s="176" t="str">
        <f ca="1" xml:space="preserve"> _xlfn.CONCAT(Main!$G$12," ","Elevation closest under")</f>
        <v>-- Elevation closest under</v>
      </c>
      <c r="N1" s="176" t="str">
        <f ca="1" xml:space="preserve"> _xlfn.CONCAT(Main!$G$13," ","Elevation closest under")</f>
        <v>-- Elevation closest under</v>
      </c>
      <c r="O1" s="176" t="str">
        <f ca="1" xml:space="preserve"> _xlfn.CONCAT(Main!$G$14," ","Elevation closest under")</f>
        <v>-- Elevation closest under</v>
      </c>
      <c r="Q1" s="176" t="str">
        <f ca="1" xml:space="preserve"> _xlfn.CONCAT(Main!$G$3," ","Elevation closest over")</f>
        <v>MIL Jan 10, 2024 Elevation closest over</v>
      </c>
      <c r="R1" s="176" t="str">
        <f ca="1" xml:space="preserve"> _xlfn.CONCAT(Main!$G$4," ","Elevation closest over")</f>
        <v>MIL Feb 7, 2024 Elevation closest over</v>
      </c>
      <c r="S1" s="182" t="str">
        <f ca="1" xml:space="preserve"> _xlfn.CONCAT(Main!$G$5," ","Elevation closest over")</f>
        <v>MIL Mar 15, 2024 Elevation closest over</v>
      </c>
      <c r="T1" s="176" t="str">
        <f ca="1" xml:space="preserve"> _xlfn.CONCAT(Main!$G$6," ","Elevation closest over")</f>
        <v>MIL Apr 18, 2024 Elevation closest over</v>
      </c>
      <c r="U1" s="176" t="str">
        <f ca="1" xml:space="preserve"> _xlfn.CONCAT(Main!$G$7," ","Elevation closest over")</f>
        <v>MIL May 15, 2024 Elevation closest over</v>
      </c>
      <c r="V1" s="176" t="str">
        <f ca="1" xml:space="preserve"> _xlfn.CONCAT(Main!$G$8," ","Elevation closest over")</f>
        <v>MIL May 28, 2024 Elevation closest over</v>
      </c>
      <c r="W1" s="176" t="str">
        <f ca="1" xml:space="preserve"> _xlfn.CONCAT(Main!$G$9," ","Elevation closest over")</f>
        <v>-- Elevation closest over</v>
      </c>
      <c r="X1" s="182" t="str">
        <f ca="1" xml:space="preserve"> _xlfn.CONCAT(Main!$G$10," ","Elevation closest over")</f>
        <v>-- Elevation closest over</v>
      </c>
      <c r="Y1" s="176" t="str">
        <f ca="1" xml:space="preserve"> _xlfn.CONCAT(Main!$G$11," ","Elevation closest over")</f>
        <v>-- Elevation closest over</v>
      </c>
      <c r="Z1" s="176" t="str">
        <f ca="1" xml:space="preserve"> _xlfn.CONCAT(Main!$G$12," ","Elevation closest over")</f>
        <v>-- Elevation closest over</v>
      </c>
      <c r="AA1" s="176" t="str">
        <f ca="1" xml:space="preserve"> _xlfn.CONCAT(Main!$G$13," ","Elevation closest over")</f>
        <v>-- Elevation closest over</v>
      </c>
      <c r="AB1" s="176" t="str">
        <f ca="1" xml:space="preserve"> _xlfn.CONCAT(Main!$G$14," ","Elevation closest over")</f>
        <v>-- Elevation closest over</v>
      </c>
      <c r="AD1" s="174" t="str">
        <f ca="1" xml:space="preserve"> _xlfn.CONCAT(Main!$G$3," ","Storage closest under")</f>
        <v>MIL Jan 10, 2024 Storage closest under</v>
      </c>
      <c r="AE1" s="174" t="str">
        <f ca="1" xml:space="preserve"> _xlfn.CONCAT(Main!$G$4," ","Storage closest under")</f>
        <v>MIL Feb 7, 2024 Storage closest under</v>
      </c>
      <c r="AF1" s="175" t="str">
        <f ca="1" xml:space="preserve"> _xlfn.CONCAT(Main!$G$5," ","Storage closest under")</f>
        <v>MIL Mar 15, 2024 Storage closest under</v>
      </c>
      <c r="AG1" s="174" t="str">
        <f ca="1" xml:space="preserve"> _xlfn.CONCAT(Main!$G$6," ","Storage closest under")</f>
        <v>MIL Apr 18, 2024 Storage closest under</v>
      </c>
      <c r="AH1" s="174" t="str">
        <f ca="1" xml:space="preserve"> _xlfn.CONCAT(Main!$G$7," ","Storage closest under")</f>
        <v>MIL May 15, 2024 Storage closest under</v>
      </c>
      <c r="AI1" s="174" t="str">
        <f ca="1" xml:space="preserve"> _xlfn.CONCAT(Main!$G$8," ","Storage closest under")</f>
        <v>MIL May 28, 2024 Storage closest under</v>
      </c>
      <c r="AJ1" s="174" t="str">
        <f ca="1" xml:space="preserve"> _xlfn.CONCAT(Main!$G$9," ","Storage closest under")</f>
        <v>-- Storage closest under</v>
      </c>
      <c r="AK1" s="175" t="str">
        <f ca="1" xml:space="preserve"> _xlfn.CONCAT(Main!$G$10," ","Storage closest under")</f>
        <v>-- Storage closest under</v>
      </c>
      <c r="AL1" s="174" t="str">
        <f ca="1" xml:space="preserve"> _xlfn.CONCAT(Main!$G$11," ","Storage closest under")</f>
        <v>-- Storage closest under</v>
      </c>
      <c r="AM1" s="174" t="str">
        <f ca="1" xml:space="preserve"> _xlfn.CONCAT(Main!$G$12," ","Storage closest under")</f>
        <v>-- Storage closest under</v>
      </c>
      <c r="AN1" s="174" t="str">
        <f ca="1" xml:space="preserve"> _xlfn.CONCAT(Main!$G$13," ","Storage closest under")</f>
        <v>-- Storage closest under</v>
      </c>
      <c r="AO1" s="174" t="str">
        <f ca="1" xml:space="preserve"> _xlfn.CONCAT(Main!$G$14," ","Storage closest under")</f>
        <v>-- Storage closest under</v>
      </c>
      <c r="AQ1" s="174" t="str">
        <f ca="1" xml:space="preserve"> _xlfn.CONCAT(Main!$G$3," ","Storage closest over")</f>
        <v>MIL Jan 10, 2024 Storage closest over</v>
      </c>
      <c r="AR1" s="174" t="str">
        <f ca="1" xml:space="preserve"> _xlfn.CONCAT(Main!$G$4," ","Storage closest over")</f>
        <v>MIL Feb 7, 2024 Storage closest over</v>
      </c>
      <c r="AS1" s="175" t="str">
        <f ca="1" xml:space="preserve"> _xlfn.CONCAT(Main!$G$5," ","Storage closest over")</f>
        <v>MIL Mar 15, 2024 Storage closest over</v>
      </c>
      <c r="AT1" s="174" t="str">
        <f ca="1" xml:space="preserve"> _xlfn.CONCAT(Main!$G$6," ","Storage closest over")</f>
        <v>MIL Apr 18, 2024 Storage closest over</v>
      </c>
      <c r="AU1" s="174" t="str">
        <f ca="1" xml:space="preserve"> _xlfn.CONCAT(Main!$G$7," ","Storage closest over")</f>
        <v>MIL May 15, 2024 Storage closest over</v>
      </c>
      <c r="AV1" s="174" t="str">
        <f ca="1" xml:space="preserve"> _xlfn.CONCAT(Main!$G$8," ","Storage closest over")</f>
        <v>MIL May 28, 2024 Storage closest over</v>
      </c>
      <c r="AW1" s="174" t="str">
        <f ca="1" xml:space="preserve"> _xlfn.CONCAT(Main!$G$9," ","Storage closest over")</f>
        <v>-- Storage closest over</v>
      </c>
      <c r="AX1" s="175" t="str">
        <f ca="1" xml:space="preserve"> _xlfn.CONCAT(Main!$G$10," ","Storage closest over")</f>
        <v>-- Storage closest over</v>
      </c>
      <c r="AY1" s="174" t="str">
        <f ca="1" xml:space="preserve"> _xlfn.CONCAT(Main!$G$11," ","Storage closest over")</f>
        <v>-- Storage closest over</v>
      </c>
      <c r="AZ1" s="174" t="str">
        <f ca="1" xml:space="preserve"> _xlfn.CONCAT(Main!$G$12," ","Storage closest over")</f>
        <v>-- Storage closest over</v>
      </c>
      <c r="BA1" s="174" t="str">
        <f ca="1" xml:space="preserve"> _xlfn.CONCAT(Main!$G$13," ","Storage closest over")</f>
        <v>-- Storage closest over</v>
      </c>
      <c r="BB1" s="174" t="str">
        <f ca="1" xml:space="preserve"> _xlfn.CONCAT(Main!$G$14," ","Storage closest over")</f>
        <v>-- Storage closest over</v>
      </c>
      <c r="BD1" s="174" t="str">
        <f ca="1" xml:space="preserve"> _xlfn.CONCAT(Main!$G$3," ","Storage")</f>
        <v>MIL Jan 10, 2024 Storage</v>
      </c>
      <c r="BE1" s="174" t="str">
        <f ca="1" xml:space="preserve"> _xlfn.CONCAT(Main!$G$4," ","Storage")</f>
        <v>MIL Feb 7, 2024 Storage</v>
      </c>
      <c r="BF1" s="175" t="str">
        <f ca="1" xml:space="preserve"> _xlfn.CONCAT(Main!$G$5," ","Storage")</f>
        <v>MIL Mar 15, 2024 Storage</v>
      </c>
      <c r="BG1" s="174" t="str">
        <f ca="1" xml:space="preserve"> _xlfn.CONCAT(Main!$G$6," ","Storage")</f>
        <v>MIL Apr 18, 2024 Storage</v>
      </c>
      <c r="BH1" s="174" t="str">
        <f ca="1" xml:space="preserve"> _xlfn.CONCAT(Main!$G$7," ","Storage")</f>
        <v>MIL May 15, 2024 Storage</v>
      </c>
      <c r="BI1" s="174" t="str">
        <f ca="1" xml:space="preserve"> _xlfn.CONCAT(Main!$G$8," ","Storage")</f>
        <v>MIL May 28, 2024 Storage</v>
      </c>
      <c r="BJ1" s="174" t="str">
        <f ca="1" xml:space="preserve"> _xlfn.CONCAT(Main!$G$9," ","Storage")</f>
        <v>-- Storage</v>
      </c>
      <c r="BK1" s="175" t="str">
        <f ca="1" xml:space="preserve"> _xlfn.CONCAT(Main!$G$10," ","Storage")</f>
        <v>-- Storage</v>
      </c>
      <c r="BL1" s="174" t="str">
        <f ca="1" xml:space="preserve"> _xlfn.CONCAT(Main!$G$11," ","Storage")</f>
        <v>-- Storage</v>
      </c>
      <c r="BM1" s="174" t="str">
        <f ca="1" xml:space="preserve"> _xlfn.CONCAT(Main!$G$12," ","Storage")</f>
        <v>-- Storage</v>
      </c>
      <c r="BN1" s="174" t="str">
        <f ca="1" xml:space="preserve"> _xlfn.CONCAT(Main!$G$13," ","Storage")</f>
        <v>-- Storage</v>
      </c>
      <c r="BO1" s="174" t="str">
        <f ca="1" xml:space="preserve"> _xlfn.CONCAT(Main!$G$14," ","Storage")</f>
        <v>-- Storage</v>
      </c>
    </row>
    <row r="2" spans="1:67" x14ac:dyDescent="0.3">
      <c r="A2">
        <v>585</v>
      </c>
      <c r="B2">
        <v>555500</v>
      </c>
      <c r="D2" cm="1">
        <f t="array" aca="1" ref="D2" ca="1">IF(ISNUMBER(Main!$F$3),MAX(IF($A$2:$A$302&lt;'Profile Data'!N2,$A$2:$A$302)),"--")</f>
        <v>511</v>
      </c>
      <c r="E2" cm="1">
        <f t="array" aca="1" ref="E2" ca="1">IF(ISNUMBER(Main!$F$4),MAX(IF($A$2:$A$302&lt;'Profile Data'!O2,$A$2:$A$302)),"--")</f>
        <v>525</v>
      </c>
      <c r="F2" cm="1">
        <f t="array" aca="1" ref="F2" ca="1">IF(ISNUMBER(Main!$F$5),MAX(IF($A$2:$A$302&lt;'Profile Data'!P2,$A$2:$A$302)),"--")</f>
        <v>540</v>
      </c>
      <c r="G2" cm="1">
        <f t="array" aca="1" ref="G2" ca="1">IF(ISNUMBER(Main!$F$6),MAX(IF($A$2:$A$302&lt;'Profile Data'!Q2,$A$2:$A$302)),"--")</f>
        <v>564</v>
      </c>
      <c r="H2" cm="1">
        <f t="array" aca="1" ref="H2" ca="1">IF(ISNUMBER(Main!$F$7),MAX(IF($A$2:$A$302&lt;'Profile Data'!R2,$A$2:$A$302)),"--")</f>
        <v>575</v>
      </c>
      <c r="I2" cm="1">
        <f t="array" aca="1" ref="I2" ca="1">IF(ISNUMBER(Main!$F$8),MAX(IF($A$2:$A$302&lt;'Profile Data'!S2,$A$2:$A$302)),"--")</f>
        <v>574</v>
      </c>
      <c r="J2" t="str" cm="1">
        <f t="array" aca="1" ref="J2" ca="1">IF(ISNUMBER(Main!$F$9),MAX(IF($A$2:$A$302&lt;'Profile Data'!T2,$A$2:$A$302)),"--")</f>
        <v>--</v>
      </c>
      <c r="K2" t="str" cm="1">
        <f t="array" aca="1" ref="K2" ca="1">IF(ISNUMBER(Main!$F$10),MAX(IF($A$2:$A$302&lt;'Profile Data'!U2,$A$2:$A$302)),"--")</f>
        <v>--</v>
      </c>
      <c r="L2" t="str" cm="1">
        <f t="array" aca="1" ref="L2" ca="1">IF(ISNUMBER(Main!$F$11),MAX(IF($A$2:$A$302&lt;'Profile Data'!V2,$A$2:$A$302)),"--")</f>
        <v>--</v>
      </c>
      <c r="M2" t="str" cm="1">
        <f t="array" aca="1" ref="M2" ca="1">IF(ISNUMBER(Main!$F$12),MAX(IF($A$2:$A$302&lt;'Profile Data'!W2,$A$2:$A$302)),"--")</f>
        <v>--</v>
      </c>
      <c r="N2" t="str" cm="1">
        <f t="array" aca="1" ref="N2" ca="1">IF(ISNUMBER(Main!$F$13),MAX(IF($A$2:$A$302&lt;'Profile Data'!X2,$A$2:$A$302)),"--")</f>
        <v>--</v>
      </c>
      <c r="O2" t="str" cm="1">
        <f t="array" aca="1" ref="O2" ca="1">IF(ISNUMBER(Main!$F$14),MAX(IF($A$2:$A$302&lt;'Profile Data'!Y2,$A$2:$A$302)),"--")</f>
        <v>--</v>
      </c>
      <c r="Q2" cm="1">
        <f t="array" aca="1" ref="Q2" ca="1">IF(ISNUMBER(Main!$F$3),MIN(IF($A$2:$A$302&gt;'Profile Data'!N2,$A$2:$A$302)),"--")</f>
        <v>512</v>
      </c>
      <c r="R2" cm="1">
        <f t="array" aca="1" ref="R2" ca="1">IF(ISNUMBER(Main!$F$4),MIN(IF($A$2:$A$302&gt;'Profile Data'!O2,$A$2:$A$302)),"--")</f>
        <v>526</v>
      </c>
      <c r="S2" cm="1">
        <f t="array" aca="1" ref="S2" ca="1">IF(ISNUMBER(Main!$F$5),MIN(IF($A$2:$A$302&gt;'Profile Data'!P2,$A$2:$A$302)),"--")</f>
        <v>541</v>
      </c>
      <c r="T2" cm="1">
        <f t="array" aca="1" ref="T2" ca="1">IF(ISNUMBER(Main!$F$6),MIN(IF($A$2:$A$302&gt;'Profile Data'!Q2,$A$2:$A$302)),"--")</f>
        <v>565</v>
      </c>
      <c r="U2" cm="1">
        <f t="array" aca="1" ref="U2" ca="1">IF(ISNUMBER(Main!$F$7),MIN(IF($A$2:$A$302&gt;'Profile Data'!R2,$A$2:$A$302)),"--")</f>
        <v>576</v>
      </c>
      <c r="V2" cm="1">
        <f t="array" aca="1" ref="V2" ca="1">IF(ISNUMBER(Main!$F$8),MIN(IF($A$2:$A$302&gt;'Profile Data'!S2,$A$2:$A$302)),"--")</f>
        <v>575</v>
      </c>
      <c r="W2" t="str" cm="1">
        <f t="array" aca="1" ref="W2" ca="1">IF(ISNUMBER(Main!$F$9),MIN(IF($A$2:$A$302&gt;'Profile Data'!T2,$A$2:$A$302)),"--")</f>
        <v>--</v>
      </c>
      <c r="X2" t="str" cm="1">
        <f t="array" aca="1" ref="X2" ca="1">IF(ISNUMBER(Main!$F$10),MIN(IF($A$2:$A$302&gt;'Profile Data'!U2,$A$2:$A$302)),"--")</f>
        <v>--</v>
      </c>
      <c r="Y2" t="str" cm="1">
        <f t="array" aca="1" ref="Y2" ca="1">IF(ISNUMBER(Main!$F$11),MIN(IF($A$2:$A$302&gt;'Profile Data'!V2,$A$2:$A$302)),"--")</f>
        <v>--</v>
      </c>
      <c r="Z2" t="str" cm="1">
        <f t="array" aca="1" ref="Z2" ca="1">IF(ISNUMBER(Main!$F$12),MIN(IF($A$2:$A$302&gt;'Profile Data'!W2,$A$2:$A$302)),"--")</f>
        <v>--</v>
      </c>
      <c r="AA2" t="str" cm="1">
        <f t="array" aca="1" ref="AA2" ca="1">IF(ISNUMBER(Main!$F$13),MIN(IF($A$2:$A$302&gt;'Profile Data'!X2,$A$2:$A$302)),"--")</f>
        <v>--</v>
      </c>
      <c r="AB2" t="str" cm="1">
        <f t="array" aca="1" ref="AB2" ca="1">IF(ISNUMBER(Main!$F$14),MIN(IF($A$2:$A$302&gt;'Profile Data'!Y2,$A$2:$A$302)),"--")</f>
        <v>--</v>
      </c>
      <c r="AD2">
        <f ca="1">IF(ISNUMBER(Main!$F$3),INDEX($B$2:$B$302,MATCH(D2,$A$2:$A$302,0)),"--")</f>
        <v>249478</v>
      </c>
      <c r="AE2">
        <f ca="1">IF(ISNUMBER(Main!$F$4),INDEX($B$2:$B$302,MATCH(E2,$A$2:$A$302,0)),"--")</f>
        <v>296826</v>
      </c>
      <c r="AF2">
        <f ca="1">IF(ISNUMBER(Main!$F$5),INDEX($B$2:$B$302,MATCH(F2,$A$2:$A$302,0)),"--")</f>
        <v>352956</v>
      </c>
      <c r="AG2">
        <f ca="1">IF(ISNUMBER(Main!$F$6),INDEX($B$2:$B$302,MATCH(G2,$A$2:$A$302,0)),"--")</f>
        <v>454421</v>
      </c>
      <c r="AH2">
        <f ca="1">IF(ISNUMBER(Main!$F$7),INDEX($B$2:$B$302,MATCH(H2,$A$2:$A$302,0)),"--")</f>
        <v>505929</v>
      </c>
      <c r="AI2">
        <f ca="1">IF(ISNUMBER(Main!$F$8),INDEX($B$2:$B$302,MATCH(I2,$A$2:$A$302,0)),"--")</f>
        <v>501118</v>
      </c>
      <c r="AJ2" t="str">
        <f ca="1">IF(ISNUMBER(Main!$F$9),INDEX($B$2:$B$302,MATCH(J2,$A$2:$A$302,0)),"--")</f>
        <v>--</v>
      </c>
      <c r="AK2" t="str">
        <f ca="1">IF(ISNUMBER(Main!$F$10),INDEX($B$2:$B$302,MATCH(K2,$A$2:$A$302,0)),"--")</f>
        <v>--</v>
      </c>
      <c r="AL2" t="str">
        <f ca="1">IF(ISNUMBER(Main!$F$11),INDEX($B$2:$B$302,MATCH(L2,$A$2:$A$302,0)),"--")</f>
        <v>--</v>
      </c>
      <c r="AM2" t="str">
        <f ca="1">IF(ISNUMBER(Main!$F$12),INDEX($B$2:$B$302,MATCH(M2,$A$2:$A$302,0)),"--")</f>
        <v>--</v>
      </c>
      <c r="AN2" t="str">
        <f ca="1">IF(ISNUMBER(Main!$F$13),INDEX($B$2:$B$302,MATCH(N2,$A$2:$A$302,0)),"--")</f>
        <v>--</v>
      </c>
      <c r="AO2" t="str">
        <f ca="1">IF(ISNUMBER(Main!$F$14),INDEX($B$2:$B$302,MATCH(O2,$A$2:$A$302,0)),"--")</f>
        <v>--</v>
      </c>
      <c r="AQ2">
        <f ca="1">IF(ISNUMBER(Main!$F$3),INDEX($B$2:$B$302,MATCH(Q2,$A$2:$A$302,0)),"--")</f>
        <v>252697</v>
      </c>
      <c r="AR2">
        <f ca="1">IF(ISNUMBER(Main!$F$4),INDEX($B$2:$B$302,MATCH(R2,$A$2:$A$302,0)),"--")</f>
        <v>300396</v>
      </c>
      <c r="AS2">
        <f ca="1">IF(ISNUMBER(Main!$F$5),INDEX($B$2:$B$302,MATCH(S2,$A$2:$A$302,0)),"--")</f>
        <v>356885</v>
      </c>
      <c r="AT2">
        <f ca="1">IF(ISNUMBER(Main!$F$6),INDEX($B$2:$B$302,MATCH(T2,$A$2:$A$302,0)),"--")</f>
        <v>458974</v>
      </c>
      <c r="AU2">
        <f ca="1">IF(ISNUMBER(Main!$F$7),INDEX($B$2:$B$302,MATCH(U2,$A$2:$A$302,0)),"--")</f>
        <v>510767</v>
      </c>
      <c r="AV2">
        <f ca="1">IF(ISNUMBER(Main!$F$8),INDEX($B$2:$B$302,MATCH(V2,$A$2:$A$302,0)),"--")</f>
        <v>505929</v>
      </c>
      <c r="AW2" t="str">
        <f ca="1">IF(ISNUMBER(Main!$F$9),INDEX($B$2:$B$302,MATCH(W2,$A$2:$A$302,0)),"--")</f>
        <v>--</v>
      </c>
      <c r="AX2" t="str">
        <f ca="1">IF(ISNUMBER(Main!$F$10),INDEX($B$2:$B$302,MATCH(X2,$A$2:$A$302,0)),"--")</f>
        <v>--</v>
      </c>
      <c r="AY2" t="str">
        <f ca="1">IF(ISNUMBER(Main!$F$11),INDEX($B$2:$B$302,MATCH(Y2,$A$2:$A$302,0)),"--")</f>
        <v>--</v>
      </c>
      <c r="AZ2" t="str">
        <f ca="1">IF(ISNUMBER(Main!$F$12),INDEX($B$2:$B$302,MATCH(Z2,$A$2:$A$302,0)),"--")</f>
        <v>--</v>
      </c>
      <c r="BA2" t="str">
        <f ca="1">IF(ISNUMBER(Main!$F$13),INDEX($B$2:$B$302,MATCH(AA2,$A$2:$A$302,0)),"--")</f>
        <v>--</v>
      </c>
      <c r="BB2" t="str">
        <f ca="1">IF(ISNUMBER(Main!$F$14),INDEX($B$2:$B$302,MATCH(AB2,$A$2:$A$302,0)),"--")</f>
        <v>--</v>
      </c>
      <c r="BD2">
        <f ca="1">IF(ISNUMBER(Main!$F$3),IF(D2=0,0,(('Profile Data'!N2-D2)*(AQ2-AD2))/(Q2-D2)+AD2),"--")</f>
        <v>249684.01600000006</v>
      </c>
      <c r="BE2">
        <f ca="1">IF(ISNUMBER(Main!$F$4),IF(E2=0,0,(('Profile Data'!O2-E2)*(AR2-AE2))/(R2-E2)+AE2),"--")</f>
        <v>298750.23</v>
      </c>
      <c r="BF2">
        <f ca="1">IF(ISNUMBER(Main!$F$5),IF(F2=0,0,(('Profile Data'!P2-F2)*(AS2-AF2))/(S2-F2)+AF2),"--")</f>
        <v>354429.375</v>
      </c>
      <c r="BG2">
        <f ca="1">IF(ISNUMBER(Main!$F$6),IF(G2=0,0,(('Profile Data'!Q2-G2)*(AT2-AG2))/(T2-G2)+AG2),"--")</f>
        <v>454461.97700000007</v>
      </c>
      <c r="BH2">
        <f ca="1">IF(ISNUMBER(Main!$F$7),IF(H2=0,0,(('Profile Data'!R2-H2)*(AU2-AH2))/(U2-H2)+AH2),"--")</f>
        <v>508294.78200000018</v>
      </c>
      <c r="BI2">
        <f ca="1">IF(ISNUMBER(Main!$F$8),IF(I2=0,0,(('Profile Data'!S2-I2)*(AV2-AI2))/(V2-I2)+AI2),"--")</f>
        <v>501411.47099999961</v>
      </c>
      <c r="BJ2" t="str">
        <f ca="1">IF(ISNUMBER(Main!$F$9),IF(J2=0,0,(('Profile Data'!T2-J2)*(AW2-AJ2))/(W2-J2)+AJ2),"--")</f>
        <v>--</v>
      </c>
      <c r="BK2" t="str">
        <f ca="1">IF(ISNUMBER(Main!$F$10),IF(K2=0,0,(('Profile Data'!U2-K2)*(AX2-AK2))/(X2-K2)+AK2),"--")</f>
        <v>--</v>
      </c>
      <c r="BL2" t="str">
        <f ca="1">IF(ISNUMBER(Main!$F$11),IF(L2=0,0,(('Profile Data'!V2-L2)*(AY2-AL2))/(Y2-L2)+AL2),"--")</f>
        <v>--</v>
      </c>
      <c r="BM2" t="str">
        <f ca="1">IF(ISNUMBER(Main!$F$12),IF(M2=0,0,(('Profile Data'!W2-M2)*(AZ2-AM2))/(Z2-M2)+AM2),"--")</f>
        <v>--</v>
      </c>
      <c r="BN2" t="str">
        <f ca="1">IF(ISNUMBER(Main!$F$13),IF(N2=0,0,(('Profile Data'!X2-N2)*(BA2-AN2))/(AA2-N2)+AN2),"--")</f>
        <v>--</v>
      </c>
      <c r="BO2" t="str">
        <f ca="1">IF(ISNUMBER(Main!$F$14),IF(O2=0,0,(('Profile Data'!Y2-O2)*(BB2-AO2))/(AB2-O2)+AO2),"--")</f>
        <v>--</v>
      </c>
    </row>
    <row r="3" spans="1:67" x14ac:dyDescent="0.3">
      <c r="A3">
        <v>584</v>
      </c>
      <c r="B3">
        <f>(($A3-$A$6)*($B$2-$B$6))/($A$2-$A$6)+$B$6</f>
        <v>550471.75</v>
      </c>
      <c r="D3" cm="1">
        <f t="array" aca="1" ref="D3" ca="1">IF(ISNUMBER(Main!$F$3),MAX(IF($A$2:$A$302&lt;'Profile Data'!N3,$A$2:$A$302)),"--")</f>
        <v>510</v>
      </c>
      <c r="E3" cm="1">
        <f t="array" aca="1" ref="E3" ca="1">IF(ISNUMBER(Main!$F$4),MAX(IF($A$2:$A$302&lt;'Profile Data'!O3,$A$2:$A$302)),"--")</f>
        <v>522</v>
      </c>
      <c r="F3" cm="1">
        <f t="array" aca="1" ref="F3" ca="1">IF(ISNUMBER(Main!$F$5),MAX(IF($A$2:$A$302&lt;'Profile Data'!P3,$A$2:$A$302)),"--")</f>
        <v>537</v>
      </c>
      <c r="G3" cm="1">
        <f t="array" aca="1" ref="G3" ca="1">IF(ISNUMBER(Main!$F$6),MAX(IF($A$2:$A$302&lt;'Profile Data'!Q3,$A$2:$A$302)),"--")</f>
        <v>561</v>
      </c>
      <c r="H3" cm="1">
        <f t="array" aca="1" ref="H3" ca="1">IF(ISNUMBER(Main!$F$7),MAX(IF($A$2:$A$302&lt;'Profile Data'!R3,$A$2:$A$302)),"--")</f>
        <v>571</v>
      </c>
      <c r="I3" cm="1">
        <f t="array" aca="1" ref="I3" ca="1">IF(ISNUMBER(Main!$F$8),MAX(IF($A$2:$A$302&lt;'Profile Data'!S3,$A$2:$A$302)),"--")</f>
        <v>572</v>
      </c>
      <c r="J3" t="str" cm="1">
        <f t="array" aca="1" ref="J3" ca="1">IF(ISNUMBER(Main!$F$9),MAX(IF($A$2:$A$302&lt;'Profile Data'!T3,$A$2:$A$302)),"--")</f>
        <v>--</v>
      </c>
      <c r="K3" t="str" cm="1">
        <f t="array" aca="1" ref="K3" ca="1">IF(ISNUMBER(Main!$F$10),MAX(IF($A$2:$A$302&lt;'Profile Data'!U3,$A$2:$A$302)),"--")</f>
        <v>--</v>
      </c>
      <c r="L3" t="str" cm="1">
        <f t="array" aca="1" ref="L3" ca="1">IF(ISNUMBER(Main!$F$11),MAX(IF($A$2:$A$302&lt;'Profile Data'!V3,$A$2:$A$302)),"--")</f>
        <v>--</v>
      </c>
      <c r="M3" t="str" cm="1">
        <f t="array" aca="1" ref="M3" ca="1">IF(ISNUMBER(Main!$F$12),MAX(IF($A$2:$A$302&lt;'Profile Data'!W3,$A$2:$A$302)),"--")</f>
        <v>--</v>
      </c>
      <c r="N3" t="str" cm="1">
        <f t="array" aca="1" ref="N3" ca="1">IF(ISNUMBER(Main!$F$13),MAX(IF($A$2:$A$302&lt;'Profile Data'!X3,$A$2:$A$302)),"--")</f>
        <v>--</v>
      </c>
      <c r="O3" t="str" cm="1">
        <f t="array" aca="1" ref="O3" ca="1">IF(ISNUMBER(Main!$F$14),MAX(IF($A$2:$A$302&lt;'Profile Data'!Y3,$A$2:$A$302)),"--")</f>
        <v>--</v>
      </c>
      <c r="Q3" cm="1">
        <f t="array" aca="1" ref="Q3" ca="1">IF(ISNUMBER(Main!$F$3),MIN(IF($A$2:$A$302&gt;'Profile Data'!N3,$A$2:$A$302)),"--")</f>
        <v>511</v>
      </c>
      <c r="R3" cm="1">
        <f t="array" aca="1" ref="R3" ca="1">IF(ISNUMBER(Main!$F$4),MIN(IF($A$2:$A$302&gt;'Profile Data'!O3,$A$2:$A$302)),"--")</f>
        <v>523</v>
      </c>
      <c r="S3" cm="1">
        <f t="array" aca="1" ref="S3" ca="1">IF(ISNUMBER(Main!$F$5),MIN(IF($A$2:$A$302&gt;'Profile Data'!P3,$A$2:$A$302)),"--")</f>
        <v>538</v>
      </c>
      <c r="T3" cm="1">
        <f t="array" aca="1" ref="T3" ca="1">IF(ISNUMBER(Main!$F$6),MIN(IF($A$2:$A$302&gt;'Profile Data'!Q3,$A$2:$A$302)),"--")</f>
        <v>562</v>
      </c>
      <c r="U3" cm="1">
        <f t="array" aca="1" ref="U3" ca="1">IF(ISNUMBER(Main!$F$7),MIN(IF($A$2:$A$302&gt;'Profile Data'!R3,$A$2:$A$302)),"--")</f>
        <v>572</v>
      </c>
      <c r="V3" cm="1">
        <f t="array" aca="1" ref="V3" ca="1">IF(ISNUMBER(Main!$F$8),MIN(IF($A$2:$A$302&gt;'Profile Data'!S3,$A$2:$A$302)),"--")</f>
        <v>573</v>
      </c>
      <c r="W3" t="str" cm="1">
        <f t="array" aca="1" ref="W3" ca="1">IF(ISNUMBER(Main!$F$9),MIN(IF($A$2:$A$302&gt;'Profile Data'!T3,$A$2:$A$302)),"--")</f>
        <v>--</v>
      </c>
      <c r="X3" t="str" cm="1">
        <f t="array" aca="1" ref="X3" ca="1">IF(ISNUMBER(Main!$F$10),MIN(IF($A$2:$A$302&gt;'Profile Data'!U3,$A$2:$A$302)),"--")</f>
        <v>--</v>
      </c>
      <c r="Y3" t="str" cm="1">
        <f t="array" aca="1" ref="Y3" ca="1">IF(ISNUMBER(Main!$F$11),MIN(IF($A$2:$A$302&gt;'Profile Data'!V3,$A$2:$A$302)),"--")</f>
        <v>--</v>
      </c>
      <c r="Z3" t="str" cm="1">
        <f t="array" aca="1" ref="Z3" ca="1">IF(ISNUMBER(Main!$F$12),MIN(IF($A$2:$A$302&gt;'Profile Data'!W3,$A$2:$A$302)),"--")</f>
        <v>--</v>
      </c>
      <c r="AA3" t="str" cm="1">
        <f t="array" aca="1" ref="AA3" ca="1">IF(ISNUMBER(Main!$F$13),MIN(IF($A$2:$A$302&gt;'Profile Data'!X3,$A$2:$A$302)),"--")</f>
        <v>--</v>
      </c>
      <c r="AB3" t="str" cm="1">
        <f t="array" aca="1" ref="AB3" ca="1">IF(ISNUMBER(Main!$F$14),MIN(IF($A$2:$A$302&gt;'Profile Data'!Y3,$A$2:$A$302)),"--")</f>
        <v>--</v>
      </c>
      <c r="AD3">
        <f ca="1">IF(ISNUMBER(Main!$F$3),INDEX($B$2:$B$302,MATCH(D3,$A$2:$A$302,0)),"--")</f>
        <v>246285</v>
      </c>
      <c r="AE3">
        <f ca="1">IF(ISNUMBER(Main!$F$4),INDEX($B$2:$B$302,MATCH(E3,$A$2:$A$302,0)),"--")</f>
        <v>286271</v>
      </c>
      <c r="AF3">
        <f ca="1">IF(ISNUMBER(Main!$F$5),INDEX($B$2:$B$302,MATCH(F3,$A$2:$A$302,0)),"--")</f>
        <v>341274</v>
      </c>
      <c r="AG3">
        <f ca="1">IF(ISNUMBER(Main!$F$6),INDEX($B$2:$B$302,MATCH(G3,$A$2:$A$302,0)),"--")</f>
        <v>440928</v>
      </c>
      <c r="AH3">
        <f ca="1">IF(ISNUMBER(Main!$F$7),INDEX($B$2:$B$302,MATCH(H3,$A$2:$A$302,0)),"--")</f>
        <v>486851</v>
      </c>
      <c r="AI3">
        <f ca="1">IF(ISNUMBER(Main!$F$8),INDEX($B$2:$B$302,MATCH(I3,$A$2:$A$302,0)),"--")</f>
        <v>491579</v>
      </c>
      <c r="AJ3" t="str">
        <f ca="1">IF(ISNUMBER(Main!$F$9),INDEX($B$2:$B$302,MATCH(J3,$A$2:$A$302,0)),"--")</f>
        <v>--</v>
      </c>
      <c r="AK3" t="str">
        <f ca="1">IF(ISNUMBER(Main!$F$10),INDEX($B$2:$B$302,MATCH(K3,$A$2:$A$302,0)),"--")</f>
        <v>--</v>
      </c>
      <c r="AL3" t="str">
        <f ca="1">IF(ISNUMBER(Main!$F$11),INDEX($B$2:$B$302,MATCH(L3,$A$2:$A$302,0)),"--")</f>
        <v>--</v>
      </c>
      <c r="AM3" t="str">
        <f ca="1">IF(ISNUMBER(Main!$F$12),INDEX($B$2:$B$302,MATCH(M3,$A$2:$A$302,0)),"--")</f>
        <v>--</v>
      </c>
      <c r="AN3" t="str">
        <f ca="1">IF(ISNUMBER(Main!$F$13),INDEX($B$2:$B$302,MATCH(N3,$A$2:$A$302,0)),"--")</f>
        <v>--</v>
      </c>
      <c r="AO3" t="str">
        <f ca="1">IF(ISNUMBER(Main!$F$14),INDEX($B$2:$B$302,MATCH(O3,$A$2:$A$302,0)),"--")</f>
        <v>--</v>
      </c>
      <c r="AQ3">
        <f ca="1">IF(ISNUMBER(Main!$F$3),INDEX($B$2:$B$302,MATCH(Q3,$A$2:$A$302,0)),"--")</f>
        <v>249478</v>
      </c>
      <c r="AR3">
        <f ca="1">IF(ISNUMBER(Main!$F$4),INDEX($B$2:$B$302,MATCH(R3,$A$2:$A$302,0)),"--")</f>
        <v>289763</v>
      </c>
      <c r="AS3">
        <f ca="1">IF(ISNUMBER(Main!$F$5),INDEX($B$2:$B$302,MATCH(S3,$A$2:$A$302,0)),"--")</f>
        <v>345141</v>
      </c>
      <c r="AT3">
        <f ca="1">IF(ISNUMBER(Main!$F$6),INDEX($B$2:$B$302,MATCH(T3,$A$2:$A$302,0)),"--")</f>
        <v>445398</v>
      </c>
      <c r="AU3">
        <f ca="1">IF(ISNUMBER(Main!$F$7),INDEX($B$2:$B$302,MATCH(U3,$A$2:$A$302,0)),"--")</f>
        <v>491579</v>
      </c>
      <c r="AV3">
        <f ca="1">IF(ISNUMBER(Main!$F$8),INDEX($B$2:$B$302,MATCH(V3,$A$2:$A$302,0)),"--")</f>
        <v>496334</v>
      </c>
      <c r="AW3" t="str">
        <f ca="1">IF(ISNUMBER(Main!$F$9),INDEX($B$2:$B$302,MATCH(W3,$A$2:$A$302,0)),"--")</f>
        <v>--</v>
      </c>
      <c r="AX3" t="str">
        <f ca="1">IF(ISNUMBER(Main!$F$10),INDEX($B$2:$B$302,MATCH(X3,$A$2:$A$302,0)),"--")</f>
        <v>--</v>
      </c>
      <c r="AY3" t="str">
        <f ca="1">IF(ISNUMBER(Main!$F$11),INDEX($B$2:$B$302,MATCH(Y3,$A$2:$A$302,0)),"--")</f>
        <v>--</v>
      </c>
      <c r="AZ3" t="str">
        <f ca="1">IF(ISNUMBER(Main!$F$12),INDEX($B$2:$B$302,MATCH(Z3,$A$2:$A$302,0)),"--")</f>
        <v>--</v>
      </c>
      <c r="BA3" t="str">
        <f ca="1">IF(ISNUMBER(Main!$F$13),INDEX($B$2:$B$302,MATCH(AA3,$A$2:$A$302,0)),"--")</f>
        <v>--</v>
      </c>
      <c r="BB3" t="str">
        <f ca="1">IF(ISNUMBER(Main!$F$14),INDEX($B$2:$B$302,MATCH(AB3,$A$2:$A$302,0)),"--")</f>
        <v>--</v>
      </c>
      <c r="BD3">
        <f ca="1">IF(ISNUMBER(Main!$F$3),IF(D3=0,0,(('Profile Data'!N3-D3)*(AQ3-AD3))/(Q3-D3)+AD3),"--")</f>
        <v>246645.80900000001</v>
      </c>
      <c r="BE3">
        <f ca="1">IF(ISNUMBER(Main!$F$4),IF(E3=0,0,(('Profile Data'!O3-E3)*(AR3-AE3))/(R3-E3)+AE3),"--")</f>
        <v>288935.39600000012</v>
      </c>
      <c r="BF3">
        <f ca="1">IF(ISNUMBER(Main!$F$5),IF(F3=0,0,(('Profile Data'!P3-F3)*(AS3-AF3))/(S3-F3)+AF3),"--")</f>
        <v>342410.89799999993</v>
      </c>
      <c r="BG3">
        <f ca="1">IF(ISNUMBER(Main!$F$6),IF(G3=0,0,(('Profile Data'!Q3-G3)*(AT3-AG3))/(T3-G3)+AG3),"--")</f>
        <v>441325.83000000025</v>
      </c>
      <c r="BH3">
        <f ca="1">IF(ISNUMBER(Main!$F$7),IF(H3=0,0,(('Profile Data'!R3-H3)*(AU3-AH3))/(U3-H3)+AH3),"--")</f>
        <v>490482.10400000017</v>
      </c>
      <c r="BI3">
        <f ca="1">IF(ISNUMBER(Main!$F$8),IF(I3=0,0,(('Profile Data'!S3-I3)*(AV3-AI3))/(V3-I3)+AI3),"--")</f>
        <v>494760.09499999991</v>
      </c>
      <c r="BJ3" t="str">
        <f ca="1">IF(ISNUMBER(Main!$F$9),IF(J3=0,0,(('Profile Data'!T3-J3)*(AW3-AJ3))/(W3-J3)+AJ3),"--")</f>
        <v>--</v>
      </c>
      <c r="BK3" t="str">
        <f ca="1">IF(ISNUMBER(Main!$F$10),IF(K3=0,0,(('Profile Data'!U3-K3)*(AX3-AK3))/(X3-K3)+AK3),"--")</f>
        <v>--</v>
      </c>
      <c r="BL3" t="str">
        <f ca="1">IF(ISNUMBER(Main!$F$11),IF(L3=0,0,(('Profile Data'!V3-L3)*(AY3-AL3))/(Y3-L3)+AL3),"--")</f>
        <v>--</v>
      </c>
      <c r="BM3" t="str">
        <f ca="1">IF(ISNUMBER(Main!$F$12),IF(M3=0,0,(('Profile Data'!W3-M3)*(AZ3-AM3))/(Z3-M3)+AM3),"--")</f>
        <v>--</v>
      </c>
      <c r="BN3" t="str">
        <f ca="1">IF(ISNUMBER(Main!$F$13),IF(N3=0,0,(('Profile Data'!X3-N3)*(BA3-AN3))/(AA3-N3)+AN3),"--")</f>
        <v>--</v>
      </c>
      <c r="BO3" t="str">
        <f ca="1">IF(ISNUMBER(Main!$F$14),IF(O3=0,0,(('Profile Data'!Y3-O3)*(BB3-AO3))/(AB3-O3)+AO3),"--")</f>
        <v>--</v>
      </c>
    </row>
    <row r="4" spans="1:67" x14ac:dyDescent="0.3">
      <c r="A4">
        <v>583</v>
      </c>
      <c r="B4">
        <f t="shared" ref="B4:B5" si="0">(($A4-$A$6)*($B$2-$B$6))/($A$2-$A$6)+$B$6</f>
        <v>545443.5</v>
      </c>
      <c r="D4" cm="1">
        <f t="array" aca="1" ref="D4" ca="1">IF(ISNUMBER(Main!$F$3),MAX(IF($A$2:$A$302&lt;'Profile Data'!N4,$A$2:$A$302)),"--")</f>
        <v>507</v>
      </c>
      <c r="E4" cm="1">
        <f t="array" aca="1" ref="E4" ca="1">IF(ISNUMBER(Main!$F$4),MAX(IF($A$2:$A$302&lt;'Profile Data'!O4,$A$2:$A$302)),"--")</f>
        <v>518</v>
      </c>
      <c r="F4" cm="1">
        <f t="array" aca="1" ref="F4" ca="1">IF(ISNUMBER(Main!$F$5),MAX(IF($A$2:$A$302&lt;'Profile Data'!P4,$A$2:$A$302)),"--")</f>
        <v>534</v>
      </c>
      <c r="G4" cm="1">
        <f t="array" aca="1" ref="G4" ca="1">IF(ISNUMBER(Main!$F$6),MAX(IF($A$2:$A$302&lt;'Profile Data'!Q4,$A$2:$A$302)),"--")</f>
        <v>557</v>
      </c>
      <c r="H4" cm="1">
        <f t="array" aca="1" ref="H4" ca="1">IF(ISNUMBER(Main!$F$7),MAX(IF($A$2:$A$302&lt;'Profile Data'!R4,$A$2:$A$302)),"--")</f>
        <v>568</v>
      </c>
      <c r="I4" cm="1">
        <f t="array" aca="1" ref="I4" ca="1">IF(ISNUMBER(Main!$F$8),MAX(IF($A$2:$A$302&lt;'Profile Data'!S4,$A$2:$A$302)),"--")</f>
        <v>568</v>
      </c>
      <c r="J4" t="str" cm="1">
        <f t="array" aca="1" ref="J4" ca="1">IF(ISNUMBER(Main!$F$9),MAX(IF($A$2:$A$302&lt;'Profile Data'!T4,$A$2:$A$302)),"--")</f>
        <v>--</v>
      </c>
      <c r="K4" t="str" cm="1">
        <f t="array" aca="1" ref="K4" ca="1">IF(ISNUMBER(Main!$F$10),MAX(IF($A$2:$A$302&lt;'Profile Data'!U4,$A$2:$A$302)),"--")</f>
        <v>--</v>
      </c>
      <c r="L4" t="str" cm="1">
        <f t="array" aca="1" ref="L4" ca="1">IF(ISNUMBER(Main!$F$11),MAX(IF($A$2:$A$302&lt;'Profile Data'!V4,$A$2:$A$302)),"--")</f>
        <v>--</v>
      </c>
      <c r="M4" t="str" cm="1">
        <f t="array" aca="1" ref="M4" ca="1">IF(ISNUMBER(Main!$F$12),MAX(IF($A$2:$A$302&lt;'Profile Data'!W4,$A$2:$A$302)),"--")</f>
        <v>--</v>
      </c>
      <c r="N4" t="str" cm="1">
        <f t="array" aca="1" ref="N4" ca="1">IF(ISNUMBER(Main!$F$13),MAX(IF($A$2:$A$302&lt;'Profile Data'!X4,$A$2:$A$302)),"--")</f>
        <v>--</v>
      </c>
      <c r="O4" t="str" cm="1">
        <f t="array" aca="1" ref="O4" ca="1">IF(ISNUMBER(Main!$F$14),MAX(IF($A$2:$A$302&lt;'Profile Data'!Y4,$A$2:$A$302)),"--")</f>
        <v>--</v>
      </c>
      <c r="Q4" cm="1">
        <f t="array" aca="1" ref="Q4" ca="1">IF(ISNUMBER(Main!$F$3),MIN(IF($A$2:$A$302&gt;'Profile Data'!N4,$A$2:$A$302)),"--")</f>
        <v>508</v>
      </c>
      <c r="R4" cm="1">
        <f t="array" aca="1" ref="R4" ca="1">IF(ISNUMBER(Main!$F$4),MIN(IF($A$2:$A$302&gt;'Profile Data'!O4,$A$2:$A$302)),"--")</f>
        <v>519</v>
      </c>
      <c r="S4" cm="1">
        <f t="array" aca="1" ref="S4" ca="1">IF(ISNUMBER(Main!$F$5),MIN(IF($A$2:$A$302&gt;'Profile Data'!P4,$A$2:$A$302)),"--")</f>
        <v>535</v>
      </c>
      <c r="T4" cm="1">
        <f t="array" aca="1" ref="T4" ca="1">IF(ISNUMBER(Main!$F$6),MIN(IF($A$2:$A$302&gt;'Profile Data'!Q4,$A$2:$A$302)),"--")</f>
        <v>558</v>
      </c>
      <c r="U4" cm="1">
        <f t="array" aca="1" ref="U4" ca="1">IF(ISNUMBER(Main!$F$7),MIN(IF($A$2:$A$302&gt;'Profile Data'!R4,$A$2:$A$302)),"--")</f>
        <v>569</v>
      </c>
      <c r="V4" cm="1">
        <f t="array" aca="1" ref="V4" ca="1">IF(ISNUMBER(Main!$F$8),MIN(IF($A$2:$A$302&gt;'Profile Data'!S4,$A$2:$A$302)),"--")</f>
        <v>569</v>
      </c>
      <c r="W4" t="str" cm="1">
        <f t="array" aca="1" ref="W4" ca="1">IF(ISNUMBER(Main!$F$9),MIN(IF($A$2:$A$302&gt;'Profile Data'!T4,$A$2:$A$302)),"--")</f>
        <v>--</v>
      </c>
      <c r="X4" t="str" cm="1">
        <f t="array" aca="1" ref="X4" ca="1">IF(ISNUMBER(Main!$F$10),MIN(IF($A$2:$A$302&gt;'Profile Data'!U4,$A$2:$A$302)),"--")</f>
        <v>--</v>
      </c>
      <c r="Y4" t="str" cm="1">
        <f t="array" aca="1" ref="Y4" ca="1">IF(ISNUMBER(Main!$F$11),MIN(IF($A$2:$A$302&gt;'Profile Data'!V4,$A$2:$A$302)),"--")</f>
        <v>--</v>
      </c>
      <c r="Z4" t="str" cm="1">
        <f t="array" aca="1" ref="Z4" ca="1">IF(ISNUMBER(Main!$F$12),MIN(IF($A$2:$A$302&gt;'Profile Data'!W4,$A$2:$A$302)),"--")</f>
        <v>--</v>
      </c>
      <c r="AA4" t="str" cm="1">
        <f t="array" aca="1" ref="AA4" ca="1">IF(ISNUMBER(Main!$F$13),MIN(IF($A$2:$A$302&gt;'Profile Data'!X4,$A$2:$A$302)),"--")</f>
        <v>--</v>
      </c>
      <c r="AB4" t="str" cm="1">
        <f t="array" aca="1" ref="AB4" ca="1">IF(ISNUMBER(Main!$F$14),MIN(IF($A$2:$A$302&gt;'Profile Data'!Y4,$A$2:$A$302)),"--")</f>
        <v>--</v>
      </c>
      <c r="AD4">
        <f ca="1">IF(ISNUMBER(Main!$F$3),INDEX($B$2:$B$302,MATCH(D4,$A$2:$A$302,0)),"--")</f>
        <v>236830</v>
      </c>
      <c r="AE4">
        <f ca="1">IF(ISNUMBER(Main!$F$4),INDEX($B$2:$B$302,MATCH(E4,$A$2:$A$302,0)),"--")</f>
        <v>272543</v>
      </c>
      <c r="AF4">
        <f ca="1">IF(ISNUMBER(Main!$F$5),INDEX($B$2:$B$302,MATCH(F4,$A$2:$A$302,0)),"--")</f>
        <v>329830</v>
      </c>
      <c r="AG4">
        <f ca="1">IF(ISNUMBER(Main!$F$6),INDEX($B$2:$B$302,MATCH(G4,$A$2:$A$302,0)),"--")</f>
        <v>423288</v>
      </c>
      <c r="AH4">
        <f ca="1">IF(ISNUMBER(Main!$F$7),INDEX($B$2:$B$302,MATCH(H4,$A$2:$A$302,0)),"--")</f>
        <v>472798</v>
      </c>
      <c r="AI4">
        <f ca="1">IF(ISNUMBER(Main!$F$8),INDEX($B$2:$B$302,MATCH(I4,$A$2:$A$302,0)),"--")</f>
        <v>472798</v>
      </c>
      <c r="AJ4" t="str">
        <f ca="1">IF(ISNUMBER(Main!$F$9),INDEX($B$2:$B$302,MATCH(J4,$A$2:$A$302,0)),"--")</f>
        <v>--</v>
      </c>
      <c r="AK4" t="str">
        <f ca="1">IF(ISNUMBER(Main!$F$10),INDEX($B$2:$B$302,MATCH(K4,$A$2:$A$302,0)),"--")</f>
        <v>--</v>
      </c>
      <c r="AL4" t="str">
        <f ca="1">IF(ISNUMBER(Main!$F$11),INDEX($B$2:$B$302,MATCH(L4,$A$2:$A$302,0)),"--")</f>
        <v>--</v>
      </c>
      <c r="AM4" t="str">
        <f ca="1">IF(ISNUMBER(Main!$F$12),INDEX($B$2:$B$302,MATCH(M4,$A$2:$A$302,0)),"--")</f>
        <v>--</v>
      </c>
      <c r="AN4" t="str">
        <f ca="1">IF(ISNUMBER(Main!$F$13),INDEX($B$2:$B$302,MATCH(N4,$A$2:$A$302,0)),"--")</f>
        <v>--</v>
      </c>
      <c r="AO4" t="str">
        <f ca="1">IF(ISNUMBER(Main!$F$14),INDEX($B$2:$B$302,MATCH(O4,$A$2:$A$302,0)),"--")</f>
        <v>--</v>
      </c>
      <c r="AQ4">
        <f ca="1">IF(ISNUMBER(Main!$F$3),INDEX($B$2:$B$302,MATCH(Q4,$A$2:$A$302,0)),"--")</f>
        <v>239956</v>
      </c>
      <c r="AR4">
        <f ca="1">IF(ISNUMBER(Main!$F$4),INDEX($B$2:$B$302,MATCH(R4,$A$2:$A$302,0)),"--")</f>
        <v>275941</v>
      </c>
      <c r="AS4">
        <f ca="1">IF(ISNUMBER(Main!$F$5),INDEX($B$2:$B$302,MATCH(S4,$A$2:$A$302,0)),"--")</f>
        <v>333618</v>
      </c>
      <c r="AT4">
        <f ca="1">IF(ISNUMBER(Main!$F$6),INDEX($B$2:$B$302,MATCH(T4,$A$2:$A$302,0)),"--")</f>
        <v>427660</v>
      </c>
      <c r="AU4">
        <f ca="1">IF(ISNUMBER(Main!$F$7),INDEX($B$2:$B$302,MATCH(U4,$A$2:$A$302,0)),"--")</f>
        <v>477460</v>
      </c>
      <c r="AV4">
        <f ca="1">IF(ISNUMBER(Main!$F$8),INDEX($B$2:$B$302,MATCH(V4,$A$2:$A$302,0)),"--")</f>
        <v>477460</v>
      </c>
      <c r="AW4" t="str">
        <f ca="1">IF(ISNUMBER(Main!$F$9),INDEX($B$2:$B$302,MATCH(W4,$A$2:$A$302,0)),"--")</f>
        <v>--</v>
      </c>
      <c r="AX4" t="str">
        <f ca="1">IF(ISNUMBER(Main!$F$10),INDEX($B$2:$B$302,MATCH(X4,$A$2:$A$302,0)),"--")</f>
        <v>--</v>
      </c>
      <c r="AY4" t="str">
        <f ca="1">IF(ISNUMBER(Main!$F$11),INDEX($B$2:$B$302,MATCH(Y4,$A$2:$A$302,0)),"--")</f>
        <v>--</v>
      </c>
      <c r="AZ4" t="str">
        <f ca="1">IF(ISNUMBER(Main!$F$12),INDEX($B$2:$B$302,MATCH(Z4,$A$2:$A$302,0)),"--")</f>
        <v>--</v>
      </c>
      <c r="BA4" t="str">
        <f ca="1">IF(ISNUMBER(Main!$F$13),INDEX($B$2:$B$302,MATCH(AA4,$A$2:$A$302,0)),"--")</f>
        <v>--</v>
      </c>
      <c r="BB4" t="str">
        <f ca="1">IF(ISNUMBER(Main!$F$14),INDEX($B$2:$B$302,MATCH(AB4,$A$2:$A$302,0)),"--")</f>
        <v>--</v>
      </c>
      <c r="BD4">
        <f ca="1">IF(ISNUMBER(Main!$F$3),IF(D4=0,0,(('Profile Data'!N4-D4)*(AQ4-AD4))/(Q4-D4)+AD4),"--")</f>
        <v>238017.88000000015</v>
      </c>
      <c r="BE4">
        <f ca="1">IF(ISNUMBER(Main!$F$4),IF(E4=0,0,(('Profile Data'!O4-E4)*(AR4-AE4))/(R4-E4)+AE4),"--")</f>
        <v>275213.82800000021</v>
      </c>
      <c r="BF4">
        <f ca="1">IF(ISNUMBER(Main!$F$5),IF(F4=0,0,(('Profile Data'!P4-F4)*(AS4-AF4))/(S4-F4)+AF4),"--")</f>
        <v>333311.17199999996</v>
      </c>
      <c r="BG4">
        <f ca="1">IF(ISNUMBER(Main!$F$6),IF(G4=0,0,(('Profile Data'!Q4-G4)*(AT4-AG4))/(T4-G4)+AG4),"--")</f>
        <v>427069.78</v>
      </c>
      <c r="BH4">
        <f ca="1">IF(ISNUMBER(Main!$F$7),IF(H4=0,0,(('Profile Data'!R4-H4)*(AU4-AH4))/(U4-H4)+AH4),"--")</f>
        <v>476448.34600000008</v>
      </c>
      <c r="BI4">
        <f ca="1">IF(ISNUMBER(Main!$F$8),IF(I4=0,0,(('Profile Data'!S4-I4)*(AV4-AI4))/(V4-I4)+AI4),"--")</f>
        <v>475142.98599999968</v>
      </c>
      <c r="BJ4" t="str">
        <f ca="1">IF(ISNUMBER(Main!$F$9),IF(J4=0,0,(('Profile Data'!T4-J4)*(AW4-AJ4))/(W4-J4)+AJ4),"--")</f>
        <v>--</v>
      </c>
      <c r="BK4" t="str">
        <f ca="1">IF(ISNUMBER(Main!$F$10),IF(K4=0,0,(('Profile Data'!U4-K4)*(AX4-AK4))/(X4-K4)+AK4),"--")</f>
        <v>--</v>
      </c>
      <c r="BL4" t="str">
        <f ca="1">IF(ISNUMBER(Main!$F$11),IF(L4=0,0,(('Profile Data'!V4-L4)*(AY4-AL4))/(Y4-L4)+AL4),"--")</f>
        <v>--</v>
      </c>
      <c r="BM4" t="str">
        <f ca="1">IF(ISNUMBER(Main!$F$12),IF(M4=0,0,(('Profile Data'!W4-M4)*(AZ4-AM4))/(Z4-M4)+AM4),"--")</f>
        <v>--</v>
      </c>
      <c r="BN4" t="str">
        <f ca="1">IF(ISNUMBER(Main!$F$13),IF(N4=0,0,(('Profile Data'!X4-N4)*(BA4-AN4))/(AA4-N4)+AN4),"--")</f>
        <v>--</v>
      </c>
      <c r="BO4" t="str">
        <f ca="1">IF(ISNUMBER(Main!$F$14),IF(O4=0,0,(('Profile Data'!Y4-O4)*(BB4-AO4))/(AB4-O4)+AO4),"--")</f>
        <v>--</v>
      </c>
    </row>
    <row r="5" spans="1:67" x14ac:dyDescent="0.3">
      <c r="A5">
        <v>582</v>
      </c>
      <c r="B5">
        <f t="shared" si="0"/>
        <v>540415.25</v>
      </c>
      <c r="D5" cm="1">
        <f t="array" aca="1" ref="D5" ca="1">IF(ISNUMBER(Main!$F$3),MAX(IF($A$2:$A$302&lt;'Profile Data'!N5,$A$2:$A$302)),"--")</f>
        <v>504</v>
      </c>
      <c r="E5" cm="1">
        <f t="array" aca="1" ref="E5" ca="1">IF(ISNUMBER(Main!$F$4),MAX(IF($A$2:$A$302&lt;'Profile Data'!O5,$A$2:$A$302)),"--")</f>
        <v>515</v>
      </c>
      <c r="F5" cm="1">
        <f t="array" aca="1" ref="F5" ca="1">IF(ISNUMBER(Main!$F$5),MAX(IF($A$2:$A$302&lt;'Profile Data'!P5,$A$2:$A$302)),"--")</f>
        <v>531</v>
      </c>
      <c r="G5" cm="1">
        <f t="array" aca="1" ref="G5" ca="1">IF(ISNUMBER(Main!$F$6),MAX(IF($A$2:$A$302&lt;'Profile Data'!Q5,$A$2:$A$302)),"--")</f>
        <v>555</v>
      </c>
      <c r="H5" cm="1">
        <f t="array" aca="1" ref="H5" ca="1">IF(ISNUMBER(Main!$F$7),MAX(IF($A$2:$A$302&lt;'Profile Data'!R5,$A$2:$A$302)),"--")</f>
        <v>565</v>
      </c>
      <c r="I5" cm="1">
        <f t="array" aca="1" ref="I5" ca="1">IF(ISNUMBER(Main!$F$8),MAX(IF($A$2:$A$302&lt;'Profile Data'!S5,$A$2:$A$302)),"--")</f>
        <v>567</v>
      </c>
      <c r="J5" t="str" cm="1">
        <f t="array" aca="1" ref="J5" ca="1">IF(ISNUMBER(Main!$F$9),MAX(IF($A$2:$A$302&lt;'Profile Data'!T5,$A$2:$A$302)),"--")</f>
        <v>--</v>
      </c>
      <c r="K5" t="str" cm="1">
        <f t="array" aca="1" ref="K5" ca="1">IF(ISNUMBER(Main!$F$10),MAX(IF($A$2:$A$302&lt;'Profile Data'!U5,$A$2:$A$302)),"--")</f>
        <v>--</v>
      </c>
      <c r="L5" t="str" cm="1">
        <f t="array" aca="1" ref="L5" ca="1">IF(ISNUMBER(Main!$F$11),MAX(IF($A$2:$A$302&lt;'Profile Data'!V5,$A$2:$A$302)),"--")</f>
        <v>--</v>
      </c>
      <c r="M5" t="str" cm="1">
        <f t="array" aca="1" ref="M5" ca="1">IF(ISNUMBER(Main!$F$12),MAX(IF($A$2:$A$302&lt;'Profile Data'!W5,$A$2:$A$302)),"--")</f>
        <v>--</v>
      </c>
      <c r="N5" t="str" cm="1">
        <f t="array" aca="1" ref="N5" ca="1">IF(ISNUMBER(Main!$F$13),MAX(IF($A$2:$A$302&lt;'Profile Data'!X5,$A$2:$A$302)),"--")</f>
        <v>--</v>
      </c>
      <c r="O5" t="str" cm="1">
        <f t="array" aca="1" ref="O5" ca="1">IF(ISNUMBER(Main!$F$14),MAX(IF($A$2:$A$302&lt;'Profile Data'!Y5,$A$2:$A$302)),"--")</f>
        <v>--</v>
      </c>
      <c r="Q5" cm="1">
        <f t="array" aca="1" ref="Q5" ca="1">IF(ISNUMBER(Main!$F$3),MIN(IF($A$2:$A$302&gt;'Profile Data'!N5,$A$2:$A$302)),"--")</f>
        <v>505</v>
      </c>
      <c r="R5" cm="1">
        <f t="array" aca="1" ref="R5" ca="1">IF(ISNUMBER(Main!$F$4),MIN(IF($A$2:$A$302&gt;'Profile Data'!O5,$A$2:$A$302)),"--")</f>
        <v>516</v>
      </c>
      <c r="S5" cm="1">
        <f t="array" aca="1" ref="S5" ca="1">IF(ISNUMBER(Main!$F$5),MIN(IF($A$2:$A$302&gt;'Profile Data'!P5,$A$2:$A$302)),"--")</f>
        <v>532</v>
      </c>
      <c r="T5" cm="1">
        <f t="array" aca="1" ref="T5" ca="1">IF(ISNUMBER(Main!$F$6),MIN(IF($A$2:$A$302&gt;'Profile Data'!Q5,$A$2:$A$302)),"--")</f>
        <v>556</v>
      </c>
      <c r="U5" cm="1">
        <f t="array" aca="1" ref="U5" ca="1">IF(ISNUMBER(Main!$F$7),MIN(IF($A$2:$A$302&gt;'Profile Data'!R5,$A$2:$A$302)),"--")</f>
        <v>566</v>
      </c>
      <c r="V5" cm="1">
        <f t="array" aca="1" ref="V5" ca="1">IF(ISNUMBER(Main!$F$8),MIN(IF($A$2:$A$302&gt;'Profile Data'!S5,$A$2:$A$302)),"--")</f>
        <v>568</v>
      </c>
      <c r="W5" t="str" cm="1">
        <f t="array" aca="1" ref="W5" ca="1">IF(ISNUMBER(Main!$F$9),MIN(IF($A$2:$A$302&gt;'Profile Data'!T5,$A$2:$A$302)),"--")</f>
        <v>--</v>
      </c>
      <c r="X5" t="str" cm="1">
        <f t="array" aca="1" ref="X5" ca="1">IF(ISNUMBER(Main!$F$10),MIN(IF($A$2:$A$302&gt;'Profile Data'!U5,$A$2:$A$302)),"--")</f>
        <v>--</v>
      </c>
      <c r="Y5" t="str" cm="1">
        <f t="array" aca="1" ref="Y5" ca="1">IF(ISNUMBER(Main!$F$11),MIN(IF($A$2:$A$302&gt;'Profile Data'!V5,$A$2:$A$302)),"--")</f>
        <v>--</v>
      </c>
      <c r="Z5" t="str" cm="1">
        <f t="array" aca="1" ref="Z5" ca="1">IF(ISNUMBER(Main!$F$12),MIN(IF($A$2:$A$302&gt;'Profile Data'!W5,$A$2:$A$302)),"--")</f>
        <v>--</v>
      </c>
      <c r="AA5" t="str" cm="1">
        <f t="array" aca="1" ref="AA5" ca="1">IF(ISNUMBER(Main!$F$13),MIN(IF($A$2:$A$302&gt;'Profile Data'!X5,$A$2:$A$302)),"--")</f>
        <v>--</v>
      </c>
      <c r="AB5" t="str" cm="1">
        <f t="array" aca="1" ref="AB5" ca="1">IF(ISNUMBER(Main!$F$14),MIN(IF($A$2:$A$302&gt;'Profile Data'!Y5,$A$2:$A$302)),"--")</f>
        <v>--</v>
      </c>
      <c r="AD5">
        <f ca="1">IF(ISNUMBER(Main!$F$3),INDEX($B$2:$B$302,MATCH(D5,$A$2:$A$302,0)),"--")</f>
        <v>227601</v>
      </c>
      <c r="AE5">
        <f ca="1">IF(ISNUMBER(Main!$F$4),INDEX($B$2:$B$302,MATCH(E5,$A$2:$A$302,0)),"--")</f>
        <v>262505</v>
      </c>
      <c r="AF5">
        <f ca="1">IF(ISNUMBER(Main!$F$5),INDEX($B$2:$B$302,MATCH(F5,$A$2:$A$302,0)),"--")</f>
        <v>318623</v>
      </c>
      <c r="AG5">
        <f ca="1">IF(ISNUMBER(Main!$F$6),INDEX($B$2:$B$302,MATCH(G5,$A$2:$A$302,0)),"--")</f>
        <v>414627</v>
      </c>
      <c r="AH5">
        <f ca="1">IF(ISNUMBER(Main!$F$7),INDEX($B$2:$B$302,MATCH(H5,$A$2:$A$302,0)),"--")</f>
        <v>458974</v>
      </c>
      <c r="AI5">
        <f ca="1">IF(ISNUMBER(Main!$F$8),INDEX($B$2:$B$302,MATCH(I5,$A$2:$A$302,0)),"--")</f>
        <v>468162</v>
      </c>
      <c r="AJ5" t="str">
        <f ca="1">IF(ISNUMBER(Main!$F$9),INDEX($B$2:$B$302,MATCH(J5,$A$2:$A$302,0)),"--")</f>
        <v>--</v>
      </c>
      <c r="AK5" t="str">
        <f ca="1">IF(ISNUMBER(Main!$F$10),INDEX($B$2:$B$302,MATCH(K5,$A$2:$A$302,0)),"--")</f>
        <v>--</v>
      </c>
      <c r="AL5" t="str">
        <f ca="1">IF(ISNUMBER(Main!$F$11),INDEX($B$2:$B$302,MATCH(L5,$A$2:$A$302,0)),"--")</f>
        <v>--</v>
      </c>
      <c r="AM5" t="str">
        <f ca="1">IF(ISNUMBER(Main!$F$12),INDEX($B$2:$B$302,MATCH(M5,$A$2:$A$302,0)),"--")</f>
        <v>--</v>
      </c>
      <c r="AN5" t="str">
        <f ca="1">IF(ISNUMBER(Main!$F$13),INDEX($B$2:$B$302,MATCH(N5,$A$2:$A$302,0)),"--")</f>
        <v>--</v>
      </c>
      <c r="AO5" t="str">
        <f ca="1">IF(ISNUMBER(Main!$F$14),INDEX($B$2:$B$302,MATCH(O5,$A$2:$A$302,0)),"--")</f>
        <v>--</v>
      </c>
      <c r="AQ5">
        <f ca="1">IF(ISNUMBER(Main!$F$3),INDEX($B$2:$B$302,MATCH(Q5,$A$2:$A$302,0)),"--")</f>
        <v>230652</v>
      </c>
      <c r="AR5">
        <f ca="1">IF(ISNUMBER(Main!$F$4),INDEX($B$2:$B$302,MATCH(R5,$A$2:$A$302,0)),"--")</f>
        <v>265825</v>
      </c>
      <c r="AS5">
        <f ca="1">IF(ISNUMBER(Main!$F$5),INDEX($B$2:$B$302,MATCH(S5,$A$2:$A$302,0)),"--")</f>
        <v>322332</v>
      </c>
      <c r="AT5">
        <f ca="1">IF(ISNUMBER(Main!$F$6),INDEX($B$2:$B$302,MATCH(T5,$A$2:$A$302,0)),"--")</f>
        <v>418944</v>
      </c>
      <c r="AU5">
        <f ca="1">IF(ISNUMBER(Main!$F$7),INDEX($B$2:$B$302,MATCH(U5,$A$2:$A$302,0)),"--")</f>
        <v>463554</v>
      </c>
      <c r="AV5">
        <f ca="1">IF(ISNUMBER(Main!$F$8),INDEX($B$2:$B$302,MATCH(V5,$A$2:$A$302,0)),"--")</f>
        <v>472798</v>
      </c>
      <c r="AW5" t="str">
        <f ca="1">IF(ISNUMBER(Main!$F$9),INDEX($B$2:$B$302,MATCH(W5,$A$2:$A$302,0)),"--")</f>
        <v>--</v>
      </c>
      <c r="AX5" t="str">
        <f ca="1">IF(ISNUMBER(Main!$F$10),INDEX($B$2:$B$302,MATCH(X5,$A$2:$A$302,0)),"--")</f>
        <v>--</v>
      </c>
      <c r="AY5" t="str">
        <f ca="1">IF(ISNUMBER(Main!$F$11),INDEX($B$2:$B$302,MATCH(Y5,$A$2:$A$302,0)),"--")</f>
        <v>--</v>
      </c>
      <c r="AZ5" t="str">
        <f ca="1">IF(ISNUMBER(Main!$F$12),INDEX($B$2:$B$302,MATCH(Z5,$A$2:$A$302,0)),"--")</f>
        <v>--</v>
      </c>
      <c r="BA5" t="str">
        <f ca="1">IF(ISNUMBER(Main!$F$13),INDEX($B$2:$B$302,MATCH(AA5,$A$2:$A$302,0)),"--")</f>
        <v>--</v>
      </c>
      <c r="BB5" t="str">
        <f ca="1">IF(ISNUMBER(Main!$F$14),INDEX($B$2:$B$302,MATCH(AB5,$A$2:$A$302,0)),"--")</f>
        <v>--</v>
      </c>
      <c r="BD5">
        <f ca="1">IF(ISNUMBER(Main!$F$3),IF(D5=0,0,(('Profile Data'!N5-D5)*(AQ5-AD5))/(Q5-D5)+AD5),"--")</f>
        <v>228299.67900000012</v>
      </c>
      <c r="BE5">
        <f ca="1">IF(ISNUMBER(Main!$F$4),IF(E5=0,0,(('Profile Data'!O5-E5)*(AR5-AE5))/(R5-E5)+AE5),"--")</f>
        <v>264998.31999999995</v>
      </c>
      <c r="BF5">
        <f ca="1">IF(ISNUMBER(Main!$F$5),IF(F5=0,0,(('Profile Data'!P5-F5)*(AS5-AF5))/(S5-F5)+AF5),"--")</f>
        <v>319168.22300000017</v>
      </c>
      <c r="BG5">
        <f ca="1">IF(ISNUMBER(Main!$F$6),IF(G5=0,0,(('Profile Data'!Q5-G5)*(AT5-AG5))/(T5-G5)+AG5),"--")</f>
        <v>415477.44900000002</v>
      </c>
      <c r="BH5">
        <f ca="1">IF(ISNUMBER(Main!$F$7),IF(H5=0,0,(('Profile Data'!R5-H5)*(AU5-AH5))/(U5-H5)+AH5),"--")</f>
        <v>462395.25999999978</v>
      </c>
      <c r="BI5">
        <f ca="1">IF(ISNUMBER(Main!$F$8),IF(I5=0,0,(('Profile Data'!S5-I5)*(AV5-AI5))/(V5-I5)+AI5),"--")</f>
        <v>469098.47200000001</v>
      </c>
      <c r="BJ5" t="str">
        <f ca="1">IF(ISNUMBER(Main!$F$9),IF(J5=0,0,(('Profile Data'!T5-J5)*(AW5-AJ5))/(W5-J5)+AJ5),"--")</f>
        <v>--</v>
      </c>
      <c r="BK5" t="str">
        <f ca="1">IF(ISNUMBER(Main!$F$10),IF(K5=0,0,(('Profile Data'!U5-K5)*(AX5-AK5))/(X5-K5)+AK5),"--")</f>
        <v>--</v>
      </c>
      <c r="BL5" t="str">
        <f ca="1">IF(ISNUMBER(Main!$F$11),IF(L5=0,0,(('Profile Data'!V5-L5)*(AY5-AL5))/(Y5-L5)+AL5),"--")</f>
        <v>--</v>
      </c>
      <c r="BM5" t="str">
        <f ca="1">IF(ISNUMBER(Main!$F$12),IF(M5=0,0,(('Profile Data'!W5-M5)*(AZ5-AM5))/(Z5-M5)+AM5),"--")</f>
        <v>--</v>
      </c>
      <c r="BN5" t="str">
        <f ca="1">IF(ISNUMBER(Main!$F$13),IF(N5=0,0,(('Profile Data'!X5-N5)*(BA5-AN5))/(AA5-N5)+AN5),"--")</f>
        <v>--</v>
      </c>
      <c r="BO5" t="str">
        <f ca="1">IF(ISNUMBER(Main!$F$14),IF(O5=0,0,(('Profile Data'!Y5-O5)*(BB5-AO5))/(AB5-O5)+AO5),"--")</f>
        <v>--</v>
      </c>
    </row>
    <row r="6" spans="1:67" x14ac:dyDescent="0.3">
      <c r="A6">
        <v>581</v>
      </c>
      <c r="B6">
        <v>535387</v>
      </c>
      <c r="D6" cm="1">
        <f t="array" aca="1" ref="D6" ca="1">IF(ISNUMBER(Main!$F$3),MAX(IF($A$2:$A$302&lt;'Profile Data'!N6,$A$2:$A$302)),"--")</f>
        <v>501</v>
      </c>
      <c r="E6" cm="1">
        <f t="array" aca="1" ref="E6" ca="1">IF(ISNUMBER(Main!$F$4),MAX(IF($A$2:$A$302&lt;'Profile Data'!O6,$A$2:$A$302)),"--")</f>
        <v>512</v>
      </c>
      <c r="F6" cm="1">
        <f t="array" aca="1" ref="F6" ca="1">IF(ISNUMBER(Main!$F$5),MAX(IF($A$2:$A$302&lt;'Profile Data'!P6,$A$2:$A$302)),"--")</f>
        <v>528</v>
      </c>
      <c r="G6" cm="1">
        <f t="array" aca="1" ref="G6" ca="1">IF(ISNUMBER(Main!$F$6),MAX(IF($A$2:$A$302&lt;'Profile Data'!Q6,$A$2:$A$302)),"--")</f>
        <v>551</v>
      </c>
      <c r="H6" cm="1">
        <f t="array" aca="1" ref="H6" ca="1">IF(ISNUMBER(Main!$F$7),MAX(IF($A$2:$A$302&lt;'Profile Data'!R6,$A$2:$A$302)),"--")</f>
        <v>556</v>
      </c>
      <c r="I6" cm="1">
        <f t="array" aca="1" ref="I6" ca="1">IF(ISNUMBER(Main!$F$8),MAX(IF($A$2:$A$302&lt;'Profile Data'!S6,$A$2:$A$302)),"--")</f>
        <v>563</v>
      </c>
      <c r="J6" t="str" cm="1">
        <f t="array" aca="1" ref="J6" ca="1">IF(ISNUMBER(Main!$F$9),MAX(IF($A$2:$A$302&lt;'Profile Data'!T6,$A$2:$A$302)),"--")</f>
        <v>--</v>
      </c>
      <c r="K6" t="str" cm="1">
        <f t="array" aca="1" ref="K6" ca="1">IF(ISNUMBER(Main!$F$10),MAX(IF($A$2:$A$302&lt;'Profile Data'!U6,$A$2:$A$302)),"--")</f>
        <v>--</v>
      </c>
      <c r="L6" t="str" cm="1">
        <f t="array" aca="1" ref="L6" ca="1">IF(ISNUMBER(Main!$F$11),MAX(IF($A$2:$A$302&lt;'Profile Data'!V6,$A$2:$A$302)),"--")</f>
        <v>--</v>
      </c>
      <c r="M6" t="str" cm="1">
        <f t="array" aca="1" ref="M6" ca="1">IF(ISNUMBER(Main!$F$12),MAX(IF($A$2:$A$302&lt;'Profile Data'!W6,$A$2:$A$302)),"--")</f>
        <v>--</v>
      </c>
      <c r="N6" t="str" cm="1">
        <f t="array" aca="1" ref="N6" ca="1">IF(ISNUMBER(Main!$F$13),MAX(IF($A$2:$A$302&lt;'Profile Data'!X6,$A$2:$A$302)),"--")</f>
        <v>--</v>
      </c>
      <c r="O6" t="str" cm="1">
        <f t="array" aca="1" ref="O6" ca="1">IF(ISNUMBER(Main!$F$14),MAX(IF($A$2:$A$302&lt;'Profile Data'!Y6,$A$2:$A$302)),"--")</f>
        <v>--</v>
      </c>
      <c r="Q6" cm="1">
        <f t="array" aca="1" ref="Q6" ca="1">IF(ISNUMBER(Main!$F$3),MIN(IF($A$2:$A$302&gt;'Profile Data'!N6,$A$2:$A$302)),"--")</f>
        <v>502</v>
      </c>
      <c r="R6" cm="1">
        <f t="array" aca="1" ref="R6" ca="1">IF(ISNUMBER(Main!$F$4),MIN(IF($A$2:$A$302&gt;'Profile Data'!O6,$A$2:$A$302)),"--")</f>
        <v>513</v>
      </c>
      <c r="S6" cm="1">
        <f t="array" aca="1" ref="S6" ca="1">IF(ISNUMBER(Main!$F$5),MIN(IF($A$2:$A$302&gt;'Profile Data'!P6,$A$2:$A$302)),"--")</f>
        <v>529</v>
      </c>
      <c r="T6" cm="1">
        <f t="array" aca="1" ref="T6" ca="1">IF(ISNUMBER(Main!$F$6),MIN(IF($A$2:$A$302&gt;'Profile Data'!Q6,$A$2:$A$302)),"--")</f>
        <v>552</v>
      </c>
      <c r="U6" cm="1">
        <f t="array" aca="1" ref="U6" ca="1">IF(ISNUMBER(Main!$F$7),MIN(IF($A$2:$A$302&gt;'Profile Data'!R6,$A$2:$A$302)),"--")</f>
        <v>557</v>
      </c>
      <c r="V6" cm="1">
        <f t="array" aca="1" ref="V6" ca="1">IF(ISNUMBER(Main!$F$8),MIN(IF($A$2:$A$302&gt;'Profile Data'!S6,$A$2:$A$302)),"--")</f>
        <v>564</v>
      </c>
      <c r="W6" t="str" cm="1">
        <f t="array" aca="1" ref="W6" ca="1">IF(ISNUMBER(Main!$F$9),MIN(IF($A$2:$A$302&gt;'Profile Data'!T6,$A$2:$A$302)),"--")</f>
        <v>--</v>
      </c>
      <c r="X6" t="str" cm="1">
        <f t="array" aca="1" ref="X6" ca="1">IF(ISNUMBER(Main!$F$10),MIN(IF($A$2:$A$302&gt;'Profile Data'!U6,$A$2:$A$302)),"--")</f>
        <v>--</v>
      </c>
      <c r="Y6" t="str" cm="1">
        <f t="array" aca="1" ref="Y6" ca="1">IF(ISNUMBER(Main!$F$11),MIN(IF($A$2:$A$302&gt;'Profile Data'!V6,$A$2:$A$302)),"--")</f>
        <v>--</v>
      </c>
      <c r="Z6" t="str" cm="1">
        <f t="array" aca="1" ref="Z6" ca="1">IF(ISNUMBER(Main!$F$12),MIN(IF($A$2:$A$302&gt;'Profile Data'!W6,$A$2:$A$302)),"--")</f>
        <v>--</v>
      </c>
      <c r="AA6" t="str" cm="1">
        <f t="array" aca="1" ref="AA6" ca="1">IF(ISNUMBER(Main!$F$13),MIN(IF($A$2:$A$302&gt;'Profile Data'!X6,$A$2:$A$302)),"--")</f>
        <v>--</v>
      </c>
      <c r="AB6" t="str" cm="1">
        <f t="array" aca="1" ref="AB6" ca="1">IF(ISNUMBER(Main!$F$14),MIN(IF($A$2:$A$302&gt;'Profile Data'!Y6,$A$2:$A$302)),"--")</f>
        <v>--</v>
      </c>
      <c r="AD6">
        <f ca="1">IF(ISNUMBER(Main!$F$3),INDEX($B$2:$B$302,MATCH(D6,$A$2:$A$302,0)),"--")</f>
        <v>218596</v>
      </c>
      <c r="AE6">
        <f ca="1">IF(ISNUMBER(Main!$F$4),INDEX($B$2:$B$302,MATCH(E6,$A$2:$A$302,0)),"--")</f>
        <v>252697</v>
      </c>
      <c r="AF6">
        <f ca="1">IF(ISNUMBER(Main!$F$5),INDEX($B$2:$B$302,MATCH(F6,$A$2:$A$302,0)),"--")</f>
        <v>307615</v>
      </c>
      <c r="AG6">
        <f ca="1">IF(ISNUMBER(Main!$F$6),INDEX($B$2:$B$302,MATCH(G6,$A$2:$A$302,0)),"--")</f>
        <v>397628</v>
      </c>
      <c r="AH6">
        <f ca="1">IF(ISNUMBER(Main!$F$7),INDEX($B$2:$B$302,MATCH(H6,$A$2:$A$302,0)),"--")</f>
        <v>418944</v>
      </c>
      <c r="AI6">
        <f ca="1">IF(ISNUMBER(Main!$F$8),INDEX($B$2:$B$302,MATCH(I6,$A$2:$A$302,0)),"--")</f>
        <v>449896</v>
      </c>
      <c r="AJ6" t="str">
        <f ca="1">IF(ISNUMBER(Main!$F$9),INDEX($B$2:$B$302,MATCH(J6,$A$2:$A$302,0)),"--")</f>
        <v>--</v>
      </c>
      <c r="AK6" t="str">
        <f ca="1">IF(ISNUMBER(Main!$F$10),INDEX($B$2:$B$302,MATCH(K6,$A$2:$A$302,0)),"--")</f>
        <v>--</v>
      </c>
      <c r="AL6" t="str">
        <f ca="1">IF(ISNUMBER(Main!$F$11),INDEX($B$2:$B$302,MATCH(L6,$A$2:$A$302,0)),"--")</f>
        <v>--</v>
      </c>
      <c r="AM6" t="str">
        <f ca="1">IF(ISNUMBER(Main!$F$12),INDEX($B$2:$B$302,MATCH(M6,$A$2:$A$302,0)),"--")</f>
        <v>--</v>
      </c>
      <c r="AN6" t="str">
        <f ca="1">IF(ISNUMBER(Main!$F$13),INDEX($B$2:$B$302,MATCH(N6,$A$2:$A$302,0)),"--")</f>
        <v>--</v>
      </c>
      <c r="AO6" t="str">
        <f ca="1">IF(ISNUMBER(Main!$F$14),INDEX($B$2:$B$302,MATCH(O6,$A$2:$A$302,0)),"--")</f>
        <v>--</v>
      </c>
      <c r="AQ6">
        <f ca="1">IF(ISNUMBER(Main!$F$3),INDEX($B$2:$B$302,MATCH(Q6,$A$2:$A$302,0)),"--")</f>
        <v>221573</v>
      </c>
      <c r="AR6">
        <f ca="1">IF(ISNUMBER(Main!$F$4),INDEX($B$2:$B$302,MATCH(R6,$A$2:$A$302,0)),"--")</f>
        <v>255941</v>
      </c>
      <c r="AS6">
        <f ca="1">IF(ISNUMBER(Main!$F$5),INDEX($B$2:$B$302,MATCH(S6,$A$2:$A$302,0)),"--")</f>
        <v>311265</v>
      </c>
      <c r="AT6">
        <f ca="1">IF(ISNUMBER(Main!$F$6),INDEX($B$2:$B$302,MATCH(T6,$A$2:$A$302,0)),"--")</f>
        <v>401838</v>
      </c>
      <c r="AU6">
        <f ca="1">IF(ISNUMBER(Main!$F$7),INDEX($B$2:$B$302,MATCH(U6,$A$2:$A$302,0)),"--")</f>
        <v>423288</v>
      </c>
      <c r="AV6">
        <f ca="1">IF(ISNUMBER(Main!$F$8),INDEX($B$2:$B$302,MATCH(V6,$A$2:$A$302,0)),"--")</f>
        <v>454421</v>
      </c>
      <c r="AW6" t="str">
        <f ca="1">IF(ISNUMBER(Main!$F$9),INDEX($B$2:$B$302,MATCH(W6,$A$2:$A$302,0)),"--")</f>
        <v>--</v>
      </c>
      <c r="AX6" t="str">
        <f ca="1">IF(ISNUMBER(Main!$F$10),INDEX($B$2:$B$302,MATCH(X6,$A$2:$A$302,0)),"--")</f>
        <v>--</v>
      </c>
      <c r="AY6" t="str">
        <f ca="1">IF(ISNUMBER(Main!$F$11),INDEX($B$2:$B$302,MATCH(Y6,$A$2:$A$302,0)),"--")</f>
        <v>--</v>
      </c>
      <c r="AZ6" t="str">
        <f ca="1">IF(ISNUMBER(Main!$F$12),INDEX($B$2:$B$302,MATCH(Z6,$A$2:$A$302,0)),"--")</f>
        <v>--</v>
      </c>
      <c r="BA6" t="str">
        <f ca="1">IF(ISNUMBER(Main!$F$13),INDEX($B$2:$B$302,MATCH(AA6,$A$2:$A$302,0)),"--")</f>
        <v>--</v>
      </c>
      <c r="BB6" t="str">
        <f ca="1">IF(ISNUMBER(Main!$F$14),INDEX($B$2:$B$302,MATCH(AB6,$A$2:$A$302,0)),"--")</f>
        <v>--</v>
      </c>
      <c r="BD6">
        <f ca="1">IF(ISNUMBER(Main!$F$3),IF(D6=0,0,(('Profile Data'!N6-D6)*(AQ6-AD6))/(Q6-D6)+AD6),"--")</f>
        <v>218854.99900000013</v>
      </c>
      <c r="BE6">
        <f ca="1">IF(ISNUMBER(Main!$F$4),IF(E6=0,0,(('Profile Data'!O6-E6)*(AR6-AE6))/(R6-E6)+AE6),"--")</f>
        <v>255084.58399999997</v>
      </c>
      <c r="BF6">
        <f ca="1">IF(ISNUMBER(Main!$F$5),IF(F6=0,0,(('Profile Data'!P6-F6)*(AS6-AF6))/(S6-F6)+AF6),"--")</f>
        <v>309253.84999999986</v>
      </c>
      <c r="BG6">
        <f ca="1">IF(ISNUMBER(Main!$F$6),IF(G6=0,0,(('Profile Data'!Q6-G6)*(AT6-AG6))/(T6-G6)+AG6),"--")</f>
        <v>401332.8</v>
      </c>
      <c r="BH6">
        <f ca="1">IF(ISNUMBER(Main!$F$7),IF(H6=0,0,(('Profile Data'!R6-H6)*(AU6-AH6))/(U6-H6)+AH6),"--")</f>
        <v>418978.75200000015</v>
      </c>
      <c r="BI6">
        <f ca="1">IF(ISNUMBER(Main!$F$8),IF(I6=0,0,(('Profile Data'!S6-I6)*(AV6-AI6))/(V6-I6)+AI6),"--")</f>
        <v>450063.42499999964</v>
      </c>
      <c r="BJ6" t="str">
        <f ca="1">IF(ISNUMBER(Main!$F$9),IF(J6=0,0,(('Profile Data'!T6-J6)*(AW6-AJ6))/(W6-J6)+AJ6),"--")</f>
        <v>--</v>
      </c>
      <c r="BK6" t="str">
        <f ca="1">IF(ISNUMBER(Main!$F$10),IF(K6=0,0,(('Profile Data'!U6-K6)*(AX6-AK6))/(X6-K6)+AK6),"--")</f>
        <v>--</v>
      </c>
      <c r="BL6" t="str">
        <f ca="1">IF(ISNUMBER(Main!$F$11),IF(L6=0,0,(('Profile Data'!V6-L6)*(AY6-AL6))/(Y6-L6)+AL6),"--")</f>
        <v>--</v>
      </c>
      <c r="BM6" t="str">
        <f ca="1">IF(ISNUMBER(Main!$F$12),IF(M6=0,0,(('Profile Data'!W6-M6)*(AZ6-AM6))/(Z6-M6)+AM6),"--")</f>
        <v>--</v>
      </c>
      <c r="BN6" t="str">
        <f ca="1">IF(ISNUMBER(Main!$F$13),IF(N6=0,0,(('Profile Data'!X6-N6)*(BA6-AN6))/(AA6-N6)+AN6),"--")</f>
        <v>--</v>
      </c>
      <c r="BO6" t="str">
        <f ca="1">IF(ISNUMBER(Main!$F$14),IF(O6=0,0,(('Profile Data'!Y6-O6)*(BB6-AO6))/(AB6-O6)+AO6),"--")</f>
        <v>--</v>
      </c>
    </row>
    <row r="7" spans="1:67" x14ac:dyDescent="0.3">
      <c r="A7">
        <v>580</v>
      </c>
      <c r="B7">
        <v>530402</v>
      </c>
      <c r="D7" cm="1">
        <f t="array" aca="1" ref="D7" ca="1">IF(ISNUMBER(Main!$F$3),MAX(IF($A$2:$A$302&lt;'Profile Data'!N7,$A$2:$A$302)),"--")</f>
        <v>498</v>
      </c>
      <c r="E7" cm="1">
        <f t="array" aca="1" ref="E7" ca="1">IF(ISNUMBER(Main!$F$4),MAX(IF($A$2:$A$302&lt;'Profile Data'!O7,$A$2:$A$302)),"--")</f>
        <v>509</v>
      </c>
      <c r="F7" cm="1">
        <f t="array" aca="1" ref="F7" ca="1">IF(ISNUMBER(Main!$F$5),MAX(IF($A$2:$A$302&lt;'Profile Data'!P7,$A$2:$A$302)),"--")</f>
        <v>525</v>
      </c>
      <c r="G7" cm="1">
        <f t="array" aca="1" ref="G7" ca="1">IF(ISNUMBER(Main!$F$6),MAX(IF($A$2:$A$302&lt;'Profile Data'!Q7,$A$2:$A$302)),"--")</f>
        <v>541</v>
      </c>
      <c r="H7" cm="1">
        <f t="array" aca="1" ref="H7" ca="1">IF(ISNUMBER(Main!$F$7),MAX(IF($A$2:$A$302&lt;'Profile Data'!R7,$A$2:$A$302)),"--")</f>
        <v>546</v>
      </c>
      <c r="I7" cm="1">
        <f t="array" aca="1" ref="I7" ca="1">IF(ISNUMBER(Main!$F$8),MAX(IF($A$2:$A$302&lt;'Profile Data'!S7,$A$2:$A$302)),"--")</f>
        <v>559</v>
      </c>
      <c r="J7" t="str" cm="1">
        <f t="array" aca="1" ref="J7" ca="1">IF(ISNUMBER(Main!$F$9),MAX(IF($A$2:$A$302&lt;'Profile Data'!T7,$A$2:$A$302)),"--")</f>
        <v>--</v>
      </c>
      <c r="K7" t="str" cm="1">
        <f t="array" aca="1" ref="K7" ca="1">IF(ISNUMBER(Main!$F$10),MAX(IF($A$2:$A$302&lt;'Profile Data'!U7,$A$2:$A$302)),"--")</f>
        <v>--</v>
      </c>
      <c r="L7" t="str" cm="1">
        <f t="array" aca="1" ref="L7" ca="1">IF(ISNUMBER(Main!$F$11),MAX(IF($A$2:$A$302&lt;'Profile Data'!V7,$A$2:$A$302)),"--")</f>
        <v>--</v>
      </c>
      <c r="M7" t="str" cm="1">
        <f t="array" aca="1" ref="M7" ca="1">IF(ISNUMBER(Main!$F$12),MAX(IF($A$2:$A$302&lt;'Profile Data'!W7,$A$2:$A$302)),"--")</f>
        <v>--</v>
      </c>
      <c r="N7" t="str" cm="1">
        <f t="array" aca="1" ref="N7" ca="1">IF(ISNUMBER(Main!$F$13),MAX(IF($A$2:$A$302&lt;'Profile Data'!X7,$A$2:$A$302)),"--")</f>
        <v>--</v>
      </c>
      <c r="O7" t="str" cm="1">
        <f t="array" aca="1" ref="O7" ca="1">IF(ISNUMBER(Main!$F$14),MAX(IF($A$2:$A$302&lt;'Profile Data'!Y7,$A$2:$A$302)),"--")</f>
        <v>--</v>
      </c>
      <c r="Q7" cm="1">
        <f t="array" aca="1" ref="Q7" ca="1">IF(ISNUMBER(Main!$F$3),MIN(IF($A$2:$A$302&gt;'Profile Data'!N7,$A$2:$A$302)),"--")</f>
        <v>499</v>
      </c>
      <c r="R7" cm="1">
        <f t="array" aca="1" ref="R7" ca="1">IF(ISNUMBER(Main!$F$4),MIN(IF($A$2:$A$302&gt;'Profile Data'!O7,$A$2:$A$302)),"--")</f>
        <v>510</v>
      </c>
      <c r="S7" cm="1">
        <f t="array" aca="1" ref="S7" ca="1">IF(ISNUMBER(Main!$F$5),MIN(IF($A$2:$A$302&gt;'Profile Data'!P7,$A$2:$A$302)),"--")</f>
        <v>526</v>
      </c>
      <c r="T7" cm="1">
        <f t="array" aca="1" ref="T7" ca="1">IF(ISNUMBER(Main!$F$6),MIN(IF($A$2:$A$302&gt;'Profile Data'!Q7,$A$2:$A$302)),"--")</f>
        <v>542</v>
      </c>
      <c r="U7" cm="1">
        <f t="array" aca="1" ref="U7" ca="1">IF(ISNUMBER(Main!$F$7),MIN(IF($A$2:$A$302&gt;'Profile Data'!R7,$A$2:$A$302)),"--")</f>
        <v>547</v>
      </c>
      <c r="V7" cm="1">
        <f t="array" aca="1" ref="V7" ca="1">IF(ISNUMBER(Main!$F$8),MIN(IF($A$2:$A$302&gt;'Profile Data'!S7,$A$2:$A$302)),"--")</f>
        <v>560</v>
      </c>
      <c r="W7" t="str" cm="1">
        <f t="array" aca="1" ref="W7" ca="1">IF(ISNUMBER(Main!$F$9),MIN(IF($A$2:$A$302&gt;'Profile Data'!T7,$A$2:$A$302)),"--")</f>
        <v>--</v>
      </c>
      <c r="X7" t="str" cm="1">
        <f t="array" aca="1" ref="X7" ca="1">IF(ISNUMBER(Main!$F$10),MIN(IF($A$2:$A$302&gt;'Profile Data'!U7,$A$2:$A$302)),"--")</f>
        <v>--</v>
      </c>
      <c r="Y7" t="str" cm="1">
        <f t="array" aca="1" ref="Y7" ca="1">IF(ISNUMBER(Main!$F$11),MIN(IF($A$2:$A$302&gt;'Profile Data'!V7,$A$2:$A$302)),"--")</f>
        <v>--</v>
      </c>
      <c r="Z7" t="str" cm="1">
        <f t="array" aca="1" ref="Z7" ca="1">IF(ISNUMBER(Main!$F$12),MIN(IF($A$2:$A$302&gt;'Profile Data'!W7,$A$2:$A$302)),"--")</f>
        <v>--</v>
      </c>
      <c r="AA7" t="str" cm="1">
        <f t="array" aca="1" ref="AA7" ca="1">IF(ISNUMBER(Main!$F$13),MIN(IF($A$2:$A$302&gt;'Profile Data'!X7,$A$2:$A$302)),"--")</f>
        <v>--</v>
      </c>
      <c r="AB7" t="str" cm="1">
        <f t="array" aca="1" ref="AB7" ca="1">IF(ISNUMBER(Main!$F$14),MIN(IF($A$2:$A$302&gt;'Profile Data'!Y7,$A$2:$A$302)),"--")</f>
        <v>--</v>
      </c>
      <c r="AD7">
        <f ca="1">IF(ISNUMBER(Main!$F$3),INDEX($B$2:$B$302,MATCH(D7,$A$2:$A$302,0)),"--")</f>
        <v>209812</v>
      </c>
      <c r="AE7">
        <f ca="1">IF(ISNUMBER(Main!$F$4),INDEX($B$2:$B$302,MATCH(E7,$A$2:$A$302,0)),"--")</f>
        <v>243108</v>
      </c>
      <c r="AF7">
        <f ca="1">IF(ISNUMBER(Main!$F$5),INDEX($B$2:$B$302,MATCH(F7,$A$2:$A$302,0)),"--")</f>
        <v>296826</v>
      </c>
      <c r="AG7">
        <f ca="1">IF(ISNUMBER(Main!$F$6),INDEX($B$2:$B$302,MATCH(G7,$A$2:$A$302,0)),"--")</f>
        <v>356885</v>
      </c>
      <c r="AH7">
        <f ca="1">IF(ISNUMBER(Main!$F$7),INDEX($B$2:$B$302,MATCH(H7,$A$2:$A$302,0)),"--")</f>
        <v>376929</v>
      </c>
      <c r="AI7">
        <f ca="1">IF(ISNUMBER(Main!$F$8),INDEX($B$2:$B$302,MATCH(I7,$A$2:$A$302,0)),"--")</f>
        <v>432059</v>
      </c>
      <c r="AJ7" t="str">
        <f ca="1">IF(ISNUMBER(Main!$F$9),INDEX($B$2:$B$302,MATCH(J7,$A$2:$A$302,0)),"--")</f>
        <v>--</v>
      </c>
      <c r="AK7" t="str">
        <f ca="1">IF(ISNUMBER(Main!$F$10),INDEX($B$2:$B$302,MATCH(K7,$A$2:$A$302,0)),"--")</f>
        <v>--</v>
      </c>
      <c r="AL7" t="str">
        <f ca="1">IF(ISNUMBER(Main!$F$11),INDEX($B$2:$B$302,MATCH(L7,$A$2:$A$302,0)),"--")</f>
        <v>--</v>
      </c>
      <c r="AM7" t="str">
        <f ca="1">IF(ISNUMBER(Main!$F$12),INDEX($B$2:$B$302,MATCH(M7,$A$2:$A$302,0)),"--")</f>
        <v>--</v>
      </c>
      <c r="AN7" t="str">
        <f ca="1">IF(ISNUMBER(Main!$F$13),INDEX($B$2:$B$302,MATCH(N7,$A$2:$A$302,0)),"--")</f>
        <v>--</v>
      </c>
      <c r="AO7" t="str">
        <f ca="1">IF(ISNUMBER(Main!$F$14),INDEX($B$2:$B$302,MATCH(O7,$A$2:$A$302,0)),"--")</f>
        <v>--</v>
      </c>
      <c r="AQ7">
        <f ca="1">IF(ISNUMBER(Main!$F$3),INDEX($B$2:$B$302,MATCH(Q7,$A$2:$A$302,0)),"--")</f>
        <v>212716</v>
      </c>
      <c r="AR7">
        <f ca="1">IF(ISNUMBER(Main!$F$4),INDEX($B$2:$B$302,MATCH(R7,$A$2:$A$302,0)),"--")</f>
        <v>246285</v>
      </c>
      <c r="AS7">
        <f ca="1">IF(ISNUMBER(Main!$F$5),INDEX($B$2:$B$302,MATCH(S7,$A$2:$A$302,0)),"--")</f>
        <v>300396</v>
      </c>
      <c r="AT7">
        <f ca="1">IF(ISNUMBER(Main!$F$6),INDEX($B$2:$B$302,MATCH(T7,$A$2:$A$302,0)),"--")</f>
        <v>360841</v>
      </c>
      <c r="AU7">
        <f ca="1">IF(ISNUMBER(Main!$F$7),INDEX($B$2:$B$302,MATCH(U7,$A$2:$A$302,0)),"--")</f>
        <v>381018</v>
      </c>
      <c r="AV7">
        <f ca="1">IF(ISNUMBER(Main!$F$8),INDEX($B$2:$B$302,MATCH(V7,$A$2:$A$302,0)),"--")</f>
        <v>436485</v>
      </c>
      <c r="AW7" t="str">
        <f ca="1">IF(ISNUMBER(Main!$F$9),INDEX($B$2:$B$302,MATCH(W7,$A$2:$A$302,0)),"--")</f>
        <v>--</v>
      </c>
      <c r="AX7" t="str">
        <f ca="1">IF(ISNUMBER(Main!$F$10),INDEX($B$2:$B$302,MATCH(X7,$A$2:$A$302,0)),"--")</f>
        <v>--</v>
      </c>
      <c r="AY7" t="str">
        <f ca="1">IF(ISNUMBER(Main!$F$11),INDEX($B$2:$B$302,MATCH(Y7,$A$2:$A$302,0)),"--")</f>
        <v>--</v>
      </c>
      <c r="AZ7" t="str">
        <f ca="1">IF(ISNUMBER(Main!$F$12),INDEX($B$2:$B$302,MATCH(Z7,$A$2:$A$302,0)),"--")</f>
        <v>--</v>
      </c>
      <c r="BA7" t="str">
        <f ca="1">IF(ISNUMBER(Main!$F$13),INDEX($B$2:$B$302,MATCH(AA7,$A$2:$A$302,0)),"--")</f>
        <v>--</v>
      </c>
      <c r="BB7" t="str">
        <f ca="1">IF(ISNUMBER(Main!$F$14),INDEX($B$2:$B$302,MATCH(AB7,$A$2:$A$302,0)),"--")</f>
        <v>--</v>
      </c>
      <c r="BD7">
        <f ca="1">IF(ISNUMBER(Main!$F$3),IF(D7=0,0,(('Profile Data'!N7-D7)*(AQ7-AD7))/(Q7-D7)+AD7),"--")</f>
        <v>210659.96800000008</v>
      </c>
      <c r="BE7">
        <f ca="1">IF(ISNUMBER(Main!$F$4),IF(E7=0,0,(('Profile Data'!O7-E7)*(AR7-AE7))/(R7-E7)+AE7),"--")</f>
        <v>245455.8030000001</v>
      </c>
      <c r="BF7">
        <f ca="1">IF(ISNUMBER(Main!$F$5),IF(F7=0,0,(('Profile Data'!P7-F7)*(AS7-AF7))/(S7-F7)+AF7),"--")</f>
        <v>299378.5500000001</v>
      </c>
      <c r="BG7">
        <f ca="1">IF(ISNUMBER(Main!$F$6),IF(G7=0,0,(('Profile Data'!Q7-G7)*(AT7-AG7))/(T7-G7)+AG7),"--")</f>
        <v>360627.37600000011</v>
      </c>
      <c r="BH7">
        <f ca="1">IF(ISNUMBER(Main!$F$7),IF(H7=0,0,(('Profile Data'!R7-H7)*(AU7-AH7))/(U7-H7)+AH7),"--")</f>
        <v>379079.81399999984</v>
      </c>
      <c r="BI7">
        <f ca="1">IF(ISNUMBER(Main!$F$8),IF(I7=0,0,(('Profile Data'!S7-I7)*(AV7-AI7))/(V7-I7)+AI7),"--")</f>
        <v>432426.35799999989</v>
      </c>
      <c r="BJ7" t="str">
        <f ca="1">IF(ISNUMBER(Main!$F$9),IF(J7=0,0,(('Profile Data'!T7-J7)*(AW7-AJ7))/(W7-J7)+AJ7),"--")</f>
        <v>--</v>
      </c>
      <c r="BK7" t="str">
        <f ca="1">IF(ISNUMBER(Main!$F$10),IF(K7=0,0,(('Profile Data'!U7-K7)*(AX7-AK7))/(X7-K7)+AK7),"--")</f>
        <v>--</v>
      </c>
      <c r="BL7" t="str">
        <f ca="1">IF(ISNUMBER(Main!$F$11),IF(L7=0,0,(('Profile Data'!V7-L7)*(AY7-AL7))/(Y7-L7)+AL7),"--")</f>
        <v>--</v>
      </c>
      <c r="BM7" t="str">
        <f ca="1">IF(ISNUMBER(Main!$F$12),IF(M7=0,0,(('Profile Data'!W7-M7)*(AZ7-AM7))/(Z7-M7)+AM7),"--")</f>
        <v>--</v>
      </c>
      <c r="BN7" t="str">
        <f ca="1">IF(ISNUMBER(Main!$F$13),IF(N7=0,0,(('Profile Data'!X7-N7)*(BA7-AN7))/(AA7-N7)+AN7),"--")</f>
        <v>--</v>
      </c>
      <c r="BO7" t="str">
        <f ca="1">IF(ISNUMBER(Main!$F$14),IF(O7=0,0,(('Profile Data'!Y7-O7)*(BB7-AO7))/(AB7-O7)+AO7),"--")</f>
        <v>--</v>
      </c>
    </row>
    <row r="8" spans="1:67" x14ac:dyDescent="0.3">
      <c r="A8">
        <v>579</v>
      </c>
      <c r="B8">
        <v>525450</v>
      </c>
      <c r="D8" cm="1">
        <f t="array" aca="1" ref="D8" ca="1">IF(ISNUMBER(Main!$F$3),MAX(IF($A$2:$A$302&lt;'Profile Data'!N8,$A$2:$A$302)),"--")</f>
        <v>495</v>
      </c>
      <c r="E8" cm="1">
        <f t="array" aca="1" ref="E8" ca="1">IF(ISNUMBER(Main!$F$4),MAX(IF($A$2:$A$302&lt;'Profile Data'!O8,$A$2:$A$302)),"--")</f>
        <v>506</v>
      </c>
      <c r="F8" cm="1">
        <f t="array" aca="1" ref="F8" ca="1">IF(ISNUMBER(Main!$F$5),MAX(IF($A$2:$A$302&lt;'Profile Data'!P8,$A$2:$A$302)),"--")</f>
        <v>522</v>
      </c>
      <c r="G8" cm="1">
        <f t="array" aca="1" ref="G8" ca="1">IF(ISNUMBER(Main!$F$6),MAX(IF($A$2:$A$302&lt;'Profile Data'!Q8,$A$2:$A$302)),"--")</f>
        <v>531</v>
      </c>
      <c r="H8" cm="1">
        <f t="array" aca="1" ref="H8" ca="1">IF(ISNUMBER(Main!$F$7),MAX(IF($A$2:$A$302&lt;'Profile Data'!R8,$A$2:$A$302)),"--")</f>
        <v>535</v>
      </c>
      <c r="I8" cm="1">
        <f t="array" aca="1" ref="I8" ca="1">IF(ISNUMBER(Main!$F$8),MAX(IF($A$2:$A$302&lt;'Profile Data'!S8,$A$2:$A$302)),"--")</f>
        <v>557</v>
      </c>
      <c r="J8" t="str" cm="1">
        <f t="array" aca="1" ref="J8" ca="1">IF(ISNUMBER(Main!$F$9),MAX(IF($A$2:$A$302&lt;'Profile Data'!T8,$A$2:$A$302)),"--")</f>
        <v>--</v>
      </c>
      <c r="K8" t="str" cm="1">
        <f t="array" aca="1" ref="K8" ca="1">IF(ISNUMBER(Main!$F$10),MAX(IF($A$2:$A$302&lt;'Profile Data'!U8,$A$2:$A$302)),"--")</f>
        <v>--</v>
      </c>
      <c r="L8" t="str" cm="1">
        <f t="array" aca="1" ref="L8" ca="1">IF(ISNUMBER(Main!$F$11),MAX(IF($A$2:$A$302&lt;'Profile Data'!V8,$A$2:$A$302)),"--")</f>
        <v>--</v>
      </c>
      <c r="M8" t="str" cm="1">
        <f t="array" aca="1" ref="M8" ca="1">IF(ISNUMBER(Main!$F$12),MAX(IF($A$2:$A$302&lt;'Profile Data'!W8,$A$2:$A$302)),"--")</f>
        <v>--</v>
      </c>
      <c r="N8" t="str" cm="1">
        <f t="array" aca="1" ref="N8" ca="1">IF(ISNUMBER(Main!$F$13),MAX(IF($A$2:$A$302&lt;'Profile Data'!X8,$A$2:$A$302)),"--")</f>
        <v>--</v>
      </c>
      <c r="O8" t="str" cm="1">
        <f t="array" aca="1" ref="O8" ca="1">IF(ISNUMBER(Main!$F$14),MAX(IF($A$2:$A$302&lt;'Profile Data'!Y8,$A$2:$A$302)),"--")</f>
        <v>--</v>
      </c>
      <c r="Q8" cm="1">
        <f t="array" aca="1" ref="Q8" ca="1">IF(ISNUMBER(Main!$F$3),MIN(IF($A$2:$A$302&gt;'Profile Data'!N8,$A$2:$A$302)),"--")</f>
        <v>496</v>
      </c>
      <c r="R8" cm="1">
        <f t="array" aca="1" ref="R8" ca="1">IF(ISNUMBER(Main!$F$4),MIN(IF($A$2:$A$302&gt;'Profile Data'!O8,$A$2:$A$302)),"--")</f>
        <v>507</v>
      </c>
      <c r="S8" cm="1">
        <f t="array" aca="1" ref="S8" ca="1">IF(ISNUMBER(Main!$F$5),MIN(IF($A$2:$A$302&gt;'Profile Data'!P8,$A$2:$A$302)),"--")</f>
        <v>523</v>
      </c>
      <c r="T8" cm="1">
        <f t="array" aca="1" ref="T8" ca="1">IF(ISNUMBER(Main!$F$6),MIN(IF($A$2:$A$302&gt;'Profile Data'!Q8,$A$2:$A$302)),"--")</f>
        <v>532</v>
      </c>
      <c r="U8" cm="1">
        <f t="array" aca="1" ref="U8" ca="1">IF(ISNUMBER(Main!$F$7),MIN(IF($A$2:$A$302&gt;'Profile Data'!R8,$A$2:$A$302)),"--")</f>
        <v>536</v>
      </c>
      <c r="V8" cm="1">
        <f t="array" aca="1" ref="V8" ca="1">IF(ISNUMBER(Main!$F$8),MIN(IF($A$2:$A$302&gt;'Profile Data'!S8,$A$2:$A$302)),"--")</f>
        <v>558</v>
      </c>
      <c r="W8" t="str" cm="1">
        <f t="array" aca="1" ref="W8" ca="1">IF(ISNUMBER(Main!$F$9),MIN(IF($A$2:$A$302&gt;'Profile Data'!T8,$A$2:$A$302)),"--")</f>
        <v>--</v>
      </c>
      <c r="X8" t="str" cm="1">
        <f t="array" aca="1" ref="X8" ca="1">IF(ISNUMBER(Main!$F$10),MIN(IF($A$2:$A$302&gt;'Profile Data'!U8,$A$2:$A$302)),"--")</f>
        <v>--</v>
      </c>
      <c r="Y8" t="str" cm="1">
        <f t="array" aca="1" ref="Y8" ca="1">IF(ISNUMBER(Main!$F$11),MIN(IF($A$2:$A$302&gt;'Profile Data'!V8,$A$2:$A$302)),"--")</f>
        <v>--</v>
      </c>
      <c r="Z8" t="str" cm="1">
        <f t="array" aca="1" ref="Z8" ca="1">IF(ISNUMBER(Main!$F$12),MIN(IF($A$2:$A$302&gt;'Profile Data'!W8,$A$2:$A$302)),"--")</f>
        <v>--</v>
      </c>
      <c r="AA8" t="str" cm="1">
        <f t="array" aca="1" ref="AA8" ca="1">IF(ISNUMBER(Main!$F$13),MIN(IF($A$2:$A$302&gt;'Profile Data'!X8,$A$2:$A$302)),"--")</f>
        <v>--</v>
      </c>
      <c r="AB8" t="str" cm="1">
        <f t="array" aca="1" ref="AB8" ca="1">IF(ISNUMBER(Main!$F$14),MIN(IF($A$2:$A$302&gt;'Profile Data'!Y8,$A$2:$A$302)),"--")</f>
        <v>--</v>
      </c>
      <c r="AD8">
        <f ca="1">IF(ISNUMBER(Main!$F$3),INDEX($B$2:$B$302,MATCH(D8,$A$2:$A$302,0)),"--")</f>
        <v>201247</v>
      </c>
      <c r="AE8">
        <f ca="1">IF(ISNUMBER(Main!$F$4),INDEX($B$2:$B$302,MATCH(E8,$A$2:$A$302,0)),"--")</f>
        <v>233729</v>
      </c>
      <c r="AF8">
        <f ca="1">IF(ISNUMBER(Main!$F$5),INDEX($B$2:$B$302,MATCH(F8,$A$2:$A$302,0)),"--")</f>
        <v>286271</v>
      </c>
      <c r="AG8">
        <f ca="1">IF(ISNUMBER(Main!$F$6),INDEX($B$2:$B$302,MATCH(G8,$A$2:$A$302,0)),"--")</f>
        <v>318623</v>
      </c>
      <c r="AH8">
        <f ca="1">IF(ISNUMBER(Main!$F$7),INDEX($B$2:$B$302,MATCH(H8,$A$2:$A$302,0)),"--")</f>
        <v>333618</v>
      </c>
      <c r="AI8">
        <f ca="1">IF(ISNUMBER(Main!$F$8),INDEX($B$2:$B$302,MATCH(I8,$A$2:$A$302,0)),"--")</f>
        <v>423288</v>
      </c>
      <c r="AJ8" t="str">
        <f ca="1">IF(ISNUMBER(Main!$F$9),INDEX($B$2:$B$302,MATCH(J8,$A$2:$A$302,0)),"--")</f>
        <v>--</v>
      </c>
      <c r="AK8" t="str">
        <f ca="1">IF(ISNUMBER(Main!$F$10),INDEX($B$2:$B$302,MATCH(K8,$A$2:$A$302,0)),"--")</f>
        <v>--</v>
      </c>
      <c r="AL8" t="str">
        <f ca="1">IF(ISNUMBER(Main!$F$11),INDEX($B$2:$B$302,MATCH(L8,$A$2:$A$302,0)),"--")</f>
        <v>--</v>
      </c>
      <c r="AM8" t="str">
        <f ca="1">IF(ISNUMBER(Main!$F$12),INDEX($B$2:$B$302,MATCH(M8,$A$2:$A$302,0)),"--")</f>
        <v>--</v>
      </c>
      <c r="AN8" t="str">
        <f ca="1">IF(ISNUMBER(Main!$F$13),INDEX($B$2:$B$302,MATCH(N8,$A$2:$A$302,0)),"--")</f>
        <v>--</v>
      </c>
      <c r="AO8" t="str">
        <f ca="1">IF(ISNUMBER(Main!$F$14),INDEX($B$2:$B$302,MATCH(O8,$A$2:$A$302,0)),"--")</f>
        <v>--</v>
      </c>
      <c r="AQ8">
        <f ca="1">IF(ISNUMBER(Main!$F$3),INDEX($B$2:$B$302,MATCH(Q8,$A$2:$A$302,0)),"--")</f>
        <v>204077</v>
      </c>
      <c r="AR8">
        <f ca="1">IF(ISNUMBER(Main!$F$4),INDEX($B$2:$B$302,MATCH(R8,$A$2:$A$302,0)),"--")</f>
        <v>236830</v>
      </c>
      <c r="AS8">
        <f ca="1">IF(ISNUMBER(Main!$F$5),INDEX($B$2:$B$302,MATCH(S8,$A$2:$A$302,0)),"--")</f>
        <v>289763</v>
      </c>
      <c r="AT8">
        <f ca="1">IF(ISNUMBER(Main!$F$6),INDEX($B$2:$B$302,MATCH(T8,$A$2:$A$302,0)),"--")</f>
        <v>322332</v>
      </c>
      <c r="AU8">
        <f ca="1">IF(ISNUMBER(Main!$F$7),INDEX($B$2:$B$302,MATCH(U8,$A$2:$A$302,0)),"--")</f>
        <v>337432</v>
      </c>
      <c r="AV8">
        <f ca="1">IF(ISNUMBER(Main!$F$8),INDEX($B$2:$B$302,MATCH(V8,$A$2:$A$302,0)),"--")</f>
        <v>427660</v>
      </c>
      <c r="AW8" t="str">
        <f ca="1">IF(ISNUMBER(Main!$F$9),INDEX($B$2:$B$302,MATCH(W8,$A$2:$A$302,0)),"--")</f>
        <v>--</v>
      </c>
      <c r="AX8" t="str">
        <f ca="1">IF(ISNUMBER(Main!$F$10),INDEX($B$2:$B$302,MATCH(X8,$A$2:$A$302,0)),"--")</f>
        <v>--</v>
      </c>
      <c r="AY8" t="str">
        <f ca="1">IF(ISNUMBER(Main!$F$11),INDEX($B$2:$B$302,MATCH(Y8,$A$2:$A$302,0)),"--")</f>
        <v>--</v>
      </c>
      <c r="AZ8" t="str">
        <f ca="1">IF(ISNUMBER(Main!$F$12),INDEX($B$2:$B$302,MATCH(Z8,$A$2:$A$302,0)),"--")</f>
        <v>--</v>
      </c>
      <c r="BA8" t="str">
        <f ca="1">IF(ISNUMBER(Main!$F$13),INDEX($B$2:$B$302,MATCH(AA8,$A$2:$A$302,0)),"--")</f>
        <v>--</v>
      </c>
      <c r="BB8" t="str">
        <f ca="1">IF(ISNUMBER(Main!$F$14),INDEX($B$2:$B$302,MATCH(AB8,$A$2:$A$302,0)),"--")</f>
        <v>--</v>
      </c>
      <c r="BD8">
        <f ca="1">IF(ISNUMBER(Main!$F$3),IF(D8=0,0,(('Profile Data'!N8-D8)*(AQ8-AD8))/(Q8-D8)+AD8),"--")</f>
        <v>201326.24000000005</v>
      </c>
      <c r="BE8">
        <f ca="1">IF(ISNUMBER(Main!$F$4),IF(E8=0,0,(('Profile Data'!O8-E8)*(AR8-AE8))/(R8-E8)+AE8),"--")</f>
        <v>235353.924</v>
      </c>
      <c r="BF8">
        <f ca="1">IF(ISNUMBER(Main!$F$5),IF(F8=0,0,(('Profile Data'!P8-F8)*(AS8-AF8))/(S8-F8)+AF8),"--")</f>
        <v>286511.94799999986</v>
      </c>
      <c r="BG8">
        <f ca="1">IF(ISNUMBER(Main!$F$6),IF(G8=0,0,(('Profile Data'!Q8-G8)*(AT8-AG8))/(T8-G8)+AG8),"--")</f>
        <v>320536.84399999987</v>
      </c>
      <c r="BH8">
        <f ca="1">IF(ISNUMBER(Main!$F$7),IF(H8=0,0,(('Profile Data'!R8-H8)*(AU8-AH8))/(U8-H8)+AH8),"--")</f>
        <v>336978.1339999999</v>
      </c>
      <c r="BI8">
        <f ca="1">IF(ISNUMBER(Main!$F$8),IF(I8=0,0,(('Profile Data'!S8-I8)*(AV8-AI8))/(V8-I8)+AI8),"--")</f>
        <v>423939.42800000001</v>
      </c>
      <c r="BJ8" t="str">
        <f ca="1">IF(ISNUMBER(Main!$F$9),IF(J8=0,0,(('Profile Data'!T8-J8)*(AW8-AJ8))/(W8-J8)+AJ8),"--")</f>
        <v>--</v>
      </c>
      <c r="BK8" t="str">
        <f ca="1">IF(ISNUMBER(Main!$F$10),IF(K8=0,0,(('Profile Data'!U8-K8)*(AX8-AK8))/(X8-K8)+AK8),"--")</f>
        <v>--</v>
      </c>
      <c r="BL8" t="str">
        <f ca="1">IF(ISNUMBER(Main!$F$11),IF(L8=0,0,(('Profile Data'!V8-L8)*(AY8-AL8))/(Y8-L8)+AL8),"--")</f>
        <v>--</v>
      </c>
      <c r="BM8" t="str">
        <f ca="1">IF(ISNUMBER(Main!$F$12),IF(M8=0,0,(('Profile Data'!W8-M8)*(AZ8-AM8))/(Z8-M8)+AM8),"--")</f>
        <v>--</v>
      </c>
      <c r="BN8" t="str">
        <f ca="1">IF(ISNUMBER(Main!$F$13),IF(N8=0,0,(('Profile Data'!X8-N8)*(BA8-AN8))/(AA8-N8)+AN8),"--")</f>
        <v>--</v>
      </c>
      <c r="BO8" t="str">
        <f ca="1">IF(ISNUMBER(Main!$F$14),IF(O8=0,0,(('Profile Data'!Y8-O8)*(BB8-AO8))/(AB8-O8)+AO8),"--")</f>
        <v>--</v>
      </c>
    </row>
    <row r="9" spans="1:67" x14ac:dyDescent="0.3">
      <c r="A9">
        <v>578</v>
      </c>
      <c r="B9">
        <v>520528</v>
      </c>
      <c r="D9" cm="1">
        <f t="array" aca="1" ref="D9" ca="1">IF(ISNUMBER(Main!$F$3),MAX(IF($A$2:$A$302&lt;'Profile Data'!N9,$A$2:$A$302)),"--")</f>
        <v>491</v>
      </c>
      <c r="E9" cm="1">
        <f t="array" aca="1" ref="E9" ca="1">IF(ISNUMBER(Main!$F$4),MAX(IF($A$2:$A$302&lt;'Profile Data'!O9,$A$2:$A$302)),"--")</f>
        <v>504</v>
      </c>
      <c r="F9" cm="1">
        <f t="array" aca="1" ref="F9" ca="1">IF(ISNUMBER(Main!$F$5),MAX(IF($A$2:$A$302&lt;'Profile Data'!P9,$A$2:$A$302)),"--")</f>
        <v>520</v>
      </c>
      <c r="G9" cm="1">
        <f t="array" aca="1" ref="G9" ca="1">IF(ISNUMBER(Main!$F$6),MAX(IF($A$2:$A$302&lt;'Profile Data'!Q9,$A$2:$A$302)),"--")</f>
        <v>521</v>
      </c>
      <c r="H9" cm="1">
        <f t="array" aca="1" ref="H9" ca="1">IF(ISNUMBER(Main!$F$7),MAX(IF($A$2:$A$302&lt;'Profile Data'!R9,$A$2:$A$302)),"--")</f>
        <v>525</v>
      </c>
      <c r="I9" cm="1">
        <f t="array" aca="1" ref="I9" ca="1">IF(ISNUMBER(Main!$F$8),MAX(IF($A$2:$A$302&lt;'Profile Data'!S9,$A$2:$A$302)),"--")</f>
        <v>547</v>
      </c>
      <c r="J9" t="str" cm="1">
        <f t="array" aca="1" ref="J9" ca="1">IF(ISNUMBER(Main!$F$9),MAX(IF($A$2:$A$302&lt;'Profile Data'!T9,$A$2:$A$302)),"--")</f>
        <v>--</v>
      </c>
      <c r="K9" t="str" cm="1">
        <f t="array" aca="1" ref="K9" ca="1">IF(ISNUMBER(Main!$F$10),MAX(IF($A$2:$A$302&lt;'Profile Data'!U9,$A$2:$A$302)),"--")</f>
        <v>--</v>
      </c>
      <c r="L9" t="str" cm="1">
        <f t="array" aca="1" ref="L9" ca="1">IF(ISNUMBER(Main!$F$11),MAX(IF($A$2:$A$302&lt;'Profile Data'!V9,$A$2:$A$302)),"--")</f>
        <v>--</v>
      </c>
      <c r="M9" t="str" cm="1">
        <f t="array" aca="1" ref="M9" ca="1">IF(ISNUMBER(Main!$F$12),MAX(IF($A$2:$A$302&lt;'Profile Data'!W9,$A$2:$A$302)),"--")</f>
        <v>--</v>
      </c>
      <c r="N9" t="str" cm="1">
        <f t="array" aca="1" ref="N9" ca="1">IF(ISNUMBER(Main!$F$13),MAX(IF($A$2:$A$302&lt;'Profile Data'!X9,$A$2:$A$302)),"--")</f>
        <v>--</v>
      </c>
      <c r="O9" t="str" cm="1">
        <f t="array" aca="1" ref="O9" ca="1">IF(ISNUMBER(Main!$F$14),MAX(IF($A$2:$A$302&lt;'Profile Data'!Y9,$A$2:$A$302)),"--")</f>
        <v>--</v>
      </c>
      <c r="Q9" cm="1">
        <f t="array" aca="1" ref="Q9" ca="1">IF(ISNUMBER(Main!$F$3),MIN(IF($A$2:$A$302&gt;'Profile Data'!N9,$A$2:$A$302)),"--")</f>
        <v>492</v>
      </c>
      <c r="R9" cm="1">
        <f t="array" aca="1" ref="R9" ca="1">IF(ISNUMBER(Main!$F$4),MIN(IF($A$2:$A$302&gt;'Profile Data'!O9,$A$2:$A$302)),"--")</f>
        <v>505</v>
      </c>
      <c r="S9" cm="1">
        <f t="array" aca="1" ref="S9" ca="1">IF(ISNUMBER(Main!$F$5),MIN(IF($A$2:$A$302&gt;'Profile Data'!P9,$A$2:$A$302)),"--")</f>
        <v>521</v>
      </c>
      <c r="T9" cm="1">
        <f t="array" aca="1" ref="T9" ca="1">IF(ISNUMBER(Main!$F$6),MIN(IF($A$2:$A$302&gt;'Profile Data'!Q9,$A$2:$A$302)),"--")</f>
        <v>522</v>
      </c>
      <c r="U9" cm="1">
        <f t="array" aca="1" ref="U9" ca="1">IF(ISNUMBER(Main!$F$7),MIN(IF($A$2:$A$302&gt;'Profile Data'!R9,$A$2:$A$302)),"--")</f>
        <v>526</v>
      </c>
      <c r="V9" cm="1">
        <f t="array" aca="1" ref="V9" ca="1">IF(ISNUMBER(Main!$F$8),MIN(IF($A$2:$A$302&gt;'Profile Data'!S9,$A$2:$A$302)),"--")</f>
        <v>548</v>
      </c>
      <c r="W9" t="str" cm="1">
        <f t="array" aca="1" ref="W9" ca="1">IF(ISNUMBER(Main!$F$9),MIN(IF($A$2:$A$302&gt;'Profile Data'!T9,$A$2:$A$302)),"--")</f>
        <v>--</v>
      </c>
      <c r="X9" t="str" cm="1">
        <f t="array" aca="1" ref="X9" ca="1">IF(ISNUMBER(Main!$F$10),MIN(IF($A$2:$A$302&gt;'Profile Data'!U9,$A$2:$A$302)),"--")</f>
        <v>--</v>
      </c>
      <c r="Y9" t="str" cm="1">
        <f t="array" aca="1" ref="Y9" ca="1">IF(ISNUMBER(Main!$F$11),MIN(IF($A$2:$A$302&gt;'Profile Data'!V9,$A$2:$A$302)),"--")</f>
        <v>--</v>
      </c>
      <c r="Z9" t="str" cm="1">
        <f t="array" aca="1" ref="Z9" ca="1">IF(ISNUMBER(Main!$F$12),MIN(IF($A$2:$A$302&gt;'Profile Data'!W9,$A$2:$A$302)),"--")</f>
        <v>--</v>
      </c>
      <c r="AA9" t="str" cm="1">
        <f t="array" aca="1" ref="AA9" ca="1">IF(ISNUMBER(Main!$F$13),MIN(IF($A$2:$A$302&gt;'Profile Data'!X9,$A$2:$A$302)),"--")</f>
        <v>--</v>
      </c>
      <c r="AB9" t="str" cm="1">
        <f t="array" aca="1" ref="AB9" ca="1">IF(ISNUMBER(Main!$F$14),MIN(IF($A$2:$A$302&gt;'Profile Data'!Y9,$A$2:$A$302)),"--")</f>
        <v>--</v>
      </c>
      <c r="AD9">
        <f ca="1">IF(ISNUMBER(Main!$F$3),INDEX($B$2:$B$302,MATCH(D9,$A$2:$A$302,0)),"--")</f>
        <v>190165</v>
      </c>
      <c r="AE9">
        <f ca="1">IF(ISNUMBER(Main!$F$4),INDEX($B$2:$B$302,MATCH(E9,$A$2:$A$302,0)),"--")</f>
        <v>227601</v>
      </c>
      <c r="AF9">
        <f ca="1">IF(ISNUMBER(Main!$F$5),INDEX($B$2:$B$302,MATCH(F9,$A$2:$A$302,0)),"--")</f>
        <v>279364</v>
      </c>
      <c r="AG9">
        <f ca="1">IF(ISNUMBER(Main!$F$6),INDEX($B$2:$B$302,MATCH(G9,$A$2:$A$302,0)),"--")</f>
        <v>282805</v>
      </c>
      <c r="AH9">
        <f ca="1">IF(ISNUMBER(Main!$F$7),INDEX($B$2:$B$302,MATCH(H9,$A$2:$A$302,0)),"--")</f>
        <v>296826</v>
      </c>
      <c r="AI9">
        <f ca="1">IF(ISNUMBER(Main!$F$8),INDEX($B$2:$B$302,MATCH(I9,$A$2:$A$302,0)),"--")</f>
        <v>381018</v>
      </c>
      <c r="AJ9" t="str">
        <f ca="1">IF(ISNUMBER(Main!$F$9),INDEX($B$2:$B$302,MATCH(J9,$A$2:$A$302,0)),"--")</f>
        <v>--</v>
      </c>
      <c r="AK9" t="str">
        <f ca="1">IF(ISNUMBER(Main!$F$10),INDEX($B$2:$B$302,MATCH(K9,$A$2:$A$302,0)),"--")</f>
        <v>--</v>
      </c>
      <c r="AL9" t="str">
        <f ca="1">IF(ISNUMBER(Main!$F$11),INDEX($B$2:$B$302,MATCH(L9,$A$2:$A$302,0)),"--")</f>
        <v>--</v>
      </c>
      <c r="AM9" t="str">
        <f ca="1">IF(ISNUMBER(Main!$F$12),INDEX($B$2:$B$302,MATCH(M9,$A$2:$A$302,0)),"--")</f>
        <v>--</v>
      </c>
      <c r="AN9" t="str">
        <f ca="1">IF(ISNUMBER(Main!$F$13),INDEX($B$2:$B$302,MATCH(N9,$A$2:$A$302,0)),"--")</f>
        <v>--</v>
      </c>
      <c r="AO9" t="str">
        <f ca="1">IF(ISNUMBER(Main!$F$14),INDEX($B$2:$B$302,MATCH(O9,$A$2:$A$302,0)),"--")</f>
        <v>--</v>
      </c>
      <c r="AQ9">
        <f ca="1">IF(ISNUMBER(Main!$F$3),INDEX($B$2:$B$302,MATCH(Q9,$A$2:$A$302,0)),"--")</f>
        <v>192900</v>
      </c>
      <c r="AR9">
        <f ca="1">IF(ISNUMBER(Main!$F$4),INDEX($B$2:$B$302,MATCH(R9,$A$2:$A$302,0)),"--")</f>
        <v>230652</v>
      </c>
      <c r="AS9">
        <f ca="1">IF(ISNUMBER(Main!$F$5),INDEX($B$2:$B$302,MATCH(S9,$A$2:$A$302,0)),"--")</f>
        <v>282805</v>
      </c>
      <c r="AT9">
        <f ca="1">IF(ISNUMBER(Main!$F$6),INDEX($B$2:$B$302,MATCH(T9,$A$2:$A$302,0)),"--")</f>
        <v>286271</v>
      </c>
      <c r="AU9">
        <f ca="1">IF(ISNUMBER(Main!$F$7),INDEX($B$2:$B$302,MATCH(U9,$A$2:$A$302,0)),"--")</f>
        <v>300396</v>
      </c>
      <c r="AV9">
        <f ca="1">IF(ISNUMBER(Main!$F$8),INDEX($B$2:$B$302,MATCH(V9,$A$2:$A$302,0)),"--")</f>
        <v>385134</v>
      </c>
      <c r="AW9" t="str">
        <f ca="1">IF(ISNUMBER(Main!$F$9),INDEX($B$2:$B$302,MATCH(W9,$A$2:$A$302,0)),"--")</f>
        <v>--</v>
      </c>
      <c r="AX9" t="str">
        <f ca="1">IF(ISNUMBER(Main!$F$10),INDEX($B$2:$B$302,MATCH(X9,$A$2:$A$302,0)),"--")</f>
        <v>--</v>
      </c>
      <c r="AY9" t="str">
        <f ca="1">IF(ISNUMBER(Main!$F$11),INDEX($B$2:$B$302,MATCH(Y9,$A$2:$A$302,0)),"--")</f>
        <v>--</v>
      </c>
      <c r="AZ9" t="str">
        <f ca="1">IF(ISNUMBER(Main!$F$12),INDEX($B$2:$B$302,MATCH(Z9,$A$2:$A$302,0)),"--")</f>
        <v>--</v>
      </c>
      <c r="BA9" t="str">
        <f ca="1">IF(ISNUMBER(Main!$F$13),INDEX($B$2:$B$302,MATCH(AA9,$A$2:$A$302,0)),"--")</f>
        <v>--</v>
      </c>
      <c r="BB9" t="str">
        <f ca="1">IF(ISNUMBER(Main!$F$14),INDEX($B$2:$B$302,MATCH(AB9,$A$2:$A$302,0)),"--")</f>
        <v>--</v>
      </c>
      <c r="BD9">
        <f ca="1">IF(ISNUMBER(Main!$F$3),IF(D9=0,0,(('Profile Data'!N9-D9)*(AQ9-AD9))/(Q9-D9)+AD9),"--")</f>
        <v>191023.79000000007</v>
      </c>
      <c r="BE9">
        <f ca="1">IF(ISNUMBER(Main!$F$4),IF(E9=0,0,(('Profile Data'!O9-E9)*(AR9-AE9))/(R9-E9)+AE9),"--")</f>
        <v>228446.12699999995</v>
      </c>
      <c r="BF9">
        <f ca="1">IF(ISNUMBER(Main!$F$5),IF(F9=0,0,(('Profile Data'!P9-F9)*(AS9-AF9))/(S9-F9)+AF9),"--")</f>
        <v>280571.79099999997</v>
      </c>
      <c r="BG9">
        <f ca="1">IF(ISNUMBER(Main!$F$6),IF(G9=0,0,(('Profile Data'!Q9-G9)*(AT9-AG9))/(T9-G9)+AG9),"--")</f>
        <v>285459.95599999989</v>
      </c>
      <c r="BH9">
        <f ca="1">IF(ISNUMBER(Main!$F$7),IF(H9=0,0,(('Profile Data'!R9-H9)*(AU9-AH9))/(U9-H9)+AH9),"--")</f>
        <v>299614.16999999981</v>
      </c>
      <c r="BI9">
        <f ca="1">IF(ISNUMBER(Main!$F$8),IF(I9=0,0,(('Profile Data'!S9-I9)*(AV9-AI9))/(V9-I9)+AI9),"--")</f>
        <v>382886.66399999982</v>
      </c>
      <c r="BJ9" t="str">
        <f ca="1">IF(ISNUMBER(Main!$F$9),IF(J9=0,0,(('Profile Data'!T9-J9)*(AW9-AJ9))/(W9-J9)+AJ9),"--")</f>
        <v>--</v>
      </c>
      <c r="BK9" t="str">
        <f ca="1">IF(ISNUMBER(Main!$F$10),IF(K9=0,0,(('Profile Data'!U9-K9)*(AX9-AK9))/(X9-K9)+AK9),"--")</f>
        <v>--</v>
      </c>
      <c r="BL9" t="str">
        <f ca="1">IF(ISNUMBER(Main!$F$11),IF(L9=0,0,(('Profile Data'!V9-L9)*(AY9-AL9))/(Y9-L9)+AL9),"--")</f>
        <v>--</v>
      </c>
      <c r="BM9" t="str">
        <f ca="1">IF(ISNUMBER(Main!$F$12),IF(M9=0,0,(('Profile Data'!W9-M9)*(AZ9-AM9))/(Z9-M9)+AM9),"--")</f>
        <v>--</v>
      </c>
      <c r="BN9" t="str">
        <f ca="1">IF(ISNUMBER(Main!$F$13),IF(N9=0,0,(('Profile Data'!X9-N9)*(BA9-AN9))/(AA9-N9)+AN9),"--")</f>
        <v>--</v>
      </c>
      <c r="BO9" t="str">
        <f ca="1">IF(ISNUMBER(Main!$F$14),IF(O9=0,0,(('Profile Data'!Y9-O9)*(BB9-AO9))/(AB9-O9)+AO9),"--")</f>
        <v>--</v>
      </c>
    </row>
    <row r="10" spans="1:67" x14ac:dyDescent="0.3">
      <c r="A10">
        <v>577</v>
      </c>
      <c r="B10">
        <v>515634</v>
      </c>
      <c r="D10" cm="1">
        <f t="array" aca="1" ref="D10" ca="1">IF(ISNUMBER(Main!$F$3),MAX(IF($A$2:$A$302&lt;'Profile Data'!N10,$A$2:$A$302)),"--")</f>
        <v>489</v>
      </c>
      <c r="E10" cm="1">
        <f t="array" aca="1" ref="E10" ca="1">IF(ISNUMBER(Main!$F$4),MAX(IF($A$2:$A$302&lt;'Profile Data'!O10,$A$2:$A$302)),"--")</f>
        <v>501</v>
      </c>
      <c r="F10" cm="1">
        <f t="array" aca="1" ref="F10" ca="1">IF(ISNUMBER(Main!$F$5),MAX(IF($A$2:$A$302&lt;'Profile Data'!P10,$A$2:$A$302)),"--")</f>
        <v>516</v>
      </c>
      <c r="G10" cm="1">
        <f t="array" aca="1" ref="G10" ca="1">IF(ISNUMBER(Main!$F$6),MAX(IF($A$2:$A$302&lt;'Profile Data'!Q10,$A$2:$A$302)),"--")</f>
        <v>511</v>
      </c>
      <c r="H10" cm="1">
        <f t="array" aca="1" ref="H10" ca="1">IF(ISNUMBER(Main!$F$7),MAX(IF($A$2:$A$302&lt;'Profile Data'!R10,$A$2:$A$302)),"--")</f>
        <v>515</v>
      </c>
      <c r="I10" cm="1">
        <f t="array" aca="1" ref="I10" ca="1">IF(ISNUMBER(Main!$F$8),MAX(IF($A$2:$A$302&lt;'Profile Data'!S10,$A$2:$A$302)),"--")</f>
        <v>537</v>
      </c>
      <c r="J10" t="str" cm="1">
        <f t="array" aca="1" ref="J10" ca="1">IF(ISNUMBER(Main!$F$9),MAX(IF($A$2:$A$302&lt;'Profile Data'!T10,$A$2:$A$302)),"--")</f>
        <v>--</v>
      </c>
      <c r="K10" t="str" cm="1">
        <f t="array" aca="1" ref="K10" ca="1">IF(ISNUMBER(Main!$F$10),MAX(IF($A$2:$A$302&lt;'Profile Data'!U10,$A$2:$A$302)),"--")</f>
        <v>--</v>
      </c>
      <c r="L10" t="str" cm="1">
        <f t="array" aca="1" ref="L10" ca="1">IF(ISNUMBER(Main!$F$11),MAX(IF($A$2:$A$302&lt;'Profile Data'!V10,$A$2:$A$302)),"--")</f>
        <v>--</v>
      </c>
      <c r="M10" t="str" cm="1">
        <f t="array" aca="1" ref="M10" ca="1">IF(ISNUMBER(Main!$F$12),MAX(IF($A$2:$A$302&lt;'Profile Data'!W10,$A$2:$A$302)),"--")</f>
        <v>--</v>
      </c>
      <c r="N10" t="str" cm="1">
        <f t="array" aca="1" ref="N10" ca="1">IF(ISNUMBER(Main!$F$13),MAX(IF($A$2:$A$302&lt;'Profile Data'!X10,$A$2:$A$302)),"--")</f>
        <v>--</v>
      </c>
      <c r="O10" t="str" cm="1">
        <f t="array" aca="1" ref="O10" ca="1">IF(ISNUMBER(Main!$F$14),MAX(IF($A$2:$A$302&lt;'Profile Data'!Y10,$A$2:$A$302)),"--")</f>
        <v>--</v>
      </c>
      <c r="Q10" cm="1">
        <f t="array" aca="1" ref="Q10" ca="1">IF(ISNUMBER(Main!$F$3),MIN(IF($A$2:$A$302&gt;'Profile Data'!N10,$A$2:$A$302)),"--")</f>
        <v>490</v>
      </c>
      <c r="R10" cm="1">
        <f t="array" aca="1" ref="R10" ca="1">IF(ISNUMBER(Main!$F$4),MIN(IF($A$2:$A$302&gt;'Profile Data'!O10,$A$2:$A$302)),"--")</f>
        <v>502</v>
      </c>
      <c r="S10" cm="1">
        <f t="array" aca="1" ref="S10" ca="1">IF(ISNUMBER(Main!$F$5),MIN(IF($A$2:$A$302&gt;'Profile Data'!P10,$A$2:$A$302)),"--")</f>
        <v>517</v>
      </c>
      <c r="T10" cm="1">
        <f t="array" aca="1" ref="T10" ca="1">IF(ISNUMBER(Main!$F$6),MIN(IF($A$2:$A$302&gt;'Profile Data'!Q10,$A$2:$A$302)),"--")</f>
        <v>512</v>
      </c>
      <c r="U10" cm="1">
        <f t="array" aca="1" ref="U10" ca="1">IF(ISNUMBER(Main!$F$7),MIN(IF($A$2:$A$302&gt;'Profile Data'!R10,$A$2:$A$302)),"--")</f>
        <v>516</v>
      </c>
      <c r="V10" cm="1">
        <f t="array" aca="1" ref="V10" ca="1">IF(ISNUMBER(Main!$F$8),MIN(IF($A$2:$A$302&gt;'Profile Data'!S10,$A$2:$A$302)),"--")</f>
        <v>538</v>
      </c>
      <c r="W10" t="str" cm="1">
        <f t="array" aca="1" ref="W10" ca="1">IF(ISNUMBER(Main!$F$9),MIN(IF($A$2:$A$302&gt;'Profile Data'!T10,$A$2:$A$302)),"--")</f>
        <v>--</v>
      </c>
      <c r="X10" t="str" cm="1">
        <f t="array" aca="1" ref="X10" ca="1">IF(ISNUMBER(Main!$F$10),MIN(IF($A$2:$A$302&gt;'Profile Data'!U10,$A$2:$A$302)),"--")</f>
        <v>--</v>
      </c>
      <c r="Y10" t="str" cm="1">
        <f t="array" aca="1" ref="Y10" ca="1">IF(ISNUMBER(Main!$F$11),MIN(IF($A$2:$A$302&gt;'Profile Data'!V10,$A$2:$A$302)),"--")</f>
        <v>--</v>
      </c>
      <c r="Z10" t="str" cm="1">
        <f t="array" aca="1" ref="Z10" ca="1">IF(ISNUMBER(Main!$F$12),MIN(IF($A$2:$A$302&gt;'Profile Data'!W10,$A$2:$A$302)),"--")</f>
        <v>--</v>
      </c>
      <c r="AA10" t="str" cm="1">
        <f t="array" aca="1" ref="AA10" ca="1">IF(ISNUMBER(Main!$F$13),MIN(IF($A$2:$A$302&gt;'Profile Data'!X10,$A$2:$A$302)),"--")</f>
        <v>--</v>
      </c>
      <c r="AB10" t="str" cm="1">
        <f t="array" aca="1" ref="AB10" ca="1">IF(ISNUMBER(Main!$F$14),MIN(IF($A$2:$A$302&gt;'Profile Data'!Y10,$A$2:$A$302)),"--")</f>
        <v>--</v>
      </c>
      <c r="AD10">
        <f ca="1">IF(ISNUMBER(Main!$F$3),INDEX($B$2:$B$302,MATCH(D10,$A$2:$A$302,0)),"--")</f>
        <v>184776</v>
      </c>
      <c r="AE10">
        <f ca="1">IF(ISNUMBER(Main!$F$4),INDEX($B$2:$B$302,MATCH(E10,$A$2:$A$302,0)),"--")</f>
        <v>218596</v>
      </c>
      <c r="AF10">
        <f ca="1">IF(ISNUMBER(Main!$F$5),INDEX($B$2:$B$302,MATCH(F10,$A$2:$A$302,0)),"--")</f>
        <v>265825</v>
      </c>
      <c r="AG10">
        <f ca="1">IF(ISNUMBER(Main!$F$6),INDEX($B$2:$B$302,MATCH(G10,$A$2:$A$302,0)),"--")</f>
        <v>249478</v>
      </c>
      <c r="AH10">
        <f ca="1">IF(ISNUMBER(Main!$F$7),INDEX($B$2:$B$302,MATCH(H10,$A$2:$A$302,0)),"--")</f>
        <v>262505</v>
      </c>
      <c r="AI10">
        <f ca="1">IF(ISNUMBER(Main!$F$8),INDEX($B$2:$B$302,MATCH(I10,$A$2:$A$302,0)),"--")</f>
        <v>341274</v>
      </c>
      <c r="AJ10" t="str">
        <f ca="1">IF(ISNUMBER(Main!$F$9),INDEX($B$2:$B$302,MATCH(J10,$A$2:$A$302,0)),"--")</f>
        <v>--</v>
      </c>
      <c r="AK10" t="str">
        <f ca="1">IF(ISNUMBER(Main!$F$10),INDEX($B$2:$B$302,MATCH(K10,$A$2:$A$302,0)),"--")</f>
        <v>--</v>
      </c>
      <c r="AL10" t="str">
        <f ca="1">IF(ISNUMBER(Main!$F$11),INDEX($B$2:$B$302,MATCH(L10,$A$2:$A$302,0)),"--")</f>
        <v>--</v>
      </c>
      <c r="AM10" t="str">
        <f ca="1">IF(ISNUMBER(Main!$F$12),INDEX($B$2:$B$302,MATCH(M10,$A$2:$A$302,0)),"--")</f>
        <v>--</v>
      </c>
      <c r="AN10" t="str">
        <f ca="1">IF(ISNUMBER(Main!$F$13),INDEX($B$2:$B$302,MATCH(N10,$A$2:$A$302,0)),"--")</f>
        <v>--</v>
      </c>
      <c r="AO10" t="str">
        <f ca="1">IF(ISNUMBER(Main!$F$14),INDEX($B$2:$B$302,MATCH(O10,$A$2:$A$302,0)),"--")</f>
        <v>--</v>
      </c>
      <c r="AQ10">
        <f ca="1">IF(ISNUMBER(Main!$F$3),INDEX($B$2:$B$302,MATCH(Q10,$A$2:$A$302,0)),"--")</f>
        <v>187455</v>
      </c>
      <c r="AR10">
        <f ca="1">IF(ISNUMBER(Main!$F$4),INDEX($B$2:$B$302,MATCH(R10,$A$2:$A$302,0)),"--")</f>
        <v>221573</v>
      </c>
      <c r="AS10">
        <f ca="1">IF(ISNUMBER(Main!$F$5),INDEX($B$2:$B$302,MATCH(S10,$A$2:$A$302,0)),"--")</f>
        <v>269171</v>
      </c>
      <c r="AT10">
        <f ca="1">IF(ISNUMBER(Main!$F$6),INDEX($B$2:$B$302,MATCH(T10,$A$2:$A$302,0)),"--")</f>
        <v>252697</v>
      </c>
      <c r="AU10">
        <f ca="1">IF(ISNUMBER(Main!$F$7),INDEX($B$2:$B$302,MATCH(U10,$A$2:$A$302,0)),"--")</f>
        <v>265825</v>
      </c>
      <c r="AV10">
        <f ca="1">IF(ISNUMBER(Main!$F$8),INDEX($B$2:$B$302,MATCH(V10,$A$2:$A$302,0)),"--")</f>
        <v>345141</v>
      </c>
      <c r="AW10" t="str">
        <f ca="1">IF(ISNUMBER(Main!$F$9),INDEX($B$2:$B$302,MATCH(W10,$A$2:$A$302,0)),"--")</f>
        <v>--</v>
      </c>
      <c r="AX10" t="str">
        <f ca="1">IF(ISNUMBER(Main!$F$10),INDEX($B$2:$B$302,MATCH(X10,$A$2:$A$302,0)),"--")</f>
        <v>--</v>
      </c>
      <c r="AY10" t="str">
        <f ca="1">IF(ISNUMBER(Main!$F$11),INDEX($B$2:$B$302,MATCH(Y10,$A$2:$A$302,0)),"--")</f>
        <v>--</v>
      </c>
      <c r="AZ10" t="str">
        <f ca="1">IF(ISNUMBER(Main!$F$12),INDEX($B$2:$B$302,MATCH(Z10,$A$2:$A$302,0)),"--")</f>
        <v>--</v>
      </c>
      <c r="BA10" t="str">
        <f ca="1">IF(ISNUMBER(Main!$F$13),INDEX($B$2:$B$302,MATCH(AA10,$A$2:$A$302,0)),"--")</f>
        <v>--</v>
      </c>
      <c r="BB10" t="str">
        <f ca="1">IF(ISNUMBER(Main!$F$14),INDEX($B$2:$B$302,MATCH(AB10,$A$2:$A$302,0)),"--")</f>
        <v>--</v>
      </c>
      <c r="BD10">
        <f ca="1">IF(ISNUMBER(Main!$F$3),IF(D10=0,0,(('Profile Data'!N10-D10)*(AQ10-AD10))/(Q10-D10)+AD10),"--")</f>
        <v>185426.99700000015</v>
      </c>
      <c r="BE10">
        <f ca="1">IF(ISNUMBER(Main!$F$4),IF(E10=0,0,(('Profile Data'!O10-E10)*(AR10-AE10))/(R10-E10)+AE10),"--")</f>
        <v>219250.94000000009</v>
      </c>
      <c r="BF10">
        <f ca="1">IF(ISNUMBER(Main!$F$5),IF(F10=0,0,(('Profile Data'!P10-F10)*(AS10-AF10))/(S10-F10)+AF10),"--")</f>
        <v>266778.60999999987</v>
      </c>
      <c r="BG10">
        <f ca="1">IF(ISNUMBER(Main!$F$6),IF(G10=0,0,(('Profile Data'!Q10-G10)*(AT10-AG10))/(T10-G10)+AG10),"--")</f>
        <v>252693.78100000008</v>
      </c>
      <c r="BH10">
        <f ca="1">IF(ISNUMBER(Main!$F$7),IF(H10=0,0,(('Profile Data'!R10-H10)*(AU10-AH10))/(U10-H10)+AH10),"--")</f>
        <v>264995</v>
      </c>
      <c r="BI10">
        <f ca="1">IF(ISNUMBER(Main!$F$8),IF(I10=0,0,(('Profile Data'!S10-I10)*(AV10-AI10))/(V10-I10)+AI10),"--")</f>
        <v>342797.598</v>
      </c>
      <c r="BJ10" t="str">
        <f ca="1">IF(ISNUMBER(Main!$F$9),IF(J10=0,0,(('Profile Data'!T10-J10)*(AW10-AJ10))/(W10-J10)+AJ10),"--")</f>
        <v>--</v>
      </c>
      <c r="BK10" t="str">
        <f ca="1">IF(ISNUMBER(Main!$F$10),IF(K10=0,0,(('Profile Data'!U10-K10)*(AX10-AK10))/(X10-K10)+AK10),"--")</f>
        <v>--</v>
      </c>
      <c r="BL10" t="str">
        <f ca="1">IF(ISNUMBER(Main!$F$11),IF(L10=0,0,(('Profile Data'!V10-L10)*(AY10-AL10))/(Y10-L10)+AL10),"--")</f>
        <v>--</v>
      </c>
      <c r="BM10" t="str">
        <f ca="1">IF(ISNUMBER(Main!$F$12),IF(M10=0,0,(('Profile Data'!W10-M10)*(AZ10-AM10))/(Z10-M10)+AM10),"--")</f>
        <v>--</v>
      </c>
      <c r="BN10" t="str">
        <f ca="1">IF(ISNUMBER(Main!$F$13),IF(N10=0,0,(('Profile Data'!X10-N10)*(BA10-AN10))/(AA10-N10)+AN10),"--")</f>
        <v>--</v>
      </c>
      <c r="BO10" t="str">
        <f ca="1">IF(ISNUMBER(Main!$F$14),IF(O10=0,0,(('Profile Data'!Y10-O10)*(BB10-AO10))/(AB10-O10)+AO10),"--")</f>
        <v>--</v>
      </c>
    </row>
    <row r="11" spans="1:67" x14ac:dyDescent="0.3">
      <c r="A11">
        <v>576</v>
      </c>
      <c r="B11">
        <v>510767</v>
      </c>
      <c r="D11" cm="1">
        <f t="array" aca="1" ref="D11" ca="1">IF(ISNUMBER(Main!$F$3),MAX(IF($A$2:$A$302&lt;'Profile Data'!N11,$A$2:$A$302)),"--")</f>
        <v>485</v>
      </c>
      <c r="E11" cm="1">
        <f t="array" aca="1" ref="E11" ca="1">IF(ISNUMBER(Main!$F$4),MAX(IF($A$2:$A$302&lt;'Profile Data'!O11,$A$2:$A$302)),"--")</f>
        <v>490</v>
      </c>
      <c r="F11" cm="1">
        <f t="array" aca="1" ref="F11" ca="1">IF(ISNUMBER(Main!$F$5),MAX(IF($A$2:$A$302&lt;'Profile Data'!P11,$A$2:$A$302)),"--")</f>
        <v>513</v>
      </c>
      <c r="G11" cm="1">
        <f t="array" aca="1" ref="G11" ca="1">IF(ISNUMBER(Main!$F$6),MAX(IF($A$2:$A$302&lt;'Profile Data'!Q11,$A$2:$A$302)),"--")</f>
        <v>501</v>
      </c>
      <c r="H11" cm="1">
        <f t="array" aca="1" ref="H11" ca="1">IF(ISNUMBER(Main!$F$7),MAX(IF($A$2:$A$302&lt;'Profile Data'!R11,$A$2:$A$302)),"--")</f>
        <v>506</v>
      </c>
      <c r="I11" cm="1">
        <f t="array" aca="1" ref="I11" ca="1">IF(ISNUMBER(Main!$F$8),MAX(IF($A$2:$A$302&lt;'Profile Data'!S11,$A$2:$A$302)),"--")</f>
        <v>526</v>
      </c>
      <c r="J11" t="str" cm="1">
        <f t="array" aca="1" ref="J11" ca="1">IF(ISNUMBER(Main!$F$9),MAX(IF($A$2:$A$302&lt;'Profile Data'!T11,$A$2:$A$302)),"--")</f>
        <v>--</v>
      </c>
      <c r="K11" t="str" cm="1">
        <f t="array" aca="1" ref="K11" ca="1">IF(ISNUMBER(Main!$F$10),MAX(IF($A$2:$A$302&lt;'Profile Data'!U11,$A$2:$A$302)),"--")</f>
        <v>--</v>
      </c>
      <c r="L11" t="str" cm="1">
        <f t="array" aca="1" ref="L11" ca="1">IF(ISNUMBER(Main!$F$11),MAX(IF($A$2:$A$302&lt;'Profile Data'!V11,$A$2:$A$302)),"--")</f>
        <v>--</v>
      </c>
      <c r="M11" t="str" cm="1">
        <f t="array" aca="1" ref="M11" ca="1">IF(ISNUMBER(Main!$F$12),MAX(IF($A$2:$A$302&lt;'Profile Data'!W11,$A$2:$A$302)),"--")</f>
        <v>--</v>
      </c>
      <c r="N11" t="str" cm="1">
        <f t="array" aca="1" ref="N11" ca="1">IF(ISNUMBER(Main!$F$13),MAX(IF($A$2:$A$302&lt;'Profile Data'!X11,$A$2:$A$302)),"--")</f>
        <v>--</v>
      </c>
      <c r="O11" t="str" cm="1">
        <f t="array" aca="1" ref="O11" ca="1">IF(ISNUMBER(Main!$F$14),MAX(IF($A$2:$A$302&lt;'Profile Data'!Y11,$A$2:$A$302)),"--")</f>
        <v>--</v>
      </c>
      <c r="Q11" cm="1">
        <f t="array" aca="1" ref="Q11" ca="1">IF(ISNUMBER(Main!$F$3),MIN(IF($A$2:$A$302&gt;'Profile Data'!N11,$A$2:$A$302)),"--")</f>
        <v>486</v>
      </c>
      <c r="R11" cm="1">
        <f t="array" aca="1" ref="R11" ca="1">IF(ISNUMBER(Main!$F$4),MIN(IF($A$2:$A$302&gt;'Profile Data'!O11,$A$2:$A$302)),"--")</f>
        <v>491</v>
      </c>
      <c r="S11" cm="1">
        <f t="array" aca="1" ref="S11" ca="1">IF(ISNUMBER(Main!$F$5),MIN(IF($A$2:$A$302&gt;'Profile Data'!P11,$A$2:$A$302)),"--")</f>
        <v>514</v>
      </c>
      <c r="T11" cm="1">
        <f t="array" aca="1" ref="T11" ca="1">IF(ISNUMBER(Main!$F$6),MIN(IF($A$2:$A$302&gt;'Profile Data'!Q11,$A$2:$A$302)),"--")</f>
        <v>502</v>
      </c>
      <c r="U11" cm="1">
        <f t="array" aca="1" ref="U11" ca="1">IF(ISNUMBER(Main!$F$7),MIN(IF($A$2:$A$302&gt;'Profile Data'!R11,$A$2:$A$302)),"--")</f>
        <v>507</v>
      </c>
      <c r="V11" cm="1">
        <f t="array" aca="1" ref="V11" ca="1">IF(ISNUMBER(Main!$F$8),MIN(IF($A$2:$A$302&gt;'Profile Data'!S11,$A$2:$A$302)),"--")</f>
        <v>527</v>
      </c>
      <c r="W11" t="str" cm="1">
        <f t="array" aca="1" ref="W11" ca="1">IF(ISNUMBER(Main!$F$9),MIN(IF($A$2:$A$302&gt;'Profile Data'!T11,$A$2:$A$302)),"--")</f>
        <v>--</v>
      </c>
      <c r="X11" t="str" cm="1">
        <f t="array" aca="1" ref="X11" ca="1">IF(ISNUMBER(Main!$F$10),MIN(IF($A$2:$A$302&gt;'Profile Data'!U11,$A$2:$A$302)),"--")</f>
        <v>--</v>
      </c>
      <c r="Y11" t="str" cm="1">
        <f t="array" aca="1" ref="Y11" ca="1">IF(ISNUMBER(Main!$F$11),MIN(IF($A$2:$A$302&gt;'Profile Data'!V11,$A$2:$A$302)),"--")</f>
        <v>--</v>
      </c>
      <c r="Z11" t="str" cm="1">
        <f t="array" aca="1" ref="Z11" ca="1">IF(ISNUMBER(Main!$F$12),MIN(IF($A$2:$A$302&gt;'Profile Data'!W11,$A$2:$A$302)),"--")</f>
        <v>--</v>
      </c>
      <c r="AA11" t="str" cm="1">
        <f t="array" aca="1" ref="AA11" ca="1">IF(ISNUMBER(Main!$F$13),MIN(IF($A$2:$A$302&gt;'Profile Data'!X11,$A$2:$A$302)),"--")</f>
        <v>--</v>
      </c>
      <c r="AB11" t="str" cm="1">
        <f t="array" aca="1" ref="AB11" ca="1">IF(ISNUMBER(Main!$F$14),MIN(IF($A$2:$A$302&gt;'Profile Data'!Y11,$A$2:$A$302)),"--")</f>
        <v>--</v>
      </c>
      <c r="AD11">
        <f ca="1">IF(ISNUMBER(Main!$F$3),INDEX($B$2:$B$302,MATCH(D11,$A$2:$A$302,0)),"--")</f>
        <v>174296</v>
      </c>
      <c r="AE11">
        <f ca="1">IF(ISNUMBER(Main!$F$4),INDEX($B$2:$B$302,MATCH(E11,$A$2:$A$302,0)),"--")</f>
        <v>187455</v>
      </c>
      <c r="AF11">
        <f ca="1">IF(ISNUMBER(Main!$F$5),INDEX($B$2:$B$302,MATCH(F11,$A$2:$A$302,0)),"--")</f>
        <v>255941</v>
      </c>
      <c r="AG11">
        <f ca="1">IF(ISNUMBER(Main!$F$6),INDEX($B$2:$B$302,MATCH(G11,$A$2:$A$302,0)),"--")</f>
        <v>218596</v>
      </c>
      <c r="AH11">
        <f ca="1">IF(ISNUMBER(Main!$F$7),INDEX($B$2:$B$302,MATCH(H11,$A$2:$A$302,0)),"--")</f>
        <v>233729</v>
      </c>
      <c r="AI11">
        <f ca="1">IF(ISNUMBER(Main!$F$8),INDEX($B$2:$B$302,MATCH(I11,$A$2:$A$302,0)),"--")</f>
        <v>300396</v>
      </c>
      <c r="AJ11" t="str">
        <f ca="1">IF(ISNUMBER(Main!$F$9),INDEX($B$2:$B$302,MATCH(J11,$A$2:$A$302,0)),"--")</f>
        <v>--</v>
      </c>
      <c r="AK11" t="str">
        <f ca="1">IF(ISNUMBER(Main!$F$10),INDEX($B$2:$B$302,MATCH(K11,$A$2:$A$302,0)),"--")</f>
        <v>--</v>
      </c>
      <c r="AL11" t="str">
        <f ca="1">IF(ISNUMBER(Main!$F$11),INDEX($B$2:$B$302,MATCH(L11,$A$2:$A$302,0)),"--")</f>
        <v>--</v>
      </c>
      <c r="AM11" t="str">
        <f ca="1">IF(ISNUMBER(Main!$F$12),INDEX($B$2:$B$302,MATCH(M11,$A$2:$A$302,0)),"--")</f>
        <v>--</v>
      </c>
      <c r="AN11" t="str">
        <f ca="1">IF(ISNUMBER(Main!$F$13),INDEX($B$2:$B$302,MATCH(N11,$A$2:$A$302,0)),"--")</f>
        <v>--</v>
      </c>
      <c r="AO11" t="str">
        <f ca="1">IF(ISNUMBER(Main!$F$14),INDEX($B$2:$B$302,MATCH(O11,$A$2:$A$302,0)),"--")</f>
        <v>--</v>
      </c>
      <c r="AQ11">
        <f ca="1">IF(ISNUMBER(Main!$F$3),INDEX($B$2:$B$302,MATCH(Q11,$A$2:$A$302,0)),"--")</f>
        <v>176881</v>
      </c>
      <c r="AR11">
        <f ca="1">IF(ISNUMBER(Main!$F$4),INDEX($B$2:$B$302,MATCH(R11,$A$2:$A$302,0)),"--")</f>
        <v>190165</v>
      </c>
      <c r="AS11">
        <f ca="1">IF(ISNUMBER(Main!$F$5),INDEX($B$2:$B$302,MATCH(S11,$A$2:$A$302,0)),"--")</f>
        <v>259210</v>
      </c>
      <c r="AT11">
        <f ca="1">IF(ISNUMBER(Main!$F$6),INDEX($B$2:$B$302,MATCH(T11,$A$2:$A$302,0)),"--")</f>
        <v>221573</v>
      </c>
      <c r="AU11">
        <f ca="1">IF(ISNUMBER(Main!$F$7),INDEX($B$2:$B$302,MATCH(U11,$A$2:$A$302,0)),"--")</f>
        <v>236830</v>
      </c>
      <c r="AV11">
        <f ca="1">IF(ISNUMBER(Main!$F$8),INDEX($B$2:$B$302,MATCH(V11,$A$2:$A$302,0)),"--")</f>
        <v>303993</v>
      </c>
      <c r="AW11" t="str">
        <f ca="1">IF(ISNUMBER(Main!$F$9),INDEX($B$2:$B$302,MATCH(W11,$A$2:$A$302,0)),"--")</f>
        <v>--</v>
      </c>
      <c r="AX11" t="str">
        <f ca="1">IF(ISNUMBER(Main!$F$10),INDEX($B$2:$B$302,MATCH(X11,$A$2:$A$302,0)),"--")</f>
        <v>--</v>
      </c>
      <c r="AY11" t="str">
        <f ca="1">IF(ISNUMBER(Main!$F$11),INDEX($B$2:$B$302,MATCH(Y11,$A$2:$A$302,0)),"--")</f>
        <v>--</v>
      </c>
      <c r="AZ11" t="str">
        <f ca="1">IF(ISNUMBER(Main!$F$12),INDEX($B$2:$B$302,MATCH(Z11,$A$2:$A$302,0)),"--")</f>
        <v>--</v>
      </c>
      <c r="BA11" t="str">
        <f ca="1">IF(ISNUMBER(Main!$F$13),INDEX($B$2:$B$302,MATCH(AA11,$A$2:$A$302,0)),"--")</f>
        <v>--</v>
      </c>
      <c r="BB11" t="str">
        <f ca="1">IF(ISNUMBER(Main!$F$14),INDEX($B$2:$B$302,MATCH(AB11,$A$2:$A$302,0)),"--")</f>
        <v>--</v>
      </c>
      <c r="BD11">
        <f ca="1">IF(ISNUMBER(Main!$F$3),IF(D11=0,0,(('Profile Data'!N11-D11)*(AQ11-AD11))/(Q11-D11)+AD11),"--")</f>
        <v>176413.11500000005</v>
      </c>
      <c r="BE11">
        <f ca="1">IF(ISNUMBER(Main!$F$4),IF(E11=0,0,(('Profile Data'!O11-E11)*(AR11-AE11))/(R11-E11)+AE11),"--")</f>
        <v>190064.73000000007</v>
      </c>
      <c r="BF11">
        <f ca="1">IF(ISNUMBER(Main!$F$5),IF(F11=0,0,(('Profile Data'!P11-F11)*(AS11-AF11))/(S11-F11)+AF11),"--")</f>
        <v>256375.77700000012</v>
      </c>
      <c r="BG11">
        <f ca="1">IF(ISNUMBER(Main!$F$6),IF(G11=0,0,(('Profile Data'!Q11-G11)*(AT11-AG11))/(T11-G11)+AG11),"--")</f>
        <v>220650.13</v>
      </c>
      <c r="BH11">
        <f ca="1">IF(ISNUMBER(Main!$F$7),IF(H11=0,0,(('Profile Data'!R11-H11)*(AU11-AH11))/(U11-H11)+AH11),"--")</f>
        <v>235936.91199999995</v>
      </c>
      <c r="BI11">
        <f ca="1">IF(ISNUMBER(Main!$F$8),IF(I11=0,0,(('Profile Data'!S11-I11)*(AV11-AI11))/(V11-I11)+AI11),"--")</f>
        <v>302230.46999999997</v>
      </c>
      <c r="BJ11" t="str">
        <f ca="1">IF(ISNUMBER(Main!$F$9),IF(J11=0,0,(('Profile Data'!T11-J11)*(AW11-AJ11))/(W11-J11)+AJ11),"--")</f>
        <v>--</v>
      </c>
      <c r="BK11" t="str">
        <f ca="1">IF(ISNUMBER(Main!$F$10),IF(K11=0,0,(('Profile Data'!U11-K11)*(AX11-AK11))/(X11-K11)+AK11),"--")</f>
        <v>--</v>
      </c>
      <c r="BL11" t="str">
        <f ca="1">IF(ISNUMBER(Main!$F$11),IF(L11=0,0,(('Profile Data'!V11-L11)*(AY11-AL11))/(Y11-L11)+AL11),"--")</f>
        <v>--</v>
      </c>
      <c r="BM11" t="str">
        <f ca="1">IF(ISNUMBER(Main!$F$12),IF(M11=0,0,(('Profile Data'!W11-M11)*(AZ11-AM11))/(Z11-M11)+AM11),"--")</f>
        <v>--</v>
      </c>
      <c r="BN11" t="str">
        <f ca="1">IF(ISNUMBER(Main!$F$13),IF(N11=0,0,(('Profile Data'!X11-N11)*(BA11-AN11))/(AA11-N11)+AN11),"--")</f>
        <v>--</v>
      </c>
      <c r="BO11" t="str">
        <f ca="1">IF(ISNUMBER(Main!$F$14),IF(O11=0,0,(('Profile Data'!Y11-O11)*(BB11-AO11))/(AB11-O11)+AO11),"--")</f>
        <v>--</v>
      </c>
    </row>
    <row r="12" spans="1:67" x14ac:dyDescent="0.3">
      <c r="A12">
        <v>575</v>
      </c>
      <c r="B12">
        <v>505929</v>
      </c>
      <c r="D12" cm="1">
        <f t="array" aca="1" ref="D12" ca="1">IF(ISNUMBER(Main!$F$3),MAX(IF($A$2:$A$302&lt;'Profile Data'!N12,$A$2:$A$302)),"--")</f>
        <v>483</v>
      </c>
      <c r="E12" cm="1">
        <f t="array" aca="1" ref="E12" ca="1">IF(ISNUMBER(Main!$F$4),MAX(IF($A$2:$A$302&lt;'Profile Data'!O12,$A$2:$A$302)),"--")</f>
        <v>480</v>
      </c>
      <c r="F12" cm="1">
        <f t="array" aca="1" ref="F12" ca="1">IF(ISNUMBER(Main!$F$5),MAX(IF($A$2:$A$302&lt;'Profile Data'!P12,$A$2:$A$302)),"--")</f>
        <v>510</v>
      </c>
      <c r="G12" cm="1">
        <f t="array" aca="1" ref="G12" ca="1">IF(ISNUMBER(Main!$F$6),MAX(IF($A$2:$A$302&lt;'Profile Data'!Q12,$A$2:$A$302)),"--")</f>
        <v>491</v>
      </c>
      <c r="H12" cm="1">
        <f t="array" aca="1" ref="H12" ca="1">IF(ISNUMBER(Main!$F$7),MAX(IF($A$2:$A$302&lt;'Profile Data'!R12,$A$2:$A$302)),"--")</f>
        <v>496</v>
      </c>
      <c r="I12" cm="1">
        <f t="array" aca="1" ref="I12" ca="1">IF(ISNUMBER(Main!$F$8),MAX(IF($A$2:$A$302&lt;'Profile Data'!S12,$A$2:$A$302)),"--")</f>
        <v>515</v>
      </c>
      <c r="J12" t="str" cm="1">
        <f t="array" aca="1" ref="J12" ca="1">IF(ISNUMBER(Main!$F$9),MAX(IF($A$2:$A$302&lt;'Profile Data'!T12,$A$2:$A$302)),"--")</f>
        <v>--</v>
      </c>
      <c r="K12" t="str" cm="1">
        <f t="array" aca="1" ref="K12" ca="1">IF(ISNUMBER(Main!$F$10),MAX(IF($A$2:$A$302&lt;'Profile Data'!U12,$A$2:$A$302)),"--")</f>
        <v>--</v>
      </c>
      <c r="L12" t="str" cm="1">
        <f t="array" aca="1" ref="L12" ca="1">IF(ISNUMBER(Main!$F$11),MAX(IF($A$2:$A$302&lt;'Profile Data'!V12,$A$2:$A$302)),"--")</f>
        <v>--</v>
      </c>
      <c r="M12" t="str" cm="1">
        <f t="array" aca="1" ref="M12" ca="1">IF(ISNUMBER(Main!$F$12),MAX(IF($A$2:$A$302&lt;'Profile Data'!W12,$A$2:$A$302)),"--")</f>
        <v>--</v>
      </c>
      <c r="N12" t="str" cm="1">
        <f t="array" aca="1" ref="N12" ca="1">IF(ISNUMBER(Main!$F$13),MAX(IF($A$2:$A$302&lt;'Profile Data'!X12,$A$2:$A$302)),"--")</f>
        <v>--</v>
      </c>
      <c r="O12" t="str" cm="1">
        <f t="array" aca="1" ref="O12" ca="1">IF(ISNUMBER(Main!$F$14),MAX(IF($A$2:$A$302&lt;'Profile Data'!Y12,$A$2:$A$302)),"--")</f>
        <v>--</v>
      </c>
      <c r="Q12" cm="1">
        <f t="array" aca="1" ref="Q12" ca="1">IF(ISNUMBER(Main!$F$3),MIN(IF($A$2:$A$302&gt;'Profile Data'!N12,$A$2:$A$302)),"--")</f>
        <v>484</v>
      </c>
      <c r="R12" cm="1">
        <f t="array" aca="1" ref="R12" ca="1">IF(ISNUMBER(Main!$F$4),MIN(IF($A$2:$A$302&gt;'Profile Data'!O12,$A$2:$A$302)),"--")</f>
        <v>481</v>
      </c>
      <c r="S12" cm="1">
        <f t="array" aca="1" ref="S12" ca="1">IF(ISNUMBER(Main!$F$5),MIN(IF($A$2:$A$302&gt;'Profile Data'!P12,$A$2:$A$302)),"--")</f>
        <v>511</v>
      </c>
      <c r="T12" cm="1">
        <f t="array" aca="1" ref="T12" ca="1">IF(ISNUMBER(Main!$F$6),MIN(IF($A$2:$A$302&gt;'Profile Data'!Q12,$A$2:$A$302)),"--")</f>
        <v>492</v>
      </c>
      <c r="U12" cm="1">
        <f t="array" aca="1" ref="U12" ca="1">IF(ISNUMBER(Main!$F$7),MIN(IF($A$2:$A$302&gt;'Profile Data'!R12,$A$2:$A$302)),"--")</f>
        <v>497</v>
      </c>
      <c r="V12" cm="1">
        <f t="array" aca="1" ref="V12" ca="1">IF(ISNUMBER(Main!$F$8),MIN(IF($A$2:$A$302&gt;'Profile Data'!S12,$A$2:$A$302)),"--")</f>
        <v>516</v>
      </c>
      <c r="W12" t="str" cm="1">
        <f t="array" aca="1" ref="W12" ca="1">IF(ISNUMBER(Main!$F$9),MIN(IF($A$2:$A$302&gt;'Profile Data'!T12,$A$2:$A$302)),"--")</f>
        <v>--</v>
      </c>
      <c r="X12" t="str" cm="1">
        <f t="array" aca="1" ref="X12" ca="1">IF(ISNUMBER(Main!$F$10),MIN(IF($A$2:$A$302&gt;'Profile Data'!U12,$A$2:$A$302)),"--")</f>
        <v>--</v>
      </c>
      <c r="Y12" t="str" cm="1">
        <f t="array" aca="1" ref="Y12" ca="1">IF(ISNUMBER(Main!$F$11),MIN(IF($A$2:$A$302&gt;'Profile Data'!V12,$A$2:$A$302)),"--")</f>
        <v>--</v>
      </c>
      <c r="Z12" t="str" cm="1">
        <f t="array" aca="1" ref="Z12" ca="1">IF(ISNUMBER(Main!$F$12),MIN(IF($A$2:$A$302&gt;'Profile Data'!W12,$A$2:$A$302)),"--")</f>
        <v>--</v>
      </c>
      <c r="AA12" t="str" cm="1">
        <f t="array" aca="1" ref="AA12" ca="1">IF(ISNUMBER(Main!$F$13),MIN(IF($A$2:$A$302&gt;'Profile Data'!X12,$A$2:$A$302)),"--")</f>
        <v>--</v>
      </c>
      <c r="AB12" t="str" cm="1">
        <f t="array" aca="1" ref="AB12" ca="1">IF(ISNUMBER(Main!$F$14),MIN(IF($A$2:$A$302&gt;'Profile Data'!Y12,$A$2:$A$302)),"--")</f>
        <v>--</v>
      </c>
      <c r="AD12">
        <f ca="1">IF(ISNUMBER(Main!$F$3),INDEX($B$2:$B$302,MATCH(D12,$A$2:$A$302,0)),"--")</f>
        <v>169197</v>
      </c>
      <c r="AE12">
        <f ca="1">IF(ISNUMBER(Main!$F$4),INDEX($B$2:$B$302,MATCH(E12,$A$2:$A$302,0)),"--")</f>
        <v>161720</v>
      </c>
      <c r="AF12">
        <f ca="1">IF(ISNUMBER(Main!$F$5),INDEX($B$2:$B$302,MATCH(F12,$A$2:$A$302,0)),"--")</f>
        <v>246285</v>
      </c>
      <c r="AG12">
        <f ca="1">IF(ISNUMBER(Main!$F$6),INDEX($B$2:$B$302,MATCH(G12,$A$2:$A$302,0)),"--")</f>
        <v>190165</v>
      </c>
      <c r="AH12">
        <f ca="1">IF(ISNUMBER(Main!$F$7),INDEX($B$2:$B$302,MATCH(H12,$A$2:$A$302,0)),"--")</f>
        <v>204077</v>
      </c>
      <c r="AI12">
        <f ca="1">IF(ISNUMBER(Main!$F$8),INDEX($B$2:$B$302,MATCH(I12,$A$2:$A$302,0)),"--")</f>
        <v>262505</v>
      </c>
      <c r="AJ12" t="str">
        <f ca="1">IF(ISNUMBER(Main!$F$9),INDEX($B$2:$B$302,MATCH(J12,$A$2:$A$302,0)),"--")</f>
        <v>--</v>
      </c>
      <c r="AK12" t="str">
        <f ca="1">IF(ISNUMBER(Main!$F$10),INDEX($B$2:$B$302,MATCH(K12,$A$2:$A$302,0)),"--")</f>
        <v>--</v>
      </c>
      <c r="AL12" t="str">
        <f ca="1">IF(ISNUMBER(Main!$F$11),INDEX($B$2:$B$302,MATCH(L12,$A$2:$A$302,0)),"--")</f>
        <v>--</v>
      </c>
      <c r="AM12" t="str">
        <f ca="1">IF(ISNUMBER(Main!$F$12),INDEX($B$2:$B$302,MATCH(M12,$A$2:$A$302,0)),"--")</f>
        <v>--</v>
      </c>
      <c r="AN12" t="str">
        <f ca="1">IF(ISNUMBER(Main!$F$13),INDEX($B$2:$B$302,MATCH(N12,$A$2:$A$302,0)),"--")</f>
        <v>--</v>
      </c>
      <c r="AO12" t="str">
        <f ca="1">IF(ISNUMBER(Main!$F$14),INDEX($B$2:$B$302,MATCH(O12,$A$2:$A$302,0)),"--")</f>
        <v>--</v>
      </c>
      <c r="AQ12">
        <f ca="1">IF(ISNUMBER(Main!$F$3),INDEX($B$2:$B$302,MATCH(Q12,$A$2:$A$302,0)),"--")</f>
        <v>171735</v>
      </c>
      <c r="AR12">
        <f ca="1">IF(ISNUMBER(Main!$F$4),INDEX($B$2:$B$302,MATCH(R12,$A$2:$A$302,0)),"--")</f>
        <v>164189</v>
      </c>
      <c r="AS12">
        <f ca="1">IF(ISNUMBER(Main!$F$5),INDEX($B$2:$B$302,MATCH(S12,$A$2:$A$302,0)),"--")</f>
        <v>249478</v>
      </c>
      <c r="AT12">
        <f ca="1">IF(ISNUMBER(Main!$F$6),INDEX($B$2:$B$302,MATCH(T12,$A$2:$A$302,0)),"--")</f>
        <v>192900</v>
      </c>
      <c r="AU12">
        <f ca="1">IF(ISNUMBER(Main!$F$7),INDEX($B$2:$B$302,MATCH(U12,$A$2:$A$302,0)),"--")</f>
        <v>206932</v>
      </c>
      <c r="AV12">
        <f ca="1">IF(ISNUMBER(Main!$F$8),INDEX($B$2:$B$302,MATCH(V12,$A$2:$A$302,0)),"--")</f>
        <v>265825</v>
      </c>
      <c r="AW12" t="str">
        <f ca="1">IF(ISNUMBER(Main!$F$9),INDEX($B$2:$B$302,MATCH(W12,$A$2:$A$302,0)),"--")</f>
        <v>--</v>
      </c>
      <c r="AX12" t="str">
        <f ca="1">IF(ISNUMBER(Main!$F$10),INDEX($B$2:$B$302,MATCH(X12,$A$2:$A$302,0)),"--")</f>
        <v>--</v>
      </c>
      <c r="AY12" t="str">
        <f ca="1">IF(ISNUMBER(Main!$F$11),INDEX($B$2:$B$302,MATCH(Y12,$A$2:$A$302,0)),"--")</f>
        <v>--</v>
      </c>
      <c r="AZ12" t="str">
        <f ca="1">IF(ISNUMBER(Main!$F$12),INDEX($B$2:$B$302,MATCH(Z12,$A$2:$A$302,0)),"--")</f>
        <v>--</v>
      </c>
      <c r="BA12" t="str">
        <f ca="1">IF(ISNUMBER(Main!$F$13),INDEX($B$2:$B$302,MATCH(AA12,$A$2:$A$302,0)),"--")</f>
        <v>--</v>
      </c>
      <c r="BB12" t="str">
        <f ca="1">IF(ISNUMBER(Main!$F$14),INDEX($B$2:$B$302,MATCH(AB12,$A$2:$A$302,0)),"--")</f>
        <v>--</v>
      </c>
      <c r="BD12">
        <f ca="1">IF(ISNUMBER(Main!$F$3),IF(D12=0,0,(('Profile Data'!N12-D12)*(AQ12-AD12))/(Q12-D12)+AD12),"--")</f>
        <v>169963.47600000005</v>
      </c>
      <c r="BE12">
        <f ca="1">IF(ISNUMBER(Main!$F$4),IF(E12=0,0,(('Profile Data'!O12-E12)*(AR12-AE12))/(R12-E12)+AE12),"--")</f>
        <v>163537.18399999998</v>
      </c>
      <c r="BF12">
        <f ca="1">IF(ISNUMBER(Main!$F$5),IF(F12=0,0,(('Profile Data'!P12-F12)*(AS12-AF12))/(S12-F12)+AF12),"--")</f>
        <v>247083.25</v>
      </c>
      <c r="BG12">
        <f ca="1">IF(ISNUMBER(Main!$F$6),IF(G12=0,0,(('Profile Data'!Q12-G12)*(AT12-AG12))/(T12-G12)+AG12),"--")</f>
        <v>190274.40000000005</v>
      </c>
      <c r="BH12">
        <f ca="1">IF(ISNUMBER(Main!$F$7),IF(H12=0,0,(('Profile Data'!R12-H12)*(AU12-AH12))/(U12-H12)+AH12),"--")</f>
        <v>204419.6</v>
      </c>
      <c r="BI12">
        <f ca="1">IF(ISNUMBER(Main!$F$8),IF(I12=0,0,(('Profile Data'!S12-I12)*(AV12-AI12))/(V12-I12)+AI12),"--")</f>
        <v>265141.07999999996</v>
      </c>
      <c r="BJ12" t="str">
        <f ca="1">IF(ISNUMBER(Main!$F$9),IF(J12=0,0,(('Profile Data'!T12-J12)*(AW12-AJ12))/(W12-J12)+AJ12),"--")</f>
        <v>--</v>
      </c>
      <c r="BK12" t="str">
        <f ca="1">IF(ISNUMBER(Main!$F$10),IF(K12=0,0,(('Profile Data'!U12-K12)*(AX12-AK12))/(X12-K12)+AK12),"--")</f>
        <v>--</v>
      </c>
      <c r="BL12" t="str">
        <f ca="1">IF(ISNUMBER(Main!$F$11),IF(L12=0,0,(('Profile Data'!V12-L12)*(AY12-AL12))/(Y12-L12)+AL12),"--")</f>
        <v>--</v>
      </c>
      <c r="BM12" t="str">
        <f ca="1">IF(ISNUMBER(Main!$F$12),IF(M12=0,0,(('Profile Data'!W12-M12)*(AZ12-AM12))/(Z12-M12)+AM12),"--")</f>
        <v>--</v>
      </c>
      <c r="BN12" t="str">
        <f ca="1">IF(ISNUMBER(Main!$F$13),IF(N12=0,0,(('Profile Data'!X12-N12)*(BA12-AN12))/(AA12-N12)+AN12),"--")</f>
        <v>--</v>
      </c>
      <c r="BO12" t="str">
        <f ca="1">IF(ISNUMBER(Main!$F$14),IF(O12=0,0,(('Profile Data'!Y12-O12)*(BB12-AO12))/(AB12-O12)+AO12),"--")</f>
        <v>--</v>
      </c>
    </row>
    <row r="13" spans="1:67" x14ac:dyDescent="0.3">
      <c r="A13">
        <v>574</v>
      </c>
      <c r="B13">
        <v>501118</v>
      </c>
      <c r="D13" cm="1">
        <f t="array" aca="1" ref="D13" ca="1">IF(ISNUMBER(Main!$F$3),MAX(IF($A$2:$A$302&lt;'Profile Data'!N13,$A$2:$A$302)),"--")</f>
        <v>473</v>
      </c>
      <c r="E13" cm="1">
        <f t="array" aca="1" ref="E13" ca="1">IF(ISNUMBER(Main!$F$4),MAX(IF($A$2:$A$302&lt;'Profile Data'!O13,$A$2:$A$302)),"--")</f>
        <v>470</v>
      </c>
      <c r="F13" cm="1">
        <f t="array" aca="1" ref="F13" ca="1">IF(ISNUMBER(Main!$F$5),MAX(IF($A$2:$A$302&lt;'Profile Data'!P13,$A$2:$A$302)),"--")</f>
        <v>507</v>
      </c>
      <c r="G13" cm="1">
        <f t="array" aca="1" ref="G13" ca="1">IF(ISNUMBER(Main!$F$6),MAX(IF($A$2:$A$302&lt;'Profile Data'!Q13,$A$2:$A$302)),"--")</f>
        <v>481</v>
      </c>
      <c r="H13" cm="1">
        <f t="array" aca="1" ref="H13" ca="1">IF(ISNUMBER(Main!$F$7),MAX(IF($A$2:$A$302&lt;'Profile Data'!R13,$A$2:$A$302)),"--")</f>
        <v>485</v>
      </c>
      <c r="I13" cm="1">
        <f t="array" aca="1" ref="I13" ca="1">IF(ISNUMBER(Main!$F$8),MAX(IF($A$2:$A$302&lt;'Profile Data'!S13,$A$2:$A$302)),"--")</f>
        <v>506</v>
      </c>
      <c r="J13" t="str" cm="1">
        <f t="array" aca="1" ref="J13" ca="1">IF(ISNUMBER(Main!$F$9),MAX(IF($A$2:$A$302&lt;'Profile Data'!T13,$A$2:$A$302)),"--")</f>
        <v>--</v>
      </c>
      <c r="K13" t="str" cm="1">
        <f t="array" aca="1" ref="K13" ca="1">IF(ISNUMBER(Main!$F$10),MAX(IF($A$2:$A$302&lt;'Profile Data'!U13,$A$2:$A$302)),"--")</f>
        <v>--</v>
      </c>
      <c r="L13" t="str" cm="1">
        <f t="array" aca="1" ref="L13" ca="1">IF(ISNUMBER(Main!$F$11),MAX(IF($A$2:$A$302&lt;'Profile Data'!V13,$A$2:$A$302)),"--")</f>
        <v>--</v>
      </c>
      <c r="M13" t="str" cm="1">
        <f t="array" aca="1" ref="M13" ca="1">IF(ISNUMBER(Main!$F$12),MAX(IF($A$2:$A$302&lt;'Profile Data'!W13,$A$2:$A$302)),"--")</f>
        <v>--</v>
      </c>
      <c r="N13" t="str" cm="1">
        <f t="array" aca="1" ref="N13" ca="1">IF(ISNUMBER(Main!$F$13),MAX(IF($A$2:$A$302&lt;'Profile Data'!X13,$A$2:$A$302)),"--")</f>
        <v>--</v>
      </c>
      <c r="O13" t="str" cm="1">
        <f t="array" aca="1" ref="O13" ca="1">IF(ISNUMBER(Main!$F$14),MAX(IF($A$2:$A$302&lt;'Profile Data'!Y13,$A$2:$A$302)),"--")</f>
        <v>--</v>
      </c>
      <c r="Q13" cm="1">
        <f t="array" aca="1" ref="Q13" ca="1">IF(ISNUMBER(Main!$F$3),MIN(IF($A$2:$A$302&gt;'Profile Data'!N13,$A$2:$A$302)),"--")</f>
        <v>474</v>
      </c>
      <c r="R13" cm="1">
        <f t="array" aca="1" ref="R13" ca="1">IF(ISNUMBER(Main!$F$4),MIN(IF($A$2:$A$302&gt;'Profile Data'!O13,$A$2:$A$302)),"--")</f>
        <v>471</v>
      </c>
      <c r="S13" cm="1">
        <f t="array" aca="1" ref="S13" ca="1">IF(ISNUMBER(Main!$F$5),MIN(IF($A$2:$A$302&gt;'Profile Data'!P13,$A$2:$A$302)),"--")</f>
        <v>508</v>
      </c>
      <c r="T13" cm="1">
        <f t="array" aca="1" ref="T13" ca="1">IF(ISNUMBER(Main!$F$6),MIN(IF($A$2:$A$302&gt;'Profile Data'!Q13,$A$2:$A$302)),"--")</f>
        <v>482</v>
      </c>
      <c r="U13" cm="1">
        <f t="array" aca="1" ref="U13" ca="1">IF(ISNUMBER(Main!$F$7),MIN(IF($A$2:$A$302&gt;'Profile Data'!R13,$A$2:$A$302)),"--")</f>
        <v>486</v>
      </c>
      <c r="V13" cm="1">
        <f t="array" aca="1" ref="V13" ca="1">IF(ISNUMBER(Main!$F$8),MIN(IF($A$2:$A$302&gt;'Profile Data'!S13,$A$2:$A$302)),"--")</f>
        <v>507</v>
      </c>
      <c r="W13" t="str" cm="1">
        <f t="array" aca="1" ref="W13" ca="1">IF(ISNUMBER(Main!$F$9),MIN(IF($A$2:$A$302&gt;'Profile Data'!T13,$A$2:$A$302)),"--")</f>
        <v>--</v>
      </c>
      <c r="X13" t="str" cm="1">
        <f t="array" aca="1" ref="X13" ca="1">IF(ISNUMBER(Main!$F$10),MIN(IF($A$2:$A$302&gt;'Profile Data'!U13,$A$2:$A$302)),"--")</f>
        <v>--</v>
      </c>
      <c r="Y13" t="str" cm="1">
        <f t="array" aca="1" ref="Y13" ca="1">IF(ISNUMBER(Main!$F$11),MIN(IF($A$2:$A$302&gt;'Profile Data'!V13,$A$2:$A$302)),"--")</f>
        <v>--</v>
      </c>
      <c r="Z13" t="str" cm="1">
        <f t="array" aca="1" ref="Z13" ca="1">IF(ISNUMBER(Main!$F$12),MIN(IF($A$2:$A$302&gt;'Profile Data'!W13,$A$2:$A$302)),"--")</f>
        <v>--</v>
      </c>
      <c r="AA13" t="str" cm="1">
        <f t="array" aca="1" ref="AA13" ca="1">IF(ISNUMBER(Main!$F$13),MIN(IF($A$2:$A$302&gt;'Profile Data'!X13,$A$2:$A$302)),"--")</f>
        <v>--</v>
      </c>
      <c r="AB13" t="str" cm="1">
        <f t="array" aca="1" ref="AB13" ca="1">IF(ISNUMBER(Main!$F$14),MIN(IF($A$2:$A$302&gt;'Profile Data'!Y13,$A$2:$A$302)),"--")</f>
        <v>--</v>
      </c>
      <c r="AD13">
        <f ca="1">IF(ISNUMBER(Main!$F$3),INDEX($B$2:$B$302,MATCH(D13,$A$2:$A$302,0)),"--")</f>
        <v>145156</v>
      </c>
      <c r="AE13">
        <f ca="1">IF(ISNUMBER(Main!$F$4),INDEX($B$2:$B$302,MATCH(E13,$A$2:$A$302,0)),"--")</f>
        <v>138389</v>
      </c>
      <c r="AF13">
        <f ca="1">IF(ISNUMBER(Main!$F$5),INDEX($B$2:$B$302,MATCH(F13,$A$2:$A$302,0)),"--")</f>
        <v>236830</v>
      </c>
      <c r="AG13">
        <f ca="1">IF(ISNUMBER(Main!$F$6),INDEX($B$2:$B$302,MATCH(G13,$A$2:$A$302,0)),"--")</f>
        <v>164189</v>
      </c>
      <c r="AH13">
        <f ca="1">IF(ISNUMBER(Main!$F$7),INDEX($B$2:$B$302,MATCH(H13,$A$2:$A$302,0)),"--")</f>
        <v>174296</v>
      </c>
      <c r="AI13">
        <f ca="1">IF(ISNUMBER(Main!$F$8),INDEX($B$2:$B$302,MATCH(I13,$A$2:$A$302,0)),"--")</f>
        <v>233729</v>
      </c>
      <c r="AJ13" t="str">
        <f ca="1">IF(ISNUMBER(Main!$F$9),INDEX($B$2:$B$302,MATCH(J13,$A$2:$A$302,0)),"--")</f>
        <v>--</v>
      </c>
      <c r="AK13" t="str">
        <f ca="1">IF(ISNUMBER(Main!$F$10),INDEX($B$2:$B$302,MATCH(K13,$A$2:$A$302,0)),"--")</f>
        <v>--</v>
      </c>
      <c r="AL13" t="str">
        <f ca="1">IF(ISNUMBER(Main!$F$11),INDEX($B$2:$B$302,MATCH(L13,$A$2:$A$302,0)),"--")</f>
        <v>--</v>
      </c>
      <c r="AM13" t="str">
        <f ca="1">IF(ISNUMBER(Main!$F$12),INDEX($B$2:$B$302,MATCH(M13,$A$2:$A$302,0)),"--")</f>
        <v>--</v>
      </c>
      <c r="AN13" t="str">
        <f ca="1">IF(ISNUMBER(Main!$F$13),INDEX($B$2:$B$302,MATCH(N13,$A$2:$A$302,0)),"--")</f>
        <v>--</v>
      </c>
      <c r="AO13" t="str">
        <f ca="1">IF(ISNUMBER(Main!$F$14),INDEX($B$2:$B$302,MATCH(O13,$A$2:$A$302,0)),"--")</f>
        <v>--</v>
      </c>
      <c r="AQ13">
        <f ca="1">IF(ISNUMBER(Main!$F$3),INDEX($B$2:$B$302,MATCH(Q13,$A$2:$A$302,0)),"--")</f>
        <v>147455</v>
      </c>
      <c r="AR13">
        <f ca="1">IF(ISNUMBER(Main!$F$4),INDEX($B$2:$B$302,MATCH(R13,$A$2:$A$302,0)),"--")</f>
        <v>140623</v>
      </c>
      <c r="AS13">
        <f ca="1">IF(ISNUMBER(Main!$F$5),INDEX($B$2:$B$302,MATCH(S13,$A$2:$A$302,0)),"--")</f>
        <v>239956</v>
      </c>
      <c r="AT13">
        <f ca="1">IF(ISNUMBER(Main!$F$6),INDEX($B$2:$B$302,MATCH(T13,$A$2:$A$302,0)),"--")</f>
        <v>166681</v>
      </c>
      <c r="AU13">
        <f ca="1">IF(ISNUMBER(Main!$F$7),INDEX($B$2:$B$302,MATCH(U13,$A$2:$A$302,0)),"--")</f>
        <v>176881</v>
      </c>
      <c r="AV13">
        <f ca="1">IF(ISNUMBER(Main!$F$8),INDEX($B$2:$B$302,MATCH(V13,$A$2:$A$302,0)),"--")</f>
        <v>236830</v>
      </c>
      <c r="AW13" t="str">
        <f ca="1">IF(ISNUMBER(Main!$F$9),INDEX($B$2:$B$302,MATCH(W13,$A$2:$A$302,0)),"--")</f>
        <v>--</v>
      </c>
      <c r="AX13" t="str">
        <f ca="1">IF(ISNUMBER(Main!$F$10),INDEX($B$2:$B$302,MATCH(X13,$A$2:$A$302,0)),"--")</f>
        <v>--</v>
      </c>
      <c r="AY13" t="str">
        <f ca="1">IF(ISNUMBER(Main!$F$11),INDEX($B$2:$B$302,MATCH(Y13,$A$2:$A$302,0)),"--")</f>
        <v>--</v>
      </c>
      <c r="AZ13" t="str">
        <f ca="1">IF(ISNUMBER(Main!$F$12),INDEX($B$2:$B$302,MATCH(Z13,$A$2:$A$302,0)),"--")</f>
        <v>--</v>
      </c>
      <c r="BA13" t="str">
        <f ca="1">IF(ISNUMBER(Main!$F$13),INDEX($B$2:$B$302,MATCH(AA13,$A$2:$A$302,0)),"--")</f>
        <v>--</v>
      </c>
      <c r="BB13" t="str">
        <f ca="1">IF(ISNUMBER(Main!$F$14),INDEX($B$2:$B$302,MATCH(AB13,$A$2:$A$302,0)),"--")</f>
        <v>--</v>
      </c>
      <c r="BD13">
        <f ca="1">IF(ISNUMBER(Main!$F$3),IF(D13=0,0,(('Profile Data'!N13-D13)*(AQ13-AD13))/(Q13-D13)+AD13),"--")</f>
        <v>145220.37200000003</v>
      </c>
      <c r="BE13">
        <f ca="1">IF(ISNUMBER(Main!$F$4),IF(E13=0,0,(('Profile Data'!O13-E13)*(AR13-AE13))/(R13-E13)+AE13),"--")</f>
        <v>140013.11800000007</v>
      </c>
      <c r="BF13">
        <f ca="1">IF(ISNUMBER(Main!$F$5),IF(F13=0,0,(('Profile Data'!P13-F13)*(AS13-AF13))/(S13-F13)+AF13),"--")</f>
        <v>238486.77999999991</v>
      </c>
      <c r="BG13">
        <f ca="1">IF(ISNUMBER(Main!$F$6),IF(G13=0,0,(('Profile Data'!Q13-G13)*(AT13-AG13))/(T13-G13)+AG13),"--")</f>
        <v>165796.33999999997</v>
      </c>
      <c r="BH13">
        <f ca="1">IF(ISNUMBER(Main!$F$7),IF(H13=0,0,(('Profile Data'!R13-H13)*(AU13-AH13))/(U13-H13)+AH13),"--")</f>
        <v>176077.06499999992</v>
      </c>
      <c r="BI13">
        <f ca="1">IF(ISNUMBER(Main!$F$8),IF(I13=0,0,(('Profile Data'!S13-I13)*(AV13-AI13))/(V13-I13)+AI13),"--")</f>
        <v>235856.28599999976</v>
      </c>
      <c r="BJ13" t="str">
        <f ca="1">IF(ISNUMBER(Main!$F$9),IF(J13=0,0,(('Profile Data'!T13-J13)*(AW13-AJ13))/(W13-J13)+AJ13),"--")</f>
        <v>--</v>
      </c>
      <c r="BK13" t="str">
        <f ca="1">IF(ISNUMBER(Main!$F$10),IF(K13=0,0,(('Profile Data'!U13-K13)*(AX13-AK13))/(X13-K13)+AK13),"--")</f>
        <v>--</v>
      </c>
      <c r="BL13" t="str">
        <f ca="1">IF(ISNUMBER(Main!$F$11),IF(L13=0,0,(('Profile Data'!V13-L13)*(AY13-AL13))/(Y13-L13)+AL13),"--")</f>
        <v>--</v>
      </c>
      <c r="BM13" t="str">
        <f ca="1">IF(ISNUMBER(Main!$F$12),IF(M13=0,0,(('Profile Data'!W13-M13)*(AZ13-AM13))/(Z13-M13)+AM13),"--")</f>
        <v>--</v>
      </c>
      <c r="BN13" t="str">
        <f ca="1">IF(ISNUMBER(Main!$F$13),IF(N13=0,0,(('Profile Data'!X13-N13)*(BA13-AN13))/(AA13-N13)+AN13),"--")</f>
        <v>--</v>
      </c>
      <c r="BO13" t="str">
        <f ca="1">IF(ISNUMBER(Main!$F$14),IF(O13=0,0,(('Profile Data'!Y13-O13)*(BB13-AO13))/(AB13-O13)+AO13),"--")</f>
        <v>--</v>
      </c>
    </row>
    <row r="14" spans="1:67" x14ac:dyDescent="0.3">
      <c r="A14">
        <v>573</v>
      </c>
      <c r="B14">
        <v>496334</v>
      </c>
      <c r="D14" cm="1">
        <f t="array" aca="1" ref="D14" ca="1">IF(ISNUMBER(Main!$F$3),MAX(IF($A$2:$A$302&lt;'Profile Data'!N14,$A$2:$A$302)),"--")</f>
        <v>463</v>
      </c>
      <c r="E14" cm="1">
        <f t="array" aca="1" ref="E14" ca="1">IF(ISNUMBER(Main!$F$4),MAX(IF($A$2:$A$302&lt;'Profile Data'!O14,$A$2:$A$302)),"--")</f>
        <v>460</v>
      </c>
      <c r="F14" cm="1">
        <f t="array" aca="1" ref="F14" ca="1">IF(ISNUMBER(Main!$F$5),MAX(IF($A$2:$A$302&lt;'Profile Data'!P14,$A$2:$A$302)),"--")</f>
        <v>495</v>
      </c>
      <c r="G14" cm="1">
        <f t="array" aca="1" ref="G14" ca="1">IF(ISNUMBER(Main!$F$6),MAX(IF($A$2:$A$302&lt;'Profile Data'!Q14,$A$2:$A$302)),"--")</f>
        <v>471</v>
      </c>
      <c r="H14" cm="1">
        <f t="array" aca="1" ref="H14" ca="1">IF(ISNUMBER(Main!$F$7),MAX(IF($A$2:$A$302&lt;'Profile Data'!R14,$A$2:$A$302)),"--")</f>
        <v>475</v>
      </c>
      <c r="I14" cm="1">
        <f t="array" aca="1" ref="I14" ca="1">IF(ISNUMBER(Main!$F$8),MAX(IF($A$2:$A$302&lt;'Profile Data'!S14,$A$2:$A$302)),"--")</f>
        <v>496</v>
      </c>
      <c r="J14" t="str" cm="1">
        <f t="array" aca="1" ref="J14" ca="1">IF(ISNUMBER(Main!$F$9),MAX(IF($A$2:$A$302&lt;'Profile Data'!T14,$A$2:$A$302)),"--")</f>
        <v>--</v>
      </c>
      <c r="K14" t="str" cm="1">
        <f t="array" aca="1" ref="K14" ca="1">IF(ISNUMBER(Main!$F$10),MAX(IF($A$2:$A$302&lt;'Profile Data'!U14,$A$2:$A$302)),"--")</f>
        <v>--</v>
      </c>
      <c r="L14" t="str" cm="1">
        <f t="array" aca="1" ref="L14" ca="1">IF(ISNUMBER(Main!$F$11),MAX(IF($A$2:$A$302&lt;'Profile Data'!V14,$A$2:$A$302)),"--")</f>
        <v>--</v>
      </c>
      <c r="M14" t="str" cm="1">
        <f t="array" aca="1" ref="M14" ca="1">IF(ISNUMBER(Main!$F$12),MAX(IF($A$2:$A$302&lt;'Profile Data'!W14,$A$2:$A$302)),"--")</f>
        <v>--</v>
      </c>
      <c r="N14" t="str" cm="1">
        <f t="array" aca="1" ref="N14" ca="1">IF(ISNUMBER(Main!$F$13),MAX(IF($A$2:$A$302&lt;'Profile Data'!X14,$A$2:$A$302)),"--")</f>
        <v>--</v>
      </c>
      <c r="O14" t="str" cm="1">
        <f t="array" aca="1" ref="O14" ca="1">IF(ISNUMBER(Main!$F$14),MAX(IF($A$2:$A$302&lt;'Profile Data'!Y14,$A$2:$A$302)),"--")</f>
        <v>--</v>
      </c>
      <c r="Q14" cm="1">
        <f t="array" aca="1" ref="Q14" ca="1">IF(ISNUMBER(Main!$F$3),MIN(IF($A$2:$A$302&gt;'Profile Data'!N14,$A$2:$A$302)),"--")</f>
        <v>464</v>
      </c>
      <c r="R14" cm="1">
        <f t="array" aca="1" ref="R14" ca="1">IF(ISNUMBER(Main!$F$4),MIN(IF($A$2:$A$302&gt;'Profile Data'!O14,$A$2:$A$302)),"--")</f>
        <v>461</v>
      </c>
      <c r="S14" cm="1">
        <f t="array" aca="1" ref="S14" ca="1">IF(ISNUMBER(Main!$F$5),MIN(IF($A$2:$A$302&gt;'Profile Data'!P14,$A$2:$A$302)),"--")</f>
        <v>496</v>
      </c>
      <c r="T14" cm="1">
        <f t="array" aca="1" ref="T14" ca="1">IF(ISNUMBER(Main!$F$6),MIN(IF($A$2:$A$302&gt;'Profile Data'!Q14,$A$2:$A$302)),"--")</f>
        <v>472</v>
      </c>
      <c r="U14" cm="1">
        <f t="array" aca="1" ref="U14" ca="1">IF(ISNUMBER(Main!$F$7),MIN(IF($A$2:$A$302&gt;'Profile Data'!R14,$A$2:$A$302)),"--")</f>
        <v>476</v>
      </c>
      <c r="V14" cm="1">
        <f t="array" aca="1" ref="V14" ca="1">IF(ISNUMBER(Main!$F$8),MIN(IF($A$2:$A$302&gt;'Profile Data'!S14,$A$2:$A$302)),"--")</f>
        <v>497</v>
      </c>
      <c r="W14" t="str" cm="1">
        <f t="array" aca="1" ref="W14" ca="1">IF(ISNUMBER(Main!$F$9),MIN(IF($A$2:$A$302&gt;'Profile Data'!T14,$A$2:$A$302)),"--")</f>
        <v>--</v>
      </c>
      <c r="X14" t="str" cm="1">
        <f t="array" aca="1" ref="X14" ca="1">IF(ISNUMBER(Main!$F$10),MIN(IF($A$2:$A$302&gt;'Profile Data'!U14,$A$2:$A$302)),"--")</f>
        <v>--</v>
      </c>
      <c r="Y14" t="str" cm="1">
        <f t="array" aca="1" ref="Y14" ca="1">IF(ISNUMBER(Main!$F$11),MIN(IF($A$2:$A$302&gt;'Profile Data'!V14,$A$2:$A$302)),"--")</f>
        <v>--</v>
      </c>
      <c r="Z14" t="str" cm="1">
        <f t="array" aca="1" ref="Z14" ca="1">IF(ISNUMBER(Main!$F$12),MIN(IF($A$2:$A$302&gt;'Profile Data'!W14,$A$2:$A$302)),"--")</f>
        <v>--</v>
      </c>
      <c r="AA14" t="str" cm="1">
        <f t="array" aca="1" ref="AA14" ca="1">IF(ISNUMBER(Main!$F$13),MIN(IF($A$2:$A$302&gt;'Profile Data'!X14,$A$2:$A$302)),"--")</f>
        <v>--</v>
      </c>
      <c r="AB14" t="str" cm="1">
        <f t="array" aca="1" ref="AB14" ca="1">IF(ISNUMBER(Main!$F$14),MIN(IF($A$2:$A$302&gt;'Profile Data'!Y14,$A$2:$A$302)),"--")</f>
        <v>--</v>
      </c>
      <c r="AD14">
        <f ca="1">IF(ISNUMBER(Main!$F$3),INDEX($B$2:$B$302,MATCH(D14,$A$2:$A$302,0)),"--")</f>
        <v>123578</v>
      </c>
      <c r="AE14">
        <f ca="1">IF(ISNUMBER(Main!$F$4),INDEX($B$2:$B$302,MATCH(E14,$A$2:$A$302,0)),"--")</f>
        <v>117539</v>
      </c>
      <c r="AF14">
        <f ca="1">IF(ISNUMBER(Main!$F$5),INDEX($B$2:$B$302,MATCH(F14,$A$2:$A$302,0)),"--")</f>
        <v>201247</v>
      </c>
      <c r="AG14">
        <f ca="1">IF(ISNUMBER(Main!$F$6),INDEX($B$2:$B$302,MATCH(G14,$A$2:$A$302,0)),"--")</f>
        <v>140623</v>
      </c>
      <c r="AH14">
        <f ca="1">IF(ISNUMBER(Main!$F$7),INDEX($B$2:$B$302,MATCH(H14,$A$2:$A$302,0)),"--")</f>
        <v>149777</v>
      </c>
      <c r="AI14">
        <f ca="1">IF(ISNUMBER(Main!$F$8),INDEX($B$2:$B$302,MATCH(I14,$A$2:$A$302,0)),"--")</f>
        <v>204077</v>
      </c>
      <c r="AJ14" t="str">
        <f ca="1">IF(ISNUMBER(Main!$F$9),INDEX($B$2:$B$302,MATCH(J14,$A$2:$A$302,0)),"--")</f>
        <v>--</v>
      </c>
      <c r="AK14" t="str">
        <f ca="1">IF(ISNUMBER(Main!$F$10),INDEX($B$2:$B$302,MATCH(K14,$A$2:$A$302,0)),"--")</f>
        <v>--</v>
      </c>
      <c r="AL14" t="str">
        <f ca="1">IF(ISNUMBER(Main!$F$11),INDEX($B$2:$B$302,MATCH(L14,$A$2:$A$302,0)),"--")</f>
        <v>--</v>
      </c>
      <c r="AM14" t="str">
        <f ca="1">IF(ISNUMBER(Main!$F$12),INDEX($B$2:$B$302,MATCH(M14,$A$2:$A$302,0)),"--")</f>
        <v>--</v>
      </c>
      <c r="AN14" t="str">
        <f ca="1">IF(ISNUMBER(Main!$F$13),INDEX($B$2:$B$302,MATCH(N14,$A$2:$A$302,0)),"--")</f>
        <v>--</v>
      </c>
      <c r="AO14" t="str">
        <f ca="1">IF(ISNUMBER(Main!$F$14),INDEX($B$2:$B$302,MATCH(O14,$A$2:$A$302,0)),"--")</f>
        <v>--</v>
      </c>
      <c r="AQ14">
        <f ca="1">IF(ISNUMBER(Main!$F$3),INDEX($B$2:$B$302,MATCH(Q14,$A$2:$A$302,0)),"--")</f>
        <v>125632</v>
      </c>
      <c r="AR14">
        <f ca="1">IF(ISNUMBER(Main!$F$4),INDEX($B$2:$B$302,MATCH(R14,$A$2:$A$302,0)),"--")</f>
        <v>119532</v>
      </c>
      <c r="AS14">
        <f ca="1">IF(ISNUMBER(Main!$F$5),INDEX($B$2:$B$302,MATCH(S14,$A$2:$A$302,0)),"--")</f>
        <v>204077</v>
      </c>
      <c r="AT14">
        <f ca="1">IF(ISNUMBER(Main!$F$6),INDEX($B$2:$B$302,MATCH(T14,$A$2:$A$302,0)),"--")</f>
        <v>142878</v>
      </c>
      <c r="AU14">
        <f ca="1">IF(ISNUMBER(Main!$F$7),INDEX($B$2:$B$302,MATCH(U14,$A$2:$A$302,0)),"--")</f>
        <v>152121</v>
      </c>
      <c r="AV14">
        <f ca="1">IF(ISNUMBER(Main!$F$8),INDEX($B$2:$B$302,MATCH(V14,$A$2:$A$302,0)),"--")</f>
        <v>206932</v>
      </c>
      <c r="AW14" t="str">
        <f ca="1">IF(ISNUMBER(Main!$F$9),INDEX($B$2:$B$302,MATCH(W14,$A$2:$A$302,0)),"--")</f>
        <v>--</v>
      </c>
      <c r="AX14" t="str">
        <f ca="1">IF(ISNUMBER(Main!$F$10),INDEX($B$2:$B$302,MATCH(X14,$A$2:$A$302,0)),"--")</f>
        <v>--</v>
      </c>
      <c r="AY14" t="str">
        <f ca="1">IF(ISNUMBER(Main!$F$11),INDEX($B$2:$B$302,MATCH(Y14,$A$2:$A$302,0)),"--")</f>
        <v>--</v>
      </c>
      <c r="AZ14" t="str">
        <f ca="1">IF(ISNUMBER(Main!$F$12),INDEX($B$2:$B$302,MATCH(Z14,$A$2:$A$302,0)),"--")</f>
        <v>--</v>
      </c>
      <c r="BA14" t="str">
        <f ca="1">IF(ISNUMBER(Main!$F$13),INDEX($B$2:$B$302,MATCH(AA14,$A$2:$A$302,0)),"--")</f>
        <v>--</v>
      </c>
      <c r="BB14" t="str">
        <f ca="1">IF(ISNUMBER(Main!$F$14),INDEX($B$2:$B$302,MATCH(AB14,$A$2:$A$302,0)),"--")</f>
        <v>--</v>
      </c>
      <c r="BD14">
        <f ca="1">IF(ISNUMBER(Main!$F$3),IF(D14=0,0,(('Profile Data'!N14-D14)*(AQ14-AD14))/(Q14-D14)+AD14),"--")</f>
        <v>124128.47200000007</v>
      </c>
      <c r="BE14">
        <f ca="1">IF(ISNUMBER(Main!$F$4),IF(E14=0,0,(('Profile Data'!O14-E14)*(AR14-AE14))/(R14-E14)+AE14),"--")</f>
        <v>119129.414</v>
      </c>
      <c r="BF14">
        <f ca="1">IF(ISNUMBER(Main!$F$5),IF(F14=0,0,(('Profile Data'!P14-F14)*(AS14-AF14))/(S14-F14)+AF14),"--")</f>
        <v>203185.55000000002</v>
      </c>
      <c r="BG14">
        <f ca="1">IF(ISNUMBER(Main!$F$6),IF(G14=0,0,(('Profile Data'!Q14-G14)*(AT14-AG14))/(T14-G14)+AG14),"--")</f>
        <v>142016.59</v>
      </c>
      <c r="BH14">
        <f ca="1">IF(ISNUMBER(Main!$F$7),IF(H14=0,0,(('Profile Data'!R14-H14)*(AU14-AH14))/(U14-H14)+AH14),"--")</f>
        <v>151743.61600000001</v>
      </c>
      <c r="BI14">
        <f ca="1">IF(ISNUMBER(Main!$F$8),IF(I14=0,0,(('Profile Data'!S14-I14)*(AV14-AI14))/(V14-I14)+AI14),"--")</f>
        <v>204939.2099999999</v>
      </c>
      <c r="BJ14" t="str">
        <f ca="1">IF(ISNUMBER(Main!$F$9),IF(J14=0,0,(('Profile Data'!T14-J14)*(AW14-AJ14))/(W14-J14)+AJ14),"--")</f>
        <v>--</v>
      </c>
      <c r="BK14" t="str">
        <f ca="1">IF(ISNUMBER(Main!$F$10),IF(K14=0,0,(('Profile Data'!U14-K14)*(AX14-AK14))/(X14-K14)+AK14),"--")</f>
        <v>--</v>
      </c>
      <c r="BL14" t="str">
        <f ca="1">IF(ISNUMBER(Main!$F$11),IF(L14=0,0,(('Profile Data'!V14-L14)*(AY14-AL14))/(Y14-L14)+AL14),"--")</f>
        <v>--</v>
      </c>
      <c r="BM14" t="str">
        <f ca="1">IF(ISNUMBER(Main!$F$12),IF(M14=0,0,(('Profile Data'!W14-M14)*(AZ14-AM14))/(Z14-M14)+AM14),"--")</f>
        <v>--</v>
      </c>
      <c r="BN14" t="str">
        <f ca="1">IF(ISNUMBER(Main!$F$13),IF(N14=0,0,(('Profile Data'!X14-N14)*(BA14-AN14))/(AA14-N14)+AN14),"--")</f>
        <v>--</v>
      </c>
      <c r="BO14" t="str">
        <f ca="1">IF(ISNUMBER(Main!$F$14),IF(O14=0,0,(('Profile Data'!Y14-O14)*(BB14-AO14))/(AB14-O14)+AO14),"--")</f>
        <v>--</v>
      </c>
    </row>
    <row r="15" spans="1:67" x14ac:dyDescent="0.3">
      <c r="A15">
        <v>572</v>
      </c>
      <c r="B15">
        <v>491579</v>
      </c>
      <c r="D15" cm="1">
        <f t="array" aca="1" ref="D15" ca="1">IF(ISNUMBER(Main!$F$3),MAX(IF($A$2:$A$302&lt;'Profile Data'!N15,$A$2:$A$302)),"--")</f>
        <v>453</v>
      </c>
      <c r="E15" cm="1">
        <f t="array" aca="1" ref="E15" ca="1">IF(ISNUMBER(Main!$F$4),MAX(IF($A$2:$A$302&lt;'Profile Data'!O15,$A$2:$A$302)),"--")</f>
        <v>449</v>
      </c>
      <c r="F15" cm="1">
        <f t="array" aca="1" ref="F15" ca="1">IF(ISNUMBER(Main!$F$5),MAX(IF($A$2:$A$302&lt;'Profile Data'!P15,$A$2:$A$302)),"--")</f>
        <v>486</v>
      </c>
      <c r="G15" cm="1">
        <f t="array" aca="1" ref="G15" ca="1">IF(ISNUMBER(Main!$F$6),MAX(IF($A$2:$A$302&lt;'Profile Data'!Q15,$A$2:$A$302)),"--")</f>
        <v>461</v>
      </c>
      <c r="H15" cm="1">
        <f t="array" aca="1" ref="H15" ca="1">IF(ISNUMBER(Main!$F$7),MAX(IF($A$2:$A$302&lt;'Profile Data'!R15,$A$2:$A$302)),"--")</f>
        <v>465</v>
      </c>
      <c r="I15" cm="1">
        <f t="array" aca="1" ref="I15" ca="1">IF(ISNUMBER(Main!$F$8),MAX(IF($A$2:$A$302&lt;'Profile Data'!S15,$A$2:$A$302)),"--")</f>
        <v>486</v>
      </c>
      <c r="J15" t="str" cm="1">
        <f t="array" aca="1" ref="J15" ca="1">IF(ISNUMBER(Main!$F$9),MAX(IF($A$2:$A$302&lt;'Profile Data'!T15,$A$2:$A$302)),"--")</f>
        <v>--</v>
      </c>
      <c r="K15" t="str" cm="1">
        <f t="array" aca="1" ref="K15" ca="1">IF(ISNUMBER(Main!$F$10),MAX(IF($A$2:$A$302&lt;'Profile Data'!U15,$A$2:$A$302)),"--")</f>
        <v>--</v>
      </c>
      <c r="L15" t="str" cm="1">
        <f t="array" aca="1" ref="L15" ca="1">IF(ISNUMBER(Main!$F$11),MAX(IF($A$2:$A$302&lt;'Profile Data'!V15,$A$2:$A$302)),"--")</f>
        <v>--</v>
      </c>
      <c r="M15" t="str" cm="1">
        <f t="array" aca="1" ref="M15" ca="1">IF(ISNUMBER(Main!$F$12),MAX(IF($A$2:$A$302&lt;'Profile Data'!W15,$A$2:$A$302)),"--")</f>
        <v>--</v>
      </c>
      <c r="N15" t="str" cm="1">
        <f t="array" aca="1" ref="N15" ca="1">IF(ISNUMBER(Main!$F$13),MAX(IF($A$2:$A$302&lt;'Profile Data'!X15,$A$2:$A$302)),"--")</f>
        <v>--</v>
      </c>
      <c r="O15" t="str" cm="1">
        <f t="array" aca="1" ref="O15" ca="1">IF(ISNUMBER(Main!$F$14),MAX(IF($A$2:$A$302&lt;'Profile Data'!Y15,$A$2:$A$302)),"--")</f>
        <v>--</v>
      </c>
      <c r="Q15" cm="1">
        <f t="array" aca="1" ref="Q15" ca="1">IF(ISNUMBER(Main!$F$3),MIN(IF($A$2:$A$302&gt;'Profile Data'!N15,$A$2:$A$302)),"--")</f>
        <v>454</v>
      </c>
      <c r="R15" cm="1">
        <f t="array" aca="1" ref="R15" ca="1">IF(ISNUMBER(Main!$F$4),MIN(IF($A$2:$A$302&gt;'Profile Data'!O15,$A$2:$A$302)),"--")</f>
        <v>450</v>
      </c>
      <c r="S15" cm="1">
        <f t="array" aca="1" ref="S15" ca="1">IF(ISNUMBER(Main!$F$5),MIN(IF($A$2:$A$302&gt;'Profile Data'!P15,$A$2:$A$302)),"--")</f>
        <v>487</v>
      </c>
      <c r="T15" cm="1">
        <f t="array" aca="1" ref="T15" ca="1">IF(ISNUMBER(Main!$F$6),MIN(IF($A$2:$A$302&gt;'Profile Data'!Q15,$A$2:$A$302)),"--")</f>
        <v>462</v>
      </c>
      <c r="U15" cm="1">
        <f t="array" aca="1" ref="U15" ca="1">IF(ISNUMBER(Main!$F$7),MIN(IF($A$2:$A$302&gt;'Profile Data'!R15,$A$2:$A$302)),"--")</f>
        <v>466</v>
      </c>
      <c r="V15" cm="1">
        <f t="array" aca="1" ref="V15" ca="1">IF(ISNUMBER(Main!$F$8),MIN(IF($A$2:$A$302&gt;'Profile Data'!S15,$A$2:$A$302)),"--")</f>
        <v>487</v>
      </c>
      <c r="W15" t="str" cm="1">
        <f t="array" aca="1" ref="W15" ca="1">IF(ISNUMBER(Main!$F$9),MIN(IF($A$2:$A$302&gt;'Profile Data'!T15,$A$2:$A$302)),"--")</f>
        <v>--</v>
      </c>
      <c r="X15" t="str" cm="1">
        <f t="array" aca="1" ref="X15" ca="1">IF(ISNUMBER(Main!$F$10),MIN(IF($A$2:$A$302&gt;'Profile Data'!U15,$A$2:$A$302)),"--")</f>
        <v>--</v>
      </c>
      <c r="Y15" t="str" cm="1">
        <f t="array" aca="1" ref="Y15" ca="1">IF(ISNUMBER(Main!$F$11),MIN(IF($A$2:$A$302&gt;'Profile Data'!V15,$A$2:$A$302)),"--")</f>
        <v>--</v>
      </c>
      <c r="Z15" t="str" cm="1">
        <f t="array" aca="1" ref="Z15" ca="1">IF(ISNUMBER(Main!$F$12),MIN(IF($A$2:$A$302&gt;'Profile Data'!W15,$A$2:$A$302)),"--")</f>
        <v>--</v>
      </c>
      <c r="AA15" t="str" cm="1">
        <f t="array" aca="1" ref="AA15" ca="1">IF(ISNUMBER(Main!$F$13),MIN(IF($A$2:$A$302&gt;'Profile Data'!X15,$A$2:$A$302)),"--")</f>
        <v>--</v>
      </c>
      <c r="AB15" t="str" cm="1">
        <f t="array" aca="1" ref="AB15" ca="1">IF(ISNUMBER(Main!$F$14),MIN(IF($A$2:$A$302&gt;'Profile Data'!Y15,$A$2:$A$302)),"--")</f>
        <v>--</v>
      </c>
      <c r="AD15">
        <f ca="1">IF(ISNUMBER(Main!$F$3),INDEX($B$2:$B$302,MATCH(D15,$A$2:$A$302,0)),"--")</f>
        <v>104562</v>
      </c>
      <c r="AE15">
        <f ca="1">IF(ISNUMBER(Main!$F$4),INDEX($B$2:$B$302,MATCH(E15,$A$2:$A$302,0)),"--")</f>
        <v>97608</v>
      </c>
      <c r="AF15">
        <f ca="1">IF(ISNUMBER(Main!$F$5),INDEX($B$2:$B$302,MATCH(F15,$A$2:$A$302,0)),"--")</f>
        <v>176881</v>
      </c>
      <c r="AG15">
        <f ca="1">IF(ISNUMBER(Main!$F$6),INDEX($B$2:$B$302,MATCH(G15,$A$2:$A$302,0)),"--")</f>
        <v>119532</v>
      </c>
      <c r="AH15">
        <f ca="1">IF(ISNUMBER(Main!$F$7),INDEX($B$2:$B$302,MATCH(H15,$A$2:$A$302,0)),"--")</f>
        <v>127707</v>
      </c>
      <c r="AI15">
        <f ca="1">IF(ISNUMBER(Main!$F$8),INDEX($B$2:$B$302,MATCH(I15,$A$2:$A$302,0)),"--")</f>
        <v>176881</v>
      </c>
      <c r="AJ15" t="str">
        <f ca="1">IF(ISNUMBER(Main!$F$9),INDEX($B$2:$B$302,MATCH(J15,$A$2:$A$302,0)),"--")</f>
        <v>--</v>
      </c>
      <c r="AK15" t="str">
        <f ca="1">IF(ISNUMBER(Main!$F$10),INDEX($B$2:$B$302,MATCH(K15,$A$2:$A$302,0)),"--")</f>
        <v>--</v>
      </c>
      <c r="AL15" t="str">
        <f ca="1">IF(ISNUMBER(Main!$F$11),INDEX($B$2:$B$302,MATCH(L15,$A$2:$A$302,0)),"--")</f>
        <v>--</v>
      </c>
      <c r="AM15" t="str">
        <f ca="1">IF(ISNUMBER(Main!$F$12),INDEX($B$2:$B$302,MATCH(M15,$A$2:$A$302,0)),"--")</f>
        <v>--</v>
      </c>
      <c r="AN15" t="str">
        <f ca="1">IF(ISNUMBER(Main!$F$13),INDEX($B$2:$B$302,MATCH(N15,$A$2:$A$302,0)),"--")</f>
        <v>--</v>
      </c>
      <c r="AO15" t="str">
        <f ca="1">IF(ISNUMBER(Main!$F$14),INDEX($B$2:$B$302,MATCH(O15,$A$2:$A$302,0)),"--")</f>
        <v>--</v>
      </c>
      <c r="AQ15">
        <f ca="1">IF(ISNUMBER(Main!$F$3),INDEX($B$2:$B$302,MATCH(Q15,$A$2:$A$302,0)),"--")</f>
        <v>106361</v>
      </c>
      <c r="AR15">
        <f ca="1">IF(ISNUMBER(Main!$F$4),INDEX($B$2:$B$302,MATCH(R15,$A$2:$A$302,0)),"--")</f>
        <v>99274</v>
      </c>
      <c r="AS15">
        <f ca="1">IF(ISNUMBER(Main!$F$5),INDEX($B$2:$B$302,MATCH(S15,$A$2:$A$302,0)),"--")</f>
        <v>179490</v>
      </c>
      <c r="AT15">
        <f ca="1">IF(ISNUMBER(Main!$F$6),INDEX($B$2:$B$302,MATCH(T15,$A$2:$A$302,0)),"--")</f>
        <v>121545</v>
      </c>
      <c r="AU15">
        <f ca="1">IF(ISNUMBER(Main!$F$7),INDEX($B$2:$B$302,MATCH(U15,$A$2:$A$302,0)),"--")</f>
        <v>129802</v>
      </c>
      <c r="AV15">
        <f ca="1">IF(ISNUMBER(Main!$F$8),INDEX($B$2:$B$302,MATCH(V15,$A$2:$A$302,0)),"--")</f>
        <v>179490</v>
      </c>
      <c r="AW15" t="str">
        <f ca="1">IF(ISNUMBER(Main!$F$9),INDEX($B$2:$B$302,MATCH(W15,$A$2:$A$302,0)),"--")</f>
        <v>--</v>
      </c>
      <c r="AX15" t="str">
        <f ca="1">IF(ISNUMBER(Main!$F$10),INDEX($B$2:$B$302,MATCH(X15,$A$2:$A$302,0)),"--")</f>
        <v>--</v>
      </c>
      <c r="AY15" t="str">
        <f ca="1">IF(ISNUMBER(Main!$F$11),INDEX($B$2:$B$302,MATCH(Y15,$A$2:$A$302,0)),"--")</f>
        <v>--</v>
      </c>
      <c r="AZ15" t="str">
        <f ca="1">IF(ISNUMBER(Main!$F$12),INDEX($B$2:$B$302,MATCH(Z15,$A$2:$A$302,0)),"--")</f>
        <v>--</v>
      </c>
      <c r="BA15" t="str">
        <f ca="1">IF(ISNUMBER(Main!$F$13),INDEX($B$2:$B$302,MATCH(AA15,$A$2:$A$302,0)),"--")</f>
        <v>--</v>
      </c>
      <c r="BB15" t="str">
        <f ca="1">IF(ISNUMBER(Main!$F$14),INDEX($B$2:$B$302,MATCH(AB15,$A$2:$A$302,0)),"--")</f>
        <v>--</v>
      </c>
      <c r="BD15">
        <f ca="1">IF(ISNUMBER(Main!$F$3),IF(D15=0,0,(('Profile Data'!N15-D15)*(AQ15-AD15))/(Q15-D15)+AD15),"--")</f>
        <v>104853.43800000007</v>
      </c>
      <c r="BE15">
        <f ca="1">IF(ISNUMBER(Main!$F$4),IF(E15=0,0,(('Profile Data'!O15-E15)*(AR15-AE15))/(R15-E15)+AE15),"--")</f>
        <v>97892.885999999984</v>
      </c>
      <c r="BF15">
        <f ca="1">IF(ISNUMBER(Main!$F$5),IF(F15=0,0,(('Profile Data'!P15-F15)*(AS15-AF15))/(S15-F15)+AF15),"--")</f>
        <v>177465.41599999997</v>
      </c>
      <c r="BG15">
        <f ca="1">IF(ISNUMBER(Main!$F$6),IF(G15=0,0,(('Profile Data'!Q15-G15)*(AT15-AG15))/(T15-G15)+AG15),"--")</f>
        <v>121510.77900000001</v>
      </c>
      <c r="BH15">
        <f ca="1">IF(ISNUMBER(Main!$F$7),IF(H15=0,0,(('Profile Data'!R15-H15)*(AU15-AH15))/(U15-H15)+AH15),"--")</f>
        <v>129307.58000000002</v>
      </c>
      <c r="BI15">
        <f ca="1">IF(ISNUMBER(Main!$F$8),IF(I15=0,0,(('Profile Data'!S15-I15)*(AV15-AI15))/(V15-I15)+AI15),"--")</f>
        <v>178735.99899999989</v>
      </c>
      <c r="BJ15" t="str">
        <f ca="1">IF(ISNUMBER(Main!$F$9),IF(J15=0,0,(('Profile Data'!T15-J15)*(AW15-AJ15))/(W15-J15)+AJ15),"--")</f>
        <v>--</v>
      </c>
      <c r="BK15" t="str">
        <f ca="1">IF(ISNUMBER(Main!$F$10),IF(K15=0,0,(('Profile Data'!U15-K15)*(AX15-AK15))/(X15-K15)+AK15),"--")</f>
        <v>--</v>
      </c>
      <c r="BL15" t="str">
        <f ca="1">IF(ISNUMBER(Main!$F$11),IF(L15=0,0,(('Profile Data'!V15-L15)*(AY15-AL15))/(Y15-L15)+AL15),"--")</f>
        <v>--</v>
      </c>
      <c r="BM15" t="str">
        <f ca="1">IF(ISNUMBER(Main!$F$12),IF(M15=0,0,(('Profile Data'!W15-M15)*(AZ15-AM15))/(Z15-M15)+AM15),"--")</f>
        <v>--</v>
      </c>
      <c r="BN15" t="str">
        <f ca="1">IF(ISNUMBER(Main!$F$13),IF(N15=0,0,(('Profile Data'!X15-N15)*(BA15-AN15))/(AA15-N15)+AN15),"--")</f>
        <v>--</v>
      </c>
      <c r="BO15" t="str">
        <f ca="1">IF(ISNUMBER(Main!$F$14),IF(O15=0,0,(('Profile Data'!Y15-O15)*(BB15-AO15))/(AB15-O15)+AO15),"--")</f>
        <v>--</v>
      </c>
    </row>
    <row r="16" spans="1:67" x14ac:dyDescent="0.3">
      <c r="A16">
        <v>571</v>
      </c>
      <c r="B16">
        <v>486851</v>
      </c>
      <c r="D16" cm="1">
        <f t="array" aca="1" ref="D16" ca="1">IF(ISNUMBER(Main!$F$3),MAX(IF($A$2:$A$302&lt;'Profile Data'!N16,$A$2:$A$302)),"--")</f>
        <v>442</v>
      </c>
      <c r="E16" cm="1">
        <f t="array" aca="1" ref="E16" ca="1">IF(ISNUMBER(Main!$F$4),MAX(IF($A$2:$A$302&lt;'Profile Data'!O16,$A$2:$A$302)),"--")</f>
        <v>440</v>
      </c>
      <c r="F16" cm="1">
        <f t="array" aca="1" ref="F16" ca="1">IF(ISNUMBER(Main!$F$5),MAX(IF($A$2:$A$302&lt;'Profile Data'!P16,$A$2:$A$302)),"--")</f>
        <v>476</v>
      </c>
      <c r="G16" cm="1">
        <f t="array" aca="1" ref="G16" ca="1">IF(ISNUMBER(Main!$F$6),MAX(IF($A$2:$A$302&lt;'Profile Data'!Q16,$A$2:$A$302)),"--")</f>
        <v>451</v>
      </c>
      <c r="H16" cm="1">
        <f t="array" aca="1" ref="H16" ca="1">IF(ISNUMBER(Main!$F$7),MAX(IF($A$2:$A$302&lt;'Profile Data'!R16,$A$2:$A$302)),"--")</f>
        <v>455</v>
      </c>
      <c r="I16" cm="1">
        <f t="array" aca="1" ref="I16" ca="1">IF(ISNUMBER(Main!$F$8),MAX(IF($A$2:$A$302&lt;'Profile Data'!S16,$A$2:$A$302)),"--")</f>
        <v>476</v>
      </c>
      <c r="J16" t="str" cm="1">
        <f t="array" aca="1" ref="J16" ca="1">IF(ISNUMBER(Main!$F$9),MAX(IF($A$2:$A$302&lt;'Profile Data'!T16,$A$2:$A$302)),"--")</f>
        <v>--</v>
      </c>
      <c r="K16" t="str" cm="1">
        <f t="array" aca="1" ref="K16" ca="1">IF(ISNUMBER(Main!$F$10),MAX(IF($A$2:$A$302&lt;'Profile Data'!U16,$A$2:$A$302)),"--")</f>
        <v>--</v>
      </c>
      <c r="L16" t="str" cm="1">
        <f t="array" aca="1" ref="L16" ca="1">IF(ISNUMBER(Main!$F$11),MAX(IF($A$2:$A$302&lt;'Profile Data'!V16,$A$2:$A$302)),"--")</f>
        <v>--</v>
      </c>
      <c r="M16" t="str" cm="1">
        <f t="array" aca="1" ref="M16" ca="1">IF(ISNUMBER(Main!$F$12),MAX(IF($A$2:$A$302&lt;'Profile Data'!W16,$A$2:$A$302)),"--")</f>
        <v>--</v>
      </c>
      <c r="N16" t="str" cm="1">
        <f t="array" aca="1" ref="N16" ca="1">IF(ISNUMBER(Main!$F$13),MAX(IF($A$2:$A$302&lt;'Profile Data'!X16,$A$2:$A$302)),"--")</f>
        <v>--</v>
      </c>
      <c r="O16" t="str" cm="1">
        <f t="array" aca="1" ref="O16" ca="1">IF(ISNUMBER(Main!$F$14),MAX(IF($A$2:$A$302&lt;'Profile Data'!Y16,$A$2:$A$302)),"--")</f>
        <v>--</v>
      </c>
      <c r="Q16" cm="1">
        <f t="array" aca="1" ref="Q16" ca="1">IF(ISNUMBER(Main!$F$3),MIN(IF($A$2:$A$302&gt;'Profile Data'!N16,$A$2:$A$302)),"--")</f>
        <v>443</v>
      </c>
      <c r="R16" cm="1">
        <f t="array" aca="1" ref="R16" ca="1">IF(ISNUMBER(Main!$F$4),MIN(IF($A$2:$A$302&gt;'Profile Data'!O16,$A$2:$A$302)),"--")</f>
        <v>441</v>
      </c>
      <c r="S16" cm="1">
        <f t="array" aca="1" ref="S16" ca="1">IF(ISNUMBER(Main!$F$5),MIN(IF($A$2:$A$302&gt;'Profile Data'!P16,$A$2:$A$302)),"--")</f>
        <v>477</v>
      </c>
      <c r="T16" cm="1">
        <f t="array" aca="1" ref="T16" ca="1">IF(ISNUMBER(Main!$F$6),MIN(IF($A$2:$A$302&gt;'Profile Data'!Q16,$A$2:$A$302)),"--")</f>
        <v>452</v>
      </c>
      <c r="U16" cm="1">
        <f t="array" aca="1" ref="U16" ca="1">IF(ISNUMBER(Main!$F$7),MIN(IF($A$2:$A$302&gt;'Profile Data'!R16,$A$2:$A$302)),"--")</f>
        <v>456</v>
      </c>
      <c r="V16" cm="1">
        <f t="array" aca="1" ref="V16" ca="1">IF(ISNUMBER(Main!$F$8),MIN(IF($A$2:$A$302&gt;'Profile Data'!S16,$A$2:$A$302)),"--")</f>
        <v>477</v>
      </c>
      <c r="W16" t="str" cm="1">
        <f t="array" aca="1" ref="W16" ca="1">IF(ISNUMBER(Main!$F$9),MIN(IF($A$2:$A$302&gt;'Profile Data'!T16,$A$2:$A$302)),"--")</f>
        <v>--</v>
      </c>
      <c r="X16" t="str" cm="1">
        <f t="array" aca="1" ref="X16" ca="1">IF(ISNUMBER(Main!$F$10),MIN(IF($A$2:$A$302&gt;'Profile Data'!U16,$A$2:$A$302)),"--")</f>
        <v>--</v>
      </c>
      <c r="Y16" t="str" cm="1">
        <f t="array" aca="1" ref="Y16" ca="1">IF(ISNUMBER(Main!$F$11),MIN(IF($A$2:$A$302&gt;'Profile Data'!V16,$A$2:$A$302)),"--")</f>
        <v>--</v>
      </c>
      <c r="Z16" t="str" cm="1">
        <f t="array" aca="1" ref="Z16" ca="1">IF(ISNUMBER(Main!$F$12),MIN(IF($A$2:$A$302&gt;'Profile Data'!W16,$A$2:$A$302)),"--")</f>
        <v>--</v>
      </c>
      <c r="AA16" t="str" cm="1">
        <f t="array" aca="1" ref="AA16" ca="1">IF(ISNUMBER(Main!$F$13),MIN(IF($A$2:$A$302&gt;'Profile Data'!X16,$A$2:$A$302)),"--")</f>
        <v>--</v>
      </c>
      <c r="AB16" t="str" cm="1">
        <f t="array" aca="1" ref="AB16" ca="1">IF(ISNUMBER(Main!$F$14),MIN(IF($A$2:$A$302&gt;'Profile Data'!Y16,$A$2:$A$302)),"--")</f>
        <v>--</v>
      </c>
      <c r="AD16">
        <f ca="1">IF(ISNUMBER(Main!$F$3),INDEX($B$2:$B$302,MATCH(D16,$A$2:$A$302,0)),"--")</f>
        <v>86396</v>
      </c>
      <c r="AE16">
        <f ca="1">IF(ISNUMBER(Main!$F$4),INDEX($B$2:$B$302,MATCH(E16,$A$2:$A$302,0)),"--")</f>
        <v>83337</v>
      </c>
      <c r="AF16">
        <f ca="1">IF(ISNUMBER(Main!$F$5),INDEX($B$2:$B$302,MATCH(F16,$A$2:$A$302,0)),"--")</f>
        <v>152121</v>
      </c>
      <c r="AG16">
        <f ca="1">IF(ISNUMBER(Main!$F$6),INDEX($B$2:$B$302,MATCH(G16,$A$2:$A$302,0)),"--")</f>
        <v>101019</v>
      </c>
      <c r="AH16">
        <f ca="1">IF(ISNUMBER(Main!$F$7),INDEX($B$2:$B$302,MATCH(H16,$A$2:$A$302,0)),"--")</f>
        <v>108179</v>
      </c>
      <c r="AI16">
        <f ca="1">IF(ISNUMBER(Main!$F$8),INDEX($B$2:$B$302,MATCH(I16,$A$2:$A$302,0)),"--")</f>
        <v>152121</v>
      </c>
      <c r="AJ16" t="str">
        <f ca="1">IF(ISNUMBER(Main!$F$9),INDEX($B$2:$B$302,MATCH(J16,$A$2:$A$302,0)),"--")</f>
        <v>--</v>
      </c>
      <c r="AK16" t="str">
        <f ca="1">IF(ISNUMBER(Main!$F$10),INDEX($B$2:$B$302,MATCH(K16,$A$2:$A$302,0)),"--")</f>
        <v>--</v>
      </c>
      <c r="AL16" t="str">
        <f ca="1">IF(ISNUMBER(Main!$F$11),INDEX($B$2:$B$302,MATCH(L16,$A$2:$A$302,0)),"--")</f>
        <v>--</v>
      </c>
      <c r="AM16" t="str">
        <f ca="1">IF(ISNUMBER(Main!$F$12),INDEX($B$2:$B$302,MATCH(M16,$A$2:$A$302,0)),"--")</f>
        <v>--</v>
      </c>
      <c r="AN16" t="str">
        <f ca="1">IF(ISNUMBER(Main!$F$13),INDEX($B$2:$B$302,MATCH(N16,$A$2:$A$302,0)),"--")</f>
        <v>--</v>
      </c>
      <c r="AO16" t="str">
        <f ca="1">IF(ISNUMBER(Main!$F$14),INDEX($B$2:$B$302,MATCH(O16,$A$2:$A$302,0)),"--")</f>
        <v>--</v>
      </c>
      <c r="AQ16">
        <f ca="1">IF(ISNUMBER(Main!$F$3),INDEX($B$2:$B$302,MATCH(Q16,$A$2:$A$302,0)),"--")</f>
        <v>87949</v>
      </c>
      <c r="AR16">
        <f ca="1">IF(ISNUMBER(Main!$F$4),INDEX($B$2:$B$302,MATCH(R16,$A$2:$A$302,0)),"--")</f>
        <v>84859</v>
      </c>
      <c r="AS16">
        <f ca="1">IF(ISNUMBER(Main!$F$5),INDEX($B$2:$B$302,MATCH(S16,$A$2:$A$302,0)),"--")</f>
        <v>154487</v>
      </c>
      <c r="AT16">
        <f ca="1">IF(ISNUMBER(Main!$F$6),INDEX($B$2:$B$302,MATCH(T16,$A$2:$A$302,0)),"--")</f>
        <v>102782</v>
      </c>
      <c r="AU16">
        <f ca="1">IF(ISNUMBER(Main!$F$7),INDEX($B$2:$B$302,MATCH(U16,$A$2:$A$302,0)),"--")</f>
        <v>110014</v>
      </c>
      <c r="AV16">
        <f ca="1">IF(ISNUMBER(Main!$F$8),INDEX($B$2:$B$302,MATCH(V16,$A$2:$A$302,0)),"--")</f>
        <v>154487</v>
      </c>
      <c r="AW16" t="str">
        <f ca="1">IF(ISNUMBER(Main!$F$9),INDEX($B$2:$B$302,MATCH(W16,$A$2:$A$302,0)),"--")</f>
        <v>--</v>
      </c>
      <c r="AX16" t="str">
        <f ca="1">IF(ISNUMBER(Main!$F$10),INDEX($B$2:$B$302,MATCH(X16,$A$2:$A$302,0)),"--")</f>
        <v>--</v>
      </c>
      <c r="AY16" t="str">
        <f ca="1">IF(ISNUMBER(Main!$F$11),INDEX($B$2:$B$302,MATCH(Y16,$A$2:$A$302,0)),"--")</f>
        <v>--</v>
      </c>
      <c r="AZ16" t="str">
        <f ca="1">IF(ISNUMBER(Main!$F$12),INDEX($B$2:$B$302,MATCH(Z16,$A$2:$A$302,0)),"--")</f>
        <v>--</v>
      </c>
      <c r="BA16" t="str">
        <f ca="1">IF(ISNUMBER(Main!$F$13),INDEX($B$2:$B$302,MATCH(AA16,$A$2:$A$302,0)),"--")</f>
        <v>--</v>
      </c>
      <c r="BB16" t="str">
        <f ca="1">IF(ISNUMBER(Main!$F$14),INDEX($B$2:$B$302,MATCH(AB16,$A$2:$A$302,0)),"--")</f>
        <v>--</v>
      </c>
      <c r="BD16">
        <f ca="1">IF(ISNUMBER(Main!$F$3),IF(D16=0,0,(('Profile Data'!N16-D16)*(AQ16-AD16))/(Q16-D16)+AD16),"--")</f>
        <v>87880.668000000034</v>
      </c>
      <c r="BE16">
        <f ca="1">IF(ISNUMBER(Main!$F$4),IF(E16=0,0,(('Profile Data'!O16-E16)*(AR16-AE16))/(R16-E16)+AE16),"--")</f>
        <v>84238.023999999976</v>
      </c>
      <c r="BF16">
        <f ca="1">IF(ISNUMBER(Main!$F$5),IF(F16=0,0,(('Profile Data'!P16-F16)*(AS16-AF16))/(S16-F16)+AF16),"--")</f>
        <v>152262.96</v>
      </c>
      <c r="BG16">
        <f ca="1">IF(ISNUMBER(Main!$F$6),IF(G16=0,0,(('Profile Data'!Q16-G16)*(AT16-AG16))/(T16-G16)+AG16),"--")</f>
        <v>102632.14500000003</v>
      </c>
      <c r="BH16">
        <f ca="1">IF(ISNUMBER(Main!$F$7),IF(H16=0,0,(('Profile Data'!R16-H16)*(AU16-AH16))/(U16-H16)+AH16),"--")</f>
        <v>109670.85499999998</v>
      </c>
      <c r="BI16">
        <f ca="1">IF(ISNUMBER(Main!$F$8),IF(I16=0,0,(('Profile Data'!S16-I16)*(AV16-AI16))/(V16-I16)+AI16),"--")</f>
        <v>152939.63599999988</v>
      </c>
      <c r="BJ16" t="str">
        <f ca="1">IF(ISNUMBER(Main!$F$9),IF(J16=0,0,(('Profile Data'!T16-J16)*(AW16-AJ16))/(W16-J16)+AJ16),"--")</f>
        <v>--</v>
      </c>
      <c r="BK16" t="str">
        <f ca="1">IF(ISNUMBER(Main!$F$10),IF(K16=0,0,(('Profile Data'!U16-K16)*(AX16-AK16))/(X16-K16)+AK16),"--")</f>
        <v>--</v>
      </c>
      <c r="BL16" t="str">
        <f ca="1">IF(ISNUMBER(Main!$F$11),IF(L16=0,0,(('Profile Data'!V16-L16)*(AY16-AL16))/(Y16-L16)+AL16),"--")</f>
        <v>--</v>
      </c>
      <c r="BM16" t="str">
        <f ca="1">IF(ISNUMBER(Main!$F$12),IF(M16=0,0,(('Profile Data'!W16-M16)*(AZ16-AM16))/(Z16-M16)+AM16),"--")</f>
        <v>--</v>
      </c>
      <c r="BN16" t="str">
        <f ca="1">IF(ISNUMBER(Main!$F$13),IF(N16=0,0,(('Profile Data'!X16-N16)*(BA16-AN16))/(AA16-N16)+AN16),"--")</f>
        <v>--</v>
      </c>
      <c r="BO16" t="str">
        <f ca="1">IF(ISNUMBER(Main!$F$14),IF(O16=0,0,(('Profile Data'!Y16-O16)*(BB16-AO16))/(AB16-O16)+AO16),"--")</f>
        <v>--</v>
      </c>
    </row>
    <row r="17" spans="1:67" x14ac:dyDescent="0.3">
      <c r="A17">
        <v>570</v>
      </c>
      <c r="B17">
        <v>482151</v>
      </c>
      <c r="D17" cm="1">
        <f t="array" aca="1" ref="D17" ca="1">IF(ISNUMBER(Main!$F$3),MAX(IF($A$2:$A$302&lt;'Profile Data'!N17,$A$2:$A$302)),"--")</f>
        <v>432</v>
      </c>
      <c r="E17" cm="1">
        <f t="array" aca="1" ref="E17" ca="1">IF(ISNUMBER(Main!$F$4),MAX(IF($A$2:$A$302&lt;'Profile Data'!O17,$A$2:$A$302)),"--")</f>
        <v>429</v>
      </c>
      <c r="F17" cm="1">
        <f t="array" aca="1" ref="F17" ca="1">IF(ISNUMBER(Main!$F$5),MAX(IF($A$2:$A$302&lt;'Profile Data'!P17,$A$2:$A$302)),"--")</f>
        <v>465</v>
      </c>
      <c r="G17" cm="1">
        <f t="array" aca="1" ref="G17" ca="1">IF(ISNUMBER(Main!$F$6),MAX(IF($A$2:$A$302&lt;'Profile Data'!Q17,$A$2:$A$302)),"--")</f>
        <v>441</v>
      </c>
      <c r="H17" cm="1">
        <f t="array" aca="1" ref="H17" ca="1">IF(ISNUMBER(Main!$F$7),MAX(IF($A$2:$A$302&lt;'Profile Data'!R17,$A$2:$A$302)),"--")</f>
        <v>446</v>
      </c>
      <c r="I17" cm="1">
        <f t="array" aca="1" ref="I17" ca="1">IF(ISNUMBER(Main!$F$8),MAX(IF($A$2:$A$302&lt;'Profile Data'!S17,$A$2:$A$302)),"--")</f>
        <v>466</v>
      </c>
      <c r="J17" t="str" cm="1">
        <f t="array" aca="1" ref="J17" ca="1">IF(ISNUMBER(Main!$F$9),MAX(IF($A$2:$A$302&lt;'Profile Data'!T17,$A$2:$A$302)),"--")</f>
        <v>--</v>
      </c>
      <c r="K17" t="str" cm="1">
        <f t="array" aca="1" ref="K17" ca="1">IF(ISNUMBER(Main!$F$10),MAX(IF($A$2:$A$302&lt;'Profile Data'!U17,$A$2:$A$302)),"--")</f>
        <v>--</v>
      </c>
      <c r="L17" t="str" cm="1">
        <f t="array" aca="1" ref="L17" ca="1">IF(ISNUMBER(Main!$F$11),MAX(IF($A$2:$A$302&lt;'Profile Data'!V17,$A$2:$A$302)),"--")</f>
        <v>--</v>
      </c>
      <c r="M17" t="str" cm="1">
        <f t="array" aca="1" ref="M17" ca="1">IF(ISNUMBER(Main!$F$12),MAX(IF($A$2:$A$302&lt;'Profile Data'!W17,$A$2:$A$302)),"--")</f>
        <v>--</v>
      </c>
      <c r="N17" t="str" cm="1">
        <f t="array" aca="1" ref="N17" ca="1">IF(ISNUMBER(Main!$F$13),MAX(IF($A$2:$A$302&lt;'Profile Data'!X17,$A$2:$A$302)),"--")</f>
        <v>--</v>
      </c>
      <c r="O17" t="str" cm="1">
        <f t="array" aca="1" ref="O17" ca="1">IF(ISNUMBER(Main!$F$14),MAX(IF($A$2:$A$302&lt;'Profile Data'!Y17,$A$2:$A$302)),"--")</f>
        <v>--</v>
      </c>
      <c r="Q17" cm="1">
        <f t="array" aca="1" ref="Q17" ca="1">IF(ISNUMBER(Main!$F$3),MIN(IF($A$2:$A$302&gt;'Profile Data'!N17,$A$2:$A$302)),"--")</f>
        <v>433</v>
      </c>
      <c r="R17" cm="1">
        <f t="array" aca="1" ref="R17" ca="1">IF(ISNUMBER(Main!$F$4),MIN(IF($A$2:$A$302&gt;'Profile Data'!O17,$A$2:$A$302)),"--")</f>
        <v>430</v>
      </c>
      <c r="S17" cm="1">
        <f t="array" aca="1" ref="S17" ca="1">IF(ISNUMBER(Main!$F$5),MIN(IF($A$2:$A$302&gt;'Profile Data'!P17,$A$2:$A$302)),"--")</f>
        <v>466</v>
      </c>
      <c r="T17" cm="1">
        <f t="array" aca="1" ref="T17" ca="1">IF(ISNUMBER(Main!$F$6),MIN(IF($A$2:$A$302&gt;'Profile Data'!Q17,$A$2:$A$302)),"--")</f>
        <v>442</v>
      </c>
      <c r="U17" cm="1">
        <f t="array" aca="1" ref="U17" ca="1">IF(ISNUMBER(Main!$F$7),MIN(IF($A$2:$A$302&gt;'Profile Data'!R17,$A$2:$A$302)),"--")</f>
        <v>447</v>
      </c>
      <c r="V17" cm="1">
        <f t="array" aca="1" ref="V17" ca="1">IF(ISNUMBER(Main!$F$8),MIN(IF($A$2:$A$302&gt;'Profile Data'!S17,$A$2:$A$302)),"--")</f>
        <v>467</v>
      </c>
      <c r="W17" t="str" cm="1">
        <f t="array" aca="1" ref="W17" ca="1">IF(ISNUMBER(Main!$F$9),MIN(IF($A$2:$A$302&gt;'Profile Data'!T17,$A$2:$A$302)),"--")</f>
        <v>--</v>
      </c>
      <c r="X17" t="str" cm="1">
        <f t="array" aca="1" ref="X17" ca="1">IF(ISNUMBER(Main!$F$10),MIN(IF($A$2:$A$302&gt;'Profile Data'!U17,$A$2:$A$302)),"--")</f>
        <v>--</v>
      </c>
      <c r="Y17" t="str" cm="1">
        <f t="array" aca="1" ref="Y17" ca="1">IF(ISNUMBER(Main!$F$11),MIN(IF($A$2:$A$302&gt;'Profile Data'!V17,$A$2:$A$302)),"--")</f>
        <v>--</v>
      </c>
      <c r="Z17" t="str" cm="1">
        <f t="array" aca="1" ref="Z17" ca="1">IF(ISNUMBER(Main!$F$12),MIN(IF($A$2:$A$302&gt;'Profile Data'!W17,$A$2:$A$302)),"--")</f>
        <v>--</v>
      </c>
      <c r="AA17" t="str" cm="1">
        <f t="array" aca="1" ref="AA17" ca="1">IF(ISNUMBER(Main!$F$13),MIN(IF($A$2:$A$302&gt;'Profile Data'!X17,$A$2:$A$302)),"--")</f>
        <v>--</v>
      </c>
      <c r="AB17" t="str" cm="1">
        <f t="array" aca="1" ref="AB17" ca="1">IF(ISNUMBER(Main!$F$14),MIN(IF($A$2:$A$302&gt;'Profile Data'!Y17,$A$2:$A$302)),"--")</f>
        <v>--</v>
      </c>
      <c r="AD17">
        <f ca="1">IF(ISNUMBER(Main!$F$3),INDEX($B$2:$B$302,MATCH(D17,$A$2:$A$302,0)),"--")</f>
        <v>72023</v>
      </c>
      <c r="AE17">
        <f ca="1">IF(ISNUMBER(Main!$F$4),INDEX($B$2:$B$302,MATCH(E17,$A$2:$A$302,0)),"--")</f>
        <v>68045</v>
      </c>
      <c r="AF17">
        <f ca="1">IF(ISNUMBER(Main!$F$5),INDEX($B$2:$B$302,MATCH(F17,$A$2:$A$302,0)),"--")</f>
        <v>127707</v>
      </c>
      <c r="AG17">
        <f ca="1">IF(ISNUMBER(Main!$F$6),INDEX($B$2:$B$302,MATCH(G17,$A$2:$A$302,0)),"--")</f>
        <v>84859</v>
      </c>
      <c r="AH17">
        <f ca="1">IF(ISNUMBER(Main!$F$7),INDEX($B$2:$B$302,MATCH(H17,$A$2:$A$302,0)),"--")</f>
        <v>92706</v>
      </c>
      <c r="AI17">
        <f ca="1">IF(ISNUMBER(Main!$F$8),INDEX($B$2:$B$302,MATCH(I17,$A$2:$A$302,0)),"--")</f>
        <v>129802</v>
      </c>
      <c r="AJ17" t="str">
        <f ca="1">IF(ISNUMBER(Main!$F$9),INDEX($B$2:$B$302,MATCH(J17,$A$2:$A$302,0)),"--")</f>
        <v>--</v>
      </c>
      <c r="AK17" t="str">
        <f ca="1">IF(ISNUMBER(Main!$F$10),INDEX($B$2:$B$302,MATCH(K17,$A$2:$A$302,0)),"--")</f>
        <v>--</v>
      </c>
      <c r="AL17" t="str">
        <f ca="1">IF(ISNUMBER(Main!$F$11),INDEX($B$2:$B$302,MATCH(L17,$A$2:$A$302,0)),"--")</f>
        <v>--</v>
      </c>
      <c r="AM17" t="str">
        <f ca="1">IF(ISNUMBER(Main!$F$12),INDEX($B$2:$B$302,MATCH(M17,$A$2:$A$302,0)),"--")</f>
        <v>--</v>
      </c>
      <c r="AN17" t="str">
        <f ca="1">IF(ISNUMBER(Main!$F$13),INDEX($B$2:$B$302,MATCH(N17,$A$2:$A$302,0)),"--")</f>
        <v>--</v>
      </c>
      <c r="AO17" t="str">
        <f ca="1">IF(ISNUMBER(Main!$F$14),INDEX($B$2:$B$302,MATCH(O17,$A$2:$A$302,0)),"--")</f>
        <v>--</v>
      </c>
      <c r="AQ17">
        <f ca="1">IF(ISNUMBER(Main!$F$3),INDEX($B$2:$B$302,MATCH(Q17,$A$2:$A$302,0)),"--")</f>
        <v>73386</v>
      </c>
      <c r="AR17">
        <f ca="1">IF(ISNUMBER(Main!$F$4),INDEX($B$2:$B$302,MATCH(R17,$A$2:$A$302,0)),"--")</f>
        <v>69339</v>
      </c>
      <c r="AS17">
        <f ca="1">IF(ISNUMBER(Main!$F$5),INDEX($B$2:$B$302,MATCH(S17,$A$2:$A$302,0)),"--")</f>
        <v>129802</v>
      </c>
      <c r="AT17">
        <f ca="1">IF(ISNUMBER(Main!$F$6),INDEX($B$2:$B$302,MATCH(T17,$A$2:$A$302,0)),"--")</f>
        <v>86396</v>
      </c>
      <c r="AU17">
        <f ca="1">IF(ISNUMBER(Main!$F$7),INDEX($B$2:$B$302,MATCH(U17,$A$2:$A$302,0)),"--")</f>
        <v>94324</v>
      </c>
      <c r="AV17">
        <f ca="1">IF(ISNUMBER(Main!$F$8),INDEX($B$2:$B$302,MATCH(V17,$A$2:$A$302,0)),"--")</f>
        <v>131917</v>
      </c>
      <c r="AW17" t="str">
        <f ca="1">IF(ISNUMBER(Main!$F$9),INDEX($B$2:$B$302,MATCH(W17,$A$2:$A$302,0)),"--")</f>
        <v>--</v>
      </c>
      <c r="AX17" t="str">
        <f ca="1">IF(ISNUMBER(Main!$F$10),INDEX($B$2:$B$302,MATCH(X17,$A$2:$A$302,0)),"--")</f>
        <v>--</v>
      </c>
      <c r="AY17" t="str">
        <f ca="1">IF(ISNUMBER(Main!$F$11),INDEX($B$2:$B$302,MATCH(Y17,$A$2:$A$302,0)),"--")</f>
        <v>--</v>
      </c>
      <c r="AZ17" t="str">
        <f ca="1">IF(ISNUMBER(Main!$F$12),INDEX($B$2:$B$302,MATCH(Z17,$A$2:$A$302,0)),"--")</f>
        <v>--</v>
      </c>
      <c r="BA17" t="str">
        <f ca="1">IF(ISNUMBER(Main!$F$13),INDEX($B$2:$B$302,MATCH(AA17,$A$2:$A$302,0)),"--")</f>
        <v>--</v>
      </c>
      <c r="BB17" t="str">
        <f ca="1">IF(ISNUMBER(Main!$F$14),INDEX($B$2:$B$302,MATCH(AB17,$A$2:$A$302,0)),"--")</f>
        <v>--</v>
      </c>
      <c r="BD17">
        <f ca="1">IF(ISNUMBER(Main!$F$3),IF(D17=0,0,(('Profile Data'!N17-D17)*(AQ17-AD17))/(Q17-D17)+AD17),"--")</f>
        <v>73320.576000000001</v>
      </c>
      <c r="BE17">
        <f ca="1">IF(ISNUMBER(Main!$F$4),IF(E17=0,0,(('Profile Data'!O17-E17)*(AR17-AE17))/(R17-E17)+AE17),"--")</f>
        <v>68642.82799999998</v>
      </c>
      <c r="BF17">
        <f ca="1">IF(ISNUMBER(Main!$F$5),IF(F17=0,0,(('Profile Data'!P17-F17)*(AS17-AF17))/(S17-F17)+AF17),"--")</f>
        <v>128785.92499999997</v>
      </c>
      <c r="BG17">
        <f ca="1">IF(ISNUMBER(Main!$F$6),IF(G17=0,0,(('Profile Data'!Q17-G17)*(AT17-AG17))/(T17-G17)+AG17),"--")</f>
        <v>86203.875</v>
      </c>
      <c r="BH17">
        <f ca="1">IF(ISNUMBER(Main!$F$7),IF(H17=0,0,(('Profile Data'!R17-H17)*(AU17-AH17))/(U17-H17)+AH17),"--")</f>
        <v>93568.394000000029</v>
      </c>
      <c r="BI17">
        <f ca="1">IF(ISNUMBER(Main!$F$8),IF(I17=0,0,(('Profile Data'!S17-I17)*(AV17-AI17))/(V17-I17)+AI17),"--")</f>
        <v>130956.78999999986</v>
      </c>
      <c r="BJ17" t="str">
        <f ca="1">IF(ISNUMBER(Main!$F$9),IF(J17=0,0,(('Profile Data'!T17-J17)*(AW17-AJ17))/(W17-J17)+AJ17),"--")</f>
        <v>--</v>
      </c>
      <c r="BK17" t="str">
        <f ca="1">IF(ISNUMBER(Main!$F$10),IF(K17=0,0,(('Profile Data'!U17-K17)*(AX17-AK17))/(X17-K17)+AK17),"--")</f>
        <v>--</v>
      </c>
      <c r="BL17" t="str">
        <f ca="1">IF(ISNUMBER(Main!$F$11),IF(L17=0,0,(('Profile Data'!V17-L17)*(AY17-AL17))/(Y17-L17)+AL17),"--")</f>
        <v>--</v>
      </c>
      <c r="BM17" t="str">
        <f ca="1">IF(ISNUMBER(Main!$F$12),IF(M17=0,0,(('Profile Data'!W17-M17)*(AZ17-AM17))/(Z17-M17)+AM17),"--")</f>
        <v>--</v>
      </c>
      <c r="BN17" t="str">
        <f ca="1">IF(ISNUMBER(Main!$F$13),IF(N17=0,0,(('Profile Data'!X17-N17)*(BA17-AN17))/(AA17-N17)+AN17),"--")</f>
        <v>--</v>
      </c>
      <c r="BO17" t="str">
        <f ca="1">IF(ISNUMBER(Main!$F$14),IF(O17=0,0,(('Profile Data'!Y17-O17)*(BB17-AO17))/(AB17-O17)+AO17),"--")</f>
        <v>--</v>
      </c>
    </row>
    <row r="18" spans="1:67" x14ac:dyDescent="0.3">
      <c r="A18">
        <v>569</v>
      </c>
      <c r="B18">
        <v>477460</v>
      </c>
      <c r="D18" cm="1">
        <f t="array" aca="1" ref="D18" ca="1">IF(ISNUMBER(Main!$F$3),MAX(IF($A$2:$A$302&lt;'Profile Data'!N18,$A$2:$A$302)),"--")</f>
        <v>423</v>
      </c>
      <c r="E18" cm="1">
        <f t="array" aca="1" ref="E18" ca="1">IF(ISNUMBER(Main!$F$4),MAX(IF($A$2:$A$302&lt;'Profile Data'!O18,$A$2:$A$302)),"--")</f>
        <v>421</v>
      </c>
      <c r="F18" cm="1">
        <f t="array" aca="1" ref="F18" ca="1">IF(ISNUMBER(Main!$F$5),MAX(IF($A$2:$A$302&lt;'Profile Data'!P18,$A$2:$A$302)),"--")</f>
        <v>456</v>
      </c>
      <c r="G18" cm="1">
        <f t="array" aca="1" ref="G18" ca="1">IF(ISNUMBER(Main!$F$6),MAX(IF($A$2:$A$302&lt;'Profile Data'!Q18,$A$2:$A$302)),"--")</f>
        <v>431</v>
      </c>
      <c r="H18" cm="1">
        <f t="array" aca="1" ref="H18" ca="1">IF(ISNUMBER(Main!$F$7),MAX(IF($A$2:$A$302&lt;'Profile Data'!R18,$A$2:$A$302)),"--")</f>
        <v>435</v>
      </c>
      <c r="I18" cm="1">
        <f t="array" aca="1" ref="I18" ca="1">IF(ISNUMBER(Main!$F$8),MAX(IF($A$2:$A$302&lt;'Profile Data'!S18,$A$2:$A$302)),"--")</f>
        <v>456</v>
      </c>
      <c r="J18" t="str" cm="1">
        <f t="array" aca="1" ref="J18" ca="1">IF(ISNUMBER(Main!$F$9),MAX(IF($A$2:$A$302&lt;'Profile Data'!T18,$A$2:$A$302)),"--")</f>
        <v>--</v>
      </c>
      <c r="K18" t="str" cm="1">
        <f t="array" aca="1" ref="K18" ca="1">IF(ISNUMBER(Main!$F$10),MAX(IF($A$2:$A$302&lt;'Profile Data'!U18,$A$2:$A$302)),"--")</f>
        <v>--</v>
      </c>
      <c r="L18" t="str" cm="1">
        <f t="array" aca="1" ref="L18" ca="1">IF(ISNUMBER(Main!$F$11),MAX(IF($A$2:$A$302&lt;'Profile Data'!V18,$A$2:$A$302)),"--")</f>
        <v>--</v>
      </c>
      <c r="M18" t="str" cm="1">
        <f t="array" aca="1" ref="M18" ca="1">IF(ISNUMBER(Main!$F$12),MAX(IF($A$2:$A$302&lt;'Profile Data'!W18,$A$2:$A$302)),"--")</f>
        <v>--</v>
      </c>
      <c r="N18" t="str" cm="1">
        <f t="array" aca="1" ref="N18" ca="1">IF(ISNUMBER(Main!$F$13),MAX(IF($A$2:$A$302&lt;'Profile Data'!X18,$A$2:$A$302)),"--")</f>
        <v>--</v>
      </c>
      <c r="O18" t="str" cm="1">
        <f t="array" aca="1" ref="O18" ca="1">IF(ISNUMBER(Main!$F$14),MAX(IF($A$2:$A$302&lt;'Profile Data'!Y18,$A$2:$A$302)),"--")</f>
        <v>--</v>
      </c>
      <c r="Q18" cm="1">
        <f t="array" aca="1" ref="Q18" ca="1">IF(ISNUMBER(Main!$F$3),MIN(IF($A$2:$A$302&gt;'Profile Data'!N18,$A$2:$A$302)),"--")</f>
        <v>424</v>
      </c>
      <c r="R18" cm="1">
        <f t="array" aca="1" ref="R18" ca="1">IF(ISNUMBER(Main!$F$4),MIN(IF($A$2:$A$302&gt;'Profile Data'!O18,$A$2:$A$302)),"--")</f>
        <v>422</v>
      </c>
      <c r="S18" cm="1">
        <f t="array" aca="1" ref="S18" ca="1">IF(ISNUMBER(Main!$F$5),MIN(IF($A$2:$A$302&gt;'Profile Data'!P18,$A$2:$A$302)),"--")</f>
        <v>457</v>
      </c>
      <c r="T18" cm="1">
        <f t="array" aca="1" ref="T18" ca="1">IF(ISNUMBER(Main!$F$6),MIN(IF($A$2:$A$302&gt;'Profile Data'!Q18,$A$2:$A$302)),"--")</f>
        <v>432</v>
      </c>
      <c r="U18" cm="1">
        <f t="array" aca="1" ref="U18" ca="1">IF(ISNUMBER(Main!$F$7),MIN(IF($A$2:$A$302&gt;'Profile Data'!R18,$A$2:$A$302)),"--")</f>
        <v>436</v>
      </c>
      <c r="V18" cm="1">
        <f t="array" aca="1" ref="V18" ca="1">IF(ISNUMBER(Main!$F$8),MIN(IF($A$2:$A$302&gt;'Profile Data'!S18,$A$2:$A$302)),"--")</f>
        <v>457</v>
      </c>
      <c r="W18" t="str" cm="1">
        <f t="array" aca="1" ref="W18" ca="1">IF(ISNUMBER(Main!$F$9),MIN(IF($A$2:$A$302&gt;'Profile Data'!T18,$A$2:$A$302)),"--")</f>
        <v>--</v>
      </c>
      <c r="X18" t="str" cm="1">
        <f t="array" aca="1" ref="X18" ca="1">IF(ISNUMBER(Main!$F$10),MIN(IF($A$2:$A$302&gt;'Profile Data'!U18,$A$2:$A$302)),"--")</f>
        <v>--</v>
      </c>
      <c r="Y18" t="str" cm="1">
        <f t="array" aca="1" ref="Y18" ca="1">IF(ISNUMBER(Main!$F$11),MIN(IF($A$2:$A$302&gt;'Profile Data'!V18,$A$2:$A$302)),"--")</f>
        <v>--</v>
      </c>
      <c r="Z18" t="str" cm="1">
        <f t="array" aca="1" ref="Z18" ca="1">IF(ISNUMBER(Main!$F$12),MIN(IF($A$2:$A$302&gt;'Profile Data'!W18,$A$2:$A$302)),"--")</f>
        <v>--</v>
      </c>
      <c r="AA18" t="str" cm="1">
        <f t="array" aca="1" ref="AA18" ca="1">IF(ISNUMBER(Main!$F$13),MIN(IF($A$2:$A$302&gt;'Profile Data'!X18,$A$2:$A$302)),"--")</f>
        <v>--</v>
      </c>
      <c r="AB18" t="str" cm="1">
        <f t="array" aca="1" ref="AB18" ca="1">IF(ISNUMBER(Main!$F$14),MIN(IF($A$2:$A$302&gt;'Profile Data'!Y18,$A$2:$A$302)),"--")</f>
        <v>--</v>
      </c>
      <c r="AD18">
        <f ca="1">IF(ISNUMBER(Main!$F$3),INDEX($B$2:$B$302,MATCH(D18,$A$2:$A$302,0)),"--")</f>
        <v>60561</v>
      </c>
      <c r="AE18">
        <f ca="1">IF(ISNUMBER(Main!$F$4),INDEX($B$2:$B$302,MATCH(E18,$A$2:$A$302,0)),"--")</f>
        <v>58174</v>
      </c>
      <c r="AF18">
        <f ca="1">IF(ISNUMBER(Main!$F$5),INDEX($B$2:$B$302,MATCH(F18,$A$2:$A$302,0)),"--")</f>
        <v>110014</v>
      </c>
      <c r="AG18">
        <f ca="1">IF(ISNUMBER(Main!$F$6),INDEX($B$2:$B$302,MATCH(G18,$A$2:$A$302,0)),"--")</f>
        <v>70674</v>
      </c>
      <c r="AH18">
        <f ca="1">IF(ISNUMBER(Main!$F$7),INDEX($B$2:$B$302,MATCH(H18,$A$2:$A$302,0)),"--")</f>
        <v>76156</v>
      </c>
      <c r="AI18">
        <f ca="1">IF(ISNUMBER(Main!$F$8),INDEX($B$2:$B$302,MATCH(I18,$A$2:$A$302,0)),"--")</f>
        <v>110014</v>
      </c>
      <c r="AJ18" t="str">
        <f ca="1">IF(ISNUMBER(Main!$F$9),INDEX($B$2:$B$302,MATCH(J18,$A$2:$A$302,0)),"--")</f>
        <v>--</v>
      </c>
      <c r="AK18" t="str">
        <f ca="1">IF(ISNUMBER(Main!$F$10),INDEX($B$2:$B$302,MATCH(K18,$A$2:$A$302,0)),"--")</f>
        <v>--</v>
      </c>
      <c r="AL18" t="str">
        <f ca="1">IF(ISNUMBER(Main!$F$11),INDEX($B$2:$B$302,MATCH(L18,$A$2:$A$302,0)),"--")</f>
        <v>--</v>
      </c>
      <c r="AM18" t="str">
        <f ca="1">IF(ISNUMBER(Main!$F$12),INDEX($B$2:$B$302,MATCH(M18,$A$2:$A$302,0)),"--")</f>
        <v>--</v>
      </c>
      <c r="AN18" t="str">
        <f ca="1">IF(ISNUMBER(Main!$F$13),INDEX($B$2:$B$302,MATCH(N18,$A$2:$A$302,0)),"--")</f>
        <v>--</v>
      </c>
      <c r="AO18" t="str">
        <f ca="1">IF(ISNUMBER(Main!$F$14),INDEX($B$2:$B$302,MATCH(O18,$A$2:$A$302,0)),"--")</f>
        <v>--</v>
      </c>
      <c r="AQ18">
        <f ca="1">IF(ISNUMBER(Main!$F$3),INDEX($B$2:$B$302,MATCH(Q18,$A$2:$A$302,0)),"--")</f>
        <v>61774</v>
      </c>
      <c r="AR18">
        <f ca="1">IF(ISNUMBER(Main!$F$4),INDEX($B$2:$B$302,MATCH(R18,$A$2:$A$302,0)),"--")</f>
        <v>59360</v>
      </c>
      <c r="AS18">
        <f ca="1">IF(ISNUMBER(Main!$F$5),INDEX($B$2:$B$302,MATCH(S18,$A$2:$A$302,0)),"--")</f>
        <v>111868</v>
      </c>
      <c r="AT18">
        <f ca="1">IF(ISNUMBER(Main!$F$6),INDEX($B$2:$B$302,MATCH(T18,$A$2:$A$302,0)),"--")</f>
        <v>72023</v>
      </c>
      <c r="AU18">
        <f ca="1">IF(ISNUMBER(Main!$F$7),INDEX($B$2:$B$302,MATCH(U18,$A$2:$A$302,0)),"--")</f>
        <v>77563</v>
      </c>
      <c r="AV18">
        <f ca="1">IF(ISNUMBER(Main!$F$8),INDEX($B$2:$B$302,MATCH(V18,$A$2:$A$302,0)),"--")</f>
        <v>111868</v>
      </c>
      <c r="AW18" t="str">
        <f ca="1">IF(ISNUMBER(Main!$F$9),INDEX($B$2:$B$302,MATCH(W18,$A$2:$A$302,0)),"--")</f>
        <v>--</v>
      </c>
      <c r="AX18" t="str">
        <f ca="1">IF(ISNUMBER(Main!$F$10),INDEX($B$2:$B$302,MATCH(X18,$A$2:$A$302,0)),"--")</f>
        <v>--</v>
      </c>
      <c r="AY18" t="str">
        <f ca="1">IF(ISNUMBER(Main!$F$11),INDEX($B$2:$B$302,MATCH(Y18,$A$2:$A$302,0)),"--")</f>
        <v>--</v>
      </c>
      <c r="AZ18" t="str">
        <f ca="1">IF(ISNUMBER(Main!$F$12),INDEX($B$2:$B$302,MATCH(Z18,$A$2:$A$302,0)),"--")</f>
        <v>--</v>
      </c>
      <c r="BA18" t="str">
        <f ca="1">IF(ISNUMBER(Main!$F$13),INDEX($B$2:$B$302,MATCH(AA18,$A$2:$A$302,0)),"--")</f>
        <v>--</v>
      </c>
      <c r="BB18" t="str">
        <f ca="1">IF(ISNUMBER(Main!$F$14),INDEX($B$2:$B$302,MATCH(AB18,$A$2:$A$302,0)),"--")</f>
        <v>--</v>
      </c>
      <c r="BD18">
        <f ca="1">IF(ISNUMBER(Main!$F$3),IF(D18=0,0,(('Profile Data'!N18-D18)*(AQ18-AD18))/(Q18-D18)+AD18),"--")</f>
        <v>60881.232000000011</v>
      </c>
      <c r="BE18">
        <f ca="1">IF(ISNUMBER(Main!$F$4),IF(E18=0,0,(('Profile Data'!O18-E18)*(AR18-AE18))/(R18-E18)+AE18),"--")</f>
        <v>58249.904000000024</v>
      </c>
      <c r="BF18">
        <f ca="1">IF(ISNUMBER(Main!$F$5),IF(F18=0,0,(('Profile Data'!P18-F18)*(AS18-AF18))/(S18-F18)+AF18),"--")</f>
        <v>111493.492</v>
      </c>
      <c r="BG18">
        <f ca="1">IF(ISNUMBER(Main!$F$6),IF(G18=0,0,(('Profile Data'!Q18-G18)*(AT18-AG18))/(T18-G18)+AG18),"--")</f>
        <v>71641.232999999978</v>
      </c>
      <c r="BH18">
        <f ca="1">IF(ISNUMBER(Main!$F$7),IF(H18=0,0,(('Profile Data'!R18-H18)*(AU18-AH18))/(U18-H18)+AH18),"--")</f>
        <v>77264.716000000015</v>
      </c>
      <c r="BI18">
        <f ca="1">IF(ISNUMBER(Main!$F$8),IF(I18=0,0,(('Profile Data'!S18-I18)*(AV18-AI18))/(V18-I18)+AI18),"--")</f>
        <v>110788.97199999991</v>
      </c>
      <c r="BJ18" t="str">
        <f ca="1">IF(ISNUMBER(Main!$F$9),IF(J18=0,0,(('Profile Data'!T18-J18)*(AW18-AJ18))/(W18-J18)+AJ18),"--")</f>
        <v>--</v>
      </c>
      <c r="BK18" t="str">
        <f ca="1">IF(ISNUMBER(Main!$F$10),IF(K18=0,0,(('Profile Data'!U18-K18)*(AX18-AK18))/(X18-K18)+AK18),"--")</f>
        <v>--</v>
      </c>
      <c r="BL18" t="str">
        <f ca="1">IF(ISNUMBER(Main!$F$11),IF(L18=0,0,(('Profile Data'!V18-L18)*(AY18-AL18))/(Y18-L18)+AL18),"--")</f>
        <v>--</v>
      </c>
      <c r="BM18" t="str">
        <f ca="1">IF(ISNUMBER(Main!$F$12),IF(M18=0,0,(('Profile Data'!W18-M18)*(AZ18-AM18))/(Z18-M18)+AM18),"--")</f>
        <v>--</v>
      </c>
      <c r="BN18" t="str">
        <f ca="1">IF(ISNUMBER(Main!$F$13),IF(N18=0,0,(('Profile Data'!X18-N18)*(BA18-AN18))/(AA18-N18)+AN18),"--")</f>
        <v>--</v>
      </c>
      <c r="BO18" t="str">
        <f ca="1">IF(ISNUMBER(Main!$F$14),IF(O18=0,0,(('Profile Data'!Y18-O18)*(BB18-AO18))/(AB18-O18)+AO18),"--")</f>
        <v>--</v>
      </c>
    </row>
    <row r="19" spans="1:67" x14ac:dyDescent="0.3">
      <c r="A19">
        <v>568</v>
      </c>
      <c r="B19">
        <v>472798</v>
      </c>
      <c r="D19" cm="1">
        <f t="array" aca="1" ref="D19" ca="1">IF(ISNUMBER(Main!$F$3),MAX(IF($A$2:$A$302&lt;'Profile Data'!N19,$A$2:$A$302)),"--")</f>
        <v>416</v>
      </c>
      <c r="E19" cm="1">
        <f t="array" aca="1" ref="E19" ca="1">IF(ISNUMBER(Main!$F$4),MAX(IF($A$2:$A$302&lt;'Profile Data'!O19,$A$2:$A$302)),"--")</f>
        <v>410</v>
      </c>
      <c r="F19" cm="1">
        <f t="array" aca="1" ref="F19" ca="1">IF(ISNUMBER(Main!$F$5),MAX(IF($A$2:$A$302&lt;'Profile Data'!P19,$A$2:$A$302)),"--")</f>
        <v>447</v>
      </c>
      <c r="G19" cm="1">
        <f t="array" aca="1" ref="G19" ca="1">IF(ISNUMBER(Main!$F$6),MAX(IF($A$2:$A$302&lt;'Profile Data'!Q19,$A$2:$A$302)),"--")</f>
        <v>421</v>
      </c>
      <c r="H19" cm="1">
        <f t="array" aca="1" ref="H19" ca="1">IF(ISNUMBER(Main!$F$7),MAX(IF($A$2:$A$302&lt;'Profile Data'!R19,$A$2:$A$302)),"--")</f>
        <v>425</v>
      </c>
      <c r="I19" cm="1">
        <f t="array" aca="1" ref="I19" ca="1">IF(ISNUMBER(Main!$F$8),MAX(IF($A$2:$A$302&lt;'Profile Data'!S19,$A$2:$A$302)),"--")</f>
        <v>445</v>
      </c>
      <c r="J19" t="str" cm="1">
        <f t="array" aca="1" ref="J19" ca="1">IF(ISNUMBER(Main!$F$9),MAX(IF($A$2:$A$302&lt;'Profile Data'!T19,$A$2:$A$302)),"--")</f>
        <v>--</v>
      </c>
      <c r="K19" t="str" cm="1">
        <f t="array" aca="1" ref="K19" ca="1">IF(ISNUMBER(Main!$F$10),MAX(IF($A$2:$A$302&lt;'Profile Data'!U19,$A$2:$A$302)),"--")</f>
        <v>--</v>
      </c>
      <c r="L19" t="str" cm="1">
        <f t="array" aca="1" ref="L19" ca="1">IF(ISNUMBER(Main!$F$11),MAX(IF($A$2:$A$302&lt;'Profile Data'!V19,$A$2:$A$302)),"--")</f>
        <v>--</v>
      </c>
      <c r="M19" t="str" cm="1">
        <f t="array" aca="1" ref="M19" ca="1">IF(ISNUMBER(Main!$F$12),MAX(IF($A$2:$A$302&lt;'Profile Data'!W19,$A$2:$A$302)),"--")</f>
        <v>--</v>
      </c>
      <c r="N19" t="str" cm="1">
        <f t="array" aca="1" ref="N19" ca="1">IF(ISNUMBER(Main!$F$13),MAX(IF($A$2:$A$302&lt;'Profile Data'!X19,$A$2:$A$302)),"--")</f>
        <v>--</v>
      </c>
      <c r="O19" t="str" cm="1">
        <f t="array" aca="1" ref="O19" ca="1">IF(ISNUMBER(Main!$F$14),MAX(IF($A$2:$A$302&lt;'Profile Data'!Y19,$A$2:$A$302)),"--")</f>
        <v>--</v>
      </c>
      <c r="Q19" cm="1">
        <f t="array" aca="1" ref="Q19" ca="1">IF(ISNUMBER(Main!$F$3),MIN(IF($A$2:$A$302&gt;'Profile Data'!N19,$A$2:$A$302)),"--")</f>
        <v>417</v>
      </c>
      <c r="R19" cm="1">
        <f t="array" aca="1" ref="R19" ca="1">IF(ISNUMBER(Main!$F$4),MIN(IF($A$2:$A$302&gt;'Profile Data'!O19,$A$2:$A$302)),"--")</f>
        <v>411</v>
      </c>
      <c r="S19" cm="1">
        <f t="array" aca="1" ref="S19" ca="1">IF(ISNUMBER(Main!$F$5),MIN(IF($A$2:$A$302&gt;'Profile Data'!P19,$A$2:$A$302)),"--")</f>
        <v>448</v>
      </c>
      <c r="T19" cm="1">
        <f t="array" aca="1" ref="T19" ca="1">IF(ISNUMBER(Main!$F$6),MIN(IF($A$2:$A$302&gt;'Profile Data'!Q19,$A$2:$A$302)),"--")</f>
        <v>422</v>
      </c>
      <c r="U19" cm="1">
        <f t="array" aca="1" ref="U19" ca="1">IF(ISNUMBER(Main!$F$7),MIN(IF($A$2:$A$302&gt;'Profile Data'!R19,$A$2:$A$302)),"--")</f>
        <v>426</v>
      </c>
      <c r="V19" cm="1">
        <f t="array" aca="1" ref="V19" ca="1">IF(ISNUMBER(Main!$F$8),MIN(IF($A$2:$A$302&gt;'Profile Data'!S19,$A$2:$A$302)),"--")</f>
        <v>446</v>
      </c>
      <c r="W19" t="str" cm="1">
        <f t="array" aca="1" ref="W19" ca="1">IF(ISNUMBER(Main!$F$9),MIN(IF($A$2:$A$302&gt;'Profile Data'!T19,$A$2:$A$302)),"--")</f>
        <v>--</v>
      </c>
      <c r="X19" t="str" cm="1">
        <f t="array" aca="1" ref="X19" ca="1">IF(ISNUMBER(Main!$F$10),MIN(IF($A$2:$A$302&gt;'Profile Data'!U19,$A$2:$A$302)),"--")</f>
        <v>--</v>
      </c>
      <c r="Y19" t="str" cm="1">
        <f t="array" aca="1" ref="Y19" ca="1">IF(ISNUMBER(Main!$F$11),MIN(IF($A$2:$A$302&gt;'Profile Data'!V19,$A$2:$A$302)),"--")</f>
        <v>--</v>
      </c>
      <c r="Z19" t="str" cm="1">
        <f t="array" aca="1" ref="Z19" ca="1">IF(ISNUMBER(Main!$F$12),MIN(IF($A$2:$A$302&gt;'Profile Data'!W19,$A$2:$A$302)),"--")</f>
        <v>--</v>
      </c>
      <c r="AA19" t="str" cm="1">
        <f t="array" aca="1" ref="AA19" ca="1">IF(ISNUMBER(Main!$F$13),MIN(IF($A$2:$A$302&gt;'Profile Data'!X19,$A$2:$A$302)),"--")</f>
        <v>--</v>
      </c>
      <c r="AB19" t="str" cm="1">
        <f t="array" aca="1" ref="AB19" ca="1">IF(ISNUMBER(Main!$F$14),MIN(IF($A$2:$A$302&gt;'Profile Data'!Y19,$A$2:$A$302)),"--")</f>
        <v>--</v>
      </c>
      <c r="AD19">
        <f ca="1">IF(ISNUMBER(Main!$F$3),INDEX($B$2:$B$302,MATCH(D19,$A$2:$A$302,0)),"--")</f>
        <v>52634.8</v>
      </c>
      <c r="AE19">
        <f ca="1">IF(ISNUMBER(Main!$F$4),INDEX($B$2:$B$302,MATCH(E19,$A$2:$A$302,0)),"--")</f>
        <v>46087</v>
      </c>
      <c r="AF19">
        <f ca="1">IF(ISNUMBER(Main!$F$5),INDEX($B$2:$B$302,MATCH(F19,$A$2:$A$302,0)),"--")</f>
        <v>94324</v>
      </c>
      <c r="AG19">
        <f ca="1">IF(ISNUMBER(Main!$F$6),INDEX($B$2:$B$302,MATCH(G19,$A$2:$A$302,0)),"--")</f>
        <v>58174</v>
      </c>
      <c r="AH19">
        <f ca="1">IF(ISNUMBER(Main!$F$7),INDEX($B$2:$B$302,MATCH(H19,$A$2:$A$302,0)),"--")</f>
        <v>63002</v>
      </c>
      <c r="AI19">
        <f ca="1">IF(ISNUMBER(Main!$F$8),INDEX($B$2:$B$302,MATCH(I19,$A$2:$A$302,0)),"--")</f>
        <v>91105</v>
      </c>
      <c r="AJ19" t="str">
        <f ca="1">IF(ISNUMBER(Main!$F$9),INDEX($B$2:$B$302,MATCH(J19,$A$2:$A$302,0)),"--")</f>
        <v>--</v>
      </c>
      <c r="AK19" t="str">
        <f ca="1">IF(ISNUMBER(Main!$F$10),INDEX($B$2:$B$302,MATCH(K19,$A$2:$A$302,0)),"--")</f>
        <v>--</v>
      </c>
      <c r="AL19" t="str">
        <f ca="1">IF(ISNUMBER(Main!$F$11),INDEX($B$2:$B$302,MATCH(L19,$A$2:$A$302,0)),"--")</f>
        <v>--</v>
      </c>
      <c r="AM19" t="str">
        <f ca="1">IF(ISNUMBER(Main!$F$12),INDEX($B$2:$B$302,MATCH(M19,$A$2:$A$302,0)),"--")</f>
        <v>--</v>
      </c>
      <c r="AN19" t="str">
        <f ca="1">IF(ISNUMBER(Main!$F$13),INDEX($B$2:$B$302,MATCH(N19,$A$2:$A$302,0)),"--")</f>
        <v>--</v>
      </c>
      <c r="AO19" t="str">
        <f ca="1">IF(ISNUMBER(Main!$F$14),INDEX($B$2:$B$302,MATCH(O19,$A$2:$A$302,0)),"--")</f>
        <v>--</v>
      </c>
      <c r="AQ19">
        <f ca="1">IF(ISNUMBER(Main!$F$3),INDEX($B$2:$B$302,MATCH(Q19,$A$2:$A$302,0)),"--")</f>
        <v>53726.1</v>
      </c>
      <c r="AR19">
        <f ca="1">IF(ISNUMBER(Main!$F$4),INDEX($B$2:$B$302,MATCH(R19,$A$2:$A$302,0)),"--")</f>
        <v>47178.3</v>
      </c>
      <c r="AS19">
        <f ca="1">IF(ISNUMBER(Main!$F$5),INDEX($B$2:$B$302,MATCH(S19,$A$2:$A$302,0)),"--")</f>
        <v>95958</v>
      </c>
      <c r="AT19">
        <f ca="1">IF(ISNUMBER(Main!$F$6),INDEX($B$2:$B$302,MATCH(T19,$A$2:$A$302,0)),"--")</f>
        <v>59360</v>
      </c>
      <c r="AU19">
        <f ca="1">IF(ISNUMBER(Main!$F$7),INDEX($B$2:$B$302,MATCH(U19,$A$2:$A$302,0)),"--")</f>
        <v>64242</v>
      </c>
      <c r="AV19">
        <f ca="1">IF(ISNUMBER(Main!$F$8),INDEX($B$2:$B$302,MATCH(V19,$A$2:$A$302,0)),"--")</f>
        <v>92706</v>
      </c>
      <c r="AW19" t="str">
        <f ca="1">IF(ISNUMBER(Main!$F$9),INDEX($B$2:$B$302,MATCH(W19,$A$2:$A$302,0)),"--")</f>
        <v>--</v>
      </c>
      <c r="AX19" t="str">
        <f ca="1">IF(ISNUMBER(Main!$F$10),INDEX($B$2:$B$302,MATCH(X19,$A$2:$A$302,0)),"--")</f>
        <v>--</v>
      </c>
      <c r="AY19" t="str">
        <f ca="1">IF(ISNUMBER(Main!$F$11),INDEX($B$2:$B$302,MATCH(Y19,$A$2:$A$302,0)),"--")</f>
        <v>--</v>
      </c>
      <c r="AZ19" t="str">
        <f ca="1">IF(ISNUMBER(Main!$F$12),INDEX($B$2:$B$302,MATCH(Z19,$A$2:$A$302,0)),"--")</f>
        <v>--</v>
      </c>
      <c r="BA19" t="str">
        <f ca="1">IF(ISNUMBER(Main!$F$13),INDEX($B$2:$B$302,MATCH(AA19,$A$2:$A$302,0)),"--")</f>
        <v>--</v>
      </c>
      <c r="BB19" t="str">
        <f ca="1">IF(ISNUMBER(Main!$F$14),INDEX($B$2:$B$302,MATCH(AB19,$A$2:$A$302,0)),"--")</f>
        <v>--</v>
      </c>
      <c r="BD19">
        <f ca="1">IF(ISNUMBER(Main!$F$3),IF(D19=0,0,(('Profile Data'!N19-D19)*(AQ19-AD19))/(Q19-D19)+AD19),"--")</f>
        <v>53534.031200000012</v>
      </c>
      <c r="BE19">
        <f ca="1">IF(ISNUMBER(Main!$F$4),IF(E19=0,0,(('Profile Data'!O19-E19)*(AR19-AE19))/(R19-E19)+AE19),"--")</f>
        <v>46640.289100000009</v>
      </c>
      <c r="BF19">
        <f ca="1">IF(ISNUMBER(Main!$F$5),IF(F19=0,0,(('Profile Data'!P19-F19)*(AS19-AF19))/(S19-F19)+AF19),"--")</f>
        <v>94397.530000000028</v>
      </c>
      <c r="BG19">
        <f ca="1">IF(ISNUMBER(Main!$F$6),IF(G19=0,0,(('Profile Data'!Q19-G19)*(AT19-AG19))/(T19-G19)+AG19),"--")</f>
        <v>58998.26999999999</v>
      </c>
      <c r="BH19">
        <f ca="1">IF(ISNUMBER(Main!$F$7),IF(H19=0,0,(('Profile Data'!R19-H19)*(AU19-AH19))/(U19-H19)+AH19),"--")</f>
        <v>64105.599999999984</v>
      </c>
      <c r="BI19">
        <f ca="1">IF(ISNUMBER(Main!$F$8),IF(I19=0,0,(('Profile Data'!S19-I19)*(AV19-AI19))/(V19-I19)+AI19),"--")</f>
        <v>92086.412999999913</v>
      </c>
      <c r="BJ19" t="str">
        <f ca="1">IF(ISNUMBER(Main!$F$9),IF(J19=0,0,(('Profile Data'!T19-J19)*(AW19-AJ19))/(W19-J19)+AJ19),"--")</f>
        <v>--</v>
      </c>
      <c r="BK19" t="str">
        <f ca="1">IF(ISNUMBER(Main!$F$10),IF(K19=0,0,(('Profile Data'!U19-K19)*(AX19-AK19))/(X19-K19)+AK19),"--")</f>
        <v>--</v>
      </c>
      <c r="BL19" t="str">
        <f ca="1">IF(ISNUMBER(Main!$F$11),IF(L19=0,0,(('Profile Data'!V19-L19)*(AY19-AL19))/(Y19-L19)+AL19),"--")</f>
        <v>--</v>
      </c>
      <c r="BM19" t="str">
        <f ca="1">IF(ISNUMBER(Main!$F$12),IF(M19=0,0,(('Profile Data'!W19-M19)*(AZ19-AM19))/(Z19-M19)+AM19),"--")</f>
        <v>--</v>
      </c>
      <c r="BN19" t="str">
        <f ca="1">IF(ISNUMBER(Main!$F$13),IF(N19=0,0,(('Profile Data'!X19-N19)*(BA19-AN19))/(AA19-N19)+AN19),"--")</f>
        <v>--</v>
      </c>
      <c r="BO19" t="str">
        <f ca="1">IF(ISNUMBER(Main!$F$14),IF(O19=0,0,(('Profile Data'!Y19-O19)*(BB19-AO19))/(AB19-O19)+AO19),"--")</f>
        <v>--</v>
      </c>
    </row>
    <row r="20" spans="1:67" x14ac:dyDescent="0.3">
      <c r="A20">
        <v>567</v>
      </c>
      <c r="B20">
        <v>468162</v>
      </c>
      <c r="D20" cm="1">
        <f t="array" aca="1" ref="D20" ca="1">IF(ISNUMBER(Main!$F$3),MAX(IF($A$2:$A$302&lt;'Profile Data'!N20,$A$2:$A$302)),"--")</f>
        <v>417</v>
      </c>
      <c r="E20" cm="1">
        <f t="array" aca="1" ref="E20" ca="1">IF(ISNUMBER(Main!$F$4),MAX(IF($A$2:$A$302&lt;'Profile Data'!O20,$A$2:$A$302)),"--")</f>
        <v>400</v>
      </c>
      <c r="F20" cm="1">
        <f t="array" aca="1" ref="F20" ca="1">IF(ISNUMBER(Main!$F$5),MAX(IF($A$2:$A$302&lt;'Profile Data'!P20,$A$2:$A$302)),"--")</f>
        <v>436</v>
      </c>
      <c r="G20" cm="1">
        <f t="array" aca="1" ref="G20" ca="1">IF(ISNUMBER(Main!$F$6),MAX(IF($A$2:$A$302&lt;'Profile Data'!Q20,$A$2:$A$302)),"--")</f>
        <v>411</v>
      </c>
      <c r="H20" cm="1">
        <f t="array" aca="1" ref="H20" ca="1">IF(ISNUMBER(Main!$F$7),MAX(IF($A$2:$A$302&lt;'Profile Data'!R20,$A$2:$A$302)),"--")</f>
        <v>415</v>
      </c>
      <c r="I20" cm="1">
        <f t="array" aca="1" ref="I20" ca="1">IF(ISNUMBER(Main!$F$8),MAX(IF($A$2:$A$302&lt;'Profile Data'!S20,$A$2:$A$302)),"--")</f>
        <v>437</v>
      </c>
      <c r="J20" t="str" cm="1">
        <f t="array" aca="1" ref="J20" ca="1">IF(ISNUMBER(Main!$F$9),MAX(IF($A$2:$A$302&lt;'Profile Data'!T20,$A$2:$A$302)),"--")</f>
        <v>--</v>
      </c>
      <c r="K20" t="str" cm="1">
        <f t="array" aca="1" ref="K20" ca="1">IF(ISNUMBER(Main!$F$10),MAX(IF($A$2:$A$302&lt;'Profile Data'!U20,$A$2:$A$302)),"--")</f>
        <v>--</v>
      </c>
      <c r="L20" t="str" cm="1">
        <f t="array" aca="1" ref="L20" ca="1">IF(ISNUMBER(Main!$F$11),MAX(IF($A$2:$A$302&lt;'Profile Data'!V20,$A$2:$A$302)),"--")</f>
        <v>--</v>
      </c>
      <c r="M20" t="str" cm="1">
        <f t="array" aca="1" ref="M20" ca="1">IF(ISNUMBER(Main!$F$12),MAX(IF($A$2:$A$302&lt;'Profile Data'!W20,$A$2:$A$302)),"--")</f>
        <v>--</v>
      </c>
      <c r="N20" t="str" cm="1">
        <f t="array" aca="1" ref="N20" ca="1">IF(ISNUMBER(Main!$F$13),MAX(IF($A$2:$A$302&lt;'Profile Data'!X20,$A$2:$A$302)),"--")</f>
        <v>--</v>
      </c>
      <c r="O20" t="str" cm="1">
        <f t="array" aca="1" ref="O20" ca="1">IF(ISNUMBER(Main!$F$14),MAX(IF($A$2:$A$302&lt;'Profile Data'!Y20,$A$2:$A$302)),"--")</f>
        <v>--</v>
      </c>
      <c r="Q20" cm="1">
        <f t="array" aca="1" ref="Q20" ca="1">IF(ISNUMBER(Main!$F$3),MIN(IF($A$2:$A$302&gt;'Profile Data'!N20,$A$2:$A$302)),"--")</f>
        <v>418</v>
      </c>
      <c r="R20" cm="1">
        <f t="array" aca="1" ref="R20" ca="1">IF(ISNUMBER(Main!$F$4),MIN(IF($A$2:$A$302&gt;'Profile Data'!O20,$A$2:$A$302)),"--")</f>
        <v>401</v>
      </c>
      <c r="S20" cm="1">
        <f t="array" aca="1" ref="S20" ca="1">IF(ISNUMBER(Main!$F$5),MIN(IF($A$2:$A$302&gt;'Profile Data'!P20,$A$2:$A$302)),"--")</f>
        <v>437</v>
      </c>
      <c r="T20" cm="1">
        <f t="array" aca="1" ref="T20" ca="1">IF(ISNUMBER(Main!$F$6),MIN(IF($A$2:$A$302&gt;'Profile Data'!Q20,$A$2:$A$302)),"--")</f>
        <v>412</v>
      </c>
      <c r="U20" cm="1">
        <f t="array" aca="1" ref="U20" ca="1">IF(ISNUMBER(Main!$F$7),MIN(IF($A$2:$A$302&gt;'Profile Data'!R20,$A$2:$A$302)),"--")</f>
        <v>416</v>
      </c>
      <c r="V20" cm="1">
        <f t="array" aca="1" ref="V20" ca="1">IF(ISNUMBER(Main!$F$8),MIN(IF($A$2:$A$302&gt;'Profile Data'!S20,$A$2:$A$302)),"--")</f>
        <v>438</v>
      </c>
      <c r="W20" t="str" cm="1">
        <f t="array" aca="1" ref="W20" ca="1">IF(ISNUMBER(Main!$F$9),MIN(IF($A$2:$A$302&gt;'Profile Data'!T20,$A$2:$A$302)),"--")</f>
        <v>--</v>
      </c>
      <c r="X20" t="str" cm="1">
        <f t="array" aca="1" ref="X20" ca="1">IF(ISNUMBER(Main!$F$10),MIN(IF($A$2:$A$302&gt;'Profile Data'!U20,$A$2:$A$302)),"--")</f>
        <v>--</v>
      </c>
      <c r="Y20" t="str" cm="1">
        <f t="array" aca="1" ref="Y20" ca="1">IF(ISNUMBER(Main!$F$11),MIN(IF($A$2:$A$302&gt;'Profile Data'!V20,$A$2:$A$302)),"--")</f>
        <v>--</v>
      </c>
      <c r="Z20" t="str" cm="1">
        <f t="array" aca="1" ref="Z20" ca="1">IF(ISNUMBER(Main!$F$12),MIN(IF($A$2:$A$302&gt;'Profile Data'!W20,$A$2:$A$302)),"--")</f>
        <v>--</v>
      </c>
      <c r="AA20" t="str" cm="1">
        <f t="array" aca="1" ref="AA20" ca="1">IF(ISNUMBER(Main!$F$13),MIN(IF($A$2:$A$302&gt;'Profile Data'!X20,$A$2:$A$302)),"--")</f>
        <v>--</v>
      </c>
      <c r="AB20" t="str" cm="1">
        <f t="array" aca="1" ref="AB20" ca="1">IF(ISNUMBER(Main!$F$14),MIN(IF($A$2:$A$302&gt;'Profile Data'!Y20,$A$2:$A$302)),"--")</f>
        <v>--</v>
      </c>
      <c r="AD20">
        <f ca="1">IF(ISNUMBER(Main!$F$3),INDEX($B$2:$B$302,MATCH(D20,$A$2:$A$302,0)),"--")</f>
        <v>53726.1</v>
      </c>
      <c r="AE20">
        <f ca="1">IF(ISNUMBER(Main!$F$4),INDEX($B$2:$B$302,MATCH(E20,$A$2:$A$302,0)),"--")</f>
        <v>36432</v>
      </c>
      <c r="AF20">
        <f ca="1">IF(ISNUMBER(Main!$F$5),INDEX($B$2:$B$302,MATCH(F20,$A$2:$A$302,0)),"--")</f>
        <v>77563</v>
      </c>
      <c r="AG20">
        <f ca="1">IF(ISNUMBER(Main!$F$6),INDEX($B$2:$B$302,MATCH(G20,$A$2:$A$302,0)),"--")</f>
        <v>47178.3</v>
      </c>
      <c r="AH20">
        <f ca="1">IF(ISNUMBER(Main!$F$7),INDEX($B$2:$B$302,MATCH(H20,$A$2:$A$302,0)),"--")</f>
        <v>51543.5</v>
      </c>
      <c r="AI20">
        <f ca="1">IF(ISNUMBER(Main!$F$8),INDEX($B$2:$B$302,MATCH(I20,$A$2:$A$302,0)),"--")</f>
        <v>78985</v>
      </c>
      <c r="AJ20" t="str">
        <f ca="1">IF(ISNUMBER(Main!$F$9),INDEX($B$2:$B$302,MATCH(J20,$A$2:$A$302,0)),"--")</f>
        <v>--</v>
      </c>
      <c r="AK20" t="str">
        <f ca="1">IF(ISNUMBER(Main!$F$10),INDEX($B$2:$B$302,MATCH(K20,$A$2:$A$302,0)),"--")</f>
        <v>--</v>
      </c>
      <c r="AL20" t="str">
        <f ca="1">IF(ISNUMBER(Main!$F$11),INDEX($B$2:$B$302,MATCH(L20,$A$2:$A$302,0)),"--")</f>
        <v>--</v>
      </c>
      <c r="AM20" t="str">
        <f ca="1">IF(ISNUMBER(Main!$F$12),INDEX($B$2:$B$302,MATCH(M20,$A$2:$A$302,0)),"--")</f>
        <v>--</v>
      </c>
      <c r="AN20" t="str">
        <f ca="1">IF(ISNUMBER(Main!$F$13),INDEX($B$2:$B$302,MATCH(N20,$A$2:$A$302,0)),"--")</f>
        <v>--</v>
      </c>
      <c r="AO20" t="str">
        <f ca="1">IF(ISNUMBER(Main!$F$14),INDEX($B$2:$B$302,MATCH(O20,$A$2:$A$302,0)),"--")</f>
        <v>--</v>
      </c>
      <c r="AQ20">
        <f ca="1">IF(ISNUMBER(Main!$F$3),INDEX($B$2:$B$302,MATCH(Q20,$A$2:$A$302,0)),"--")</f>
        <v>54817.4</v>
      </c>
      <c r="AR20">
        <f ca="1">IF(ISNUMBER(Main!$F$4),INDEX($B$2:$B$302,MATCH(R20,$A$2:$A$302,0)),"--")</f>
        <v>37397.5</v>
      </c>
      <c r="AS20">
        <f ca="1">IF(ISNUMBER(Main!$F$5),INDEX($B$2:$B$302,MATCH(S20,$A$2:$A$302,0)),"--")</f>
        <v>78985</v>
      </c>
      <c r="AT20">
        <f ca="1">IF(ISNUMBER(Main!$F$6),INDEX($B$2:$B$302,MATCH(T20,$A$2:$A$302,0)),"--")</f>
        <v>48269.599999999999</v>
      </c>
      <c r="AU20">
        <f ca="1">IF(ISNUMBER(Main!$F$7),INDEX($B$2:$B$302,MATCH(U20,$A$2:$A$302,0)),"--")</f>
        <v>52634.8</v>
      </c>
      <c r="AV20">
        <f ca="1">IF(ISNUMBER(Main!$F$8),INDEX($B$2:$B$302,MATCH(V20,$A$2:$A$302,0)),"--")</f>
        <v>80421</v>
      </c>
      <c r="AW20" t="str">
        <f ca="1">IF(ISNUMBER(Main!$F$9),INDEX($B$2:$B$302,MATCH(W20,$A$2:$A$302,0)),"--")</f>
        <v>--</v>
      </c>
      <c r="AX20" t="str">
        <f ca="1">IF(ISNUMBER(Main!$F$10),INDEX($B$2:$B$302,MATCH(X20,$A$2:$A$302,0)),"--")</f>
        <v>--</v>
      </c>
      <c r="AY20" t="str">
        <f ca="1">IF(ISNUMBER(Main!$F$11),INDEX($B$2:$B$302,MATCH(Y20,$A$2:$A$302,0)),"--")</f>
        <v>--</v>
      </c>
      <c r="AZ20" t="str">
        <f ca="1">IF(ISNUMBER(Main!$F$12),INDEX($B$2:$B$302,MATCH(Z20,$A$2:$A$302,0)),"--")</f>
        <v>--</v>
      </c>
      <c r="BA20" t="str">
        <f ca="1">IF(ISNUMBER(Main!$F$13),INDEX($B$2:$B$302,MATCH(AA20,$A$2:$A$302,0)),"--")</f>
        <v>--</v>
      </c>
      <c r="BB20" t="str">
        <f ca="1">IF(ISNUMBER(Main!$F$14),INDEX($B$2:$B$302,MATCH(AB20,$A$2:$A$302,0)),"--")</f>
        <v>--</v>
      </c>
      <c r="BD20">
        <f ca="1">IF(ISNUMBER(Main!$F$3),IF(D20=0,0,(('Profile Data'!N20-D20)*(AQ20-AD20))/(Q20-D20)+AD20),"--")</f>
        <v>53978.190299999995</v>
      </c>
      <c r="BE20">
        <f ca="1">IF(ISNUMBER(Main!$F$4),IF(E20=0,0,(('Profile Data'!O20-E20)*(AR20-AE20))/(R20-E20)+AE20),"--")</f>
        <v>36895.440000000017</v>
      </c>
      <c r="BF20">
        <f ca="1">IF(ISNUMBER(Main!$F$5),IF(F20=0,0,(('Profile Data'!P20-F20)*(AS20-AF20))/(S20-F20)+AF20),"--")</f>
        <v>78485.877999999997</v>
      </c>
      <c r="BG20">
        <f ca="1">IF(ISNUMBER(Main!$F$6),IF(G20=0,0,(('Profile Data'!Q20-G20)*(AT20-AG20))/(T20-G20)+AG20),"--")</f>
        <v>47570.076700000041</v>
      </c>
      <c r="BH20">
        <f ca="1">IF(ISNUMBER(Main!$F$7),IF(H20=0,0,(('Profile Data'!R20-H20)*(AU20-AH20))/(U20-H20)+AH20),"--")</f>
        <v>52327.053399999961</v>
      </c>
      <c r="BI20">
        <f ca="1">IF(ISNUMBER(Main!$F$8),IF(I20=0,0,(('Profile Data'!S20-I20)*(AV20-AI20))/(V20-I20)+AI20),"--")</f>
        <v>79063.979999999923</v>
      </c>
      <c r="BJ20" t="str">
        <f ca="1">IF(ISNUMBER(Main!$F$9),IF(J20=0,0,(('Profile Data'!T20-J20)*(AW20-AJ20))/(W20-J20)+AJ20),"--")</f>
        <v>--</v>
      </c>
      <c r="BK20" t="str">
        <f ca="1">IF(ISNUMBER(Main!$F$10),IF(K20=0,0,(('Profile Data'!U20-K20)*(AX20-AK20))/(X20-K20)+AK20),"--")</f>
        <v>--</v>
      </c>
      <c r="BL20" t="str">
        <f ca="1">IF(ISNUMBER(Main!$F$11),IF(L20=0,0,(('Profile Data'!V20-L20)*(AY20-AL20))/(Y20-L20)+AL20),"--")</f>
        <v>--</v>
      </c>
      <c r="BM20" t="str">
        <f ca="1">IF(ISNUMBER(Main!$F$12),IF(M20=0,0,(('Profile Data'!W20-M20)*(AZ20-AM20))/(Z20-M20)+AM20),"--")</f>
        <v>--</v>
      </c>
      <c r="BN20" t="str">
        <f ca="1">IF(ISNUMBER(Main!$F$13),IF(N20=0,0,(('Profile Data'!X20-N20)*(BA20-AN20))/(AA20-N20)+AN20),"--")</f>
        <v>--</v>
      </c>
      <c r="BO20" t="str">
        <f ca="1">IF(ISNUMBER(Main!$F$14),IF(O20=0,0,(('Profile Data'!Y20-O20)*(BB20-AO20))/(AB20-O20)+AO20),"--")</f>
        <v>--</v>
      </c>
    </row>
    <row r="21" spans="1:67" x14ac:dyDescent="0.3">
      <c r="A21">
        <v>566</v>
      </c>
      <c r="B21">
        <v>463554</v>
      </c>
      <c r="D21" cm="1">
        <f t="array" aca="1" ref="D21" ca="1">IF(ISNUMBER(Main!$F$3),MAX(IF($A$2:$A$302&lt;'Profile Data'!N21,$A$2:$A$302)),"--")</f>
        <v>0</v>
      </c>
      <c r="E21" cm="1">
        <f t="array" aca="1" ref="E21" ca="1">IF(ISNUMBER(Main!$F$4),MAX(IF($A$2:$A$302&lt;'Profile Data'!O21,$A$2:$A$302)),"--")</f>
        <v>390</v>
      </c>
      <c r="F21" cm="1">
        <f t="array" aca="1" ref="F21" ca="1">IF(ISNUMBER(Main!$F$5),MAX(IF($A$2:$A$302&lt;'Profile Data'!P21,$A$2:$A$302)),"--")</f>
        <v>425</v>
      </c>
      <c r="G21" cm="1">
        <f t="array" aca="1" ref="G21" ca="1">IF(ISNUMBER(Main!$F$6),MAX(IF($A$2:$A$302&lt;'Profile Data'!Q21,$A$2:$A$302)),"--")</f>
        <v>401</v>
      </c>
      <c r="H21" cm="1">
        <f t="array" aca="1" ref="H21" ca="1">IF(ISNUMBER(Main!$F$7),MAX(IF($A$2:$A$302&lt;'Profile Data'!R21,$A$2:$A$302)),"--")</f>
        <v>405</v>
      </c>
      <c r="I21" cm="1">
        <f t="array" aca="1" ref="I21" ca="1">IF(ISNUMBER(Main!$F$8),MAX(IF($A$2:$A$302&lt;'Profile Data'!S21,$A$2:$A$302)),"--")</f>
        <v>427</v>
      </c>
      <c r="J21" t="str" cm="1">
        <f t="array" aca="1" ref="J21" ca="1">IF(ISNUMBER(Main!$F$9),MAX(IF($A$2:$A$302&lt;'Profile Data'!T21,$A$2:$A$302)),"--")</f>
        <v>--</v>
      </c>
      <c r="K21" t="str" cm="1">
        <f t="array" aca="1" ref="K21" ca="1">IF(ISNUMBER(Main!$F$10),MAX(IF($A$2:$A$302&lt;'Profile Data'!U21,$A$2:$A$302)),"--")</f>
        <v>--</v>
      </c>
      <c r="L21" t="str" cm="1">
        <f t="array" aca="1" ref="L21" ca="1">IF(ISNUMBER(Main!$F$11),MAX(IF($A$2:$A$302&lt;'Profile Data'!V21,$A$2:$A$302)),"--")</f>
        <v>--</v>
      </c>
      <c r="M21" t="str" cm="1">
        <f t="array" aca="1" ref="M21" ca="1">IF(ISNUMBER(Main!$F$12),MAX(IF($A$2:$A$302&lt;'Profile Data'!W21,$A$2:$A$302)),"--")</f>
        <v>--</v>
      </c>
      <c r="N21" t="str" cm="1">
        <f t="array" aca="1" ref="N21" ca="1">IF(ISNUMBER(Main!$F$13),MAX(IF($A$2:$A$302&lt;'Profile Data'!X21,$A$2:$A$302)),"--")</f>
        <v>--</v>
      </c>
      <c r="O21" t="str" cm="1">
        <f t="array" aca="1" ref="O21" ca="1">IF(ISNUMBER(Main!$F$14),MAX(IF($A$2:$A$302&lt;'Profile Data'!Y21,$A$2:$A$302)),"--")</f>
        <v>--</v>
      </c>
      <c r="Q21" cm="1">
        <f t="array" aca="1" ref="Q21" ca="1">IF(ISNUMBER(Main!$F$3),MIN(IF($A$2:$A$302&gt;'Profile Data'!N21,$A$2:$A$302)),"--")</f>
        <v>285</v>
      </c>
      <c r="R21" cm="1">
        <f t="array" aca="1" ref="R21" ca="1">IF(ISNUMBER(Main!$F$4),MIN(IF($A$2:$A$302&gt;'Profile Data'!O21,$A$2:$A$302)),"--")</f>
        <v>391</v>
      </c>
      <c r="S21" cm="1">
        <f t="array" aca="1" ref="S21" ca="1">IF(ISNUMBER(Main!$F$5),MIN(IF($A$2:$A$302&gt;'Profile Data'!P21,$A$2:$A$302)),"--")</f>
        <v>426</v>
      </c>
      <c r="T21" cm="1">
        <f t="array" aca="1" ref="T21" ca="1">IF(ISNUMBER(Main!$F$6),MIN(IF($A$2:$A$302&gt;'Profile Data'!Q21,$A$2:$A$302)),"--")</f>
        <v>402</v>
      </c>
      <c r="U21" cm="1">
        <f t="array" aca="1" ref="U21" ca="1">IF(ISNUMBER(Main!$F$7),MIN(IF($A$2:$A$302&gt;'Profile Data'!R21,$A$2:$A$302)),"--")</f>
        <v>406</v>
      </c>
      <c r="V21" cm="1">
        <f t="array" aca="1" ref="V21" ca="1">IF(ISNUMBER(Main!$F$8),MIN(IF($A$2:$A$302&gt;'Profile Data'!S21,$A$2:$A$302)),"--")</f>
        <v>428</v>
      </c>
      <c r="W21" t="str" cm="1">
        <f t="array" aca="1" ref="W21" ca="1">IF(ISNUMBER(Main!$F$9),MIN(IF($A$2:$A$302&gt;'Profile Data'!T21,$A$2:$A$302)),"--")</f>
        <v>--</v>
      </c>
      <c r="X21" t="str" cm="1">
        <f t="array" aca="1" ref="X21" ca="1">IF(ISNUMBER(Main!$F$10),MIN(IF($A$2:$A$302&gt;'Profile Data'!U21,$A$2:$A$302)),"--")</f>
        <v>--</v>
      </c>
      <c r="Y21" t="str" cm="1">
        <f t="array" aca="1" ref="Y21" ca="1">IF(ISNUMBER(Main!$F$11),MIN(IF($A$2:$A$302&gt;'Profile Data'!V21,$A$2:$A$302)),"--")</f>
        <v>--</v>
      </c>
      <c r="Z21" t="str" cm="1">
        <f t="array" aca="1" ref="Z21" ca="1">IF(ISNUMBER(Main!$F$12),MIN(IF($A$2:$A$302&gt;'Profile Data'!W21,$A$2:$A$302)),"--")</f>
        <v>--</v>
      </c>
      <c r="AA21" t="str" cm="1">
        <f t="array" aca="1" ref="AA21" ca="1">IF(ISNUMBER(Main!$F$13),MIN(IF($A$2:$A$302&gt;'Profile Data'!X21,$A$2:$A$302)),"--")</f>
        <v>--</v>
      </c>
      <c r="AB21" t="str" cm="1">
        <f t="array" aca="1" ref="AB21" ca="1">IF(ISNUMBER(Main!$F$14),MIN(IF($A$2:$A$302&gt;'Profile Data'!Y21,$A$2:$A$302)),"--")</f>
        <v>--</v>
      </c>
      <c r="AD21" t="e">
        <f ca="1">IF(ISNUMBER(Main!$F$3),INDEX($B$2:$B$302,MATCH(D21,$A$2:$A$302,0)),"--")</f>
        <v>#N/A</v>
      </c>
      <c r="AE21">
        <f ca="1">IF(ISNUMBER(Main!$F$4),INDEX($B$2:$B$302,MATCH(E21,$A$2:$A$302,0)),"--")</f>
        <v>27885</v>
      </c>
      <c r="AF21">
        <f ca="1">IF(ISNUMBER(Main!$F$5),INDEX($B$2:$B$302,MATCH(F21,$A$2:$A$302,0)),"--")</f>
        <v>63002</v>
      </c>
      <c r="AG21">
        <f ca="1">IF(ISNUMBER(Main!$F$6),INDEX($B$2:$B$302,MATCH(G21,$A$2:$A$302,0)),"--")</f>
        <v>37397.5</v>
      </c>
      <c r="AH21">
        <f ca="1">IF(ISNUMBER(Main!$F$7),INDEX($B$2:$B$302,MATCH(H21,$A$2:$A$302,0)),"--")</f>
        <v>41259.5</v>
      </c>
      <c r="AI21">
        <f ca="1">IF(ISNUMBER(Main!$F$8),INDEX($B$2:$B$302,MATCH(I21,$A$2:$A$302,0)),"--")</f>
        <v>65496</v>
      </c>
      <c r="AJ21" t="str">
        <f ca="1">IF(ISNUMBER(Main!$F$9),INDEX($B$2:$B$302,MATCH(J21,$A$2:$A$302,0)),"--")</f>
        <v>--</v>
      </c>
      <c r="AK21" t="str">
        <f ca="1">IF(ISNUMBER(Main!$F$10),INDEX($B$2:$B$302,MATCH(K21,$A$2:$A$302,0)),"--")</f>
        <v>--</v>
      </c>
      <c r="AL21" t="str">
        <f ca="1">IF(ISNUMBER(Main!$F$11),INDEX($B$2:$B$302,MATCH(L21,$A$2:$A$302,0)),"--")</f>
        <v>--</v>
      </c>
      <c r="AM21" t="str">
        <f ca="1">IF(ISNUMBER(Main!$F$12),INDEX($B$2:$B$302,MATCH(M21,$A$2:$A$302,0)),"--")</f>
        <v>--</v>
      </c>
      <c r="AN21" t="str">
        <f ca="1">IF(ISNUMBER(Main!$F$13),INDEX($B$2:$B$302,MATCH(N21,$A$2:$A$302,0)),"--")</f>
        <v>--</v>
      </c>
      <c r="AO21" t="str">
        <f ca="1">IF(ISNUMBER(Main!$F$14),INDEX($B$2:$B$302,MATCH(O21,$A$2:$A$302,0)),"--")</f>
        <v>--</v>
      </c>
      <c r="AQ21">
        <f ca="1">IF(ISNUMBER(Main!$F$3),INDEX($B$2:$B$302,MATCH(Q21,$A$2:$A$302,0)),"--")</f>
        <v>0</v>
      </c>
      <c r="AR21">
        <f ca="1">IF(ISNUMBER(Main!$F$4),INDEX($B$2:$B$302,MATCH(R21,$A$2:$A$302,0)),"--")</f>
        <v>28739.7</v>
      </c>
      <c r="AS21">
        <f ca="1">IF(ISNUMBER(Main!$F$5),INDEX($B$2:$B$302,MATCH(S21,$A$2:$A$302,0)),"--")</f>
        <v>64242</v>
      </c>
      <c r="AT21">
        <f ca="1">IF(ISNUMBER(Main!$F$6),INDEX($B$2:$B$302,MATCH(T21,$A$2:$A$302,0)),"--")</f>
        <v>38363</v>
      </c>
      <c r="AU21">
        <f ca="1">IF(ISNUMBER(Main!$F$7),INDEX($B$2:$B$302,MATCH(U21,$A$2:$A$302,0)),"--")</f>
        <v>42225</v>
      </c>
      <c r="AV21">
        <f ca="1">IF(ISNUMBER(Main!$F$8),INDEX($B$2:$B$302,MATCH(V21,$A$2:$A$302,0)),"--")</f>
        <v>66764</v>
      </c>
      <c r="AW21" t="str">
        <f ca="1">IF(ISNUMBER(Main!$F$9),INDEX($B$2:$B$302,MATCH(W21,$A$2:$A$302,0)),"--")</f>
        <v>--</v>
      </c>
      <c r="AX21" t="str">
        <f ca="1">IF(ISNUMBER(Main!$F$10),INDEX($B$2:$B$302,MATCH(X21,$A$2:$A$302,0)),"--")</f>
        <v>--</v>
      </c>
      <c r="AY21" t="str">
        <f ca="1">IF(ISNUMBER(Main!$F$11),INDEX($B$2:$B$302,MATCH(Y21,$A$2:$A$302,0)),"--")</f>
        <v>--</v>
      </c>
      <c r="AZ21" t="str">
        <f ca="1">IF(ISNUMBER(Main!$F$12),INDEX($B$2:$B$302,MATCH(Z21,$A$2:$A$302,0)),"--")</f>
        <v>--</v>
      </c>
      <c r="BA21" t="str">
        <f ca="1">IF(ISNUMBER(Main!$F$13),INDEX($B$2:$B$302,MATCH(AA21,$A$2:$A$302,0)),"--")</f>
        <v>--</v>
      </c>
      <c r="BB21" t="str">
        <f ca="1">IF(ISNUMBER(Main!$F$14),INDEX($B$2:$B$302,MATCH(AB21,$A$2:$A$302,0)),"--")</f>
        <v>--</v>
      </c>
      <c r="BD21">
        <f ca="1">IF(ISNUMBER(Main!$F$3),IF(D21=0,0,(('Profile Data'!N21-D21)*(AQ21-AD21))/(Q21-D21)+AD21),"--")</f>
        <v>0</v>
      </c>
      <c r="BE21">
        <f ca="1">IF(ISNUMBER(Main!$F$4),IF(E21=0,0,(('Profile Data'!O21-E21)*(AR21-AE21))/(R21-E21)+AE21),"--")</f>
        <v>27993.546900000008</v>
      </c>
      <c r="BF21">
        <f ca="1">IF(ISNUMBER(Main!$F$5),IF(F21=0,0,(('Profile Data'!P21-F21)*(AS21-AF21))/(S21-F21)+AF21),"--")</f>
        <v>63943.160000000018</v>
      </c>
      <c r="BG21">
        <f ca="1">IF(ISNUMBER(Main!$F$6),IF(G21=0,0,(('Profile Data'!Q21-G21)*(AT21-AG21))/(T21-G21)+AG21),"--")</f>
        <v>38102.315000000017</v>
      </c>
      <c r="BH21">
        <f ca="1">IF(ISNUMBER(Main!$F$7),IF(H21=0,0,(('Profile Data'!R21-H21)*(AU21-AH21))/(U21-H21)+AH21),"--")</f>
        <v>42013.555499999951</v>
      </c>
      <c r="BI21">
        <f ca="1">IF(ISNUMBER(Main!$F$8),IF(I21=0,0,(('Profile Data'!S21-I21)*(AV21-AI21))/(V21-I21)+AI21),"--")</f>
        <v>65796.51599999996</v>
      </c>
      <c r="BJ21" t="str">
        <f ca="1">IF(ISNUMBER(Main!$F$9),IF(J21=0,0,(('Profile Data'!T21-J21)*(AW21-AJ21))/(W21-J21)+AJ21),"--")</f>
        <v>--</v>
      </c>
      <c r="BK21" t="str">
        <f ca="1">IF(ISNUMBER(Main!$F$10),IF(K21=0,0,(('Profile Data'!U21-K21)*(AX21-AK21))/(X21-K21)+AK21),"--")</f>
        <v>--</v>
      </c>
      <c r="BL21" t="str">
        <f ca="1">IF(ISNUMBER(Main!$F$11),IF(L21=0,0,(('Profile Data'!V21-L21)*(AY21-AL21))/(Y21-L21)+AL21),"--")</f>
        <v>--</v>
      </c>
      <c r="BM21" t="str">
        <f ca="1">IF(ISNUMBER(Main!$F$12),IF(M21=0,0,(('Profile Data'!W21-M21)*(AZ21-AM21))/(Z21-M21)+AM21),"--")</f>
        <v>--</v>
      </c>
      <c r="BN21" t="str">
        <f ca="1">IF(ISNUMBER(Main!$F$13),IF(N21=0,0,(('Profile Data'!X21-N21)*(BA21-AN21))/(AA21-N21)+AN21),"--")</f>
        <v>--</v>
      </c>
      <c r="BO21" t="str">
        <f ca="1">IF(ISNUMBER(Main!$F$14),IF(O21=0,0,(('Profile Data'!Y21-O21)*(BB21-AO21))/(AB21-O21)+AO21),"--")</f>
        <v>--</v>
      </c>
    </row>
    <row r="22" spans="1:67" x14ac:dyDescent="0.3">
      <c r="A22">
        <v>565</v>
      </c>
      <c r="B22">
        <v>458974</v>
      </c>
      <c r="D22" cm="1">
        <f t="array" aca="1" ref="D22" ca="1">IF(ISNUMBER(Main!$F$3),MAX(IF($A$2:$A$302&lt;'Profile Data'!N22,$A$2:$A$302)),"--")</f>
        <v>0</v>
      </c>
      <c r="E22" cm="1">
        <f t="array" aca="1" ref="E22" ca="1">IF(ISNUMBER(Main!$F$4),MAX(IF($A$2:$A$302&lt;'Profile Data'!O22,$A$2:$A$302)),"--")</f>
        <v>378</v>
      </c>
      <c r="F22" cm="1">
        <f t="array" aca="1" ref="F22" ca="1">IF(ISNUMBER(Main!$F$5),MAX(IF($A$2:$A$302&lt;'Profile Data'!P22,$A$2:$A$302)),"--")</f>
        <v>416</v>
      </c>
      <c r="G22" cm="1">
        <f t="array" aca="1" ref="G22" ca="1">IF(ISNUMBER(Main!$F$6),MAX(IF($A$2:$A$302&lt;'Profile Data'!Q22,$A$2:$A$302)),"--")</f>
        <v>391</v>
      </c>
      <c r="H22" cm="1">
        <f t="array" aca="1" ref="H22" ca="1">IF(ISNUMBER(Main!$F$7),MAX(IF($A$2:$A$302&lt;'Profile Data'!R22,$A$2:$A$302)),"--")</f>
        <v>396</v>
      </c>
      <c r="I22" cm="1">
        <f t="array" aca="1" ref="I22" ca="1">IF(ISNUMBER(Main!$F$8),MAX(IF($A$2:$A$302&lt;'Profile Data'!S22,$A$2:$A$302)),"--")</f>
        <v>416</v>
      </c>
      <c r="J22" t="str" cm="1">
        <f t="array" aca="1" ref="J22" ca="1">IF(ISNUMBER(Main!$F$9),MAX(IF($A$2:$A$302&lt;'Profile Data'!T22,$A$2:$A$302)),"--")</f>
        <v>--</v>
      </c>
      <c r="K22" t="str" cm="1">
        <f t="array" aca="1" ref="K22" ca="1">IF(ISNUMBER(Main!$F$10),MAX(IF($A$2:$A$302&lt;'Profile Data'!U22,$A$2:$A$302)),"--")</f>
        <v>--</v>
      </c>
      <c r="L22" t="str" cm="1">
        <f t="array" aca="1" ref="L22" ca="1">IF(ISNUMBER(Main!$F$11),MAX(IF($A$2:$A$302&lt;'Profile Data'!V22,$A$2:$A$302)),"--")</f>
        <v>--</v>
      </c>
      <c r="M22" t="str" cm="1">
        <f t="array" aca="1" ref="M22" ca="1">IF(ISNUMBER(Main!$F$12),MAX(IF($A$2:$A$302&lt;'Profile Data'!W22,$A$2:$A$302)),"--")</f>
        <v>--</v>
      </c>
      <c r="N22" t="str" cm="1">
        <f t="array" aca="1" ref="N22" ca="1">IF(ISNUMBER(Main!$F$13),MAX(IF($A$2:$A$302&lt;'Profile Data'!X22,$A$2:$A$302)),"--")</f>
        <v>--</v>
      </c>
      <c r="O22" t="str" cm="1">
        <f t="array" aca="1" ref="O22" ca="1">IF(ISNUMBER(Main!$F$14),MAX(IF($A$2:$A$302&lt;'Profile Data'!Y22,$A$2:$A$302)),"--")</f>
        <v>--</v>
      </c>
      <c r="Q22" cm="1">
        <f t="array" aca="1" ref="Q22" ca="1">IF(ISNUMBER(Main!$F$3),MIN(IF($A$2:$A$302&gt;'Profile Data'!N22,$A$2:$A$302)),"--")</f>
        <v>285</v>
      </c>
      <c r="R22" cm="1">
        <f t="array" aca="1" ref="R22" ca="1">IF(ISNUMBER(Main!$F$4),MIN(IF($A$2:$A$302&gt;'Profile Data'!O22,$A$2:$A$302)),"--")</f>
        <v>379</v>
      </c>
      <c r="S22" cm="1">
        <f t="array" aca="1" ref="S22" ca="1">IF(ISNUMBER(Main!$F$5),MIN(IF($A$2:$A$302&gt;'Profile Data'!P22,$A$2:$A$302)),"--")</f>
        <v>417</v>
      </c>
      <c r="T22" cm="1">
        <f t="array" aca="1" ref="T22" ca="1">IF(ISNUMBER(Main!$F$6),MIN(IF($A$2:$A$302&gt;'Profile Data'!Q22,$A$2:$A$302)),"--")</f>
        <v>392</v>
      </c>
      <c r="U22" cm="1">
        <f t="array" aca="1" ref="U22" ca="1">IF(ISNUMBER(Main!$F$7),MIN(IF($A$2:$A$302&gt;'Profile Data'!R22,$A$2:$A$302)),"--")</f>
        <v>397</v>
      </c>
      <c r="V22" cm="1">
        <f t="array" aca="1" ref="V22" ca="1">IF(ISNUMBER(Main!$F$8),MIN(IF($A$2:$A$302&gt;'Profile Data'!S22,$A$2:$A$302)),"--")</f>
        <v>417</v>
      </c>
      <c r="W22" t="str" cm="1">
        <f t="array" aca="1" ref="W22" ca="1">IF(ISNUMBER(Main!$F$9),MIN(IF($A$2:$A$302&gt;'Profile Data'!T22,$A$2:$A$302)),"--")</f>
        <v>--</v>
      </c>
      <c r="X22" t="str" cm="1">
        <f t="array" aca="1" ref="X22" ca="1">IF(ISNUMBER(Main!$F$10),MIN(IF($A$2:$A$302&gt;'Profile Data'!U22,$A$2:$A$302)),"--")</f>
        <v>--</v>
      </c>
      <c r="Y22" t="str" cm="1">
        <f t="array" aca="1" ref="Y22" ca="1">IF(ISNUMBER(Main!$F$11),MIN(IF($A$2:$A$302&gt;'Profile Data'!V22,$A$2:$A$302)),"--")</f>
        <v>--</v>
      </c>
      <c r="Z22" t="str" cm="1">
        <f t="array" aca="1" ref="Z22" ca="1">IF(ISNUMBER(Main!$F$12),MIN(IF($A$2:$A$302&gt;'Profile Data'!W22,$A$2:$A$302)),"--")</f>
        <v>--</v>
      </c>
      <c r="AA22" t="str" cm="1">
        <f t="array" aca="1" ref="AA22" ca="1">IF(ISNUMBER(Main!$F$13),MIN(IF($A$2:$A$302&gt;'Profile Data'!X22,$A$2:$A$302)),"--")</f>
        <v>--</v>
      </c>
      <c r="AB22" t="str" cm="1">
        <f t="array" aca="1" ref="AB22" ca="1">IF(ISNUMBER(Main!$F$14),MIN(IF($A$2:$A$302&gt;'Profile Data'!Y22,$A$2:$A$302)),"--")</f>
        <v>--</v>
      </c>
      <c r="AD22" t="e">
        <f ca="1">IF(ISNUMBER(Main!$F$3),INDEX($B$2:$B$302,MATCH(D22,$A$2:$A$302,0)),"--")</f>
        <v>#N/A</v>
      </c>
      <c r="AE22">
        <f ca="1">IF(ISNUMBER(Main!$F$4),INDEX($B$2:$B$302,MATCH(E22,$A$2:$A$302,0)),"--")</f>
        <v>19206.8</v>
      </c>
      <c r="AF22">
        <f ca="1">IF(ISNUMBER(Main!$F$5),INDEX($B$2:$B$302,MATCH(F22,$A$2:$A$302,0)),"--")</f>
        <v>52634.8</v>
      </c>
      <c r="AG22">
        <f ca="1">IF(ISNUMBER(Main!$F$6),INDEX($B$2:$B$302,MATCH(G22,$A$2:$A$302,0)),"--")</f>
        <v>28739.7</v>
      </c>
      <c r="AH22">
        <f ca="1">IF(ISNUMBER(Main!$F$7),INDEX($B$2:$B$302,MATCH(H22,$A$2:$A$302,0)),"--")</f>
        <v>33013.199999999997</v>
      </c>
      <c r="AI22">
        <f ca="1">IF(ISNUMBER(Main!$F$8),INDEX($B$2:$B$302,MATCH(I22,$A$2:$A$302,0)),"--")</f>
        <v>52634.8</v>
      </c>
      <c r="AJ22" t="str">
        <f ca="1">IF(ISNUMBER(Main!$F$9),INDEX($B$2:$B$302,MATCH(J22,$A$2:$A$302,0)),"--")</f>
        <v>--</v>
      </c>
      <c r="AK22" t="str">
        <f ca="1">IF(ISNUMBER(Main!$F$10),INDEX($B$2:$B$302,MATCH(K22,$A$2:$A$302,0)),"--")</f>
        <v>--</v>
      </c>
      <c r="AL22" t="str">
        <f ca="1">IF(ISNUMBER(Main!$F$11),INDEX($B$2:$B$302,MATCH(L22,$A$2:$A$302,0)),"--")</f>
        <v>--</v>
      </c>
      <c r="AM22" t="str">
        <f ca="1">IF(ISNUMBER(Main!$F$12),INDEX($B$2:$B$302,MATCH(M22,$A$2:$A$302,0)),"--")</f>
        <v>--</v>
      </c>
      <c r="AN22" t="str">
        <f ca="1">IF(ISNUMBER(Main!$F$13),INDEX($B$2:$B$302,MATCH(N22,$A$2:$A$302,0)),"--")</f>
        <v>--</v>
      </c>
      <c r="AO22" t="str">
        <f ca="1">IF(ISNUMBER(Main!$F$14),INDEX($B$2:$B$302,MATCH(O22,$A$2:$A$302,0)),"--")</f>
        <v>--</v>
      </c>
      <c r="AQ22">
        <f ca="1">IF(ISNUMBER(Main!$F$3),INDEX($B$2:$B$302,MATCH(Q22,$A$2:$A$302,0)),"--")</f>
        <v>0</v>
      </c>
      <c r="AR22">
        <f ca="1">IF(ISNUMBER(Main!$F$4),INDEX($B$2:$B$302,MATCH(R22,$A$2:$A$302,0)),"--")</f>
        <v>19840.900000000001</v>
      </c>
      <c r="AS22">
        <f ca="1">IF(ISNUMBER(Main!$F$5),INDEX($B$2:$B$302,MATCH(S22,$A$2:$A$302,0)),"--")</f>
        <v>53726.1</v>
      </c>
      <c r="AT22">
        <f ca="1">IF(ISNUMBER(Main!$F$6),INDEX($B$2:$B$302,MATCH(T22,$A$2:$A$302,0)),"--")</f>
        <v>29594.400000000001</v>
      </c>
      <c r="AU22">
        <f ca="1">IF(ISNUMBER(Main!$F$7),INDEX($B$2:$B$302,MATCH(U22,$A$2:$A$302,0)),"--")</f>
        <v>33867.9</v>
      </c>
      <c r="AV22">
        <f ca="1">IF(ISNUMBER(Main!$F$8),INDEX($B$2:$B$302,MATCH(V22,$A$2:$A$302,0)),"--")</f>
        <v>53726.1</v>
      </c>
      <c r="AW22" t="str">
        <f ca="1">IF(ISNUMBER(Main!$F$9),INDEX($B$2:$B$302,MATCH(W22,$A$2:$A$302,0)),"--")</f>
        <v>--</v>
      </c>
      <c r="AX22" t="str">
        <f ca="1">IF(ISNUMBER(Main!$F$10),INDEX($B$2:$B$302,MATCH(X22,$A$2:$A$302,0)),"--")</f>
        <v>--</v>
      </c>
      <c r="AY22" t="str">
        <f ca="1">IF(ISNUMBER(Main!$F$11),INDEX($B$2:$B$302,MATCH(Y22,$A$2:$A$302,0)),"--")</f>
        <v>--</v>
      </c>
      <c r="AZ22" t="str">
        <f ca="1">IF(ISNUMBER(Main!$F$12),INDEX($B$2:$B$302,MATCH(Z22,$A$2:$A$302,0)),"--")</f>
        <v>--</v>
      </c>
      <c r="BA22" t="str">
        <f ca="1">IF(ISNUMBER(Main!$F$13),INDEX($B$2:$B$302,MATCH(AA22,$A$2:$A$302,0)),"--")</f>
        <v>--</v>
      </c>
      <c r="BB22" t="str">
        <f ca="1">IF(ISNUMBER(Main!$F$14),INDEX($B$2:$B$302,MATCH(AB22,$A$2:$A$302,0)),"--")</f>
        <v>--</v>
      </c>
      <c r="BD22">
        <f ca="1">IF(ISNUMBER(Main!$F$3),IF(D22=0,0,(('Profile Data'!N22-D22)*(AQ22-AD22))/(Q22-D22)+AD22),"--")</f>
        <v>0</v>
      </c>
      <c r="BE22">
        <f ca="1">IF(ISNUMBER(Main!$F$4),IF(E22=0,0,(('Profile Data'!O22-E22)*(AR22-AE22))/(R22-E22)+AE22),"--")</f>
        <v>19780.660499999984</v>
      </c>
      <c r="BF22">
        <f ca="1">IF(ISNUMBER(Main!$F$5),IF(F22=0,0,(('Profile Data'!P22-F22)*(AS22-AF22))/(S22-F22)+AF22),"--")</f>
        <v>53291.762599999973</v>
      </c>
      <c r="BG22">
        <f ca="1">IF(ISNUMBER(Main!$F$6),IF(G22=0,0,(('Profile Data'!Q22-G22)*(AT22-AG22))/(T22-G22)+AG22),"--")</f>
        <v>29301.237900000036</v>
      </c>
      <c r="BH22">
        <f ca="1">IF(ISNUMBER(Main!$F$7),IF(H22=0,0,(('Profile Data'!R22-H22)*(AU22-AH22))/(U22-H22)+AH22),"--")</f>
        <v>33674.737800000003</v>
      </c>
      <c r="BI22">
        <f ca="1">IF(ISNUMBER(Main!$F$8),IF(I22=0,0,(('Profile Data'!S22-I22)*(AV22-AI22))/(V22-I22)+AI22),"--")</f>
        <v>52982.92469999996</v>
      </c>
      <c r="BJ22" t="str">
        <f ca="1">IF(ISNUMBER(Main!$F$9),IF(J22=0,0,(('Profile Data'!T22-J22)*(AW22-AJ22))/(W22-J22)+AJ22),"--")</f>
        <v>--</v>
      </c>
      <c r="BK22" t="str">
        <f ca="1">IF(ISNUMBER(Main!$F$10),IF(K22=0,0,(('Profile Data'!U22-K22)*(AX22-AK22))/(X22-K22)+AK22),"--")</f>
        <v>--</v>
      </c>
      <c r="BL22" t="str">
        <f ca="1">IF(ISNUMBER(Main!$F$11),IF(L22=0,0,(('Profile Data'!V22-L22)*(AY22-AL22))/(Y22-L22)+AL22),"--")</f>
        <v>--</v>
      </c>
      <c r="BM22" t="str">
        <f ca="1">IF(ISNUMBER(Main!$F$12),IF(M22=0,0,(('Profile Data'!W22-M22)*(AZ22-AM22))/(Z22-M22)+AM22),"--")</f>
        <v>--</v>
      </c>
      <c r="BN22" t="str">
        <f ca="1">IF(ISNUMBER(Main!$F$13),IF(N22=0,0,(('Profile Data'!X22-N22)*(BA22-AN22))/(AA22-N22)+AN22),"--")</f>
        <v>--</v>
      </c>
      <c r="BO22" t="str">
        <f ca="1">IF(ISNUMBER(Main!$F$14),IF(O22=0,0,(('Profile Data'!Y22-O22)*(BB22-AO22))/(AB22-O22)+AO22),"--")</f>
        <v>--</v>
      </c>
    </row>
    <row r="23" spans="1:67" x14ac:dyDescent="0.3">
      <c r="A23">
        <v>564</v>
      </c>
      <c r="B23">
        <v>454421</v>
      </c>
      <c r="D23" cm="1">
        <f t="array" aca="1" ref="D23" ca="1">IF(ISNUMBER(Main!$F$3),MAX(IF($A$2:$A$302&lt;'Profile Data'!N23,$A$2:$A$302)),"--")</f>
        <v>0</v>
      </c>
      <c r="E23" cm="1">
        <f t="array" aca="1" ref="E23" ca="1">IF(ISNUMBER(Main!$F$4),MAX(IF($A$2:$A$302&lt;'Profile Data'!O23,$A$2:$A$302)),"--")</f>
        <v>370</v>
      </c>
      <c r="F23" cm="1">
        <f t="array" aca="1" ref="F23" ca="1">IF(ISNUMBER(Main!$F$5),MAX(IF($A$2:$A$302&lt;'Profile Data'!P23,$A$2:$A$302)),"--")</f>
        <v>407</v>
      </c>
      <c r="G23" cm="1">
        <f t="array" aca="1" ref="G23" ca="1">IF(ISNUMBER(Main!$F$6),MAX(IF($A$2:$A$302&lt;'Profile Data'!Q23,$A$2:$A$302)),"--")</f>
        <v>381</v>
      </c>
      <c r="H23" cm="1">
        <f t="array" aca="1" ref="H23" ca="1">IF(ISNUMBER(Main!$F$7),MAX(IF($A$2:$A$302&lt;'Profile Data'!R23,$A$2:$A$302)),"--")</f>
        <v>385</v>
      </c>
      <c r="I23" cm="1">
        <f t="array" aca="1" ref="I23" ca="1">IF(ISNUMBER(Main!$F$8),MAX(IF($A$2:$A$302&lt;'Profile Data'!S23,$A$2:$A$302)),"--")</f>
        <v>405</v>
      </c>
      <c r="J23" t="str" cm="1">
        <f t="array" aca="1" ref="J23" ca="1">IF(ISNUMBER(Main!$F$9),MAX(IF($A$2:$A$302&lt;'Profile Data'!T23,$A$2:$A$302)),"--")</f>
        <v>--</v>
      </c>
      <c r="K23" t="str" cm="1">
        <f t="array" aca="1" ref="K23" ca="1">IF(ISNUMBER(Main!$F$10),MAX(IF($A$2:$A$302&lt;'Profile Data'!U23,$A$2:$A$302)),"--")</f>
        <v>--</v>
      </c>
      <c r="L23" t="str" cm="1">
        <f t="array" aca="1" ref="L23" ca="1">IF(ISNUMBER(Main!$F$11),MAX(IF($A$2:$A$302&lt;'Profile Data'!V23,$A$2:$A$302)),"--")</f>
        <v>--</v>
      </c>
      <c r="M23" t="str" cm="1">
        <f t="array" aca="1" ref="M23" ca="1">IF(ISNUMBER(Main!$F$12),MAX(IF($A$2:$A$302&lt;'Profile Data'!W23,$A$2:$A$302)),"--")</f>
        <v>--</v>
      </c>
      <c r="N23" t="str" cm="1">
        <f t="array" aca="1" ref="N23" ca="1">IF(ISNUMBER(Main!$F$13),MAX(IF($A$2:$A$302&lt;'Profile Data'!X23,$A$2:$A$302)),"--")</f>
        <v>--</v>
      </c>
      <c r="O23" t="str" cm="1">
        <f t="array" aca="1" ref="O23" ca="1">IF(ISNUMBER(Main!$F$14),MAX(IF($A$2:$A$302&lt;'Profile Data'!Y23,$A$2:$A$302)),"--")</f>
        <v>--</v>
      </c>
      <c r="Q23" cm="1">
        <f t="array" aca="1" ref="Q23" ca="1">IF(ISNUMBER(Main!$F$3),MIN(IF($A$2:$A$302&gt;'Profile Data'!N23,$A$2:$A$302)),"--")</f>
        <v>285</v>
      </c>
      <c r="R23" cm="1">
        <f t="array" aca="1" ref="R23" ca="1">IF(ISNUMBER(Main!$F$4),MIN(IF($A$2:$A$302&gt;'Profile Data'!O23,$A$2:$A$302)),"--")</f>
        <v>371</v>
      </c>
      <c r="S23" cm="1">
        <f t="array" aca="1" ref="S23" ca="1">IF(ISNUMBER(Main!$F$5),MIN(IF($A$2:$A$302&gt;'Profile Data'!P23,$A$2:$A$302)),"--")</f>
        <v>408</v>
      </c>
      <c r="T23" cm="1">
        <f t="array" aca="1" ref="T23" ca="1">IF(ISNUMBER(Main!$F$6),MIN(IF($A$2:$A$302&gt;'Profile Data'!Q23,$A$2:$A$302)),"--")</f>
        <v>382</v>
      </c>
      <c r="U23" cm="1">
        <f t="array" aca="1" ref="U23" ca="1">IF(ISNUMBER(Main!$F$7),MIN(IF($A$2:$A$302&gt;'Profile Data'!R23,$A$2:$A$302)),"--")</f>
        <v>386</v>
      </c>
      <c r="V23" cm="1">
        <f t="array" aca="1" ref="V23" ca="1">IF(ISNUMBER(Main!$F$8),MIN(IF($A$2:$A$302&gt;'Profile Data'!S23,$A$2:$A$302)),"--")</f>
        <v>406</v>
      </c>
      <c r="W23" t="str" cm="1">
        <f t="array" aca="1" ref="W23" ca="1">IF(ISNUMBER(Main!$F$9),MIN(IF($A$2:$A$302&gt;'Profile Data'!T23,$A$2:$A$302)),"--")</f>
        <v>--</v>
      </c>
      <c r="X23" t="str" cm="1">
        <f t="array" aca="1" ref="X23" ca="1">IF(ISNUMBER(Main!$F$10),MIN(IF($A$2:$A$302&gt;'Profile Data'!U23,$A$2:$A$302)),"--")</f>
        <v>--</v>
      </c>
      <c r="Y23" t="str" cm="1">
        <f t="array" aca="1" ref="Y23" ca="1">IF(ISNUMBER(Main!$F$11),MIN(IF($A$2:$A$302&gt;'Profile Data'!V23,$A$2:$A$302)),"--")</f>
        <v>--</v>
      </c>
      <c r="Z23" t="str" cm="1">
        <f t="array" aca="1" ref="Z23" ca="1">IF(ISNUMBER(Main!$F$12),MIN(IF($A$2:$A$302&gt;'Profile Data'!W23,$A$2:$A$302)),"--")</f>
        <v>--</v>
      </c>
      <c r="AA23" t="str" cm="1">
        <f t="array" aca="1" ref="AA23" ca="1">IF(ISNUMBER(Main!$F$13),MIN(IF($A$2:$A$302&gt;'Profile Data'!X23,$A$2:$A$302)),"--")</f>
        <v>--</v>
      </c>
      <c r="AB23" t="str" cm="1">
        <f t="array" aca="1" ref="AB23" ca="1">IF(ISNUMBER(Main!$F$14),MIN(IF($A$2:$A$302&gt;'Profile Data'!Y23,$A$2:$A$302)),"--")</f>
        <v>--</v>
      </c>
      <c r="AD23" t="e">
        <f ca="1">IF(ISNUMBER(Main!$F$3),INDEX($B$2:$B$302,MATCH(D23,$A$2:$A$302,0)),"--")</f>
        <v>#N/A</v>
      </c>
      <c r="AE23">
        <f ca="1">IF(ISNUMBER(Main!$F$4),INDEX($B$2:$B$302,MATCH(E23,$A$2:$A$302,0)),"--")</f>
        <v>14134</v>
      </c>
      <c r="AF23">
        <f ca="1">IF(ISNUMBER(Main!$F$5),INDEX($B$2:$B$302,MATCH(F23,$A$2:$A$302,0)),"--")</f>
        <v>43190.5</v>
      </c>
      <c r="AG23">
        <f ca="1">IF(ISNUMBER(Main!$F$6),INDEX($B$2:$B$302,MATCH(G23,$A$2:$A$302,0)),"--")</f>
        <v>21216</v>
      </c>
      <c r="AH23">
        <f ca="1">IF(ISNUMBER(Main!$F$7),INDEX($B$2:$B$302,MATCH(H23,$A$2:$A$302,0)),"--")</f>
        <v>24180</v>
      </c>
      <c r="AI23">
        <f ca="1">IF(ISNUMBER(Main!$F$8),INDEX($B$2:$B$302,MATCH(I23,$A$2:$A$302,0)),"--")</f>
        <v>41259.5</v>
      </c>
      <c r="AJ23" t="str">
        <f ca="1">IF(ISNUMBER(Main!$F$9),INDEX($B$2:$B$302,MATCH(J23,$A$2:$A$302,0)),"--")</f>
        <v>--</v>
      </c>
      <c r="AK23" t="str">
        <f ca="1">IF(ISNUMBER(Main!$F$10),INDEX($B$2:$B$302,MATCH(K23,$A$2:$A$302,0)),"--")</f>
        <v>--</v>
      </c>
      <c r="AL23" t="str">
        <f ca="1">IF(ISNUMBER(Main!$F$11),INDEX($B$2:$B$302,MATCH(L23,$A$2:$A$302,0)),"--")</f>
        <v>--</v>
      </c>
      <c r="AM23" t="str">
        <f ca="1">IF(ISNUMBER(Main!$F$12),INDEX($B$2:$B$302,MATCH(M23,$A$2:$A$302,0)),"--")</f>
        <v>--</v>
      </c>
      <c r="AN23" t="str">
        <f ca="1">IF(ISNUMBER(Main!$F$13),INDEX($B$2:$B$302,MATCH(N23,$A$2:$A$302,0)),"--")</f>
        <v>--</v>
      </c>
      <c r="AO23" t="str">
        <f ca="1">IF(ISNUMBER(Main!$F$14),INDEX($B$2:$B$302,MATCH(O23,$A$2:$A$302,0)),"--")</f>
        <v>--</v>
      </c>
      <c r="AQ23">
        <f ca="1">IF(ISNUMBER(Main!$F$3),INDEX($B$2:$B$302,MATCH(Q23,$A$2:$A$302,0)),"--")</f>
        <v>0</v>
      </c>
      <c r="AR23">
        <f ca="1">IF(ISNUMBER(Main!$F$4),INDEX($B$2:$B$302,MATCH(R23,$A$2:$A$302,0)),"--")</f>
        <v>14768.1</v>
      </c>
      <c r="AS23">
        <f ca="1">IF(ISNUMBER(Main!$F$5),INDEX($B$2:$B$302,MATCH(S23,$A$2:$A$302,0)),"--")</f>
        <v>44156</v>
      </c>
      <c r="AT23">
        <f ca="1">IF(ISNUMBER(Main!$F$6),INDEX($B$2:$B$302,MATCH(T23,$A$2:$A$302,0)),"--")</f>
        <v>21957</v>
      </c>
      <c r="AU23">
        <f ca="1">IF(ISNUMBER(Main!$F$7),INDEX($B$2:$B$302,MATCH(U23,$A$2:$A$302,0)),"--")</f>
        <v>24921</v>
      </c>
      <c r="AV23">
        <f ca="1">IF(ISNUMBER(Main!$F$8),INDEX($B$2:$B$302,MATCH(V23,$A$2:$A$302,0)),"--")</f>
        <v>42225</v>
      </c>
      <c r="AW23" t="str">
        <f ca="1">IF(ISNUMBER(Main!$F$9),INDEX($B$2:$B$302,MATCH(W23,$A$2:$A$302,0)),"--")</f>
        <v>--</v>
      </c>
      <c r="AX23" t="str">
        <f ca="1">IF(ISNUMBER(Main!$F$10),INDEX($B$2:$B$302,MATCH(X23,$A$2:$A$302,0)),"--")</f>
        <v>--</v>
      </c>
      <c r="AY23" t="str">
        <f ca="1">IF(ISNUMBER(Main!$F$11),INDEX($B$2:$B$302,MATCH(Y23,$A$2:$A$302,0)),"--")</f>
        <v>--</v>
      </c>
      <c r="AZ23" t="str">
        <f ca="1">IF(ISNUMBER(Main!$F$12),INDEX($B$2:$B$302,MATCH(Z23,$A$2:$A$302,0)),"--")</f>
        <v>--</v>
      </c>
      <c r="BA23" t="str">
        <f ca="1">IF(ISNUMBER(Main!$F$13),INDEX($B$2:$B$302,MATCH(AA23,$A$2:$A$302,0)),"--")</f>
        <v>--</v>
      </c>
      <c r="BB23" t="str">
        <f ca="1">IF(ISNUMBER(Main!$F$14),INDEX($B$2:$B$302,MATCH(AB23,$A$2:$A$302,0)),"--")</f>
        <v>--</v>
      </c>
      <c r="BD23">
        <f ca="1">IF(ISNUMBER(Main!$F$3),IF(D23=0,0,(('Profile Data'!N23-D23)*(AQ23-AD23))/(Q23-D23)+AD23),"--")</f>
        <v>0</v>
      </c>
      <c r="BE23">
        <f ca="1">IF(ISNUMBER(Main!$F$4),IF(E23=0,0,(('Profile Data'!O23-E23)*(AR23-AE23))/(R23-E23)+AE23),"--")</f>
        <v>14173.314200000008</v>
      </c>
      <c r="BF23">
        <f ca="1">IF(ISNUMBER(Main!$F$5),IF(F23=0,0,(('Profile Data'!P23-F23)*(AS23-AF23))/(S23-F23)+AF23),"--")</f>
        <v>43570.907000000007</v>
      </c>
      <c r="BG23">
        <f ca="1">IF(ISNUMBER(Main!$F$6),IF(G23=0,0,(('Profile Data'!Q23-G23)*(AT23-AG23))/(T23-G23)+AG23),"--")</f>
        <v>21753.966</v>
      </c>
      <c r="BH23">
        <f ca="1">IF(ISNUMBER(Main!$F$7),IF(H23=0,0,(('Profile Data'!R23-H23)*(AU23-AH23))/(U23-H23)+AH23),"--")</f>
        <v>24814.295999999995</v>
      </c>
      <c r="BI23">
        <f ca="1">IF(ISNUMBER(Main!$F$8),IF(I23=0,0,(('Profile Data'!S23-I23)*(AV23-AI23))/(V23-I23)+AI23),"--")</f>
        <v>41790.524999999958</v>
      </c>
      <c r="BJ23" t="str">
        <f ca="1">IF(ISNUMBER(Main!$F$9),IF(J23=0,0,(('Profile Data'!T23-J23)*(AW23-AJ23))/(W23-J23)+AJ23),"--")</f>
        <v>--</v>
      </c>
      <c r="BK23" t="str">
        <f ca="1">IF(ISNUMBER(Main!$F$10),IF(K23=0,0,(('Profile Data'!U23-K23)*(AX23-AK23))/(X23-K23)+AK23),"--")</f>
        <v>--</v>
      </c>
      <c r="BL23" t="str">
        <f ca="1">IF(ISNUMBER(Main!$F$11),IF(L23=0,0,(('Profile Data'!V23-L23)*(AY23-AL23))/(Y23-L23)+AL23),"--")</f>
        <v>--</v>
      </c>
      <c r="BM23" t="str">
        <f ca="1">IF(ISNUMBER(Main!$F$12),IF(M23=0,0,(('Profile Data'!W23-M23)*(AZ23-AM23))/(Z23-M23)+AM23),"--")</f>
        <v>--</v>
      </c>
      <c r="BN23" t="str">
        <f ca="1">IF(ISNUMBER(Main!$F$13),IF(N23=0,0,(('Profile Data'!X23-N23)*(BA23-AN23))/(AA23-N23)+AN23),"--")</f>
        <v>--</v>
      </c>
      <c r="BO23" t="str">
        <f ca="1">IF(ISNUMBER(Main!$F$14),IF(O23=0,0,(('Profile Data'!Y23-O23)*(BB23-AO23))/(AB23-O23)+AO23),"--")</f>
        <v>--</v>
      </c>
    </row>
    <row r="24" spans="1:67" x14ac:dyDescent="0.3">
      <c r="A24">
        <v>563</v>
      </c>
      <c r="B24">
        <v>449896</v>
      </c>
      <c r="D24" cm="1">
        <f t="array" aca="1" ref="D24" ca="1">IF(ISNUMBER(Main!$F$3),MAX(IF($A$2:$A$302&lt;'Profile Data'!N24,$A$2:$A$302)),"--")</f>
        <v>0</v>
      </c>
      <c r="E24" cm="1">
        <f t="array" aca="1" ref="E24" ca="1">IF(ISNUMBER(Main!$F$4),MAX(IF($A$2:$A$302&lt;'Profile Data'!O24,$A$2:$A$302)),"--")</f>
        <v>362</v>
      </c>
      <c r="F24" cm="1">
        <f t="array" aca="1" ref="F24" ca="1">IF(ISNUMBER(Main!$F$5),MAX(IF($A$2:$A$302&lt;'Profile Data'!P24,$A$2:$A$302)),"--")</f>
        <v>396</v>
      </c>
      <c r="G24" cm="1">
        <f t="array" aca="1" ref="G24" ca="1">IF(ISNUMBER(Main!$F$6),MAX(IF($A$2:$A$302&lt;'Profile Data'!Q24,$A$2:$A$302)),"--")</f>
        <v>371</v>
      </c>
      <c r="H24" cm="1">
        <f t="array" aca="1" ref="H24" ca="1">IF(ISNUMBER(Main!$F$7),MAX(IF($A$2:$A$302&lt;'Profile Data'!R24,$A$2:$A$302)),"--")</f>
        <v>375</v>
      </c>
      <c r="I24" cm="1">
        <f t="array" aca="1" ref="I24" ca="1">IF(ISNUMBER(Main!$F$8),MAX(IF($A$2:$A$302&lt;'Profile Data'!S24,$A$2:$A$302)),"--")</f>
        <v>395</v>
      </c>
      <c r="J24" t="str" cm="1">
        <f t="array" aca="1" ref="J24" ca="1">IF(ISNUMBER(Main!$F$9),MAX(IF($A$2:$A$302&lt;'Profile Data'!T24,$A$2:$A$302)),"--")</f>
        <v>--</v>
      </c>
      <c r="K24" t="str" cm="1">
        <f t="array" aca="1" ref="K24" ca="1">IF(ISNUMBER(Main!$F$10),MAX(IF($A$2:$A$302&lt;'Profile Data'!U24,$A$2:$A$302)),"--")</f>
        <v>--</v>
      </c>
      <c r="L24" t="str" cm="1">
        <f t="array" aca="1" ref="L24" ca="1">IF(ISNUMBER(Main!$F$11),MAX(IF($A$2:$A$302&lt;'Profile Data'!V24,$A$2:$A$302)),"--")</f>
        <v>--</v>
      </c>
      <c r="M24" t="str" cm="1">
        <f t="array" aca="1" ref="M24" ca="1">IF(ISNUMBER(Main!$F$12),MAX(IF($A$2:$A$302&lt;'Profile Data'!W24,$A$2:$A$302)),"--")</f>
        <v>--</v>
      </c>
      <c r="N24" t="str" cm="1">
        <f t="array" aca="1" ref="N24" ca="1">IF(ISNUMBER(Main!$F$13),MAX(IF($A$2:$A$302&lt;'Profile Data'!X24,$A$2:$A$302)),"--")</f>
        <v>--</v>
      </c>
      <c r="O24" t="str" cm="1">
        <f t="array" aca="1" ref="O24" ca="1">IF(ISNUMBER(Main!$F$14),MAX(IF($A$2:$A$302&lt;'Profile Data'!Y24,$A$2:$A$302)),"--")</f>
        <v>--</v>
      </c>
      <c r="Q24" cm="1">
        <f t="array" aca="1" ref="Q24" ca="1">IF(ISNUMBER(Main!$F$3),MIN(IF($A$2:$A$302&gt;'Profile Data'!N24,$A$2:$A$302)),"--")</f>
        <v>285</v>
      </c>
      <c r="R24" cm="1">
        <f t="array" aca="1" ref="R24" ca="1">IF(ISNUMBER(Main!$F$4),MIN(IF($A$2:$A$302&gt;'Profile Data'!O24,$A$2:$A$302)),"--")</f>
        <v>363</v>
      </c>
      <c r="S24" cm="1">
        <f t="array" aca="1" ref="S24" ca="1">IF(ISNUMBER(Main!$F$5),MIN(IF($A$2:$A$302&gt;'Profile Data'!P24,$A$2:$A$302)),"--")</f>
        <v>397</v>
      </c>
      <c r="T24" cm="1">
        <f t="array" aca="1" ref="T24" ca="1">IF(ISNUMBER(Main!$F$6),MIN(IF($A$2:$A$302&gt;'Profile Data'!Q24,$A$2:$A$302)),"--")</f>
        <v>372</v>
      </c>
      <c r="U24" cm="1">
        <f t="array" aca="1" ref="U24" ca="1">IF(ISNUMBER(Main!$F$7),MIN(IF($A$2:$A$302&gt;'Profile Data'!R24,$A$2:$A$302)),"--")</f>
        <v>376</v>
      </c>
      <c r="V24" cm="1">
        <f t="array" aca="1" ref="V24" ca="1">IF(ISNUMBER(Main!$F$8),MIN(IF($A$2:$A$302&gt;'Profile Data'!S24,$A$2:$A$302)),"--")</f>
        <v>396</v>
      </c>
      <c r="W24" t="str" cm="1">
        <f t="array" aca="1" ref="W24" ca="1">IF(ISNUMBER(Main!$F$9),MIN(IF($A$2:$A$302&gt;'Profile Data'!T24,$A$2:$A$302)),"--")</f>
        <v>--</v>
      </c>
      <c r="X24" t="str" cm="1">
        <f t="array" aca="1" ref="X24" ca="1">IF(ISNUMBER(Main!$F$10),MIN(IF($A$2:$A$302&gt;'Profile Data'!U24,$A$2:$A$302)),"--")</f>
        <v>--</v>
      </c>
      <c r="Y24" t="str" cm="1">
        <f t="array" aca="1" ref="Y24" ca="1">IF(ISNUMBER(Main!$F$11),MIN(IF($A$2:$A$302&gt;'Profile Data'!V24,$A$2:$A$302)),"--")</f>
        <v>--</v>
      </c>
      <c r="Z24" t="str" cm="1">
        <f t="array" aca="1" ref="Z24" ca="1">IF(ISNUMBER(Main!$F$12),MIN(IF($A$2:$A$302&gt;'Profile Data'!W24,$A$2:$A$302)),"--")</f>
        <v>--</v>
      </c>
      <c r="AA24" t="str" cm="1">
        <f t="array" aca="1" ref="AA24" ca="1">IF(ISNUMBER(Main!$F$13),MIN(IF($A$2:$A$302&gt;'Profile Data'!X24,$A$2:$A$302)),"--")</f>
        <v>--</v>
      </c>
      <c r="AB24" t="str" cm="1">
        <f t="array" aca="1" ref="AB24" ca="1">IF(ISNUMBER(Main!$F$14),MIN(IF($A$2:$A$302&gt;'Profile Data'!Y24,$A$2:$A$302)),"--")</f>
        <v>--</v>
      </c>
      <c r="AD24" t="e">
        <f ca="1">IF(ISNUMBER(Main!$F$3),INDEX($B$2:$B$302,MATCH(D24,$A$2:$A$302,0)),"--")</f>
        <v>#N/A</v>
      </c>
      <c r="AE24">
        <f ca="1">IF(ISNUMBER(Main!$F$4),INDEX($B$2:$B$302,MATCH(E24,$A$2:$A$302,0)),"--")</f>
        <v>9994.7999999999993</v>
      </c>
      <c r="AF24">
        <f ca="1">IF(ISNUMBER(Main!$F$5),INDEX($B$2:$B$302,MATCH(F24,$A$2:$A$302,0)),"--")</f>
        <v>33013.199999999997</v>
      </c>
      <c r="AG24">
        <f ca="1">IF(ISNUMBER(Main!$F$6),INDEX($B$2:$B$302,MATCH(G24,$A$2:$A$302,0)),"--")</f>
        <v>14768.1</v>
      </c>
      <c r="AH24">
        <f ca="1">IF(ISNUMBER(Main!$F$7),INDEX($B$2:$B$302,MATCH(H24,$A$2:$A$302,0)),"--")</f>
        <v>17304.5</v>
      </c>
      <c r="AI24">
        <f ca="1">IF(ISNUMBER(Main!$F$8),INDEX($B$2:$B$302,MATCH(I24,$A$2:$A$302,0)),"--")</f>
        <v>32158.5</v>
      </c>
      <c r="AJ24" t="str">
        <f ca="1">IF(ISNUMBER(Main!$F$9),INDEX($B$2:$B$302,MATCH(J24,$A$2:$A$302,0)),"--")</f>
        <v>--</v>
      </c>
      <c r="AK24" t="str">
        <f ca="1">IF(ISNUMBER(Main!$F$10),INDEX($B$2:$B$302,MATCH(K24,$A$2:$A$302,0)),"--")</f>
        <v>--</v>
      </c>
      <c r="AL24" t="str">
        <f ca="1">IF(ISNUMBER(Main!$F$11),INDEX($B$2:$B$302,MATCH(L24,$A$2:$A$302,0)),"--")</f>
        <v>--</v>
      </c>
      <c r="AM24" t="str">
        <f ca="1">IF(ISNUMBER(Main!$F$12),INDEX($B$2:$B$302,MATCH(M24,$A$2:$A$302,0)),"--")</f>
        <v>--</v>
      </c>
      <c r="AN24" t="str">
        <f ca="1">IF(ISNUMBER(Main!$F$13),INDEX($B$2:$B$302,MATCH(N24,$A$2:$A$302,0)),"--")</f>
        <v>--</v>
      </c>
      <c r="AO24" t="str">
        <f ca="1">IF(ISNUMBER(Main!$F$14),INDEX($B$2:$B$302,MATCH(O24,$A$2:$A$302,0)),"--")</f>
        <v>--</v>
      </c>
      <c r="AQ24">
        <f ca="1">IF(ISNUMBER(Main!$F$3),INDEX($B$2:$B$302,MATCH(Q24,$A$2:$A$302,0)),"--")</f>
        <v>0</v>
      </c>
      <c r="AR24">
        <f ca="1">IF(ISNUMBER(Main!$F$4),INDEX($B$2:$B$302,MATCH(R24,$A$2:$A$302,0)),"--")</f>
        <v>10512.2</v>
      </c>
      <c r="AS24">
        <f ca="1">IF(ISNUMBER(Main!$F$5),INDEX($B$2:$B$302,MATCH(S24,$A$2:$A$302,0)),"--")</f>
        <v>33867.9</v>
      </c>
      <c r="AT24">
        <f ca="1">IF(ISNUMBER(Main!$F$6),INDEX($B$2:$B$302,MATCH(T24,$A$2:$A$302,0)),"--")</f>
        <v>15402.2</v>
      </c>
      <c r="AU24">
        <f ca="1">IF(ISNUMBER(Main!$F$7),INDEX($B$2:$B$302,MATCH(U24,$A$2:$A$302,0)),"--")</f>
        <v>17938.599999999999</v>
      </c>
      <c r="AV24">
        <f ca="1">IF(ISNUMBER(Main!$F$8),INDEX($B$2:$B$302,MATCH(V24,$A$2:$A$302,0)),"--")</f>
        <v>33013.199999999997</v>
      </c>
      <c r="AW24" t="str">
        <f ca="1">IF(ISNUMBER(Main!$F$9),INDEX($B$2:$B$302,MATCH(W24,$A$2:$A$302,0)),"--")</f>
        <v>--</v>
      </c>
      <c r="AX24" t="str">
        <f ca="1">IF(ISNUMBER(Main!$F$10),INDEX($B$2:$B$302,MATCH(X24,$A$2:$A$302,0)),"--")</f>
        <v>--</v>
      </c>
      <c r="AY24" t="str">
        <f ca="1">IF(ISNUMBER(Main!$F$11),INDEX($B$2:$B$302,MATCH(Y24,$A$2:$A$302,0)),"--")</f>
        <v>--</v>
      </c>
      <c r="AZ24" t="str">
        <f ca="1">IF(ISNUMBER(Main!$F$12),INDEX($B$2:$B$302,MATCH(Z24,$A$2:$A$302,0)),"--")</f>
        <v>--</v>
      </c>
      <c r="BA24" t="str">
        <f ca="1">IF(ISNUMBER(Main!$F$13),INDEX($B$2:$B$302,MATCH(AA24,$A$2:$A$302,0)),"--")</f>
        <v>--</v>
      </c>
      <c r="BB24" t="str">
        <f ca="1">IF(ISNUMBER(Main!$F$14),INDEX($B$2:$B$302,MATCH(AB24,$A$2:$A$302,0)),"--")</f>
        <v>--</v>
      </c>
      <c r="BD24">
        <f ca="1">IF(ISNUMBER(Main!$F$3),IF(D24=0,0,(('Profile Data'!N24-D24)*(AQ24-AD24))/(Q24-D24)+AD24),"--")</f>
        <v>0</v>
      </c>
      <c r="BE24">
        <f ca="1">IF(ISNUMBER(Main!$F$4),IF(E24=0,0,(('Profile Data'!O24-E24)*(AR24-AE24))/(R24-E24)+AE24),"--")</f>
        <v>10181.581399999995</v>
      </c>
      <c r="BF24">
        <f ca="1">IF(ISNUMBER(Main!$F$5),IF(F24=0,0,(('Profile Data'!P24-F24)*(AS24-AF24))/(S24-F24)+AF24),"--")</f>
        <v>33684.994200000001</v>
      </c>
      <c r="BG24">
        <f ca="1">IF(ISNUMBER(Main!$F$6),IF(G24=0,0,(('Profile Data'!Q24-G24)*(AT24-AG24))/(T24-G24)+AG24),"--")</f>
        <v>15268.404899999992</v>
      </c>
      <c r="BH24">
        <f ca="1">IF(ISNUMBER(Main!$F$7),IF(H24=0,0,(('Profile Data'!R24-H24)*(AU24-AH24))/(U24-H24)+AH24),"--")</f>
        <v>17740.126700000008</v>
      </c>
      <c r="BI24">
        <f ca="1">IF(ISNUMBER(Main!$F$8),IF(I24=0,0,(('Profile Data'!S24-I24)*(AV24-AI24))/(V24-I24)+AI24),"--")</f>
        <v>32633.713199999936</v>
      </c>
      <c r="BJ24" t="str">
        <f ca="1">IF(ISNUMBER(Main!$F$9),IF(J24=0,0,(('Profile Data'!T24-J24)*(AW24-AJ24))/(W24-J24)+AJ24),"--")</f>
        <v>--</v>
      </c>
      <c r="BK24" t="str">
        <f ca="1">IF(ISNUMBER(Main!$F$10),IF(K24=0,0,(('Profile Data'!U24-K24)*(AX24-AK24))/(X24-K24)+AK24),"--")</f>
        <v>--</v>
      </c>
      <c r="BL24" t="str">
        <f ca="1">IF(ISNUMBER(Main!$F$11),IF(L24=0,0,(('Profile Data'!V24-L24)*(AY24-AL24))/(Y24-L24)+AL24),"--")</f>
        <v>--</v>
      </c>
      <c r="BM24" t="str">
        <f ca="1">IF(ISNUMBER(Main!$F$12),IF(M24=0,0,(('Profile Data'!W24-M24)*(AZ24-AM24))/(Z24-M24)+AM24),"--")</f>
        <v>--</v>
      </c>
      <c r="BN24" t="str">
        <f ca="1">IF(ISNUMBER(Main!$F$13),IF(N24=0,0,(('Profile Data'!X24-N24)*(BA24-AN24))/(AA24-N24)+AN24),"--")</f>
        <v>--</v>
      </c>
      <c r="BO24" t="str">
        <f ca="1">IF(ISNUMBER(Main!$F$14),IF(O24=0,0,(('Profile Data'!Y24-O24)*(BB24-AO24))/(AB24-O24)+AO24),"--")</f>
        <v>--</v>
      </c>
    </row>
    <row r="25" spans="1:67" x14ac:dyDescent="0.3">
      <c r="A25">
        <v>562</v>
      </c>
      <c r="B25">
        <v>445398</v>
      </c>
      <c r="D25" cm="1">
        <f t="array" aca="1" ref="D25" ca="1">IF(ISNUMBER(Main!$F$3),MAX(IF($A$2:$A$302&lt;'Profile Data'!N25,$A$2:$A$302)),"--")</f>
        <v>0</v>
      </c>
      <c r="E25" cm="1">
        <f t="array" aca="1" ref="E25" ca="1">IF(ISNUMBER(Main!$F$4),MAX(IF($A$2:$A$302&lt;'Profile Data'!O25,$A$2:$A$302)),"--")</f>
        <v>349</v>
      </c>
      <c r="F25" cm="1">
        <f t="array" aca="1" ref="F25" ca="1">IF(ISNUMBER(Main!$F$5),MAX(IF($A$2:$A$302&lt;'Profile Data'!P25,$A$2:$A$302)),"--")</f>
        <v>386</v>
      </c>
      <c r="G25" cm="1">
        <f t="array" aca="1" ref="G25" ca="1">IF(ISNUMBER(Main!$F$6),MAX(IF($A$2:$A$302&lt;'Profile Data'!Q25,$A$2:$A$302)),"--")</f>
        <v>361</v>
      </c>
      <c r="H25" cm="1">
        <f t="array" aca="1" ref="H25" ca="1">IF(ISNUMBER(Main!$F$7),MAX(IF($A$2:$A$302&lt;'Profile Data'!R25,$A$2:$A$302)),"--")</f>
        <v>365</v>
      </c>
      <c r="I25" cm="1">
        <f t="array" aca="1" ref="I25" ca="1">IF(ISNUMBER(Main!$F$8),MAX(IF($A$2:$A$302&lt;'Profile Data'!S25,$A$2:$A$302)),"--")</f>
        <v>385</v>
      </c>
      <c r="J25" t="str" cm="1">
        <f t="array" aca="1" ref="J25" ca="1">IF(ISNUMBER(Main!$F$9),MAX(IF($A$2:$A$302&lt;'Profile Data'!T25,$A$2:$A$302)),"--")</f>
        <v>--</v>
      </c>
      <c r="K25" t="str" cm="1">
        <f t="array" aca="1" ref="K25" ca="1">IF(ISNUMBER(Main!$F$10),MAX(IF($A$2:$A$302&lt;'Profile Data'!U25,$A$2:$A$302)),"--")</f>
        <v>--</v>
      </c>
      <c r="L25" t="str" cm="1">
        <f t="array" aca="1" ref="L25" ca="1">IF(ISNUMBER(Main!$F$11),MAX(IF($A$2:$A$302&lt;'Profile Data'!V25,$A$2:$A$302)),"--")</f>
        <v>--</v>
      </c>
      <c r="M25" t="str" cm="1">
        <f t="array" aca="1" ref="M25" ca="1">IF(ISNUMBER(Main!$F$12),MAX(IF($A$2:$A$302&lt;'Profile Data'!W25,$A$2:$A$302)),"--")</f>
        <v>--</v>
      </c>
      <c r="N25" t="str" cm="1">
        <f t="array" aca="1" ref="N25" ca="1">IF(ISNUMBER(Main!$F$13),MAX(IF($A$2:$A$302&lt;'Profile Data'!X25,$A$2:$A$302)),"--")</f>
        <v>--</v>
      </c>
      <c r="O25" t="str" cm="1">
        <f t="array" aca="1" ref="O25" ca="1">IF(ISNUMBER(Main!$F$14),MAX(IF($A$2:$A$302&lt;'Profile Data'!Y25,$A$2:$A$302)),"--")</f>
        <v>--</v>
      </c>
      <c r="Q25" cm="1">
        <f t="array" aca="1" ref="Q25" ca="1">IF(ISNUMBER(Main!$F$3),MIN(IF($A$2:$A$302&gt;'Profile Data'!N25,$A$2:$A$302)),"--")</f>
        <v>285</v>
      </c>
      <c r="R25" cm="1">
        <f t="array" aca="1" ref="R25" ca="1">IF(ISNUMBER(Main!$F$4),MIN(IF($A$2:$A$302&gt;'Profile Data'!O25,$A$2:$A$302)),"--")</f>
        <v>350</v>
      </c>
      <c r="S25" cm="1">
        <f t="array" aca="1" ref="S25" ca="1">IF(ISNUMBER(Main!$F$5),MIN(IF($A$2:$A$302&gt;'Profile Data'!P25,$A$2:$A$302)),"--")</f>
        <v>387</v>
      </c>
      <c r="T25" cm="1">
        <f t="array" aca="1" ref="T25" ca="1">IF(ISNUMBER(Main!$F$6),MIN(IF($A$2:$A$302&gt;'Profile Data'!Q25,$A$2:$A$302)),"--")</f>
        <v>362</v>
      </c>
      <c r="U25" cm="1">
        <f t="array" aca="1" ref="U25" ca="1">IF(ISNUMBER(Main!$F$7),MIN(IF($A$2:$A$302&gt;'Profile Data'!R25,$A$2:$A$302)),"--")</f>
        <v>366</v>
      </c>
      <c r="V25" cm="1">
        <f t="array" aca="1" ref="V25" ca="1">IF(ISNUMBER(Main!$F$8),MIN(IF($A$2:$A$302&gt;'Profile Data'!S25,$A$2:$A$302)),"--")</f>
        <v>386</v>
      </c>
      <c r="W25" t="str" cm="1">
        <f t="array" aca="1" ref="W25" ca="1">IF(ISNUMBER(Main!$F$9),MIN(IF($A$2:$A$302&gt;'Profile Data'!T25,$A$2:$A$302)),"--")</f>
        <v>--</v>
      </c>
      <c r="X25" t="str" cm="1">
        <f t="array" aca="1" ref="X25" ca="1">IF(ISNUMBER(Main!$F$10),MIN(IF($A$2:$A$302&gt;'Profile Data'!U25,$A$2:$A$302)),"--")</f>
        <v>--</v>
      </c>
      <c r="Y25" t="str" cm="1">
        <f t="array" aca="1" ref="Y25" ca="1">IF(ISNUMBER(Main!$F$11),MIN(IF($A$2:$A$302&gt;'Profile Data'!V25,$A$2:$A$302)),"--")</f>
        <v>--</v>
      </c>
      <c r="Z25" t="str" cm="1">
        <f t="array" aca="1" ref="Z25" ca="1">IF(ISNUMBER(Main!$F$12),MIN(IF($A$2:$A$302&gt;'Profile Data'!W25,$A$2:$A$302)),"--")</f>
        <v>--</v>
      </c>
      <c r="AA25" t="str" cm="1">
        <f t="array" aca="1" ref="AA25" ca="1">IF(ISNUMBER(Main!$F$13),MIN(IF($A$2:$A$302&gt;'Profile Data'!X25,$A$2:$A$302)),"--")</f>
        <v>--</v>
      </c>
      <c r="AB25" t="str" cm="1">
        <f t="array" aca="1" ref="AB25" ca="1">IF(ISNUMBER(Main!$F$14),MIN(IF($A$2:$A$302&gt;'Profile Data'!Y25,$A$2:$A$302)),"--")</f>
        <v>--</v>
      </c>
      <c r="AD25" t="e">
        <f ca="1">IF(ISNUMBER(Main!$F$3),INDEX($B$2:$B$302,MATCH(D25,$A$2:$A$302,0)),"--")</f>
        <v>#N/A</v>
      </c>
      <c r="AE25">
        <f ca="1">IF(ISNUMBER(Main!$F$4),INDEX($B$2:$B$302,MATCH(E25,$A$2:$A$302,0)),"--")</f>
        <v>4617.5</v>
      </c>
      <c r="AF25">
        <f ca="1">IF(ISNUMBER(Main!$F$5),INDEX($B$2:$B$302,MATCH(F25,$A$2:$A$302,0)),"--")</f>
        <v>24921</v>
      </c>
      <c r="AG25">
        <f ca="1">IF(ISNUMBER(Main!$F$6),INDEX($B$2:$B$302,MATCH(G25,$A$2:$A$302,0)),"--")</f>
        <v>9477.4</v>
      </c>
      <c r="AH25">
        <f ca="1">IF(ISNUMBER(Main!$F$7),INDEX($B$2:$B$302,MATCH(H25,$A$2:$A$302,0)),"--")</f>
        <v>11547</v>
      </c>
      <c r="AI25">
        <f ca="1">IF(ISNUMBER(Main!$F$8),INDEX($B$2:$B$302,MATCH(I25,$A$2:$A$302,0)),"--")</f>
        <v>24180</v>
      </c>
      <c r="AJ25" t="str">
        <f ca="1">IF(ISNUMBER(Main!$F$9),INDEX($B$2:$B$302,MATCH(J25,$A$2:$A$302,0)),"--")</f>
        <v>--</v>
      </c>
      <c r="AK25" t="str">
        <f ca="1">IF(ISNUMBER(Main!$F$10),INDEX($B$2:$B$302,MATCH(K25,$A$2:$A$302,0)),"--")</f>
        <v>--</v>
      </c>
      <c r="AL25" t="str">
        <f ca="1">IF(ISNUMBER(Main!$F$11),INDEX($B$2:$B$302,MATCH(L25,$A$2:$A$302,0)),"--")</f>
        <v>--</v>
      </c>
      <c r="AM25" t="str">
        <f ca="1">IF(ISNUMBER(Main!$F$12),INDEX($B$2:$B$302,MATCH(M25,$A$2:$A$302,0)),"--")</f>
        <v>--</v>
      </c>
      <c r="AN25" t="str">
        <f ca="1">IF(ISNUMBER(Main!$F$13),INDEX($B$2:$B$302,MATCH(N25,$A$2:$A$302,0)),"--")</f>
        <v>--</v>
      </c>
      <c r="AO25" t="str">
        <f ca="1">IF(ISNUMBER(Main!$F$14),INDEX($B$2:$B$302,MATCH(O25,$A$2:$A$302,0)),"--")</f>
        <v>--</v>
      </c>
      <c r="AQ25">
        <f ca="1">IF(ISNUMBER(Main!$F$3),INDEX($B$2:$B$302,MATCH(Q25,$A$2:$A$302,0)),"--")</f>
        <v>0</v>
      </c>
      <c r="AR25">
        <f ca="1">IF(ISNUMBER(Main!$F$4),INDEX($B$2:$B$302,MATCH(R25,$A$2:$A$302,0)),"--")</f>
        <v>4877</v>
      </c>
      <c r="AS25">
        <f ca="1">IF(ISNUMBER(Main!$F$5),INDEX($B$2:$B$302,MATCH(S25,$A$2:$A$302,0)),"--")</f>
        <v>25662</v>
      </c>
      <c r="AT25">
        <f ca="1">IF(ISNUMBER(Main!$F$6),INDEX($B$2:$B$302,MATCH(T25,$A$2:$A$302,0)),"--")</f>
        <v>9994.7999999999993</v>
      </c>
      <c r="AU25">
        <f ca="1">IF(ISNUMBER(Main!$F$7),INDEX($B$2:$B$302,MATCH(U25,$A$2:$A$302,0)),"--")</f>
        <v>12064.4</v>
      </c>
      <c r="AV25">
        <f ca="1">IF(ISNUMBER(Main!$F$8),INDEX($B$2:$B$302,MATCH(V25,$A$2:$A$302,0)),"--")</f>
        <v>24921</v>
      </c>
      <c r="AW25" t="str">
        <f ca="1">IF(ISNUMBER(Main!$F$9),INDEX($B$2:$B$302,MATCH(W25,$A$2:$A$302,0)),"--")</f>
        <v>--</v>
      </c>
      <c r="AX25" t="str">
        <f ca="1">IF(ISNUMBER(Main!$F$10),INDEX($B$2:$B$302,MATCH(X25,$A$2:$A$302,0)),"--")</f>
        <v>--</v>
      </c>
      <c r="AY25" t="str">
        <f ca="1">IF(ISNUMBER(Main!$F$11),INDEX($B$2:$B$302,MATCH(Y25,$A$2:$A$302,0)),"--")</f>
        <v>--</v>
      </c>
      <c r="AZ25" t="str">
        <f ca="1">IF(ISNUMBER(Main!$F$12),INDEX($B$2:$B$302,MATCH(Z25,$A$2:$A$302,0)),"--")</f>
        <v>--</v>
      </c>
      <c r="BA25" t="str">
        <f ca="1">IF(ISNUMBER(Main!$F$13),INDEX($B$2:$B$302,MATCH(AA25,$A$2:$A$302,0)),"--")</f>
        <v>--</v>
      </c>
      <c r="BB25" t="str">
        <f ca="1">IF(ISNUMBER(Main!$F$14),INDEX($B$2:$B$302,MATCH(AB25,$A$2:$A$302,0)),"--")</f>
        <v>--</v>
      </c>
      <c r="BD25">
        <f ca="1">IF(ISNUMBER(Main!$F$3),IF(D25=0,0,(('Profile Data'!N25-D25)*(AQ25-AD25))/(Q25-D25)+AD25),"--")</f>
        <v>0</v>
      </c>
      <c r="BE25">
        <f ca="1">IF(ISNUMBER(Main!$F$4),IF(E25=0,0,(('Profile Data'!O25-E25)*(AR25-AE25))/(R25-E25)+AE25),"--")</f>
        <v>4661.6150000000043</v>
      </c>
      <c r="BF25">
        <f ca="1">IF(ISNUMBER(Main!$F$5),IF(F25=0,0,(('Profile Data'!P25-F25)*(AS25-AF25))/(S25-F25)+AF25),"--")</f>
        <v>25380.420000000002</v>
      </c>
      <c r="BG25">
        <f ca="1">IF(ISNUMBER(Main!$F$6),IF(G25=0,0,(('Profile Data'!Q25-G25)*(AT25-AG25))/(T25-G25)+AG25),"--")</f>
        <v>9848.3757999999907</v>
      </c>
      <c r="BH25">
        <f ca="1">IF(ISNUMBER(Main!$F$7),IF(H25=0,0,(('Profile Data'!R25-H25)*(AU25-AH25))/(U25-H25)+AH25),"--")</f>
        <v>11870.375</v>
      </c>
      <c r="BI25">
        <f ca="1">IF(ISNUMBER(Main!$F$8),IF(I25=0,0,(('Profile Data'!S25-I25)*(AV25-AI25))/(V25-I25)+AI25),"--")</f>
        <v>24872.093999999975</v>
      </c>
      <c r="BJ25" t="str">
        <f ca="1">IF(ISNUMBER(Main!$F$9),IF(J25=0,0,(('Profile Data'!T25-J25)*(AW25-AJ25))/(W25-J25)+AJ25),"--")</f>
        <v>--</v>
      </c>
      <c r="BK25" t="str">
        <f ca="1">IF(ISNUMBER(Main!$F$10),IF(K25=0,0,(('Profile Data'!U25-K25)*(AX25-AK25))/(X25-K25)+AK25),"--")</f>
        <v>--</v>
      </c>
      <c r="BL25" t="str">
        <f ca="1">IF(ISNUMBER(Main!$F$11),IF(L25=0,0,(('Profile Data'!V25-L25)*(AY25-AL25))/(Y25-L25)+AL25),"--")</f>
        <v>--</v>
      </c>
      <c r="BM25" t="str">
        <f ca="1">IF(ISNUMBER(Main!$F$12),IF(M25=0,0,(('Profile Data'!W25-M25)*(AZ25-AM25))/(Z25-M25)+AM25),"--")</f>
        <v>--</v>
      </c>
      <c r="BN25" t="str">
        <f ca="1">IF(ISNUMBER(Main!$F$13),IF(N25=0,0,(('Profile Data'!X25-N25)*(BA25-AN25))/(AA25-N25)+AN25),"--")</f>
        <v>--</v>
      </c>
      <c r="BO25" t="str">
        <f ca="1">IF(ISNUMBER(Main!$F$14),IF(O25=0,0,(('Profile Data'!Y25-O25)*(BB25-AO25))/(AB25-O25)+AO25),"--")</f>
        <v>--</v>
      </c>
    </row>
    <row r="26" spans="1:67" x14ac:dyDescent="0.3">
      <c r="A26">
        <v>561</v>
      </c>
      <c r="B26">
        <v>440928</v>
      </c>
      <c r="D26" cm="1">
        <f t="array" aca="1" ref="D26" ca="1">IF(ISNUMBER(Main!$F$3),MAX(IF($A$2:$A$302&lt;'Profile Data'!N26,$A$2:$A$302)),"--")</f>
        <v>0</v>
      </c>
      <c r="E26" cm="1">
        <f t="array" aca="1" ref="E26" ca="1">IF(ISNUMBER(Main!$F$4),MAX(IF($A$2:$A$302&lt;'Profile Data'!O26,$A$2:$A$302)),"--")</f>
        <v>341</v>
      </c>
      <c r="F26" cm="1">
        <f t="array" aca="1" ref="F26" ca="1">IF(ISNUMBER(Main!$F$5),MAX(IF($A$2:$A$302&lt;'Profile Data'!P26,$A$2:$A$302)),"--")</f>
        <v>379</v>
      </c>
      <c r="G26" cm="1">
        <f t="array" aca="1" ref="G26" ca="1">IF(ISNUMBER(Main!$F$6),MAX(IF($A$2:$A$302&lt;'Profile Data'!Q26,$A$2:$A$302)),"--")</f>
        <v>351</v>
      </c>
      <c r="H26" cm="1">
        <f t="array" aca="1" ref="H26" ca="1">IF(ISNUMBER(Main!$F$7),MAX(IF($A$2:$A$302&lt;'Profile Data'!R26,$A$2:$A$302)),"--")</f>
        <v>355</v>
      </c>
      <c r="I26" cm="1">
        <f t="array" aca="1" ref="I26" ca="1">IF(ISNUMBER(Main!$F$8),MAX(IF($A$2:$A$302&lt;'Profile Data'!S26,$A$2:$A$302)),"--")</f>
        <v>384</v>
      </c>
      <c r="J26" t="str" cm="1">
        <f t="array" aca="1" ref="J26" ca="1">IF(ISNUMBER(Main!$F$9),MAX(IF($A$2:$A$302&lt;'Profile Data'!T26,$A$2:$A$302)),"--")</f>
        <v>--</v>
      </c>
      <c r="K26" t="str" cm="1">
        <f t="array" aca="1" ref="K26" ca="1">IF(ISNUMBER(Main!$F$10),MAX(IF($A$2:$A$302&lt;'Profile Data'!U26,$A$2:$A$302)),"--")</f>
        <v>--</v>
      </c>
      <c r="L26" t="str" cm="1">
        <f t="array" aca="1" ref="L26" ca="1">IF(ISNUMBER(Main!$F$11),MAX(IF($A$2:$A$302&lt;'Profile Data'!V26,$A$2:$A$302)),"--")</f>
        <v>--</v>
      </c>
      <c r="M26" t="str" cm="1">
        <f t="array" aca="1" ref="M26" ca="1">IF(ISNUMBER(Main!$F$12),MAX(IF($A$2:$A$302&lt;'Profile Data'!W26,$A$2:$A$302)),"--")</f>
        <v>--</v>
      </c>
      <c r="N26" t="str" cm="1">
        <f t="array" aca="1" ref="N26" ca="1">IF(ISNUMBER(Main!$F$13),MAX(IF($A$2:$A$302&lt;'Profile Data'!X26,$A$2:$A$302)),"--")</f>
        <v>--</v>
      </c>
      <c r="O26" t="str" cm="1">
        <f t="array" aca="1" ref="O26" ca="1">IF(ISNUMBER(Main!$F$14),MAX(IF($A$2:$A$302&lt;'Profile Data'!Y26,$A$2:$A$302)),"--")</f>
        <v>--</v>
      </c>
      <c r="Q26" cm="1">
        <f t="array" aca="1" ref="Q26" ca="1">IF(ISNUMBER(Main!$F$3),MIN(IF($A$2:$A$302&gt;'Profile Data'!N26,$A$2:$A$302)),"--")</f>
        <v>285</v>
      </c>
      <c r="R26" cm="1">
        <f t="array" aca="1" ref="R26" ca="1">IF(ISNUMBER(Main!$F$4),MIN(IF($A$2:$A$302&gt;'Profile Data'!O26,$A$2:$A$302)),"--")</f>
        <v>342</v>
      </c>
      <c r="S26" cm="1">
        <f t="array" aca="1" ref="S26" ca="1">IF(ISNUMBER(Main!$F$5),MIN(IF($A$2:$A$302&gt;'Profile Data'!P26,$A$2:$A$302)),"--")</f>
        <v>380</v>
      </c>
      <c r="T26" cm="1">
        <f t="array" aca="1" ref="T26" ca="1">IF(ISNUMBER(Main!$F$6),MIN(IF($A$2:$A$302&gt;'Profile Data'!Q26,$A$2:$A$302)),"--")</f>
        <v>352</v>
      </c>
      <c r="U26" cm="1">
        <f t="array" aca="1" ref="U26" ca="1">IF(ISNUMBER(Main!$F$7),MIN(IF($A$2:$A$302&gt;'Profile Data'!R26,$A$2:$A$302)),"--")</f>
        <v>356</v>
      </c>
      <c r="V26" cm="1">
        <f t="array" aca="1" ref="V26" ca="1">IF(ISNUMBER(Main!$F$8),MIN(IF($A$2:$A$302&gt;'Profile Data'!S26,$A$2:$A$302)),"--")</f>
        <v>385</v>
      </c>
      <c r="W26" t="str" cm="1">
        <f t="array" aca="1" ref="W26" ca="1">IF(ISNUMBER(Main!$F$9),MIN(IF($A$2:$A$302&gt;'Profile Data'!T26,$A$2:$A$302)),"--")</f>
        <v>--</v>
      </c>
      <c r="X26" t="str" cm="1">
        <f t="array" aca="1" ref="X26" ca="1">IF(ISNUMBER(Main!$F$10),MIN(IF($A$2:$A$302&gt;'Profile Data'!U26,$A$2:$A$302)),"--")</f>
        <v>--</v>
      </c>
      <c r="Y26" t="str" cm="1">
        <f t="array" aca="1" ref="Y26" ca="1">IF(ISNUMBER(Main!$F$11),MIN(IF($A$2:$A$302&gt;'Profile Data'!V26,$A$2:$A$302)),"--")</f>
        <v>--</v>
      </c>
      <c r="Z26" t="str" cm="1">
        <f t="array" aca="1" ref="Z26" ca="1">IF(ISNUMBER(Main!$F$12),MIN(IF($A$2:$A$302&gt;'Profile Data'!W26,$A$2:$A$302)),"--")</f>
        <v>--</v>
      </c>
      <c r="AA26" t="str" cm="1">
        <f t="array" aca="1" ref="AA26" ca="1">IF(ISNUMBER(Main!$F$13),MIN(IF($A$2:$A$302&gt;'Profile Data'!X26,$A$2:$A$302)),"--")</f>
        <v>--</v>
      </c>
      <c r="AB26" t="str" cm="1">
        <f t="array" aca="1" ref="AB26" ca="1">IF(ISNUMBER(Main!$F$14),MIN(IF($A$2:$A$302&gt;'Profile Data'!Y26,$A$2:$A$302)),"--")</f>
        <v>--</v>
      </c>
      <c r="AD26" t="e">
        <f ca="1">IF(ISNUMBER(Main!$F$3),INDEX($B$2:$B$302,MATCH(D26,$A$2:$A$302,0)),"--")</f>
        <v>#N/A</v>
      </c>
      <c r="AE26">
        <f ca="1">IF(ISNUMBER(Main!$F$4),INDEX($B$2:$B$302,MATCH(E26,$A$2:$A$302,0)),"--")</f>
        <v>2541.5</v>
      </c>
      <c r="AF26">
        <f ca="1">IF(ISNUMBER(Main!$F$5),INDEX($B$2:$B$302,MATCH(F26,$A$2:$A$302,0)),"--")</f>
        <v>19840.900000000001</v>
      </c>
      <c r="AG26">
        <f ca="1">IF(ISNUMBER(Main!$F$6),INDEX($B$2:$B$302,MATCH(G26,$A$2:$A$302,0)),"--")</f>
        <v>5285.3</v>
      </c>
      <c r="AH26">
        <f ca="1">IF(ISNUMBER(Main!$F$7),INDEX($B$2:$B$302,MATCH(H26,$A$2:$A$302,0)),"--")</f>
        <v>6918.5</v>
      </c>
      <c r="AI26">
        <f ca="1">IF(ISNUMBER(Main!$F$8),INDEX($B$2:$B$302,MATCH(I26,$A$2:$A$302,0)),"--")</f>
        <v>23439</v>
      </c>
      <c r="AJ26" t="str">
        <f ca="1">IF(ISNUMBER(Main!$F$9),INDEX($B$2:$B$302,MATCH(J26,$A$2:$A$302,0)),"--")</f>
        <v>--</v>
      </c>
      <c r="AK26" t="str">
        <f ca="1">IF(ISNUMBER(Main!$F$10),INDEX($B$2:$B$302,MATCH(K26,$A$2:$A$302,0)),"--")</f>
        <v>--</v>
      </c>
      <c r="AL26" t="str">
        <f ca="1">IF(ISNUMBER(Main!$F$11),INDEX($B$2:$B$302,MATCH(L26,$A$2:$A$302,0)),"--")</f>
        <v>--</v>
      </c>
      <c r="AM26" t="str">
        <f ca="1">IF(ISNUMBER(Main!$F$12),INDEX($B$2:$B$302,MATCH(M26,$A$2:$A$302,0)),"--")</f>
        <v>--</v>
      </c>
      <c r="AN26" t="str">
        <f ca="1">IF(ISNUMBER(Main!$F$13),INDEX($B$2:$B$302,MATCH(N26,$A$2:$A$302,0)),"--")</f>
        <v>--</v>
      </c>
      <c r="AO26" t="str">
        <f ca="1">IF(ISNUMBER(Main!$F$14),INDEX($B$2:$B$302,MATCH(O26,$A$2:$A$302,0)),"--")</f>
        <v>--</v>
      </c>
      <c r="AQ26">
        <f ca="1">IF(ISNUMBER(Main!$F$3),INDEX($B$2:$B$302,MATCH(Q26,$A$2:$A$302,0)),"--")</f>
        <v>0</v>
      </c>
      <c r="AR26">
        <f ca="1">IF(ISNUMBER(Main!$F$4),INDEX($B$2:$B$302,MATCH(R26,$A$2:$A$302,0)),"--")</f>
        <v>2801</v>
      </c>
      <c r="AS26">
        <f ca="1">IF(ISNUMBER(Main!$F$5),INDEX($B$2:$B$302,MATCH(S26,$A$2:$A$302,0)),"--")</f>
        <v>20475</v>
      </c>
      <c r="AT26">
        <f ca="1">IF(ISNUMBER(Main!$F$6),INDEX($B$2:$B$302,MATCH(T26,$A$2:$A$302,0)),"--")</f>
        <v>5693.6</v>
      </c>
      <c r="AU26">
        <f ca="1">IF(ISNUMBER(Main!$F$7),INDEX($B$2:$B$302,MATCH(U26,$A$2:$A$302,0)),"--")</f>
        <v>7326.8</v>
      </c>
      <c r="AV26">
        <f ca="1">IF(ISNUMBER(Main!$F$8),INDEX($B$2:$B$302,MATCH(V26,$A$2:$A$302,0)),"--")</f>
        <v>24180</v>
      </c>
      <c r="AW26" t="str">
        <f ca="1">IF(ISNUMBER(Main!$F$9),INDEX($B$2:$B$302,MATCH(W26,$A$2:$A$302,0)),"--")</f>
        <v>--</v>
      </c>
      <c r="AX26" t="str">
        <f ca="1">IF(ISNUMBER(Main!$F$10),INDEX($B$2:$B$302,MATCH(X26,$A$2:$A$302,0)),"--")</f>
        <v>--</v>
      </c>
      <c r="AY26" t="str">
        <f ca="1">IF(ISNUMBER(Main!$F$11),INDEX($B$2:$B$302,MATCH(Y26,$A$2:$A$302,0)),"--")</f>
        <v>--</v>
      </c>
      <c r="AZ26" t="str">
        <f ca="1">IF(ISNUMBER(Main!$F$12),INDEX($B$2:$B$302,MATCH(Z26,$A$2:$A$302,0)),"--")</f>
        <v>--</v>
      </c>
      <c r="BA26" t="str">
        <f ca="1">IF(ISNUMBER(Main!$F$13),INDEX($B$2:$B$302,MATCH(AA26,$A$2:$A$302,0)),"--")</f>
        <v>--</v>
      </c>
      <c r="BB26" t="str">
        <f ca="1">IF(ISNUMBER(Main!$F$14),INDEX($B$2:$B$302,MATCH(AB26,$A$2:$A$302,0)),"--")</f>
        <v>--</v>
      </c>
      <c r="BD26">
        <f ca="1">IF(ISNUMBER(Main!$F$3),IF(D26=0,0,(('Profile Data'!N26-D26)*(AQ26-AD26))/(Q26-D26)+AD26),"--")</f>
        <v>0</v>
      </c>
      <c r="BE26">
        <f ca="1">IF(ISNUMBER(Main!$F$4),IF(E26=0,0,(('Profile Data'!O26-E26)*(AR26-AE26))/(R26-E26)+AE26),"--")</f>
        <v>2619.6095000000114</v>
      </c>
      <c r="BF26">
        <f ca="1">IF(ISNUMBER(Main!$F$5),IF(F26=0,0,(('Profile Data'!P26-F26)*(AS26-AF26))/(S26-F26)+AF26),"--")</f>
        <v>20291.745100000007</v>
      </c>
      <c r="BG26">
        <f ca="1">IF(ISNUMBER(Main!$F$6),IF(G26=0,0,(('Profile Data'!Q26-G26)*(AT26-AG26))/(T26-G26)+AG26),"--")</f>
        <v>5604.9989000000069</v>
      </c>
      <c r="BH26">
        <f ca="1">IF(ISNUMBER(Main!$F$7),IF(H26=0,0,(('Profile Data'!R26-H26)*(AU26-AH26))/(U26-H26)+AH26),"--")</f>
        <v>7171.2376999999888</v>
      </c>
      <c r="BI26">
        <f ca="1">IF(ISNUMBER(Main!$F$8),IF(I26=0,0,(('Profile Data'!S26-I26)*(AV26-AI26))/(V26-I26)+AI26),"--")</f>
        <v>23739.104999999981</v>
      </c>
      <c r="BJ26" t="str">
        <f ca="1">IF(ISNUMBER(Main!$F$9),IF(J26=0,0,(('Profile Data'!T26-J26)*(AW26-AJ26))/(W26-J26)+AJ26),"--")</f>
        <v>--</v>
      </c>
      <c r="BK26" t="str">
        <f ca="1">IF(ISNUMBER(Main!$F$10),IF(K26=0,0,(('Profile Data'!U26-K26)*(AX26-AK26))/(X26-K26)+AK26),"--")</f>
        <v>--</v>
      </c>
      <c r="BL26" t="str">
        <f ca="1">IF(ISNUMBER(Main!$F$11),IF(L26=0,0,(('Profile Data'!V26-L26)*(AY26-AL26))/(Y26-L26)+AL26),"--")</f>
        <v>--</v>
      </c>
      <c r="BM26" t="str">
        <f ca="1">IF(ISNUMBER(Main!$F$12),IF(M26=0,0,(('Profile Data'!W26-M26)*(AZ26-AM26))/(Z26-M26)+AM26),"--")</f>
        <v>--</v>
      </c>
      <c r="BN26" t="str">
        <f ca="1">IF(ISNUMBER(Main!$F$13),IF(N26=0,0,(('Profile Data'!X26-N26)*(BA26-AN26))/(AA26-N26)+AN26),"--")</f>
        <v>--</v>
      </c>
      <c r="BO26" t="str">
        <f ca="1">IF(ISNUMBER(Main!$F$14),IF(O26=0,0,(('Profile Data'!Y26-O26)*(BB26-AO26))/(AB26-O26)+AO26),"--")</f>
        <v>--</v>
      </c>
    </row>
    <row r="27" spans="1:67" x14ac:dyDescent="0.3">
      <c r="A27">
        <v>560</v>
      </c>
      <c r="B27">
        <v>436485</v>
      </c>
      <c r="D27" cm="1">
        <f t="array" aca="1" ref="D27" ca="1">IF(ISNUMBER(Main!$F$3),MAX(IF($A$2:$A$302&lt;'Profile Data'!N27,$A$2:$A$302)),"--")</f>
        <v>0</v>
      </c>
      <c r="E27" cm="1">
        <f t="array" aca="1" ref="E27" ca="1">IF(ISNUMBER(Main!$F$4),MAX(IF($A$2:$A$302&lt;'Profile Data'!O27,$A$2:$A$302)),"--")</f>
        <v>328</v>
      </c>
      <c r="F27" cm="1">
        <f t="array" aca="1" ref="F27" ca="1">IF(ISNUMBER(Main!$F$5),MAX(IF($A$2:$A$302&lt;'Profile Data'!P27,$A$2:$A$302)),"--")</f>
        <v>0</v>
      </c>
      <c r="G27" cm="1">
        <f t="array" aca="1" ref="G27" ca="1">IF(ISNUMBER(Main!$F$6),MAX(IF($A$2:$A$302&lt;'Profile Data'!Q27,$A$2:$A$302)),"--")</f>
        <v>341</v>
      </c>
      <c r="H27" cm="1">
        <f t="array" aca="1" ref="H27" ca="1">IF(ISNUMBER(Main!$F$7),MAX(IF($A$2:$A$302&lt;'Profile Data'!R27,$A$2:$A$302)),"--")</f>
        <v>345</v>
      </c>
      <c r="I27" cm="1">
        <f t="array" aca="1" ref="I27" ca="1">IF(ISNUMBER(Main!$F$8),MAX(IF($A$2:$A$302&lt;'Profile Data'!S27,$A$2:$A$302)),"--")</f>
        <v>0</v>
      </c>
      <c r="J27" t="str" cm="1">
        <f t="array" aca="1" ref="J27" ca="1">IF(ISNUMBER(Main!$F$9),MAX(IF($A$2:$A$302&lt;'Profile Data'!T27,$A$2:$A$302)),"--")</f>
        <v>--</v>
      </c>
      <c r="K27" t="str" cm="1">
        <f t="array" aca="1" ref="K27" ca="1">IF(ISNUMBER(Main!$F$10),MAX(IF($A$2:$A$302&lt;'Profile Data'!U27,$A$2:$A$302)),"--")</f>
        <v>--</v>
      </c>
      <c r="L27" t="str" cm="1">
        <f t="array" aca="1" ref="L27" ca="1">IF(ISNUMBER(Main!$F$11),MAX(IF($A$2:$A$302&lt;'Profile Data'!V27,$A$2:$A$302)),"--")</f>
        <v>--</v>
      </c>
      <c r="M27" t="str" cm="1">
        <f t="array" aca="1" ref="M27" ca="1">IF(ISNUMBER(Main!$F$12),MAX(IF($A$2:$A$302&lt;'Profile Data'!W27,$A$2:$A$302)),"--")</f>
        <v>--</v>
      </c>
      <c r="N27" t="str" cm="1">
        <f t="array" aca="1" ref="N27" ca="1">IF(ISNUMBER(Main!$F$13),MAX(IF($A$2:$A$302&lt;'Profile Data'!X27,$A$2:$A$302)),"--")</f>
        <v>--</v>
      </c>
      <c r="O27" t="str" cm="1">
        <f t="array" aca="1" ref="O27" ca="1">IF(ISNUMBER(Main!$F$14),MAX(IF($A$2:$A$302&lt;'Profile Data'!Y27,$A$2:$A$302)),"--")</f>
        <v>--</v>
      </c>
      <c r="Q27" cm="1">
        <f t="array" aca="1" ref="Q27" ca="1">IF(ISNUMBER(Main!$F$3),MIN(IF($A$2:$A$302&gt;'Profile Data'!N27,$A$2:$A$302)),"--")</f>
        <v>285</v>
      </c>
      <c r="R27" cm="1">
        <f t="array" aca="1" ref="R27" ca="1">IF(ISNUMBER(Main!$F$4),MIN(IF($A$2:$A$302&gt;'Profile Data'!O27,$A$2:$A$302)),"--")</f>
        <v>329</v>
      </c>
      <c r="S27" cm="1">
        <f t="array" aca="1" ref="S27" ca="1">IF(ISNUMBER(Main!$F$5),MIN(IF($A$2:$A$302&gt;'Profile Data'!P27,$A$2:$A$302)),"--")</f>
        <v>285</v>
      </c>
      <c r="T27" cm="1">
        <f t="array" aca="1" ref="T27" ca="1">IF(ISNUMBER(Main!$F$6),MIN(IF($A$2:$A$302&gt;'Profile Data'!Q27,$A$2:$A$302)),"--")</f>
        <v>342</v>
      </c>
      <c r="U27" cm="1">
        <f t="array" aca="1" ref="U27" ca="1">IF(ISNUMBER(Main!$F$7),MIN(IF($A$2:$A$302&gt;'Profile Data'!R27,$A$2:$A$302)),"--")</f>
        <v>346</v>
      </c>
      <c r="V27" cm="1">
        <f t="array" aca="1" ref="V27" ca="1">IF(ISNUMBER(Main!$F$8),MIN(IF($A$2:$A$302&gt;'Profile Data'!S27,$A$2:$A$302)),"--")</f>
        <v>285</v>
      </c>
      <c r="W27" t="str" cm="1">
        <f t="array" aca="1" ref="W27" ca="1">IF(ISNUMBER(Main!$F$9),MIN(IF($A$2:$A$302&gt;'Profile Data'!T27,$A$2:$A$302)),"--")</f>
        <v>--</v>
      </c>
      <c r="X27" t="str" cm="1">
        <f t="array" aca="1" ref="X27" ca="1">IF(ISNUMBER(Main!$F$10),MIN(IF($A$2:$A$302&gt;'Profile Data'!U27,$A$2:$A$302)),"--")</f>
        <v>--</v>
      </c>
      <c r="Y27" t="str" cm="1">
        <f t="array" aca="1" ref="Y27" ca="1">IF(ISNUMBER(Main!$F$11),MIN(IF($A$2:$A$302&gt;'Profile Data'!V27,$A$2:$A$302)),"--")</f>
        <v>--</v>
      </c>
      <c r="Z27" t="str" cm="1">
        <f t="array" aca="1" ref="Z27" ca="1">IF(ISNUMBER(Main!$F$12),MIN(IF($A$2:$A$302&gt;'Profile Data'!W27,$A$2:$A$302)),"--")</f>
        <v>--</v>
      </c>
      <c r="AA27" t="str" cm="1">
        <f t="array" aca="1" ref="AA27" ca="1">IF(ISNUMBER(Main!$F$13),MIN(IF($A$2:$A$302&gt;'Profile Data'!X27,$A$2:$A$302)),"--")</f>
        <v>--</v>
      </c>
      <c r="AB27" t="str" cm="1">
        <f t="array" aca="1" ref="AB27" ca="1">IF(ISNUMBER(Main!$F$14),MIN(IF($A$2:$A$302&gt;'Profile Data'!Y27,$A$2:$A$302)),"--")</f>
        <v>--</v>
      </c>
      <c r="AD27" t="e">
        <f ca="1">IF(ISNUMBER(Main!$F$3),INDEX($B$2:$B$302,MATCH(D27,$A$2:$A$302,0)),"--")</f>
        <v>#N/A</v>
      </c>
      <c r="AE27">
        <f ca="1">IF(ISNUMBER(Main!$F$4),INDEX($B$2:$B$302,MATCH(E27,$A$2:$A$302,0)),"--")</f>
        <v>558.6</v>
      </c>
      <c r="AF27" t="e">
        <f ca="1">IF(ISNUMBER(Main!$F$5),INDEX($B$2:$B$302,MATCH(F27,$A$2:$A$302,0)),"--")</f>
        <v>#N/A</v>
      </c>
      <c r="AG27">
        <f ca="1">IF(ISNUMBER(Main!$F$6),INDEX($B$2:$B$302,MATCH(G27,$A$2:$A$302,0)),"--")</f>
        <v>2541.5</v>
      </c>
      <c r="AH27">
        <f ca="1">IF(ISNUMBER(Main!$F$7),INDEX($B$2:$B$302,MATCH(H27,$A$2:$A$302,0)),"--")</f>
        <v>3579.5</v>
      </c>
      <c r="AI27" t="e">
        <f ca="1">IF(ISNUMBER(Main!$F$8),INDEX($B$2:$B$302,MATCH(I27,$A$2:$A$302,0)),"--")</f>
        <v>#N/A</v>
      </c>
      <c r="AJ27" t="str">
        <f ca="1">IF(ISNUMBER(Main!$F$9),INDEX($B$2:$B$302,MATCH(J27,$A$2:$A$302,0)),"--")</f>
        <v>--</v>
      </c>
      <c r="AK27" t="str">
        <f ca="1">IF(ISNUMBER(Main!$F$10),INDEX($B$2:$B$302,MATCH(K27,$A$2:$A$302,0)),"--")</f>
        <v>--</v>
      </c>
      <c r="AL27" t="str">
        <f ca="1">IF(ISNUMBER(Main!$F$11),INDEX($B$2:$B$302,MATCH(L27,$A$2:$A$302,0)),"--")</f>
        <v>--</v>
      </c>
      <c r="AM27" t="str">
        <f ca="1">IF(ISNUMBER(Main!$F$12),INDEX($B$2:$B$302,MATCH(M27,$A$2:$A$302,0)),"--")</f>
        <v>--</v>
      </c>
      <c r="AN27" t="str">
        <f ca="1">IF(ISNUMBER(Main!$F$13),INDEX($B$2:$B$302,MATCH(N27,$A$2:$A$302,0)),"--")</f>
        <v>--</v>
      </c>
      <c r="AO27" t="str">
        <f ca="1">IF(ISNUMBER(Main!$F$14),INDEX($B$2:$B$302,MATCH(O27,$A$2:$A$302,0)),"--")</f>
        <v>--</v>
      </c>
      <c r="AQ27">
        <f ca="1">IF(ISNUMBER(Main!$F$3),INDEX($B$2:$B$302,MATCH(Q27,$A$2:$A$302,0)),"--")</f>
        <v>0</v>
      </c>
      <c r="AR27">
        <f ca="1">IF(ISNUMBER(Main!$F$4),INDEX($B$2:$B$302,MATCH(R27,$A$2:$A$302,0)),"--")</f>
        <v>616.79999999999995</v>
      </c>
      <c r="AS27">
        <f ca="1">IF(ISNUMBER(Main!$F$5),INDEX($B$2:$B$302,MATCH(S27,$A$2:$A$302,0)),"--")</f>
        <v>0</v>
      </c>
      <c r="AT27">
        <f ca="1">IF(ISNUMBER(Main!$F$6),INDEX($B$2:$B$302,MATCH(T27,$A$2:$A$302,0)),"--")</f>
        <v>2801</v>
      </c>
      <c r="AU27">
        <f ca="1">IF(ISNUMBER(Main!$F$7),INDEX($B$2:$B$302,MATCH(U27,$A$2:$A$302,0)),"--")</f>
        <v>3839</v>
      </c>
      <c r="AV27">
        <f ca="1">IF(ISNUMBER(Main!$F$8),INDEX($B$2:$B$302,MATCH(V27,$A$2:$A$302,0)),"--")</f>
        <v>0</v>
      </c>
      <c r="AW27" t="str">
        <f ca="1">IF(ISNUMBER(Main!$F$9),INDEX($B$2:$B$302,MATCH(W27,$A$2:$A$302,0)),"--")</f>
        <v>--</v>
      </c>
      <c r="AX27" t="str">
        <f ca="1">IF(ISNUMBER(Main!$F$10),INDEX($B$2:$B$302,MATCH(X27,$A$2:$A$302,0)),"--")</f>
        <v>--</v>
      </c>
      <c r="AY27" t="str">
        <f ca="1">IF(ISNUMBER(Main!$F$11),INDEX($B$2:$B$302,MATCH(Y27,$A$2:$A$302,0)),"--")</f>
        <v>--</v>
      </c>
      <c r="AZ27" t="str">
        <f ca="1">IF(ISNUMBER(Main!$F$12),INDEX($B$2:$B$302,MATCH(Z27,$A$2:$A$302,0)),"--")</f>
        <v>--</v>
      </c>
      <c r="BA27" t="str">
        <f ca="1">IF(ISNUMBER(Main!$F$13),INDEX($B$2:$B$302,MATCH(AA27,$A$2:$A$302,0)),"--")</f>
        <v>--</v>
      </c>
      <c r="BB27" t="str">
        <f ca="1">IF(ISNUMBER(Main!$F$14),INDEX($B$2:$B$302,MATCH(AB27,$A$2:$A$302,0)),"--")</f>
        <v>--</v>
      </c>
      <c r="BD27">
        <f ca="1">IF(ISNUMBER(Main!$F$3),IF(D27=0,0,(('Profile Data'!N27-D27)*(AQ27-AD27))/(Q27-D27)+AD27),"--")</f>
        <v>0</v>
      </c>
      <c r="BE27">
        <f ca="1">IF(ISNUMBER(Main!$F$4),IF(E27=0,0,(('Profile Data'!O27-E27)*(AR27-AE27))/(R27-E27)+AE27),"--")</f>
        <v>595.32419999999831</v>
      </c>
      <c r="BF27">
        <f ca="1">IF(ISNUMBER(Main!$F$5),IF(F27=0,0,(('Profile Data'!P27-F27)*(AS27-AF27))/(S27-F27)+AF27),"--")</f>
        <v>0</v>
      </c>
      <c r="BG27">
        <f ca="1">IF(ISNUMBER(Main!$F$6),IF(G27=0,0,(('Profile Data'!Q27-G27)*(AT27-AG27))/(T27-G27)+AG27),"--")</f>
        <v>2643.4835000000076</v>
      </c>
      <c r="BH27">
        <f ca="1">IF(ISNUMBER(Main!$F$7),IF(H27=0,0,(('Profile Data'!R27-H27)*(AU27-AH27))/(U27-H27)+AH27),"--")</f>
        <v>3790.2140000000031</v>
      </c>
      <c r="BI27">
        <f ca="1">IF(ISNUMBER(Main!$F$8),IF(I27=0,0,(('Profile Data'!S27-I27)*(AV27-AI27))/(V27-I27)+AI27),"--")</f>
        <v>0</v>
      </c>
      <c r="BJ27" t="str">
        <f ca="1">IF(ISNUMBER(Main!$F$9),IF(J27=0,0,(('Profile Data'!T27-J27)*(AW27-AJ27))/(W27-J27)+AJ27),"--")</f>
        <v>--</v>
      </c>
      <c r="BK27" t="str">
        <f ca="1">IF(ISNUMBER(Main!$F$10),IF(K27=0,0,(('Profile Data'!U27-K27)*(AX27-AK27))/(X27-K27)+AK27),"--")</f>
        <v>--</v>
      </c>
      <c r="BL27" t="str">
        <f ca="1">IF(ISNUMBER(Main!$F$11),IF(L27=0,0,(('Profile Data'!V27-L27)*(AY27-AL27))/(Y27-L27)+AL27),"--")</f>
        <v>--</v>
      </c>
      <c r="BM27" t="str">
        <f ca="1">IF(ISNUMBER(Main!$F$12),IF(M27=0,0,(('Profile Data'!W27-M27)*(AZ27-AM27))/(Z27-M27)+AM27),"--")</f>
        <v>--</v>
      </c>
      <c r="BN27" t="str">
        <f ca="1">IF(ISNUMBER(Main!$F$13),IF(N27=0,0,(('Profile Data'!X27-N27)*(BA27-AN27))/(AA27-N27)+AN27),"--")</f>
        <v>--</v>
      </c>
      <c r="BO27" t="str">
        <f ca="1">IF(ISNUMBER(Main!$F$14),IF(O27=0,0,(('Profile Data'!Y27-O27)*(BB27-AO27))/(AB27-O27)+AO27),"--")</f>
        <v>--</v>
      </c>
    </row>
    <row r="28" spans="1:67" x14ac:dyDescent="0.3">
      <c r="A28">
        <v>559</v>
      </c>
      <c r="B28">
        <v>432059</v>
      </c>
      <c r="D28" cm="1">
        <f t="array" aca="1" ref="D28" ca="1">IF(ISNUMBER(Main!$F$3),MAX(IF($A$2:$A$302&lt;'Profile Data'!N28,$A$2:$A$302)),"--")</f>
        <v>0</v>
      </c>
      <c r="E28" cm="1">
        <f t="array" aca="1" ref="E28" ca="1">IF(ISNUMBER(Main!$F$4),MAX(IF($A$2:$A$302&lt;'Profile Data'!O28,$A$2:$A$302)),"--")</f>
        <v>321</v>
      </c>
      <c r="F28" cm="1">
        <f t="array" aca="1" ref="F28" ca="1">IF(ISNUMBER(Main!$F$5),MAX(IF($A$2:$A$302&lt;'Profile Data'!P28,$A$2:$A$302)),"--")</f>
        <v>0</v>
      </c>
      <c r="G28" cm="1">
        <f t="array" aca="1" ref="G28" ca="1">IF(ISNUMBER(Main!$F$6),MAX(IF($A$2:$A$302&lt;'Profile Data'!Q28,$A$2:$A$302)),"--")</f>
        <v>0</v>
      </c>
      <c r="H28" cm="1">
        <f t="array" aca="1" ref="H28" ca="1">IF(ISNUMBER(Main!$F$7),MAX(IF($A$2:$A$302&lt;'Profile Data'!R28,$A$2:$A$302)),"--")</f>
        <v>335</v>
      </c>
      <c r="I28" cm="1">
        <f t="array" aca="1" ref="I28" ca="1">IF(ISNUMBER(Main!$F$8),MAX(IF($A$2:$A$302&lt;'Profile Data'!S28,$A$2:$A$302)),"--")</f>
        <v>0</v>
      </c>
      <c r="J28" t="str" cm="1">
        <f t="array" aca="1" ref="J28" ca="1">IF(ISNUMBER(Main!$F$9),MAX(IF($A$2:$A$302&lt;'Profile Data'!T28,$A$2:$A$302)),"--")</f>
        <v>--</v>
      </c>
      <c r="K28" t="str" cm="1">
        <f t="array" aca="1" ref="K28" ca="1">IF(ISNUMBER(Main!$F$10),MAX(IF($A$2:$A$302&lt;'Profile Data'!U28,$A$2:$A$302)),"--")</f>
        <v>--</v>
      </c>
      <c r="L28" t="str" cm="1">
        <f t="array" aca="1" ref="L28" ca="1">IF(ISNUMBER(Main!$F$11),MAX(IF($A$2:$A$302&lt;'Profile Data'!V28,$A$2:$A$302)),"--")</f>
        <v>--</v>
      </c>
      <c r="M28" t="str" cm="1">
        <f t="array" aca="1" ref="M28" ca="1">IF(ISNUMBER(Main!$F$12),MAX(IF($A$2:$A$302&lt;'Profile Data'!W28,$A$2:$A$302)),"--")</f>
        <v>--</v>
      </c>
      <c r="N28" t="str" cm="1">
        <f t="array" aca="1" ref="N28" ca="1">IF(ISNUMBER(Main!$F$13),MAX(IF($A$2:$A$302&lt;'Profile Data'!X28,$A$2:$A$302)),"--")</f>
        <v>--</v>
      </c>
      <c r="O28" t="str" cm="1">
        <f t="array" aca="1" ref="O28" ca="1">IF(ISNUMBER(Main!$F$14),MAX(IF($A$2:$A$302&lt;'Profile Data'!Y28,$A$2:$A$302)),"--")</f>
        <v>--</v>
      </c>
      <c r="Q28" cm="1">
        <f t="array" aca="1" ref="Q28" ca="1">IF(ISNUMBER(Main!$F$3),MIN(IF($A$2:$A$302&gt;'Profile Data'!N28,$A$2:$A$302)),"--")</f>
        <v>285</v>
      </c>
      <c r="R28" cm="1">
        <f t="array" aca="1" ref="R28" ca="1">IF(ISNUMBER(Main!$F$4),MIN(IF($A$2:$A$302&gt;'Profile Data'!O28,$A$2:$A$302)),"--")</f>
        <v>322</v>
      </c>
      <c r="S28" cm="1">
        <f t="array" aca="1" ref="S28" ca="1">IF(ISNUMBER(Main!$F$5),MIN(IF($A$2:$A$302&gt;'Profile Data'!P28,$A$2:$A$302)),"--")</f>
        <v>285</v>
      </c>
      <c r="T28" cm="1">
        <f t="array" aca="1" ref="T28" ca="1">IF(ISNUMBER(Main!$F$6),MIN(IF($A$2:$A$302&gt;'Profile Data'!Q28,$A$2:$A$302)),"--")</f>
        <v>285</v>
      </c>
      <c r="U28" cm="1">
        <f t="array" aca="1" ref="U28" ca="1">IF(ISNUMBER(Main!$F$7),MIN(IF($A$2:$A$302&gt;'Profile Data'!R28,$A$2:$A$302)),"--")</f>
        <v>336</v>
      </c>
      <c r="V28" cm="1">
        <f t="array" aca="1" ref="V28" ca="1">IF(ISNUMBER(Main!$F$8),MIN(IF($A$2:$A$302&gt;'Profile Data'!S28,$A$2:$A$302)),"--")</f>
        <v>285</v>
      </c>
      <c r="W28" t="str" cm="1">
        <f t="array" aca="1" ref="W28" ca="1">IF(ISNUMBER(Main!$F$9),MIN(IF($A$2:$A$302&gt;'Profile Data'!T28,$A$2:$A$302)),"--")</f>
        <v>--</v>
      </c>
      <c r="X28" t="str" cm="1">
        <f t="array" aca="1" ref="X28" ca="1">IF(ISNUMBER(Main!$F$10),MIN(IF($A$2:$A$302&gt;'Profile Data'!U28,$A$2:$A$302)),"--")</f>
        <v>--</v>
      </c>
      <c r="Y28" t="str" cm="1">
        <f t="array" aca="1" ref="Y28" ca="1">IF(ISNUMBER(Main!$F$11),MIN(IF($A$2:$A$302&gt;'Profile Data'!V28,$A$2:$A$302)),"--")</f>
        <v>--</v>
      </c>
      <c r="Z28" t="str" cm="1">
        <f t="array" aca="1" ref="Z28" ca="1">IF(ISNUMBER(Main!$F$12),MIN(IF($A$2:$A$302&gt;'Profile Data'!W28,$A$2:$A$302)),"--")</f>
        <v>--</v>
      </c>
      <c r="AA28" t="str" cm="1">
        <f t="array" aca="1" ref="AA28" ca="1">IF(ISNUMBER(Main!$F$13),MIN(IF($A$2:$A$302&gt;'Profile Data'!X28,$A$2:$A$302)),"--")</f>
        <v>--</v>
      </c>
      <c r="AB28" t="str" cm="1">
        <f t="array" aca="1" ref="AB28" ca="1">IF(ISNUMBER(Main!$F$14),MIN(IF($A$2:$A$302&gt;'Profile Data'!Y28,$A$2:$A$302)),"--")</f>
        <v>--</v>
      </c>
      <c r="AD28" t="e">
        <f ca="1">IF(ISNUMBER(Main!$F$3),INDEX($B$2:$B$302,MATCH(D28,$A$2:$A$302,0)),"--")</f>
        <v>#N/A</v>
      </c>
      <c r="AE28">
        <f ca="1">IF(ISNUMBER(Main!$F$4),INDEX($B$2:$B$302,MATCH(E28,$A$2:$A$302,0)),"--")</f>
        <v>151.19999999999999</v>
      </c>
      <c r="AF28" t="e">
        <f ca="1">IF(ISNUMBER(Main!$F$5),INDEX($B$2:$B$302,MATCH(F28,$A$2:$A$302,0)),"--")</f>
        <v>#N/A</v>
      </c>
      <c r="AG28" t="e">
        <f ca="1">IF(ISNUMBER(Main!$F$6),INDEX($B$2:$B$302,MATCH(G28,$A$2:$A$302,0)),"--")</f>
        <v>#N/A</v>
      </c>
      <c r="AH28">
        <f ca="1">IF(ISNUMBER(Main!$F$7),INDEX($B$2:$B$302,MATCH(H28,$A$2:$A$302,0)),"--")</f>
        <v>1478.5</v>
      </c>
      <c r="AI28" t="e">
        <f ca="1">IF(ISNUMBER(Main!$F$8),INDEX($B$2:$B$302,MATCH(I28,$A$2:$A$302,0)),"--")</f>
        <v>#N/A</v>
      </c>
      <c r="AJ28" t="str">
        <f ca="1">IF(ISNUMBER(Main!$F$9),INDEX($B$2:$B$302,MATCH(J28,$A$2:$A$302,0)),"--")</f>
        <v>--</v>
      </c>
      <c r="AK28" t="str">
        <f ca="1">IF(ISNUMBER(Main!$F$10),INDEX($B$2:$B$302,MATCH(K28,$A$2:$A$302,0)),"--")</f>
        <v>--</v>
      </c>
      <c r="AL28" t="str">
        <f ca="1">IF(ISNUMBER(Main!$F$11),INDEX($B$2:$B$302,MATCH(L28,$A$2:$A$302,0)),"--")</f>
        <v>--</v>
      </c>
      <c r="AM28" t="str">
        <f ca="1">IF(ISNUMBER(Main!$F$12),INDEX($B$2:$B$302,MATCH(M28,$A$2:$A$302,0)),"--")</f>
        <v>--</v>
      </c>
      <c r="AN28" t="str">
        <f ca="1">IF(ISNUMBER(Main!$F$13),INDEX($B$2:$B$302,MATCH(N28,$A$2:$A$302,0)),"--")</f>
        <v>--</v>
      </c>
      <c r="AO28" t="str">
        <f ca="1">IF(ISNUMBER(Main!$F$14),INDEX($B$2:$B$302,MATCH(O28,$A$2:$A$302,0)),"--")</f>
        <v>--</v>
      </c>
      <c r="AQ28">
        <f ca="1">IF(ISNUMBER(Main!$F$3),INDEX($B$2:$B$302,MATCH(Q28,$A$2:$A$302,0)),"--")</f>
        <v>0</v>
      </c>
      <c r="AR28">
        <f ca="1">IF(ISNUMBER(Main!$F$4),INDEX($B$2:$B$302,MATCH(R28,$A$2:$A$302,0)),"--")</f>
        <v>209.4</v>
      </c>
      <c r="AS28">
        <f ca="1">IF(ISNUMBER(Main!$F$5),INDEX($B$2:$B$302,MATCH(S28,$A$2:$A$302,0)),"--")</f>
        <v>0</v>
      </c>
      <c r="AT28">
        <f ca="1">IF(ISNUMBER(Main!$F$6),INDEX($B$2:$B$302,MATCH(T28,$A$2:$A$302,0)),"--")</f>
        <v>0</v>
      </c>
      <c r="AU28">
        <f ca="1">IF(ISNUMBER(Main!$F$7),INDEX($B$2:$B$302,MATCH(U28,$A$2:$A$302,0)),"--")</f>
        <v>1639.2</v>
      </c>
      <c r="AV28">
        <f ca="1">IF(ISNUMBER(Main!$F$8),INDEX($B$2:$B$302,MATCH(V28,$A$2:$A$302,0)),"--")</f>
        <v>0</v>
      </c>
      <c r="AW28" t="str">
        <f ca="1">IF(ISNUMBER(Main!$F$9),INDEX($B$2:$B$302,MATCH(W28,$A$2:$A$302,0)),"--")</f>
        <v>--</v>
      </c>
      <c r="AX28" t="str">
        <f ca="1">IF(ISNUMBER(Main!$F$10),INDEX($B$2:$B$302,MATCH(X28,$A$2:$A$302,0)),"--")</f>
        <v>--</v>
      </c>
      <c r="AY28" t="str">
        <f ca="1">IF(ISNUMBER(Main!$F$11),INDEX($B$2:$B$302,MATCH(Y28,$A$2:$A$302,0)),"--")</f>
        <v>--</v>
      </c>
      <c r="AZ28" t="str">
        <f ca="1">IF(ISNUMBER(Main!$F$12),INDEX($B$2:$B$302,MATCH(Z28,$A$2:$A$302,0)),"--")</f>
        <v>--</v>
      </c>
      <c r="BA28" t="str">
        <f ca="1">IF(ISNUMBER(Main!$F$13),INDEX($B$2:$B$302,MATCH(AA28,$A$2:$A$302,0)),"--")</f>
        <v>--</v>
      </c>
      <c r="BB28" t="str">
        <f ca="1">IF(ISNUMBER(Main!$F$14),INDEX($B$2:$B$302,MATCH(AB28,$A$2:$A$302,0)),"--")</f>
        <v>--</v>
      </c>
      <c r="BD28">
        <f ca="1">IF(ISNUMBER(Main!$F$3),IF(D28=0,0,(('Profile Data'!N28-D28)*(AQ28-AD28))/(Q28-D28)+AD28),"--")</f>
        <v>0</v>
      </c>
      <c r="BE28">
        <f ca="1">IF(ISNUMBER(Main!$F$4),IF(E28=0,0,(('Profile Data'!O28-E28)*(AR28-AE28))/(R28-E28)+AE28),"--")</f>
        <v>189.14640000000253</v>
      </c>
      <c r="BF28">
        <f ca="1">IF(ISNUMBER(Main!$F$5),IF(F28=0,0,(('Profile Data'!P28-F28)*(AS28-AF28))/(S28-F28)+AF28),"--")</f>
        <v>0</v>
      </c>
      <c r="BG28">
        <f ca="1">IF(ISNUMBER(Main!$F$6),IF(G28=0,0,(('Profile Data'!Q28-G28)*(AT28-AG28))/(T28-G28)+AG28),"--")</f>
        <v>0</v>
      </c>
      <c r="BH28">
        <f ca="1">IF(ISNUMBER(Main!$F$7),IF(H28=0,0,(('Profile Data'!R28-H28)*(AU28-AH28))/(U28-H28)+AH28),"--")</f>
        <v>1630.8435999999967</v>
      </c>
      <c r="BI28">
        <f ca="1">IF(ISNUMBER(Main!$F$8),IF(I28=0,0,(('Profile Data'!S28-I28)*(AV28-AI28))/(V28-I28)+AI28),"--")</f>
        <v>0</v>
      </c>
      <c r="BJ28" t="str">
        <f ca="1">IF(ISNUMBER(Main!$F$9),IF(J28=0,0,(('Profile Data'!T28-J28)*(AW28-AJ28))/(W28-J28)+AJ28),"--")</f>
        <v>--</v>
      </c>
      <c r="BK28" t="str">
        <f ca="1">IF(ISNUMBER(Main!$F$10),IF(K28=0,0,(('Profile Data'!U28-K28)*(AX28-AK28))/(X28-K28)+AK28),"--")</f>
        <v>--</v>
      </c>
      <c r="BL28" t="str">
        <f ca="1">IF(ISNUMBER(Main!$F$11),IF(L28=0,0,(('Profile Data'!V28-L28)*(AY28-AL28))/(Y28-L28)+AL28),"--")</f>
        <v>--</v>
      </c>
      <c r="BM28" t="str">
        <f ca="1">IF(ISNUMBER(Main!$F$12),IF(M28=0,0,(('Profile Data'!W28-M28)*(AZ28-AM28))/(Z28-M28)+AM28),"--")</f>
        <v>--</v>
      </c>
      <c r="BN28" t="str">
        <f ca="1">IF(ISNUMBER(Main!$F$13),IF(N28=0,0,(('Profile Data'!X28-N28)*(BA28-AN28))/(AA28-N28)+AN28),"--")</f>
        <v>--</v>
      </c>
      <c r="BO28" t="str">
        <f ca="1">IF(ISNUMBER(Main!$F$14),IF(O28=0,0,(('Profile Data'!Y28-O28)*(BB28-AO28))/(AB28-O28)+AO28),"--")</f>
        <v>--</v>
      </c>
    </row>
    <row r="29" spans="1:67" x14ac:dyDescent="0.3">
      <c r="A29">
        <v>558</v>
      </c>
      <c r="B29">
        <v>427660</v>
      </c>
      <c r="D29" cm="1">
        <f t="array" aca="1" ref="D29" ca="1">IF(ISNUMBER(Main!$F$3),MAX(IF($A$2:$A$302&lt;'Profile Data'!N29,$A$2:$A$302)),"--")</f>
        <v>0</v>
      </c>
      <c r="E29" cm="1">
        <f t="array" aca="1" ref="E29" ca="1">IF(ISNUMBER(Main!$F$4),MAX(IF($A$2:$A$302&lt;'Profile Data'!O29,$A$2:$A$302)),"--")</f>
        <v>0</v>
      </c>
      <c r="F29" cm="1">
        <f t="array" aca="1" ref="F29" ca="1">IF(ISNUMBER(Main!$F$5),MAX(IF($A$2:$A$302&lt;'Profile Data'!P29,$A$2:$A$302)),"--")</f>
        <v>0</v>
      </c>
      <c r="G29" cm="1">
        <f t="array" aca="1" ref="G29" ca="1">IF(ISNUMBER(Main!$F$6),MAX(IF($A$2:$A$302&lt;'Profile Data'!Q29,$A$2:$A$302)),"--")</f>
        <v>0</v>
      </c>
      <c r="H29" cm="1">
        <f t="array" aca="1" ref="H29" ca="1">IF(ISNUMBER(Main!$F$7),MAX(IF($A$2:$A$302&lt;'Profile Data'!R29,$A$2:$A$302)),"--")</f>
        <v>325</v>
      </c>
      <c r="I29" cm="1">
        <f t="array" aca="1" ref="I29" ca="1">IF(ISNUMBER(Main!$F$8),MAX(IF($A$2:$A$302&lt;'Profile Data'!S29,$A$2:$A$302)),"--")</f>
        <v>0</v>
      </c>
      <c r="J29" t="str" cm="1">
        <f t="array" aca="1" ref="J29" ca="1">IF(ISNUMBER(Main!$F$9),MAX(IF($A$2:$A$302&lt;'Profile Data'!T29,$A$2:$A$302)),"--")</f>
        <v>--</v>
      </c>
      <c r="K29" t="str" cm="1">
        <f t="array" aca="1" ref="K29" ca="1">IF(ISNUMBER(Main!$F$10),MAX(IF($A$2:$A$302&lt;'Profile Data'!U29,$A$2:$A$302)),"--")</f>
        <v>--</v>
      </c>
      <c r="L29" t="str" cm="1">
        <f t="array" aca="1" ref="L29" ca="1">IF(ISNUMBER(Main!$F$11),MAX(IF($A$2:$A$302&lt;'Profile Data'!V29,$A$2:$A$302)),"--")</f>
        <v>--</v>
      </c>
      <c r="M29" t="str" cm="1">
        <f t="array" aca="1" ref="M29" ca="1">IF(ISNUMBER(Main!$F$12),MAX(IF($A$2:$A$302&lt;'Profile Data'!W29,$A$2:$A$302)),"--")</f>
        <v>--</v>
      </c>
      <c r="N29" t="str" cm="1">
        <f t="array" aca="1" ref="N29" ca="1">IF(ISNUMBER(Main!$F$13),MAX(IF($A$2:$A$302&lt;'Profile Data'!X29,$A$2:$A$302)),"--")</f>
        <v>--</v>
      </c>
      <c r="O29" t="str" cm="1">
        <f t="array" aca="1" ref="O29" ca="1">IF(ISNUMBER(Main!$F$14),MAX(IF($A$2:$A$302&lt;'Profile Data'!Y29,$A$2:$A$302)),"--")</f>
        <v>--</v>
      </c>
      <c r="Q29" cm="1">
        <f t="array" aca="1" ref="Q29" ca="1">IF(ISNUMBER(Main!$F$3),MIN(IF($A$2:$A$302&gt;'Profile Data'!N29,$A$2:$A$302)),"--")</f>
        <v>285</v>
      </c>
      <c r="R29" cm="1">
        <f t="array" aca="1" ref="R29" ca="1">IF(ISNUMBER(Main!$F$4),MIN(IF($A$2:$A$302&gt;'Profile Data'!O29,$A$2:$A$302)),"--")</f>
        <v>285</v>
      </c>
      <c r="S29" cm="1">
        <f t="array" aca="1" ref="S29" ca="1">IF(ISNUMBER(Main!$F$5),MIN(IF($A$2:$A$302&gt;'Profile Data'!P29,$A$2:$A$302)),"--")</f>
        <v>285</v>
      </c>
      <c r="T29" cm="1">
        <f t="array" aca="1" ref="T29" ca="1">IF(ISNUMBER(Main!$F$6),MIN(IF($A$2:$A$302&gt;'Profile Data'!Q29,$A$2:$A$302)),"--")</f>
        <v>285</v>
      </c>
      <c r="U29" cm="1">
        <f t="array" aca="1" ref="U29" ca="1">IF(ISNUMBER(Main!$F$7),MIN(IF($A$2:$A$302&gt;'Profile Data'!R29,$A$2:$A$302)),"--")</f>
        <v>326</v>
      </c>
      <c r="V29" cm="1">
        <f t="array" aca="1" ref="V29" ca="1">IF(ISNUMBER(Main!$F$8),MIN(IF($A$2:$A$302&gt;'Profile Data'!S29,$A$2:$A$302)),"--")</f>
        <v>285</v>
      </c>
      <c r="W29" t="str" cm="1">
        <f t="array" aca="1" ref="W29" ca="1">IF(ISNUMBER(Main!$F$9),MIN(IF($A$2:$A$302&gt;'Profile Data'!T29,$A$2:$A$302)),"--")</f>
        <v>--</v>
      </c>
      <c r="X29" t="str" cm="1">
        <f t="array" aca="1" ref="X29" ca="1">IF(ISNUMBER(Main!$F$10),MIN(IF($A$2:$A$302&gt;'Profile Data'!U29,$A$2:$A$302)),"--")</f>
        <v>--</v>
      </c>
      <c r="Y29" t="str" cm="1">
        <f t="array" aca="1" ref="Y29" ca="1">IF(ISNUMBER(Main!$F$11),MIN(IF($A$2:$A$302&gt;'Profile Data'!V29,$A$2:$A$302)),"--")</f>
        <v>--</v>
      </c>
      <c r="Z29" t="str" cm="1">
        <f t="array" aca="1" ref="Z29" ca="1">IF(ISNUMBER(Main!$F$12),MIN(IF($A$2:$A$302&gt;'Profile Data'!W29,$A$2:$A$302)),"--")</f>
        <v>--</v>
      </c>
      <c r="AA29" t="str" cm="1">
        <f t="array" aca="1" ref="AA29" ca="1">IF(ISNUMBER(Main!$F$13),MIN(IF($A$2:$A$302&gt;'Profile Data'!X29,$A$2:$A$302)),"--")</f>
        <v>--</v>
      </c>
      <c r="AB29" t="str" cm="1">
        <f t="array" aca="1" ref="AB29" ca="1">IF(ISNUMBER(Main!$F$14),MIN(IF($A$2:$A$302&gt;'Profile Data'!Y29,$A$2:$A$302)),"--")</f>
        <v>--</v>
      </c>
      <c r="AD29" t="e">
        <f ca="1">IF(ISNUMBER(Main!$F$3),INDEX($B$2:$B$302,MATCH(D29,$A$2:$A$302,0)),"--")</f>
        <v>#N/A</v>
      </c>
      <c r="AE29" t="e">
        <f ca="1">IF(ISNUMBER(Main!$F$4),INDEX($B$2:$B$302,MATCH(E29,$A$2:$A$302,0)),"--")</f>
        <v>#N/A</v>
      </c>
      <c r="AF29" t="e">
        <f ca="1">IF(ISNUMBER(Main!$F$5),INDEX($B$2:$B$302,MATCH(F29,$A$2:$A$302,0)),"--")</f>
        <v>#N/A</v>
      </c>
      <c r="AG29" t="e">
        <f ca="1">IF(ISNUMBER(Main!$F$6),INDEX($B$2:$B$302,MATCH(G29,$A$2:$A$302,0)),"--")</f>
        <v>#N/A</v>
      </c>
      <c r="AH29">
        <f ca="1">IF(ISNUMBER(Main!$F$7),INDEX($B$2:$B$302,MATCH(H29,$A$2:$A$302,0)),"--")</f>
        <v>384</v>
      </c>
      <c r="AI29" t="e">
        <f ca="1">IF(ISNUMBER(Main!$F$8),INDEX($B$2:$B$302,MATCH(I29,$A$2:$A$302,0)),"--")</f>
        <v>#N/A</v>
      </c>
      <c r="AJ29" t="str">
        <f ca="1">IF(ISNUMBER(Main!$F$9),INDEX($B$2:$B$302,MATCH(J29,$A$2:$A$302,0)),"--")</f>
        <v>--</v>
      </c>
      <c r="AK29" t="str">
        <f ca="1">IF(ISNUMBER(Main!$F$10),INDEX($B$2:$B$302,MATCH(K29,$A$2:$A$302,0)),"--")</f>
        <v>--</v>
      </c>
      <c r="AL29" t="str">
        <f ca="1">IF(ISNUMBER(Main!$F$11),INDEX($B$2:$B$302,MATCH(L29,$A$2:$A$302,0)),"--")</f>
        <v>--</v>
      </c>
      <c r="AM29" t="str">
        <f ca="1">IF(ISNUMBER(Main!$F$12),INDEX($B$2:$B$302,MATCH(M29,$A$2:$A$302,0)),"--")</f>
        <v>--</v>
      </c>
      <c r="AN29" t="str">
        <f ca="1">IF(ISNUMBER(Main!$F$13),INDEX($B$2:$B$302,MATCH(N29,$A$2:$A$302,0)),"--")</f>
        <v>--</v>
      </c>
      <c r="AO29" t="str">
        <f ca="1">IF(ISNUMBER(Main!$F$14),INDEX($B$2:$B$302,MATCH(O29,$A$2:$A$302,0)),"--")</f>
        <v>--</v>
      </c>
      <c r="AQ29">
        <f ca="1">IF(ISNUMBER(Main!$F$3),INDEX($B$2:$B$302,MATCH(Q29,$A$2:$A$302,0)),"--")</f>
        <v>0</v>
      </c>
      <c r="AR29">
        <f ca="1">IF(ISNUMBER(Main!$F$4),INDEX($B$2:$B$302,MATCH(R29,$A$2:$A$302,0)),"--")</f>
        <v>0</v>
      </c>
      <c r="AS29">
        <f ca="1">IF(ISNUMBER(Main!$F$5),INDEX($B$2:$B$302,MATCH(S29,$A$2:$A$302,0)),"--")</f>
        <v>0</v>
      </c>
      <c r="AT29">
        <f ca="1">IF(ISNUMBER(Main!$F$6),INDEX($B$2:$B$302,MATCH(T29,$A$2:$A$302,0)),"--")</f>
        <v>0</v>
      </c>
      <c r="AU29">
        <f ca="1">IF(ISNUMBER(Main!$F$7),INDEX($B$2:$B$302,MATCH(U29,$A$2:$A$302,0)),"--")</f>
        <v>442.2</v>
      </c>
      <c r="AV29">
        <f ca="1">IF(ISNUMBER(Main!$F$8),INDEX($B$2:$B$302,MATCH(V29,$A$2:$A$302,0)),"--")</f>
        <v>0</v>
      </c>
      <c r="AW29" t="str">
        <f ca="1">IF(ISNUMBER(Main!$F$9),INDEX($B$2:$B$302,MATCH(W29,$A$2:$A$302,0)),"--")</f>
        <v>--</v>
      </c>
      <c r="AX29" t="str">
        <f ca="1">IF(ISNUMBER(Main!$F$10),INDEX($B$2:$B$302,MATCH(X29,$A$2:$A$302,0)),"--")</f>
        <v>--</v>
      </c>
      <c r="AY29" t="str">
        <f ca="1">IF(ISNUMBER(Main!$F$11),INDEX($B$2:$B$302,MATCH(Y29,$A$2:$A$302,0)),"--")</f>
        <v>--</v>
      </c>
      <c r="AZ29" t="str">
        <f ca="1">IF(ISNUMBER(Main!$F$12),INDEX($B$2:$B$302,MATCH(Z29,$A$2:$A$302,0)),"--")</f>
        <v>--</v>
      </c>
      <c r="BA29" t="str">
        <f ca="1">IF(ISNUMBER(Main!$F$13),INDEX($B$2:$B$302,MATCH(AA29,$A$2:$A$302,0)),"--")</f>
        <v>--</v>
      </c>
      <c r="BB29" t="str">
        <f ca="1">IF(ISNUMBER(Main!$F$14),INDEX($B$2:$B$302,MATCH(AB29,$A$2:$A$302,0)),"--")</f>
        <v>--</v>
      </c>
      <c r="BD29">
        <f ca="1">IF(ISNUMBER(Main!$F$3),IF(D29=0,0,(('Profile Data'!N29-D29)*(AQ29-AD29))/(Q29-D29)+AD29),"--")</f>
        <v>0</v>
      </c>
      <c r="BE29">
        <f ca="1">IF(ISNUMBER(Main!$F$4),IF(E29=0,0,(('Profile Data'!O29-E29)*(AR29-AE29))/(R29-E29)+AE29),"--")</f>
        <v>0</v>
      </c>
      <c r="BF29">
        <f ca="1">IF(ISNUMBER(Main!$F$5),IF(F29=0,0,(('Profile Data'!P29-F29)*(AS29-AF29))/(S29-F29)+AF29),"--")</f>
        <v>0</v>
      </c>
      <c r="BG29">
        <f ca="1">IF(ISNUMBER(Main!$F$6),IF(G29=0,0,(('Profile Data'!Q29-G29)*(AT29-AG29))/(T29-G29)+AG29),"--")</f>
        <v>0</v>
      </c>
      <c r="BH29">
        <f ca="1">IF(ISNUMBER(Main!$F$7),IF(H29=0,0,(('Profile Data'!R29-H29)*(AU29-AH29))/(U29-H29)+AH29),"--")</f>
        <v>440.57039999999881</v>
      </c>
      <c r="BI29">
        <f ca="1">IF(ISNUMBER(Main!$F$8),IF(I29=0,0,(('Profile Data'!S29-I29)*(AV29-AI29))/(V29-I29)+AI29),"--")</f>
        <v>0</v>
      </c>
      <c r="BJ29" t="str">
        <f ca="1">IF(ISNUMBER(Main!$F$9),IF(J29=0,0,(('Profile Data'!T29-J29)*(AW29-AJ29))/(W29-J29)+AJ29),"--")</f>
        <v>--</v>
      </c>
      <c r="BK29" t="str">
        <f ca="1">IF(ISNUMBER(Main!$F$10),IF(K29=0,0,(('Profile Data'!U29-K29)*(AX29-AK29))/(X29-K29)+AK29),"--")</f>
        <v>--</v>
      </c>
      <c r="BL29" t="str">
        <f ca="1">IF(ISNUMBER(Main!$F$11),IF(L29=0,0,(('Profile Data'!V29-L29)*(AY29-AL29))/(Y29-L29)+AL29),"--")</f>
        <v>--</v>
      </c>
      <c r="BM29" t="str">
        <f ca="1">IF(ISNUMBER(Main!$F$12),IF(M29=0,0,(('Profile Data'!W29-M29)*(AZ29-AM29))/(Z29-M29)+AM29),"--")</f>
        <v>--</v>
      </c>
      <c r="BN29" t="str">
        <f ca="1">IF(ISNUMBER(Main!$F$13),IF(N29=0,0,(('Profile Data'!X29-N29)*(BA29-AN29))/(AA29-N29)+AN29),"--")</f>
        <v>--</v>
      </c>
      <c r="BO29" t="str">
        <f ca="1">IF(ISNUMBER(Main!$F$14),IF(O29=0,0,(('Profile Data'!Y29-O29)*(BB29-AO29))/(AB29-O29)+AO29),"--")</f>
        <v>--</v>
      </c>
    </row>
    <row r="30" spans="1:67" x14ac:dyDescent="0.3">
      <c r="A30">
        <v>557</v>
      </c>
      <c r="B30">
        <v>423288</v>
      </c>
      <c r="D30" cm="1">
        <f t="array" aca="1" ref="D30" ca="1">IF(ISNUMBER(Main!$F$3),MAX(IF($A$2:$A$302&lt;'Profile Data'!N30,$A$2:$A$302)),"--")</f>
        <v>0</v>
      </c>
      <c r="E30" cm="1">
        <f t="array" aca="1" ref="E30" ca="1">IF(ISNUMBER(Main!$F$4),MAX(IF($A$2:$A$302&lt;'Profile Data'!O30,$A$2:$A$302)),"--")</f>
        <v>0</v>
      </c>
      <c r="F30" cm="1">
        <f t="array" aca="1" ref="F30" ca="1">IF(ISNUMBER(Main!$F$5),MAX(IF($A$2:$A$302&lt;'Profile Data'!P30,$A$2:$A$302)),"--")</f>
        <v>0</v>
      </c>
      <c r="G30" cm="1">
        <f t="array" aca="1" ref="G30" ca="1">IF(ISNUMBER(Main!$F$6),MAX(IF($A$2:$A$302&lt;'Profile Data'!Q30,$A$2:$A$302)),"--")</f>
        <v>0</v>
      </c>
      <c r="H30" cm="1">
        <f t="array" aca="1" ref="H30" ca="1">IF(ISNUMBER(Main!$F$7),MAX(IF($A$2:$A$302&lt;'Profile Data'!R30,$A$2:$A$302)),"--")</f>
        <v>318</v>
      </c>
      <c r="I30" cm="1">
        <f t="array" aca="1" ref="I30" ca="1">IF(ISNUMBER(Main!$F$8),MAX(IF($A$2:$A$302&lt;'Profile Data'!S30,$A$2:$A$302)),"--")</f>
        <v>0</v>
      </c>
      <c r="J30" t="str" cm="1">
        <f t="array" aca="1" ref="J30" ca="1">IF(ISNUMBER(Main!$F$9),MAX(IF($A$2:$A$302&lt;'Profile Data'!T30,$A$2:$A$302)),"--")</f>
        <v>--</v>
      </c>
      <c r="K30" t="str" cm="1">
        <f t="array" aca="1" ref="K30" ca="1">IF(ISNUMBER(Main!$F$10),MAX(IF($A$2:$A$302&lt;'Profile Data'!U30,$A$2:$A$302)),"--")</f>
        <v>--</v>
      </c>
      <c r="L30" t="str" cm="1">
        <f t="array" aca="1" ref="L30" ca="1">IF(ISNUMBER(Main!$F$11),MAX(IF($A$2:$A$302&lt;'Profile Data'!V30,$A$2:$A$302)),"--")</f>
        <v>--</v>
      </c>
      <c r="M30" t="str" cm="1">
        <f t="array" aca="1" ref="M30" ca="1">IF(ISNUMBER(Main!$F$12),MAX(IF($A$2:$A$302&lt;'Profile Data'!W30,$A$2:$A$302)),"--")</f>
        <v>--</v>
      </c>
      <c r="N30" t="str" cm="1">
        <f t="array" aca="1" ref="N30" ca="1">IF(ISNUMBER(Main!$F$13),MAX(IF($A$2:$A$302&lt;'Profile Data'!X30,$A$2:$A$302)),"--")</f>
        <v>--</v>
      </c>
      <c r="O30" t="str" cm="1">
        <f t="array" aca="1" ref="O30" ca="1">IF(ISNUMBER(Main!$F$14),MAX(IF($A$2:$A$302&lt;'Profile Data'!Y30,$A$2:$A$302)),"--")</f>
        <v>--</v>
      </c>
      <c r="Q30" cm="1">
        <f t="array" aca="1" ref="Q30" ca="1">IF(ISNUMBER(Main!$F$3),MIN(IF($A$2:$A$302&gt;'Profile Data'!N30,$A$2:$A$302)),"--")</f>
        <v>285</v>
      </c>
      <c r="R30" cm="1">
        <f t="array" aca="1" ref="R30" ca="1">IF(ISNUMBER(Main!$F$4),MIN(IF($A$2:$A$302&gt;'Profile Data'!O30,$A$2:$A$302)),"--")</f>
        <v>285</v>
      </c>
      <c r="S30" cm="1">
        <f t="array" aca="1" ref="S30" ca="1">IF(ISNUMBER(Main!$F$5),MIN(IF($A$2:$A$302&gt;'Profile Data'!P30,$A$2:$A$302)),"--")</f>
        <v>285</v>
      </c>
      <c r="T30" cm="1">
        <f t="array" aca="1" ref="T30" ca="1">IF(ISNUMBER(Main!$F$6),MIN(IF($A$2:$A$302&gt;'Profile Data'!Q30,$A$2:$A$302)),"--")</f>
        <v>285</v>
      </c>
      <c r="U30" cm="1">
        <f t="array" aca="1" ref="U30" ca="1">IF(ISNUMBER(Main!$F$7),MIN(IF($A$2:$A$302&gt;'Profile Data'!R30,$A$2:$A$302)),"--")</f>
        <v>319</v>
      </c>
      <c r="V30" cm="1">
        <f t="array" aca="1" ref="V30" ca="1">IF(ISNUMBER(Main!$F$8),MIN(IF($A$2:$A$302&gt;'Profile Data'!S30,$A$2:$A$302)),"--")</f>
        <v>285</v>
      </c>
      <c r="W30" t="str" cm="1">
        <f t="array" aca="1" ref="W30" ca="1">IF(ISNUMBER(Main!$F$9),MIN(IF($A$2:$A$302&gt;'Profile Data'!T30,$A$2:$A$302)),"--")</f>
        <v>--</v>
      </c>
      <c r="X30" t="str" cm="1">
        <f t="array" aca="1" ref="X30" ca="1">IF(ISNUMBER(Main!$F$10),MIN(IF($A$2:$A$302&gt;'Profile Data'!U30,$A$2:$A$302)),"--")</f>
        <v>--</v>
      </c>
      <c r="Y30" t="str" cm="1">
        <f t="array" aca="1" ref="Y30" ca="1">IF(ISNUMBER(Main!$F$11),MIN(IF($A$2:$A$302&gt;'Profile Data'!V30,$A$2:$A$302)),"--")</f>
        <v>--</v>
      </c>
      <c r="Z30" t="str" cm="1">
        <f t="array" aca="1" ref="Z30" ca="1">IF(ISNUMBER(Main!$F$12),MIN(IF($A$2:$A$302&gt;'Profile Data'!W30,$A$2:$A$302)),"--")</f>
        <v>--</v>
      </c>
      <c r="AA30" t="str" cm="1">
        <f t="array" aca="1" ref="AA30" ca="1">IF(ISNUMBER(Main!$F$13),MIN(IF($A$2:$A$302&gt;'Profile Data'!X30,$A$2:$A$302)),"--")</f>
        <v>--</v>
      </c>
      <c r="AB30" t="str" cm="1">
        <f t="array" aca="1" ref="AB30" ca="1">IF(ISNUMBER(Main!$F$14),MIN(IF($A$2:$A$302&gt;'Profile Data'!Y30,$A$2:$A$302)),"--")</f>
        <v>--</v>
      </c>
      <c r="AD30" t="e">
        <f ca="1">IF(ISNUMBER(Main!$F$3),INDEX($B$2:$B$302,MATCH(D30,$A$2:$A$302,0)),"--")</f>
        <v>#N/A</v>
      </c>
      <c r="AE30" t="e">
        <f ca="1">IF(ISNUMBER(Main!$F$4),INDEX($B$2:$B$302,MATCH(E30,$A$2:$A$302,0)),"--")</f>
        <v>#N/A</v>
      </c>
      <c r="AF30" t="e">
        <f ca="1">IF(ISNUMBER(Main!$F$5),INDEX($B$2:$B$302,MATCH(F30,$A$2:$A$302,0)),"--")</f>
        <v>#N/A</v>
      </c>
      <c r="AG30" t="e">
        <f ca="1">IF(ISNUMBER(Main!$F$6),INDEX($B$2:$B$302,MATCH(G30,$A$2:$A$302,0)),"--")</f>
        <v>#N/A</v>
      </c>
      <c r="AH30">
        <f ca="1">IF(ISNUMBER(Main!$F$7),INDEX($B$2:$B$302,MATCH(H30,$A$2:$A$302,0)),"--")</f>
        <v>75.2</v>
      </c>
      <c r="AI30" t="e">
        <f ca="1">IF(ISNUMBER(Main!$F$8),INDEX($B$2:$B$302,MATCH(I30,$A$2:$A$302,0)),"--")</f>
        <v>#N/A</v>
      </c>
      <c r="AJ30" t="str">
        <f ca="1">IF(ISNUMBER(Main!$F$9),INDEX($B$2:$B$302,MATCH(J30,$A$2:$A$302,0)),"--")</f>
        <v>--</v>
      </c>
      <c r="AK30" t="str">
        <f ca="1">IF(ISNUMBER(Main!$F$10),INDEX($B$2:$B$302,MATCH(K30,$A$2:$A$302,0)),"--")</f>
        <v>--</v>
      </c>
      <c r="AL30" t="str">
        <f ca="1">IF(ISNUMBER(Main!$F$11),INDEX($B$2:$B$302,MATCH(L30,$A$2:$A$302,0)),"--")</f>
        <v>--</v>
      </c>
      <c r="AM30" t="str">
        <f ca="1">IF(ISNUMBER(Main!$F$12),INDEX($B$2:$B$302,MATCH(M30,$A$2:$A$302,0)),"--")</f>
        <v>--</v>
      </c>
      <c r="AN30" t="str">
        <f ca="1">IF(ISNUMBER(Main!$F$13),INDEX($B$2:$B$302,MATCH(N30,$A$2:$A$302,0)),"--")</f>
        <v>--</v>
      </c>
      <c r="AO30" t="str">
        <f ca="1">IF(ISNUMBER(Main!$F$14),INDEX($B$2:$B$302,MATCH(O30,$A$2:$A$302,0)),"--")</f>
        <v>--</v>
      </c>
      <c r="AQ30">
        <f ca="1">IF(ISNUMBER(Main!$F$3),INDEX($B$2:$B$302,MATCH(Q30,$A$2:$A$302,0)),"--")</f>
        <v>0</v>
      </c>
      <c r="AR30">
        <f ca="1">IF(ISNUMBER(Main!$F$4),INDEX($B$2:$B$302,MATCH(R30,$A$2:$A$302,0)),"--")</f>
        <v>0</v>
      </c>
      <c r="AS30">
        <f ca="1">IF(ISNUMBER(Main!$F$5),INDEX($B$2:$B$302,MATCH(S30,$A$2:$A$302,0)),"--")</f>
        <v>0</v>
      </c>
      <c r="AT30">
        <f ca="1">IF(ISNUMBER(Main!$F$6),INDEX($B$2:$B$302,MATCH(T30,$A$2:$A$302,0)),"--")</f>
        <v>0</v>
      </c>
      <c r="AU30">
        <f ca="1">IF(ISNUMBER(Main!$F$7),INDEX($B$2:$B$302,MATCH(U30,$A$2:$A$302,0)),"--")</f>
        <v>84.1</v>
      </c>
      <c r="AV30">
        <f ca="1">IF(ISNUMBER(Main!$F$8),INDEX($B$2:$B$302,MATCH(V30,$A$2:$A$302,0)),"--")</f>
        <v>0</v>
      </c>
      <c r="AW30" t="str">
        <f ca="1">IF(ISNUMBER(Main!$F$9),INDEX($B$2:$B$302,MATCH(W30,$A$2:$A$302,0)),"--")</f>
        <v>--</v>
      </c>
      <c r="AX30" t="str">
        <f ca="1">IF(ISNUMBER(Main!$F$10),INDEX($B$2:$B$302,MATCH(X30,$A$2:$A$302,0)),"--")</f>
        <v>--</v>
      </c>
      <c r="AY30" t="str">
        <f ca="1">IF(ISNUMBER(Main!$F$11),INDEX($B$2:$B$302,MATCH(Y30,$A$2:$A$302,0)),"--")</f>
        <v>--</v>
      </c>
      <c r="AZ30" t="str">
        <f ca="1">IF(ISNUMBER(Main!$F$12),INDEX($B$2:$B$302,MATCH(Z30,$A$2:$A$302,0)),"--")</f>
        <v>--</v>
      </c>
      <c r="BA30" t="str">
        <f ca="1">IF(ISNUMBER(Main!$F$13),INDEX($B$2:$B$302,MATCH(AA30,$A$2:$A$302,0)),"--")</f>
        <v>--</v>
      </c>
      <c r="BB30" t="str">
        <f ca="1">IF(ISNUMBER(Main!$F$14),INDEX($B$2:$B$302,MATCH(AB30,$A$2:$A$302,0)),"--")</f>
        <v>--</v>
      </c>
      <c r="BD30">
        <f ca="1">IF(ISNUMBER(Main!$F$3),IF(D30=0,0,(('Profile Data'!N30-D30)*(AQ30-AD30))/(Q30-D30)+AD30),"--")</f>
        <v>0</v>
      </c>
      <c r="BE30">
        <f ca="1">IF(ISNUMBER(Main!$F$4),IF(E30=0,0,(('Profile Data'!O30-E30)*(AR30-AE30))/(R30-E30)+AE30),"--")</f>
        <v>0</v>
      </c>
      <c r="BF30">
        <f ca="1">IF(ISNUMBER(Main!$F$5),IF(F30=0,0,(('Profile Data'!P30-F30)*(AS30-AF30))/(S30-F30)+AF30),"--")</f>
        <v>0</v>
      </c>
      <c r="BG30">
        <f ca="1">IF(ISNUMBER(Main!$F$6),IF(G30=0,0,(('Profile Data'!Q30-G30)*(AT30-AG30))/(T30-G30)+AG30),"--")</f>
        <v>0</v>
      </c>
      <c r="BH30">
        <f ca="1">IF(ISNUMBER(Main!$F$7),IF(H30=0,0,(('Profile Data'!R30-H30)*(AU30-AH30))/(U30-H30)+AH30),"--")</f>
        <v>81.883899999999784</v>
      </c>
      <c r="BI30">
        <f ca="1">IF(ISNUMBER(Main!$F$8),IF(I30=0,0,(('Profile Data'!S30-I30)*(AV30-AI30))/(V30-I30)+AI30),"--")</f>
        <v>0</v>
      </c>
      <c r="BJ30" t="str">
        <f ca="1">IF(ISNUMBER(Main!$F$9),IF(J30=0,0,(('Profile Data'!T30-J30)*(AW30-AJ30))/(W30-J30)+AJ30),"--")</f>
        <v>--</v>
      </c>
      <c r="BK30" t="str">
        <f ca="1">IF(ISNUMBER(Main!$F$10),IF(K30=0,0,(('Profile Data'!U30-K30)*(AX30-AK30))/(X30-K30)+AK30),"--")</f>
        <v>--</v>
      </c>
      <c r="BL30" t="str">
        <f ca="1">IF(ISNUMBER(Main!$F$11),IF(L30=0,0,(('Profile Data'!V30-L30)*(AY30-AL30))/(Y30-L30)+AL30),"--")</f>
        <v>--</v>
      </c>
      <c r="BM30" t="str">
        <f ca="1">IF(ISNUMBER(Main!$F$12),IF(M30=0,0,(('Profile Data'!W30-M30)*(AZ30-AM30))/(Z30-M30)+AM30),"--")</f>
        <v>--</v>
      </c>
      <c r="BN30" t="str">
        <f ca="1">IF(ISNUMBER(Main!$F$13),IF(N30=0,0,(('Profile Data'!X30-N30)*(BA30-AN30))/(AA30-N30)+AN30),"--")</f>
        <v>--</v>
      </c>
      <c r="BO30" t="str">
        <f ca="1">IF(ISNUMBER(Main!$F$14),IF(O30=0,0,(('Profile Data'!Y30-O30)*(BB30-AO30))/(AB30-O30)+AO30),"--")</f>
        <v>--</v>
      </c>
    </row>
    <row r="31" spans="1:67" x14ac:dyDescent="0.3">
      <c r="A31">
        <v>556</v>
      </c>
      <c r="B31">
        <v>418944</v>
      </c>
      <c r="D31" cm="1">
        <f t="array" aca="1" ref="D31" ca="1">IF(ISNUMBER(Main!$F$3),MAX(IF($A$2:$A$302&lt;'Profile Data'!N31,$A$2:$A$302)),"--")</f>
        <v>0</v>
      </c>
      <c r="E31" cm="1">
        <f t="array" aca="1" ref="E31" ca="1">IF(ISNUMBER(Main!$F$4),MAX(IF($A$2:$A$302&lt;'Profile Data'!O31,$A$2:$A$302)),"--")</f>
        <v>0</v>
      </c>
      <c r="F31" cm="1">
        <f t="array" aca="1" ref="F31" ca="1">IF(ISNUMBER(Main!$F$5),MAX(IF($A$2:$A$302&lt;'Profile Data'!P31,$A$2:$A$302)),"--")</f>
        <v>0</v>
      </c>
      <c r="G31" cm="1">
        <f t="array" aca="1" ref="G31" ca="1">IF(ISNUMBER(Main!$F$6),MAX(IF($A$2:$A$302&lt;'Profile Data'!Q31,$A$2:$A$302)),"--")</f>
        <v>0</v>
      </c>
      <c r="H31" cm="1">
        <f t="array" aca="1" ref="H31" ca="1">IF(ISNUMBER(Main!$F$7),MAX(IF($A$2:$A$302&lt;'Profile Data'!R31,$A$2:$A$302)),"--")</f>
        <v>0</v>
      </c>
      <c r="I31" cm="1">
        <f t="array" aca="1" ref="I31" ca="1">IF(ISNUMBER(Main!$F$8),MAX(IF($A$2:$A$302&lt;'Profile Data'!S31,$A$2:$A$302)),"--")</f>
        <v>0</v>
      </c>
      <c r="J31" t="str" cm="1">
        <f t="array" aca="1" ref="J31" ca="1">IF(ISNUMBER(Main!$F$9),MAX(IF($A$2:$A$302&lt;'Profile Data'!T31,$A$2:$A$302)),"--")</f>
        <v>--</v>
      </c>
      <c r="K31" t="str" cm="1">
        <f t="array" aca="1" ref="K31" ca="1">IF(ISNUMBER(Main!$F$10),MAX(IF($A$2:$A$302&lt;'Profile Data'!U31,$A$2:$A$302)),"--")</f>
        <v>--</v>
      </c>
      <c r="L31" t="str" cm="1">
        <f t="array" aca="1" ref="L31" ca="1">IF(ISNUMBER(Main!$F$11),MAX(IF($A$2:$A$302&lt;'Profile Data'!V31,$A$2:$A$302)),"--")</f>
        <v>--</v>
      </c>
      <c r="M31" t="str" cm="1">
        <f t="array" aca="1" ref="M31" ca="1">IF(ISNUMBER(Main!$F$12),MAX(IF($A$2:$A$302&lt;'Profile Data'!W31,$A$2:$A$302)),"--")</f>
        <v>--</v>
      </c>
      <c r="N31" t="str" cm="1">
        <f t="array" aca="1" ref="N31" ca="1">IF(ISNUMBER(Main!$F$13),MAX(IF($A$2:$A$302&lt;'Profile Data'!X31,$A$2:$A$302)),"--")</f>
        <v>--</v>
      </c>
      <c r="O31" t="str" cm="1">
        <f t="array" aca="1" ref="O31" ca="1">IF(ISNUMBER(Main!$F$14),MAX(IF($A$2:$A$302&lt;'Profile Data'!Y31,$A$2:$A$302)),"--")</f>
        <v>--</v>
      </c>
      <c r="Q31" cm="1">
        <f t="array" aca="1" ref="Q31" ca="1">IF(ISNUMBER(Main!$F$3),MIN(IF($A$2:$A$302&gt;'Profile Data'!N31,$A$2:$A$302)),"--")</f>
        <v>285</v>
      </c>
      <c r="R31" cm="1">
        <f t="array" aca="1" ref="R31" ca="1">IF(ISNUMBER(Main!$F$4),MIN(IF($A$2:$A$302&gt;'Profile Data'!O31,$A$2:$A$302)),"--")</f>
        <v>285</v>
      </c>
      <c r="S31" cm="1">
        <f t="array" aca="1" ref="S31" ca="1">IF(ISNUMBER(Main!$F$5),MIN(IF($A$2:$A$302&gt;'Profile Data'!P31,$A$2:$A$302)),"--")</f>
        <v>285</v>
      </c>
      <c r="T31" cm="1">
        <f t="array" aca="1" ref="T31" ca="1">IF(ISNUMBER(Main!$F$6),MIN(IF($A$2:$A$302&gt;'Profile Data'!Q31,$A$2:$A$302)),"--")</f>
        <v>285</v>
      </c>
      <c r="U31" cm="1">
        <f t="array" aca="1" ref="U31" ca="1">IF(ISNUMBER(Main!$F$7),MIN(IF($A$2:$A$302&gt;'Profile Data'!R31,$A$2:$A$302)),"--")</f>
        <v>285</v>
      </c>
      <c r="V31" cm="1">
        <f t="array" aca="1" ref="V31" ca="1">IF(ISNUMBER(Main!$F$8),MIN(IF($A$2:$A$302&gt;'Profile Data'!S31,$A$2:$A$302)),"--")</f>
        <v>285</v>
      </c>
      <c r="W31" t="str" cm="1">
        <f t="array" aca="1" ref="W31" ca="1">IF(ISNUMBER(Main!$F$9),MIN(IF($A$2:$A$302&gt;'Profile Data'!T31,$A$2:$A$302)),"--")</f>
        <v>--</v>
      </c>
      <c r="X31" t="str" cm="1">
        <f t="array" aca="1" ref="X31" ca="1">IF(ISNUMBER(Main!$F$10),MIN(IF($A$2:$A$302&gt;'Profile Data'!U31,$A$2:$A$302)),"--")</f>
        <v>--</v>
      </c>
      <c r="Y31" t="str" cm="1">
        <f t="array" aca="1" ref="Y31" ca="1">IF(ISNUMBER(Main!$F$11),MIN(IF($A$2:$A$302&gt;'Profile Data'!V31,$A$2:$A$302)),"--")</f>
        <v>--</v>
      </c>
      <c r="Z31" t="str" cm="1">
        <f t="array" aca="1" ref="Z31" ca="1">IF(ISNUMBER(Main!$F$12),MIN(IF($A$2:$A$302&gt;'Profile Data'!W31,$A$2:$A$302)),"--")</f>
        <v>--</v>
      </c>
      <c r="AA31" t="str" cm="1">
        <f t="array" aca="1" ref="AA31" ca="1">IF(ISNUMBER(Main!$F$13),MIN(IF($A$2:$A$302&gt;'Profile Data'!X31,$A$2:$A$302)),"--")</f>
        <v>--</v>
      </c>
      <c r="AB31" t="str" cm="1">
        <f t="array" aca="1" ref="AB31" ca="1">IF(ISNUMBER(Main!$F$14),MIN(IF($A$2:$A$302&gt;'Profile Data'!Y31,$A$2:$A$302)),"--")</f>
        <v>--</v>
      </c>
      <c r="AD31" t="e">
        <f ca="1">IF(ISNUMBER(Main!$F$3),INDEX($B$2:$B$302,MATCH(D31,$A$2:$A$302,0)),"--")</f>
        <v>#N/A</v>
      </c>
      <c r="AE31" t="e">
        <f ca="1">IF(ISNUMBER(Main!$F$4),INDEX($B$2:$B$302,MATCH(E31,$A$2:$A$302,0)),"--")</f>
        <v>#N/A</v>
      </c>
      <c r="AF31" t="e">
        <f ca="1">IF(ISNUMBER(Main!$F$5),INDEX($B$2:$B$302,MATCH(F31,$A$2:$A$302,0)),"--")</f>
        <v>#N/A</v>
      </c>
      <c r="AG31" t="e">
        <f ca="1">IF(ISNUMBER(Main!$F$6),INDEX($B$2:$B$302,MATCH(G31,$A$2:$A$302,0)),"--")</f>
        <v>#N/A</v>
      </c>
      <c r="AH31" t="e">
        <f ca="1">IF(ISNUMBER(Main!$F$7),INDEX($B$2:$B$302,MATCH(H31,$A$2:$A$302,0)),"--")</f>
        <v>#N/A</v>
      </c>
      <c r="AI31" t="e">
        <f ca="1">IF(ISNUMBER(Main!$F$8),INDEX($B$2:$B$302,MATCH(I31,$A$2:$A$302,0)),"--")</f>
        <v>#N/A</v>
      </c>
      <c r="AJ31" t="str">
        <f ca="1">IF(ISNUMBER(Main!$F$9),INDEX($B$2:$B$302,MATCH(J31,$A$2:$A$302,0)),"--")</f>
        <v>--</v>
      </c>
      <c r="AK31" t="str">
        <f ca="1">IF(ISNUMBER(Main!$F$10),INDEX($B$2:$B$302,MATCH(K31,$A$2:$A$302,0)),"--")</f>
        <v>--</v>
      </c>
      <c r="AL31" t="str">
        <f ca="1">IF(ISNUMBER(Main!$F$11),INDEX($B$2:$B$302,MATCH(L31,$A$2:$A$302,0)),"--")</f>
        <v>--</v>
      </c>
      <c r="AM31" t="str">
        <f ca="1">IF(ISNUMBER(Main!$F$12),INDEX($B$2:$B$302,MATCH(M31,$A$2:$A$302,0)),"--")</f>
        <v>--</v>
      </c>
      <c r="AN31" t="str">
        <f ca="1">IF(ISNUMBER(Main!$F$13),INDEX($B$2:$B$302,MATCH(N31,$A$2:$A$302,0)),"--")</f>
        <v>--</v>
      </c>
      <c r="AO31" t="str">
        <f ca="1">IF(ISNUMBER(Main!$F$14),INDEX($B$2:$B$302,MATCH(O31,$A$2:$A$302,0)),"--")</f>
        <v>--</v>
      </c>
      <c r="AQ31">
        <f ca="1">IF(ISNUMBER(Main!$F$3),INDEX($B$2:$B$302,MATCH(Q31,$A$2:$A$302,0)),"--")</f>
        <v>0</v>
      </c>
      <c r="AR31">
        <f ca="1">IF(ISNUMBER(Main!$F$4),INDEX($B$2:$B$302,MATCH(R31,$A$2:$A$302,0)),"--")</f>
        <v>0</v>
      </c>
      <c r="AS31">
        <f ca="1">IF(ISNUMBER(Main!$F$5),INDEX($B$2:$B$302,MATCH(S31,$A$2:$A$302,0)),"--")</f>
        <v>0</v>
      </c>
      <c r="AT31">
        <f ca="1">IF(ISNUMBER(Main!$F$6),INDEX($B$2:$B$302,MATCH(T31,$A$2:$A$302,0)),"--")</f>
        <v>0</v>
      </c>
      <c r="AU31">
        <f ca="1">IF(ISNUMBER(Main!$F$7),INDEX($B$2:$B$302,MATCH(U31,$A$2:$A$302,0)),"--")</f>
        <v>0</v>
      </c>
      <c r="AV31">
        <f ca="1">IF(ISNUMBER(Main!$F$8),INDEX($B$2:$B$302,MATCH(V31,$A$2:$A$302,0)),"--")</f>
        <v>0</v>
      </c>
      <c r="AW31" t="str">
        <f ca="1">IF(ISNUMBER(Main!$F$9),INDEX($B$2:$B$302,MATCH(W31,$A$2:$A$302,0)),"--")</f>
        <v>--</v>
      </c>
      <c r="AX31" t="str">
        <f ca="1">IF(ISNUMBER(Main!$F$10),INDEX($B$2:$B$302,MATCH(X31,$A$2:$A$302,0)),"--")</f>
        <v>--</v>
      </c>
      <c r="AY31" t="str">
        <f ca="1">IF(ISNUMBER(Main!$F$11),INDEX($B$2:$B$302,MATCH(Y31,$A$2:$A$302,0)),"--")</f>
        <v>--</v>
      </c>
      <c r="AZ31" t="str">
        <f ca="1">IF(ISNUMBER(Main!$F$12),INDEX($B$2:$B$302,MATCH(Z31,$A$2:$A$302,0)),"--")</f>
        <v>--</v>
      </c>
      <c r="BA31" t="str">
        <f ca="1">IF(ISNUMBER(Main!$F$13),INDEX($B$2:$B$302,MATCH(AA31,$A$2:$A$302,0)),"--")</f>
        <v>--</v>
      </c>
      <c r="BB31" t="str">
        <f ca="1">IF(ISNUMBER(Main!$F$14),INDEX($B$2:$B$302,MATCH(AB31,$A$2:$A$302,0)),"--")</f>
        <v>--</v>
      </c>
      <c r="BD31">
        <f ca="1">IF(ISNUMBER(Main!$F$3),IF(D31=0,0,(('Profile Data'!N31-D31)*(AQ31-AD31))/(Q31-D31)+AD31),"--")</f>
        <v>0</v>
      </c>
      <c r="BE31">
        <f ca="1">IF(ISNUMBER(Main!$F$4),IF(E31=0,0,(('Profile Data'!O31-E31)*(AR31-AE31))/(R31-E31)+AE31),"--")</f>
        <v>0</v>
      </c>
      <c r="BF31">
        <f ca="1">IF(ISNUMBER(Main!$F$5),IF(F31=0,0,(('Profile Data'!P31-F31)*(AS31-AF31))/(S31-F31)+AF31),"--")</f>
        <v>0</v>
      </c>
      <c r="BG31">
        <f ca="1">IF(ISNUMBER(Main!$F$6),IF(G31=0,0,(('Profile Data'!Q31-G31)*(AT31-AG31))/(T31-G31)+AG31),"--")</f>
        <v>0</v>
      </c>
      <c r="BH31">
        <f ca="1">IF(ISNUMBER(Main!$F$7),IF(H31=0,0,(('Profile Data'!R31-H31)*(AU31-AH31))/(U31-H31)+AH31),"--")</f>
        <v>0</v>
      </c>
      <c r="BI31">
        <f ca="1">IF(ISNUMBER(Main!$F$8),IF(I31=0,0,(('Profile Data'!S31-I31)*(AV31-AI31))/(V31-I31)+AI31),"--")</f>
        <v>0</v>
      </c>
      <c r="BJ31" t="str">
        <f ca="1">IF(ISNUMBER(Main!$F$9),IF(J31=0,0,(('Profile Data'!T31-J31)*(AW31-AJ31))/(W31-J31)+AJ31),"--")</f>
        <v>--</v>
      </c>
      <c r="BK31" t="str">
        <f ca="1">IF(ISNUMBER(Main!$F$10),IF(K31=0,0,(('Profile Data'!U31-K31)*(AX31-AK31))/(X31-K31)+AK31),"--")</f>
        <v>--</v>
      </c>
      <c r="BL31" t="str">
        <f ca="1">IF(ISNUMBER(Main!$F$11),IF(L31=0,0,(('Profile Data'!V31-L31)*(AY31-AL31))/(Y31-L31)+AL31),"--")</f>
        <v>--</v>
      </c>
      <c r="BM31" t="str">
        <f ca="1">IF(ISNUMBER(Main!$F$12),IF(M31=0,0,(('Profile Data'!W31-M31)*(AZ31-AM31))/(Z31-M31)+AM31),"--")</f>
        <v>--</v>
      </c>
      <c r="BN31" t="str">
        <f ca="1">IF(ISNUMBER(Main!$F$13),IF(N31=0,0,(('Profile Data'!X31-N31)*(BA31-AN31))/(AA31-N31)+AN31),"--")</f>
        <v>--</v>
      </c>
      <c r="BO31" t="str">
        <f ca="1">IF(ISNUMBER(Main!$F$14),IF(O31=0,0,(('Profile Data'!Y31-O31)*(BB31-AO31))/(AB31-O31)+AO31),"--")</f>
        <v>--</v>
      </c>
    </row>
    <row r="32" spans="1:67" x14ac:dyDescent="0.3">
      <c r="A32">
        <v>555</v>
      </c>
      <c r="B32">
        <v>414627</v>
      </c>
      <c r="D32" cm="1">
        <f t="array" aca="1" ref="D32" ca="1">IF(ISNUMBER(Main!$F$3),MAX(IF($A$2:$A$302&lt;'Profile Data'!N32,$A$2:$A$302)),"--")</f>
        <v>0</v>
      </c>
      <c r="E32" cm="1">
        <f t="array" aca="1" ref="E32" ca="1">IF(ISNUMBER(Main!$F$4),MAX(IF($A$2:$A$302&lt;'Profile Data'!O32,$A$2:$A$302)),"--")</f>
        <v>0</v>
      </c>
      <c r="F32" cm="1">
        <f t="array" aca="1" ref="F32" ca="1">IF(ISNUMBER(Main!$F$5),MAX(IF($A$2:$A$302&lt;'Profile Data'!P32,$A$2:$A$302)),"--")</f>
        <v>0</v>
      </c>
      <c r="G32" cm="1">
        <f t="array" aca="1" ref="G32" ca="1">IF(ISNUMBER(Main!$F$6),MAX(IF($A$2:$A$302&lt;'Profile Data'!Q32,$A$2:$A$302)),"--")</f>
        <v>0</v>
      </c>
      <c r="H32" cm="1">
        <f t="array" aca="1" ref="H32" ca="1">IF(ISNUMBER(Main!$F$7),MAX(IF($A$2:$A$302&lt;'Profile Data'!R32,$A$2:$A$302)),"--")</f>
        <v>0</v>
      </c>
      <c r="I32" cm="1">
        <f t="array" aca="1" ref="I32" ca="1">IF(ISNUMBER(Main!$F$8),MAX(IF($A$2:$A$302&lt;'Profile Data'!S32,$A$2:$A$302)),"--")</f>
        <v>0</v>
      </c>
      <c r="J32" t="str" cm="1">
        <f t="array" aca="1" ref="J32" ca="1">IF(ISNUMBER(Main!$F$9),MAX(IF($A$2:$A$302&lt;'Profile Data'!T32,$A$2:$A$302)),"--")</f>
        <v>--</v>
      </c>
      <c r="K32" t="str" cm="1">
        <f t="array" aca="1" ref="K32" ca="1">IF(ISNUMBER(Main!$F$10),MAX(IF($A$2:$A$302&lt;'Profile Data'!U32,$A$2:$A$302)),"--")</f>
        <v>--</v>
      </c>
      <c r="L32" t="str" cm="1">
        <f t="array" aca="1" ref="L32" ca="1">IF(ISNUMBER(Main!$F$11),MAX(IF($A$2:$A$302&lt;'Profile Data'!V32,$A$2:$A$302)),"--")</f>
        <v>--</v>
      </c>
      <c r="M32" t="str" cm="1">
        <f t="array" aca="1" ref="M32" ca="1">IF(ISNUMBER(Main!$F$12),MAX(IF($A$2:$A$302&lt;'Profile Data'!W32,$A$2:$A$302)),"--")</f>
        <v>--</v>
      </c>
      <c r="N32" t="str" cm="1">
        <f t="array" aca="1" ref="N32" ca="1">IF(ISNUMBER(Main!$F$13),MAX(IF($A$2:$A$302&lt;'Profile Data'!X32,$A$2:$A$302)),"--")</f>
        <v>--</v>
      </c>
      <c r="O32" t="str" cm="1">
        <f t="array" aca="1" ref="O32" ca="1">IF(ISNUMBER(Main!$F$14),MAX(IF($A$2:$A$302&lt;'Profile Data'!Y32,$A$2:$A$302)),"--")</f>
        <v>--</v>
      </c>
      <c r="Q32" cm="1">
        <f t="array" aca="1" ref="Q32" ca="1">IF(ISNUMBER(Main!$F$3),MIN(IF($A$2:$A$302&gt;'Profile Data'!N32,$A$2:$A$302)),"--")</f>
        <v>285</v>
      </c>
      <c r="R32" cm="1">
        <f t="array" aca="1" ref="R32" ca="1">IF(ISNUMBER(Main!$F$4),MIN(IF($A$2:$A$302&gt;'Profile Data'!O32,$A$2:$A$302)),"--")</f>
        <v>285</v>
      </c>
      <c r="S32" cm="1">
        <f t="array" aca="1" ref="S32" ca="1">IF(ISNUMBER(Main!$F$5),MIN(IF($A$2:$A$302&gt;'Profile Data'!P32,$A$2:$A$302)),"--")</f>
        <v>285</v>
      </c>
      <c r="T32" cm="1">
        <f t="array" aca="1" ref="T32" ca="1">IF(ISNUMBER(Main!$F$6),MIN(IF($A$2:$A$302&gt;'Profile Data'!Q32,$A$2:$A$302)),"--")</f>
        <v>285</v>
      </c>
      <c r="U32" cm="1">
        <f t="array" aca="1" ref="U32" ca="1">IF(ISNUMBER(Main!$F$7),MIN(IF($A$2:$A$302&gt;'Profile Data'!R32,$A$2:$A$302)),"--")</f>
        <v>285</v>
      </c>
      <c r="V32" cm="1">
        <f t="array" aca="1" ref="V32" ca="1">IF(ISNUMBER(Main!$F$8),MIN(IF($A$2:$A$302&gt;'Profile Data'!S32,$A$2:$A$302)),"--")</f>
        <v>285</v>
      </c>
      <c r="W32" t="str" cm="1">
        <f t="array" aca="1" ref="W32" ca="1">IF(ISNUMBER(Main!$F$9),MIN(IF($A$2:$A$302&gt;'Profile Data'!T32,$A$2:$A$302)),"--")</f>
        <v>--</v>
      </c>
      <c r="X32" t="str" cm="1">
        <f t="array" aca="1" ref="X32" ca="1">IF(ISNUMBER(Main!$F$10),MIN(IF($A$2:$A$302&gt;'Profile Data'!U32,$A$2:$A$302)),"--")</f>
        <v>--</v>
      </c>
      <c r="Y32" t="str" cm="1">
        <f t="array" aca="1" ref="Y32" ca="1">IF(ISNUMBER(Main!$F$11),MIN(IF($A$2:$A$302&gt;'Profile Data'!V32,$A$2:$A$302)),"--")</f>
        <v>--</v>
      </c>
      <c r="Z32" t="str" cm="1">
        <f t="array" aca="1" ref="Z32" ca="1">IF(ISNUMBER(Main!$F$12),MIN(IF($A$2:$A$302&gt;'Profile Data'!W32,$A$2:$A$302)),"--")</f>
        <v>--</v>
      </c>
      <c r="AA32" t="str" cm="1">
        <f t="array" aca="1" ref="AA32" ca="1">IF(ISNUMBER(Main!$F$13),MIN(IF($A$2:$A$302&gt;'Profile Data'!X32,$A$2:$A$302)),"--")</f>
        <v>--</v>
      </c>
      <c r="AB32" t="str" cm="1">
        <f t="array" aca="1" ref="AB32" ca="1">IF(ISNUMBER(Main!$F$14),MIN(IF($A$2:$A$302&gt;'Profile Data'!Y32,$A$2:$A$302)),"--")</f>
        <v>--</v>
      </c>
      <c r="AD32" t="e">
        <f ca="1">IF(ISNUMBER(Main!$F$3),INDEX($B$2:$B$302,MATCH(D32,$A$2:$A$302,0)),"--")</f>
        <v>#N/A</v>
      </c>
      <c r="AE32" t="e">
        <f ca="1">IF(ISNUMBER(Main!$F$4),INDEX($B$2:$B$302,MATCH(E32,$A$2:$A$302,0)),"--")</f>
        <v>#N/A</v>
      </c>
      <c r="AF32" t="e">
        <f ca="1">IF(ISNUMBER(Main!$F$5),INDEX($B$2:$B$302,MATCH(F32,$A$2:$A$302,0)),"--")</f>
        <v>#N/A</v>
      </c>
      <c r="AG32" t="e">
        <f ca="1">IF(ISNUMBER(Main!$F$6),INDEX($B$2:$B$302,MATCH(G32,$A$2:$A$302,0)),"--")</f>
        <v>#N/A</v>
      </c>
      <c r="AH32" t="e">
        <f ca="1">IF(ISNUMBER(Main!$F$7),INDEX($B$2:$B$302,MATCH(H32,$A$2:$A$302,0)),"--")</f>
        <v>#N/A</v>
      </c>
      <c r="AI32" t="e">
        <f ca="1">IF(ISNUMBER(Main!$F$8),INDEX($B$2:$B$302,MATCH(I32,$A$2:$A$302,0)),"--")</f>
        <v>#N/A</v>
      </c>
      <c r="AJ32" t="str">
        <f ca="1">IF(ISNUMBER(Main!$F$9),INDEX($B$2:$B$302,MATCH(J32,$A$2:$A$302,0)),"--")</f>
        <v>--</v>
      </c>
      <c r="AK32" t="str">
        <f ca="1">IF(ISNUMBER(Main!$F$10),INDEX($B$2:$B$302,MATCH(K32,$A$2:$A$302,0)),"--")</f>
        <v>--</v>
      </c>
      <c r="AL32" t="str">
        <f ca="1">IF(ISNUMBER(Main!$F$11),INDEX($B$2:$B$302,MATCH(L32,$A$2:$A$302,0)),"--")</f>
        <v>--</v>
      </c>
      <c r="AM32" t="str">
        <f ca="1">IF(ISNUMBER(Main!$F$12),INDEX($B$2:$B$302,MATCH(M32,$A$2:$A$302,0)),"--")</f>
        <v>--</v>
      </c>
      <c r="AN32" t="str">
        <f ca="1">IF(ISNUMBER(Main!$F$13),INDEX($B$2:$B$302,MATCH(N32,$A$2:$A$302,0)),"--")</f>
        <v>--</v>
      </c>
      <c r="AO32" t="str">
        <f ca="1">IF(ISNUMBER(Main!$F$14),INDEX($B$2:$B$302,MATCH(O32,$A$2:$A$302,0)),"--")</f>
        <v>--</v>
      </c>
      <c r="AQ32">
        <f ca="1">IF(ISNUMBER(Main!$F$3),INDEX($B$2:$B$302,MATCH(Q32,$A$2:$A$302,0)),"--")</f>
        <v>0</v>
      </c>
      <c r="AR32">
        <f ca="1">IF(ISNUMBER(Main!$F$4),INDEX($B$2:$B$302,MATCH(R32,$A$2:$A$302,0)),"--")</f>
        <v>0</v>
      </c>
      <c r="AS32">
        <f ca="1">IF(ISNUMBER(Main!$F$5),INDEX($B$2:$B$302,MATCH(S32,$A$2:$A$302,0)),"--")</f>
        <v>0</v>
      </c>
      <c r="AT32">
        <f ca="1">IF(ISNUMBER(Main!$F$6),INDEX($B$2:$B$302,MATCH(T32,$A$2:$A$302,0)),"--")</f>
        <v>0</v>
      </c>
      <c r="AU32">
        <f ca="1">IF(ISNUMBER(Main!$F$7),INDEX($B$2:$B$302,MATCH(U32,$A$2:$A$302,0)),"--")</f>
        <v>0</v>
      </c>
      <c r="AV32">
        <f ca="1">IF(ISNUMBER(Main!$F$8),INDEX($B$2:$B$302,MATCH(V32,$A$2:$A$302,0)),"--")</f>
        <v>0</v>
      </c>
      <c r="AW32" t="str">
        <f ca="1">IF(ISNUMBER(Main!$F$9),INDEX($B$2:$B$302,MATCH(W32,$A$2:$A$302,0)),"--")</f>
        <v>--</v>
      </c>
      <c r="AX32" t="str">
        <f ca="1">IF(ISNUMBER(Main!$F$10),INDEX($B$2:$B$302,MATCH(X32,$A$2:$A$302,0)),"--")</f>
        <v>--</v>
      </c>
      <c r="AY32" t="str">
        <f ca="1">IF(ISNUMBER(Main!$F$11),INDEX($B$2:$B$302,MATCH(Y32,$A$2:$A$302,0)),"--")</f>
        <v>--</v>
      </c>
      <c r="AZ32" t="str">
        <f ca="1">IF(ISNUMBER(Main!$F$12),INDEX($B$2:$B$302,MATCH(Z32,$A$2:$A$302,0)),"--")</f>
        <v>--</v>
      </c>
      <c r="BA32" t="str">
        <f ca="1">IF(ISNUMBER(Main!$F$13),INDEX($B$2:$B$302,MATCH(AA32,$A$2:$A$302,0)),"--")</f>
        <v>--</v>
      </c>
      <c r="BB32" t="str">
        <f ca="1">IF(ISNUMBER(Main!$F$14),INDEX($B$2:$B$302,MATCH(AB32,$A$2:$A$302,0)),"--")</f>
        <v>--</v>
      </c>
      <c r="BD32">
        <f ca="1">IF(ISNUMBER(Main!$F$3),IF(D32=0,0,(('Profile Data'!N32-D32)*(AQ32-AD32))/(Q32-D32)+AD32),"--")</f>
        <v>0</v>
      </c>
      <c r="BE32">
        <f ca="1">IF(ISNUMBER(Main!$F$4),IF(E32=0,0,(('Profile Data'!O32-E32)*(AR32-AE32))/(R32-E32)+AE32),"--")</f>
        <v>0</v>
      </c>
      <c r="BF32">
        <f ca="1">IF(ISNUMBER(Main!$F$5),IF(F32=0,0,(('Profile Data'!P32-F32)*(AS32-AF32))/(S32-F32)+AF32),"--")</f>
        <v>0</v>
      </c>
      <c r="BG32">
        <f ca="1">IF(ISNUMBER(Main!$F$6),IF(G32=0,0,(('Profile Data'!Q32-G32)*(AT32-AG32))/(T32-G32)+AG32),"--")</f>
        <v>0</v>
      </c>
      <c r="BH32">
        <f ca="1">IF(ISNUMBER(Main!$F$7),IF(H32=0,0,(('Profile Data'!R32-H32)*(AU32-AH32))/(U32-H32)+AH32),"--")</f>
        <v>0</v>
      </c>
      <c r="BI32">
        <f ca="1">IF(ISNUMBER(Main!$F$8),IF(I32=0,0,(('Profile Data'!S32-I32)*(AV32-AI32))/(V32-I32)+AI32),"--")</f>
        <v>0</v>
      </c>
      <c r="BJ32" t="str">
        <f ca="1">IF(ISNUMBER(Main!$F$9),IF(J32=0,0,(('Profile Data'!T32-J32)*(AW32-AJ32))/(W32-J32)+AJ32),"--")</f>
        <v>--</v>
      </c>
      <c r="BK32" t="str">
        <f ca="1">IF(ISNUMBER(Main!$F$10),IF(K32=0,0,(('Profile Data'!U32-K32)*(AX32-AK32))/(X32-K32)+AK32),"--")</f>
        <v>--</v>
      </c>
      <c r="BL32" t="str">
        <f ca="1">IF(ISNUMBER(Main!$F$11),IF(L32=0,0,(('Profile Data'!V32-L32)*(AY32-AL32))/(Y32-L32)+AL32),"--")</f>
        <v>--</v>
      </c>
      <c r="BM32" t="str">
        <f ca="1">IF(ISNUMBER(Main!$F$12),IF(M32=0,0,(('Profile Data'!W32-M32)*(AZ32-AM32))/(Z32-M32)+AM32),"--")</f>
        <v>--</v>
      </c>
      <c r="BN32" t="str">
        <f ca="1">IF(ISNUMBER(Main!$F$13),IF(N32=0,0,(('Profile Data'!X32-N32)*(BA32-AN32))/(AA32-N32)+AN32),"--")</f>
        <v>--</v>
      </c>
      <c r="BO32" t="str">
        <f ca="1">IF(ISNUMBER(Main!$F$14),IF(O32=0,0,(('Profile Data'!Y32-O32)*(BB32-AO32))/(AB32-O32)+AO32),"--")</f>
        <v>--</v>
      </c>
    </row>
    <row r="33" spans="1:67" x14ac:dyDescent="0.3">
      <c r="A33">
        <v>554</v>
      </c>
      <c r="B33">
        <v>410337</v>
      </c>
      <c r="D33" cm="1">
        <f t="array" aca="1" ref="D33" ca="1">IF(ISNUMBER(Main!$F$3),MAX(IF($A$2:$A$302&lt;'Profile Data'!N33,$A$2:$A$302)),"--")</f>
        <v>0</v>
      </c>
      <c r="E33" cm="1">
        <f t="array" aca="1" ref="E33" ca="1">IF(ISNUMBER(Main!$F$4),MAX(IF($A$2:$A$302&lt;'Profile Data'!O33,$A$2:$A$302)),"--")</f>
        <v>0</v>
      </c>
      <c r="F33" cm="1">
        <f t="array" aca="1" ref="F33" ca="1">IF(ISNUMBER(Main!$F$5),MAX(IF($A$2:$A$302&lt;'Profile Data'!P33,$A$2:$A$302)),"--")</f>
        <v>0</v>
      </c>
      <c r="G33" cm="1">
        <f t="array" aca="1" ref="G33" ca="1">IF(ISNUMBER(Main!$F$6),MAX(IF($A$2:$A$302&lt;'Profile Data'!Q33,$A$2:$A$302)),"--")</f>
        <v>0</v>
      </c>
      <c r="H33" cm="1">
        <f t="array" aca="1" ref="H33" ca="1">IF(ISNUMBER(Main!$F$7),MAX(IF($A$2:$A$302&lt;'Profile Data'!R33,$A$2:$A$302)),"--")</f>
        <v>0</v>
      </c>
      <c r="I33" cm="1">
        <f t="array" aca="1" ref="I33" ca="1">IF(ISNUMBER(Main!$F$8),MAX(IF($A$2:$A$302&lt;'Profile Data'!S33,$A$2:$A$302)),"--")</f>
        <v>0</v>
      </c>
      <c r="J33" t="str" cm="1">
        <f t="array" aca="1" ref="J33" ca="1">IF(ISNUMBER(Main!$F$9),MAX(IF($A$2:$A$302&lt;'Profile Data'!T33,$A$2:$A$302)),"--")</f>
        <v>--</v>
      </c>
      <c r="K33" t="str" cm="1">
        <f t="array" aca="1" ref="K33" ca="1">IF(ISNUMBER(Main!$F$10),MAX(IF($A$2:$A$302&lt;'Profile Data'!U33,$A$2:$A$302)),"--")</f>
        <v>--</v>
      </c>
      <c r="L33" t="str" cm="1">
        <f t="array" aca="1" ref="L33" ca="1">IF(ISNUMBER(Main!$F$11),MAX(IF($A$2:$A$302&lt;'Profile Data'!V33,$A$2:$A$302)),"--")</f>
        <v>--</v>
      </c>
      <c r="M33" t="str" cm="1">
        <f t="array" aca="1" ref="M33" ca="1">IF(ISNUMBER(Main!$F$12),MAX(IF($A$2:$A$302&lt;'Profile Data'!W33,$A$2:$A$302)),"--")</f>
        <v>--</v>
      </c>
      <c r="N33" t="str" cm="1">
        <f t="array" aca="1" ref="N33" ca="1">IF(ISNUMBER(Main!$F$13),MAX(IF($A$2:$A$302&lt;'Profile Data'!X33,$A$2:$A$302)),"--")</f>
        <v>--</v>
      </c>
      <c r="O33" t="str" cm="1">
        <f t="array" aca="1" ref="O33" ca="1">IF(ISNUMBER(Main!$F$14),MAX(IF($A$2:$A$302&lt;'Profile Data'!Y33,$A$2:$A$302)),"--")</f>
        <v>--</v>
      </c>
      <c r="Q33" cm="1">
        <f t="array" aca="1" ref="Q33" ca="1">IF(ISNUMBER(Main!$F$3),MIN(IF($A$2:$A$302&gt;'Profile Data'!N33,$A$2:$A$302)),"--")</f>
        <v>285</v>
      </c>
      <c r="R33" cm="1">
        <f t="array" aca="1" ref="R33" ca="1">IF(ISNUMBER(Main!$F$4),MIN(IF($A$2:$A$302&gt;'Profile Data'!O33,$A$2:$A$302)),"--")</f>
        <v>285</v>
      </c>
      <c r="S33" cm="1">
        <f t="array" aca="1" ref="S33" ca="1">IF(ISNUMBER(Main!$F$5),MIN(IF($A$2:$A$302&gt;'Profile Data'!P33,$A$2:$A$302)),"--")</f>
        <v>285</v>
      </c>
      <c r="T33" cm="1">
        <f t="array" aca="1" ref="T33" ca="1">IF(ISNUMBER(Main!$F$6),MIN(IF($A$2:$A$302&gt;'Profile Data'!Q33,$A$2:$A$302)),"--")</f>
        <v>285</v>
      </c>
      <c r="U33" cm="1">
        <f t="array" aca="1" ref="U33" ca="1">IF(ISNUMBER(Main!$F$7),MIN(IF($A$2:$A$302&gt;'Profile Data'!R33,$A$2:$A$302)),"--")</f>
        <v>285</v>
      </c>
      <c r="V33" cm="1">
        <f t="array" aca="1" ref="V33" ca="1">IF(ISNUMBER(Main!$F$8),MIN(IF($A$2:$A$302&gt;'Profile Data'!S33,$A$2:$A$302)),"--")</f>
        <v>285</v>
      </c>
      <c r="W33" t="str" cm="1">
        <f t="array" aca="1" ref="W33" ca="1">IF(ISNUMBER(Main!$F$9),MIN(IF($A$2:$A$302&gt;'Profile Data'!T33,$A$2:$A$302)),"--")</f>
        <v>--</v>
      </c>
      <c r="X33" t="str" cm="1">
        <f t="array" aca="1" ref="X33" ca="1">IF(ISNUMBER(Main!$F$10),MIN(IF($A$2:$A$302&gt;'Profile Data'!U33,$A$2:$A$302)),"--")</f>
        <v>--</v>
      </c>
      <c r="Y33" t="str" cm="1">
        <f t="array" aca="1" ref="Y33" ca="1">IF(ISNUMBER(Main!$F$11),MIN(IF($A$2:$A$302&gt;'Profile Data'!V33,$A$2:$A$302)),"--")</f>
        <v>--</v>
      </c>
      <c r="Z33" t="str" cm="1">
        <f t="array" aca="1" ref="Z33" ca="1">IF(ISNUMBER(Main!$F$12),MIN(IF($A$2:$A$302&gt;'Profile Data'!W33,$A$2:$A$302)),"--")</f>
        <v>--</v>
      </c>
      <c r="AA33" t="str" cm="1">
        <f t="array" aca="1" ref="AA33" ca="1">IF(ISNUMBER(Main!$F$13),MIN(IF($A$2:$A$302&gt;'Profile Data'!X33,$A$2:$A$302)),"--")</f>
        <v>--</v>
      </c>
      <c r="AB33" t="str" cm="1">
        <f t="array" aca="1" ref="AB33" ca="1">IF(ISNUMBER(Main!$F$14),MIN(IF($A$2:$A$302&gt;'Profile Data'!Y33,$A$2:$A$302)),"--")</f>
        <v>--</v>
      </c>
      <c r="AD33" t="e">
        <f ca="1">IF(ISNUMBER(Main!$F$3),INDEX($B$2:$B$302,MATCH(D33,$A$2:$A$302,0)),"--")</f>
        <v>#N/A</v>
      </c>
      <c r="AE33" t="e">
        <f ca="1">IF(ISNUMBER(Main!$F$4),INDEX($B$2:$B$302,MATCH(E33,$A$2:$A$302,0)),"--")</f>
        <v>#N/A</v>
      </c>
      <c r="AF33" t="e">
        <f ca="1">IF(ISNUMBER(Main!$F$5),INDEX($B$2:$B$302,MATCH(F33,$A$2:$A$302,0)),"--")</f>
        <v>#N/A</v>
      </c>
      <c r="AG33" t="e">
        <f ca="1">IF(ISNUMBER(Main!$F$6),INDEX($B$2:$B$302,MATCH(G33,$A$2:$A$302,0)),"--")</f>
        <v>#N/A</v>
      </c>
      <c r="AH33" t="e">
        <f ca="1">IF(ISNUMBER(Main!$F$7),INDEX($B$2:$B$302,MATCH(H33,$A$2:$A$302,0)),"--")</f>
        <v>#N/A</v>
      </c>
      <c r="AI33" t="e">
        <f ca="1">IF(ISNUMBER(Main!$F$8),INDEX($B$2:$B$302,MATCH(I33,$A$2:$A$302,0)),"--")</f>
        <v>#N/A</v>
      </c>
      <c r="AJ33" t="str">
        <f ca="1">IF(ISNUMBER(Main!$F$9),INDEX($B$2:$B$302,MATCH(J33,$A$2:$A$302,0)),"--")</f>
        <v>--</v>
      </c>
      <c r="AK33" t="str">
        <f ca="1">IF(ISNUMBER(Main!$F$10),INDEX($B$2:$B$302,MATCH(K33,$A$2:$A$302,0)),"--")</f>
        <v>--</v>
      </c>
      <c r="AL33" t="str">
        <f ca="1">IF(ISNUMBER(Main!$F$11),INDEX($B$2:$B$302,MATCH(L33,$A$2:$A$302,0)),"--")</f>
        <v>--</v>
      </c>
      <c r="AM33" t="str">
        <f ca="1">IF(ISNUMBER(Main!$F$12),INDEX($B$2:$B$302,MATCH(M33,$A$2:$A$302,0)),"--")</f>
        <v>--</v>
      </c>
      <c r="AN33" t="str">
        <f ca="1">IF(ISNUMBER(Main!$F$13),INDEX($B$2:$B$302,MATCH(N33,$A$2:$A$302,0)),"--")</f>
        <v>--</v>
      </c>
      <c r="AO33" t="str">
        <f ca="1">IF(ISNUMBER(Main!$F$14),INDEX($B$2:$B$302,MATCH(O33,$A$2:$A$302,0)),"--")</f>
        <v>--</v>
      </c>
      <c r="AQ33">
        <f ca="1">IF(ISNUMBER(Main!$F$3),INDEX($B$2:$B$302,MATCH(Q33,$A$2:$A$302,0)),"--")</f>
        <v>0</v>
      </c>
      <c r="AR33">
        <f ca="1">IF(ISNUMBER(Main!$F$4),INDEX($B$2:$B$302,MATCH(R33,$A$2:$A$302,0)),"--")</f>
        <v>0</v>
      </c>
      <c r="AS33">
        <f ca="1">IF(ISNUMBER(Main!$F$5),INDEX($B$2:$B$302,MATCH(S33,$A$2:$A$302,0)),"--")</f>
        <v>0</v>
      </c>
      <c r="AT33">
        <f ca="1">IF(ISNUMBER(Main!$F$6),INDEX($B$2:$B$302,MATCH(T33,$A$2:$A$302,0)),"--")</f>
        <v>0</v>
      </c>
      <c r="AU33">
        <f ca="1">IF(ISNUMBER(Main!$F$7),INDEX($B$2:$B$302,MATCH(U33,$A$2:$A$302,0)),"--")</f>
        <v>0</v>
      </c>
      <c r="AV33">
        <f ca="1">IF(ISNUMBER(Main!$F$8),INDEX($B$2:$B$302,MATCH(V33,$A$2:$A$302,0)),"--")</f>
        <v>0</v>
      </c>
      <c r="AW33" t="str">
        <f ca="1">IF(ISNUMBER(Main!$F$9),INDEX($B$2:$B$302,MATCH(W33,$A$2:$A$302,0)),"--")</f>
        <v>--</v>
      </c>
      <c r="AX33" t="str">
        <f ca="1">IF(ISNUMBER(Main!$F$10),INDEX($B$2:$B$302,MATCH(X33,$A$2:$A$302,0)),"--")</f>
        <v>--</v>
      </c>
      <c r="AY33" t="str">
        <f ca="1">IF(ISNUMBER(Main!$F$11),INDEX($B$2:$B$302,MATCH(Y33,$A$2:$A$302,0)),"--")</f>
        <v>--</v>
      </c>
      <c r="AZ33" t="str">
        <f ca="1">IF(ISNUMBER(Main!$F$12),INDEX($B$2:$B$302,MATCH(Z33,$A$2:$A$302,0)),"--")</f>
        <v>--</v>
      </c>
      <c r="BA33" t="str">
        <f ca="1">IF(ISNUMBER(Main!$F$13),INDEX($B$2:$B$302,MATCH(AA33,$A$2:$A$302,0)),"--")</f>
        <v>--</v>
      </c>
      <c r="BB33" t="str">
        <f ca="1">IF(ISNUMBER(Main!$F$14),INDEX($B$2:$B$302,MATCH(AB33,$A$2:$A$302,0)),"--")</f>
        <v>--</v>
      </c>
      <c r="BD33">
        <f ca="1">IF(ISNUMBER(Main!$F$3),IF(D33=0,0,(('Profile Data'!N33-D33)*(AQ33-AD33))/(Q33-D33)+AD33),"--")</f>
        <v>0</v>
      </c>
      <c r="BE33">
        <f ca="1">IF(ISNUMBER(Main!$F$4),IF(E33=0,0,(('Profile Data'!O33-E33)*(AR33-AE33))/(R33-E33)+AE33),"--")</f>
        <v>0</v>
      </c>
      <c r="BF33">
        <f ca="1">IF(ISNUMBER(Main!$F$5),IF(F33=0,0,(('Profile Data'!P33-F33)*(AS33-AF33))/(S33-F33)+AF33),"--")</f>
        <v>0</v>
      </c>
      <c r="BG33">
        <f ca="1">IF(ISNUMBER(Main!$F$6),IF(G33=0,0,(('Profile Data'!Q33-G33)*(AT33-AG33))/(T33-G33)+AG33),"--")</f>
        <v>0</v>
      </c>
      <c r="BH33">
        <f ca="1">IF(ISNUMBER(Main!$F$7),IF(H33=0,0,(('Profile Data'!R33-H33)*(AU33-AH33))/(U33-H33)+AH33),"--")</f>
        <v>0</v>
      </c>
      <c r="BI33">
        <f ca="1">IF(ISNUMBER(Main!$F$8),IF(I33=0,0,(('Profile Data'!S33-I33)*(AV33-AI33))/(V33-I33)+AI33),"--")</f>
        <v>0</v>
      </c>
      <c r="BJ33" t="str">
        <f ca="1">IF(ISNUMBER(Main!$F$9),IF(J33=0,0,(('Profile Data'!T33-J33)*(AW33-AJ33))/(W33-J33)+AJ33),"--")</f>
        <v>--</v>
      </c>
      <c r="BK33" t="str">
        <f ca="1">IF(ISNUMBER(Main!$F$10),IF(K33=0,0,(('Profile Data'!U33-K33)*(AX33-AK33))/(X33-K33)+AK33),"--")</f>
        <v>--</v>
      </c>
      <c r="BL33" t="str">
        <f ca="1">IF(ISNUMBER(Main!$F$11),IF(L33=0,0,(('Profile Data'!V33-L33)*(AY33-AL33))/(Y33-L33)+AL33),"--")</f>
        <v>--</v>
      </c>
      <c r="BM33" t="str">
        <f ca="1">IF(ISNUMBER(Main!$F$12),IF(M33=0,0,(('Profile Data'!W33-M33)*(AZ33-AM33))/(Z33-M33)+AM33),"--")</f>
        <v>--</v>
      </c>
      <c r="BN33" t="str">
        <f ca="1">IF(ISNUMBER(Main!$F$13),IF(N33=0,0,(('Profile Data'!X33-N33)*(BA33-AN33))/(AA33-N33)+AN33),"--")</f>
        <v>--</v>
      </c>
      <c r="BO33" t="str">
        <f ca="1">IF(ISNUMBER(Main!$F$14),IF(O33=0,0,(('Profile Data'!Y33-O33)*(BB33-AO33))/(AB33-O33)+AO33),"--")</f>
        <v>--</v>
      </c>
    </row>
    <row r="34" spans="1:67" x14ac:dyDescent="0.3">
      <c r="A34">
        <v>553</v>
      </c>
      <c r="B34">
        <v>406074</v>
      </c>
      <c r="D34" cm="1">
        <f t="array" aca="1" ref="D34" ca="1">IF(ISNUMBER(Main!$F$3),MAX(IF($A$2:$A$302&lt;'Profile Data'!N34,$A$2:$A$302)),"--")</f>
        <v>0</v>
      </c>
      <c r="E34" cm="1">
        <f t="array" aca="1" ref="E34" ca="1">IF(ISNUMBER(Main!$F$4),MAX(IF($A$2:$A$302&lt;'Profile Data'!O34,$A$2:$A$302)),"--")</f>
        <v>0</v>
      </c>
      <c r="F34" cm="1">
        <f t="array" aca="1" ref="F34" ca="1">IF(ISNUMBER(Main!$F$5),MAX(IF($A$2:$A$302&lt;'Profile Data'!P34,$A$2:$A$302)),"--")</f>
        <v>0</v>
      </c>
      <c r="G34" cm="1">
        <f t="array" aca="1" ref="G34" ca="1">IF(ISNUMBER(Main!$F$6),MAX(IF($A$2:$A$302&lt;'Profile Data'!Q34,$A$2:$A$302)),"--")</f>
        <v>0</v>
      </c>
      <c r="H34" cm="1">
        <f t="array" aca="1" ref="H34" ca="1">IF(ISNUMBER(Main!$F$7),MAX(IF($A$2:$A$302&lt;'Profile Data'!R34,$A$2:$A$302)),"--")</f>
        <v>0</v>
      </c>
      <c r="I34" cm="1">
        <f t="array" aca="1" ref="I34" ca="1">IF(ISNUMBER(Main!$F$8),MAX(IF($A$2:$A$302&lt;'Profile Data'!S34,$A$2:$A$302)),"--")</f>
        <v>0</v>
      </c>
      <c r="J34" t="str" cm="1">
        <f t="array" aca="1" ref="J34" ca="1">IF(ISNUMBER(Main!$F$9),MAX(IF($A$2:$A$302&lt;'Profile Data'!T34,$A$2:$A$302)),"--")</f>
        <v>--</v>
      </c>
      <c r="K34" t="str" cm="1">
        <f t="array" aca="1" ref="K34" ca="1">IF(ISNUMBER(Main!$F$10),MAX(IF($A$2:$A$302&lt;'Profile Data'!U34,$A$2:$A$302)),"--")</f>
        <v>--</v>
      </c>
      <c r="L34" t="str" cm="1">
        <f t="array" aca="1" ref="L34" ca="1">IF(ISNUMBER(Main!$F$11),MAX(IF($A$2:$A$302&lt;'Profile Data'!V34,$A$2:$A$302)),"--")</f>
        <v>--</v>
      </c>
      <c r="M34" t="str" cm="1">
        <f t="array" aca="1" ref="M34" ca="1">IF(ISNUMBER(Main!$F$12),MAX(IF($A$2:$A$302&lt;'Profile Data'!W34,$A$2:$A$302)),"--")</f>
        <v>--</v>
      </c>
      <c r="N34" t="str" cm="1">
        <f t="array" aca="1" ref="N34" ca="1">IF(ISNUMBER(Main!$F$13),MAX(IF($A$2:$A$302&lt;'Profile Data'!X34,$A$2:$A$302)),"--")</f>
        <v>--</v>
      </c>
      <c r="O34" t="str" cm="1">
        <f t="array" aca="1" ref="O34" ca="1">IF(ISNUMBER(Main!$F$14),MAX(IF($A$2:$A$302&lt;'Profile Data'!Y34,$A$2:$A$302)),"--")</f>
        <v>--</v>
      </c>
      <c r="Q34" cm="1">
        <f t="array" aca="1" ref="Q34" ca="1">IF(ISNUMBER(Main!$F$3),MIN(IF($A$2:$A$302&gt;'Profile Data'!N34,$A$2:$A$302)),"--")</f>
        <v>285</v>
      </c>
      <c r="R34" cm="1">
        <f t="array" aca="1" ref="R34" ca="1">IF(ISNUMBER(Main!$F$4),MIN(IF($A$2:$A$302&gt;'Profile Data'!O34,$A$2:$A$302)),"--")</f>
        <v>285</v>
      </c>
      <c r="S34" cm="1">
        <f t="array" aca="1" ref="S34" ca="1">IF(ISNUMBER(Main!$F$5),MIN(IF($A$2:$A$302&gt;'Profile Data'!P34,$A$2:$A$302)),"--")</f>
        <v>285</v>
      </c>
      <c r="T34" cm="1">
        <f t="array" aca="1" ref="T34" ca="1">IF(ISNUMBER(Main!$F$6),MIN(IF($A$2:$A$302&gt;'Profile Data'!Q34,$A$2:$A$302)),"--")</f>
        <v>285</v>
      </c>
      <c r="U34" cm="1">
        <f t="array" aca="1" ref="U34" ca="1">IF(ISNUMBER(Main!$F$7),MIN(IF($A$2:$A$302&gt;'Profile Data'!R34,$A$2:$A$302)),"--")</f>
        <v>285</v>
      </c>
      <c r="V34" cm="1">
        <f t="array" aca="1" ref="V34" ca="1">IF(ISNUMBER(Main!$F$8),MIN(IF($A$2:$A$302&gt;'Profile Data'!S34,$A$2:$A$302)),"--")</f>
        <v>285</v>
      </c>
      <c r="W34" t="str" cm="1">
        <f t="array" aca="1" ref="W34" ca="1">IF(ISNUMBER(Main!$F$9),MIN(IF($A$2:$A$302&gt;'Profile Data'!T34,$A$2:$A$302)),"--")</f>
        <v>--</v>
      </c>
      <c r="X34" t="str" cm="1">
        <f t="array" aca="1" ref="X34" ca="1">IF(ISNUMBER(Main!$F$10),MIN(IF($A$2:$A$302&gt;'Profile Data'!U34,$A$2:$A$302)),"--")</f>
        <v>--</v>
      </c>
      <c r="Y34" t="str" cm="1">
        <f t="array" aca="1" ref="Y34" ca="1">IF(ISNUMBER(Main!$F$11),MIN(IF($A$2:$A$302&gt;'Profile Data'!V34,$A$2:$A$302)),"--")</f>
        <v>--</v>
      </c>
      <c r="Z34" t="str" cm="1">
        <f t="array" aca="1" ref="Z34" ca="1">IF(ISNUMBER(Main!$F$12),MIN(IF($A$2:$A$302&gt;'Profile Data'!W34,$A$2:$A$302)),"--")</f>
        <v>--</v>
      </c>
      <c r="AA34" t="str" cm="1">
        <f t="array" aca="1" ref="AA34" ca="1">IF(ISNUMBER(Main!$F$13),MIN(IF($A$2:$A$302&gt;'Profile Data'!X34,$A$2:$A$302)),"--")</f>
        <v>--</v>
      </c>
      <c r="AB34" t="str" cm="1">
        <f t="array" aca="1" ref="AB34" ca="1">IF(ISNUMBER(Main!$F$14),MIN(IF($A$2:$A$302&gt;'Profile Data'!Y34,$A$2:$A$302)),"--")</f>
        <v>--</v>
      </c>
      <c r="AD34" t="e">
        <f ca="1">IF(ISNUMBER(Main!$F$3),INDEX($B$2:$B$302,MATCH(D34,$A$2:$A$302,0)),"--")</f>
        <v>#N/A</v>
      </c>
      <c r="AE34" t="e">
        <f ca="1">IF(ISNUMBER(Main!$F$4),INDEX($B$2:$B$302,MATCH(E34,$A$2:$A$302,0)),"--")</f>
        <v>#N/A</v>
      </c>
      <c r="AF34" t="e">
        <f ca="1">IF(ISNUMBER(Main!$F$5),INDEX($B$2:$B$302,MATCH(F34,$A$2:$A$302,0)),"--")</f>
        <v>#N/A</v>
      </c>
      <c r="AG34" t="e">
        <f ca="1">IF(ISNUMBER(Main!$F$6),INDEX($B$2:$B$302,MATCH(G34,$A$2:$A$302,0)),"--")</f>
        <v>#N/A</v>
      </c>
      <c r="AH34" t="e">
        <f ca="1">IF(ISNUMBER(Main!$F$7),INDEX($B$2:$B$302,MATCH(H34,$A$2:$A$302,0)),"--")</f>
        <v>#N/A</v>
      </c>
      <c r="AI34" t="e">
        <f ca="1">IF(ISNUMBER(Main!$F$8),INDEX($B$2:$B$302,MATCH(I34,$A$2:$A$302,0)),"--")</f>
        <v>#N/A</v>
      </c>
      <c r="AJ34" t="str">
        <f ca="1">IF(ISNUMBER(Main!$F$9),INDEX($B$2:$B$302,MATCH(J34,$A$2:$A$302,0)),"--")</f>
        <v>--</v>
      </c>
      <c r="AK34" t="str">
        <f ca="1">IF(ISNUMBER(Main!$F$10),INDEX($B$2:$B$302,MATCH(K34,$A$2:$A$302,0)),"--")</f>
        <v>--</v>
      </c>
      <c r="AL34" t="str">
        <f ca="1">IF(ISNUMBER(Main!$F$11),INDEX($B$2:$B$302,MATCH(L34,$A$2:$A$302,0)),"--")</f>
        <v>--</v>
      </c>
      <c r="AM34" t="str">
        <f ca="1">IF(ISNUMBER(Main!$F$12),INDEX($B$2:$B$302,MATCH(M34,$A$2:$A$302,0)),"--")</f>
        <v>--</v>
      </c>
      <c r="AN34" t="str">
        <f ca="1">IF(ISNUMBER(Main!$F$13),INDEX($B$2:$B$302,MATCH(N34,$A$2:$A$302,0)),"--")</f>
        <v>--</v>
      </c>
      <c r="AO34" t="str">
        <f ca="1">IF(ISNUMBER(Main!$F$14),INDEX($B$2:$B$302,MATCH(O34,$A$2:$A$302,0)),"--")</f>
        <v>--</v>
      </c>
      <c r="AQ34">
        <f ca="1">IF(ISNUMBER(Main!$F$3),INDEX($B$2:$B$302,MATCH(Q34,$A$2:$A$302,0)),"--")</f>
        <v>0</v>
      </c>
      <c r="AR34">
        <f ca="1">IF(ISNUMBER(Main!$F$4),INDEX($B$2:$B$302,MATCH(R34,$A$2:$A$302,0)),"--")</f>
        <v>0</v>
      </c>
      <c r="AS34">
        <f ca="1">IF(ISNUMBER(Main!$F$5),INDEX($B$2:$B$302,MATCH(S34,$A$2:$A$302,0)),"--")</f>
        <v>0</v>
      </c>
      <c r="AT34">
        <f ca="1">IF(ISNUMBER(Main!$F$6),INDEX($B$2:$B$302,MATCH(T34,$A$2:$A$302,0)),"--")</f>
        <v>0</v>
      </c>
      <c r="AU34">
        <f ca="1">IF(ISNUMBER(Main!$F$7),INDEX($B$2:$B$302,MATCH(U34,$A$2:$A$302,0)),"--")</f>
        <v>0</v>
      </c>
      <c r="AV34">
        <f ca="1">IF(ISNUMBER(Main!$F$8),INDEX($B$2:$B$302,MATCH(V34,$A$2:$A$302,0)),"--")</f>
        <v>0</v>
      </c>
      <c r="AW34" t="str">
        <f ca="1">IF(ISNUMBER(Main!$F$9),INDEX($B$2:$B$302,MATCH(W34,$A$2:$A$302,0)),"--")</f>
        <v>--</v>
      </c>
      <c r="AX34" t="str">
        <f ca="1">IF(ISNUMBER(Main!$F$10),INDEX($B$2:$B$302,MATCH(X34,$A$2:$A$302,0)),"--")</f>
        <v>--</v>
      </c>
      <c r="AY34" t="str">
        <f ca="1">IF(ISNUMBER(Main!$F$11),INDEX($B$2:$B$302,MATCH(Y34,$A$2:$A$302,0)),"--")</f>
        <v>--</v>
      </c>
      <c r="AZ34" t="str">
        <f ca="1">IF(ISNUMBER(Main!$F$12),INDEX($B$2:$B$302,MATCH(Z34,$A$2:$A$302,0)),"--")</f>
        <v>--</v>
      </c>
      <c r="BA34" t="str">
        <f ca="1">IF(ISNUMBER(Main!$F$13),INDEX($B$2:$B$302,MATCH(AA34,$A$2:$A$302,0)),"--")</f>
        <v>--</v>
      </c>
      <c r="BB34" t="str">
        <f ca="1">IF(ISNUMBER(Main!$F$14),INDEX($B$2:$B$302,MATCH(AB34,$A$2:$A$302,0)),"--")</f>
        <v>--</v>
      </c>
      <c r="BD34">
        <f ca="1">IF(ISNUMBER(Main!$F$3),IF(D34=0,0,(('Profile Data'!N34-D34)*(AQ34-AD34))/(Q34-D34)+AD34),"--")</f>
        <v>0</v>
      </c>
      <c r="BE34">
        <f ca="1">IF(ISNUMBER(Main!$F$4),IF(E34=0,0,(('Profile Data'!O34-E34)*(AR34-AE34))/(R34-E34)+AE34),"--")</f>
        <v>0</v>
      </c>
      <c r="BF34">
        <f ca="1">IF(ISNUMBER(Main!$F$5),IF(F34=0,0,(('Profile Data'!P34-F34)*(AS34-AF34))/(S34-F34)+AF34),"--")</f>
        <v>0</v>
      </c>
      <c r="BG34">
        <f ca="1">IF(ISNUMBER(Main!$F$6),IF(G34=0,0,(('Profile Data'!Q34-G34)*(AT34-AG34))/(T34-G34)+AG34),"--")</f>
        <v>0</v>
      </c>
      <c r="BH34">
        <f ca="1">IF(ISNUMBER(Main!$F$7),IF(H34=0,0,(('Profile Data'!R34-H34)*(AU34-AH34))/(U34-H34)+AH34),"--")</f>
        <v>0</v>
      </c>
      <c r="BI34">
        <f ca="1">IF(ISNUMBER(Main!$F$8),IF(I34=0,0,(('Profile Data'!S34-I34)*(AV34-AI34))/(V34-I34)+AI34),"--")</f>
        <v>0</v>
      </c>
      <c r="BJ34" t="str">
        <f ca="1">IF(ISNUMBER(Main!$F$9),IF(J34=0,0,(('Profile Data'!T34-J34)*(AW34-AJ34))/(W34-J34)+AJ34),"--")</f>
        <v>--</v>
      </c>
      <c r="BK34" t="str">
        <f ca="1">IF(ISNUMBER(Main!$F$10),IF(K34=0,0,(('Profile Data'!U34-K34)*(AX34-AK34))/(X34-K34)+AK34),"--")</f>
        <v>--</v>
      </c>
      <c r="BL34" t="str">
        <f ca="1">IF(ISNUMBER(Main!$F$11),IF(L34=0,0,(('Profile Data'!V34-L34)*(AY34-AL34))/(Y34-L34)+AL34),"--")</f>
        <v>--</v>
      </c>
      <c r="BM34" t="str">
        <f ca="1">IF(ISNUMBER(Main!$F$12),IF(M34=0,0,(('Profile Data'!W34-M34)*(AZ34-AM34))/(Z34-M34)+AM34),"--")</f>
        <v>--</v>
      </c>
      <c r="BN34" t="str">
        <f ca="1">IF(ISNUMBER(Main!$F$13),IF(N34=0,0,(('Profile Data'!X34-N34)*(BA34-AN34))/(AA34-N34)+AN34),"--")</f>
        <v>--</v>
      </c>
      <c r="BO34" t="str">
        <f ca="1">IF(ISNUMBER(Main!$F$14),IF(O34=0,0,(('Profile Data'!Y34-O34)*(BB34-AO34))/(AB34-O34)+AO34),"--")</f>
        <v>--</v>
      </c>
    </row>
    <row r="35" spans="1:67" x14ac:dyDescent="0.3">
      <c r="A35">
        <v>552</v>
      </c>
      <c r="B35">
        <v>401838</v>
      </c>
      <c r="D35" cm="1">
        <f t="array" aca="1" ref="D35" ca="1">IF(ISNUMBER(Main!$F$3),MAX(IF($A$2:$A$302&lt;'Profile Data'!N35,$A$2:$A$302)),"--")</f>
        <v>0</v>
      </c>
      <c r="E35" cm="1">
        <f t="array" aca="1" ref="E35" ca="1">IF(ISNUMBER(Main!$F$4),MAX(IF($A$2:$A$302&lt;'Profile Data'!O35,$A$2:$A$302)),"--")</f>
        <v>0</v>
      </c>
      <c r="F35" cm="1">
        <f t="array" aca="1" ref="F35" ca="1">IF(ISNUMBER(Main!$F$5),MAX(IF($A$2:$A$302&lt;'Profile Data'!P35,$A$2:$A$302)),"--")</f>
        <v>0</v>
      </c>
      <c r="G35" cm="1">
        <f t="array" aca="1" ref="G35" ca="1">IF(ISNUMBER(Main!$F$6),MAX(IF($A$2:$A$302&lt;'Profile Data'!Q35,$A$2:$A$302)),"--")</f>
        <v>0</v>
      </c>
      <c r="H35" cm="1">
        <f t="array" aca="1" ref="H35" ca="1">IF(ISNUMBER(Main!$F$7),MAX(IF($A$2:$A$302&lt;'Profile Data'!R35,$A$2:$A$302)),"--")</f>
        <v>0</v>
      </c>
      <c r="I35" cm="1">
        <f t="array" aca="1" ref="I35" ca="1">IF(ISNUMBER(Main!$F$8),MAX(IF($A$2:$A$302&lt;'Profile Data'!S35,$A$2:$A$302)),"--")</f>
        <v>0</v>
      </c>
      <c r="J35" t="str" cm="1">
        <f t="array" aca="1" ref="J35" ca="1">IF(ISNUMBER(Main!$F$9),MAX(IF($A$2:$A$302&lt;'Profile Data'!T35,$A$2:$A$302)),"--")</f>
        <v>--</v>
      </c>
      <c r="K35" t="str" cm="1">
        <f t="array" aca="1" ref="K35" ca="1">IF(ISNUMBER(Main!$F$10),MAX(IF($A$2:$A$302&lt;'Profile Data'!U35,$A$2:$A$302)),"--")</f>
        <v>--</v>
      </c>
      <c r="L35" t="str" cm="1">
        <f t="array" aca="1" ref="L35" ca="1">IF(ISNUMBER(Main!$F$11),MAX(IF($A$2:$A$302&lt;'Profile Data'!V35,$A$2:$A$302)),"--")</f>
        <v>--</v>
      </c>
      <c r="M35" t="str" cm="1">
        <f t="array" aca="1" ref="M35" ca="1">IF(ISNUMBER(Main!$F$12),MAX(IF($A$2:$A$302&lt;'Profile Data'!W35,$A$2:$A$302)),"--")</f>
        <v>--</v>
      </c>
      <c r="N35" t="str" cm="1">
        <f t="array" aca="1" ref="N35" ca="1">IF(ISNUMBER(Main!$F$13),MAX(IF($A$2:$A$302&lt;'Profile Data'!X35,$A$2:$A$302)),"--")</f>
        <v>--</v>
      </c>
      <c r="O35" t="str" cm="1">
        <f t="array" aca="1" ref="O35" ca="1">IF(ISNUMBER(Main!$F$14),MAX(IF($A$2:$A$302&lt;'Profile Data'!Y35,$A$2:$A$302)),"--")</f>
        <v>--</v>
      </c>
      <c r="Q35" cm="1">
        <f t="array" aca="1" ref="Q35" ca="1">IF(ISNUMBER(Main!$F$3),MIN(IF($A$2:$A$302&gt;'Profile Data'!N35,$A$2:$A$302)),"--")</f>
        <v>285</v>
      </c>
      <c r="R35" cm="1">
        <f t="array" aca="1" ref="R35" ca="1">IF(ISNUMBER(Main!$F$4),MIN(IF($A$2:$A$302&gt;'Profile Data'!O35,$A$2:$A$302)),"--")</f>
        <v>285</v>
      </c>
      <c r="S35" cm="1">
        <f t="array" aca="1" ref="S35" ca="1">IF(ISNUMBER(Main!$F$5),MIN(IF($A$2:$A$302&gt;'Profile Data'!P35,$A$2:$A$302)),"--")</f>
        <v>285</v>
      </c>
      <c r="T35" cm="1">
        <f t="array" aca="1" ref="T35" ca="1">IF(ISNUMBER(Main!$F$6),MIN(IF($A$2:$A$302&gt;'Profile Data'!Q35,$A$2:$A$302)),"--")</f>
        <v>285</v>
      </c>
      <c r="U35" cm="1">
        <f t="array" aca="1" ref="U35" ca="1">IF(ISNUMBER(Main!$F$7),MIN(IF($A$2:$A$302&gt;'Profile Data'!R35,$A$2:$A$302)),"--")</f>
        <v>285</v>
      </c>
      <c r="V35" cm="1">
        <f t="array" aca="1" ref="V35" ca="1">IF(ISNUMBER(Main!$F$8),MIN(IF($A$2:$A$302&gt;'Profile Data'!S35,$A$2:$A$302)),"--")</f>
        <v>285</v>
      </c>
      <c r="W35" t="str" cm="1">
        <f t="array" aca="1" ref="W35" ca="1">IF(ISNUMBER(Main!$F$9),MIN(IF($A$2:$A$302&gt;'Profile Data'!T35,$A$2:$A$302)),"--")</f>
        <v>--</v>
      </c>
      <c r="X35" t="str" cm="1">
        <f t="array" aca="1" ref="X35" ca="1">IF(ISNUMBER(Main!$F$10),MIN(IF($A$2:$A$302&gt;'Profile Data'!U35,$A$2:$A$302)),"--")</f>
        <v>--</v>
      </c>
      <c r="Y35" t="str" cm="1">
        <f t="array" aca="1" ref="Y35" ca="1">IF(ISNUMBER(Main!$F$11),MIN(IF($A$2:$A$302&gt;'Profile Data'!V35,$A$2:$A$302)),"--")</f>
        <v>--</v>
      </c>
      <c r="Z35" t="str" cm="1">
        <f t="array" aca="1" ref="Z35" ca="1">IF(ISNUMBER(Main!$F$12),MIN(IF($A$2:$A$302&gt;'Profile Data'!W35,$A$2:$A$302)),"--")</f>
        <v>--</v>
      </c>
      <c r="AA35" t="str" cm="1">
        <f t="array" aca="1" ref="AA35" ca="1">IF(ISNUMBER(Main!$F$13),MIN(IF($A$2:$A$302&gt;'Profile Data'!X35,$A$2:$A$302)),"--")</f>
        <v>--</v>
      </c>
      <c r="AB35" t="str" cm="1">
        <f t="array" aca="1" ref="AB35" ca="1">IF(ISNUMBER(Main!$F$14),MIN(IF($A$2:$A$302&gt;'Profile Data'!Y35,$A$2:$A$302)),"--")</f>
        <v>--</v>
      </c>
      <c r="AD35" t="e">
        <f ca="1">IF(ISNUMBER(Main!$F$3),INDEX($B$2:$B$302,MATCH(D35,$A$2:$A$302,0)),"--")</f>
        <v>#N/A</v>
      </c>
      <c r="AE35" t="e">
        <f ca="1">IF(ISNUMBER(Main!$F$4),INDEX($B$2:$B$302,MATCH(E35,$A$2:$A$302,0)),"--")</f>
        <v>#N/A</v>
      </c>
      <c r="AF35" t="e">
        <f ca="1">IF(ISNUMBER(Main!$F$5),INDEX($B$2:$B$302,MATCH(F35,$A$2:$A$302,0)),"--")</f>
        <v>#N/A</v>
      </c>
      <c r="AG35" t="e">
        <f ca="1">IF(ISNUMBER(Main!$F$6),INDEX($B$2:$B$302,MATCH(G35,$A$2:$A$302,0)),"--")</f>
        <v>#N/A</v>
      </c>
      <c r="AH35" t="e">
        <f ca="1">IF(ISNUMBER(Main!$F$7),INDEX($B$2:$B$302,MATCH(H35,$A$2:$A$302,0)),"--")</f>
        <v>#N/A</v>
      </c>
      <c r="AI35" t="e">
        <f ca="1">IF(ISNUMBER(Main!$F$8),INDEX($B$2:$B$302,MATCH(I35,$A$2:$A$302,0)),"--")</f>
        <v>#N/A</v>
      </c>
      <c r="AJ35" t="str">
        <f ca="1">IF(ISNUMBER(Main!$F$9),INDEX($B$2:$B$302,MATCH(J35,$A$2:$A$302,0)),"--")</f>
        <v>--</v>
      </c>
      <c r="AK35" t="str">
        <f ca="1">IF(ISNUMBER(Main!$F$10),INDEX($B$2:$B$302,MATCH(K35,$A$2:$A$302,0)),"--")</f>
        <v>--</v>
      </c>
      <c r="AL35" t="str">
        <f ca="1">IF(ISNUMBER(Main!$F$11),INDEX($B$2:$B$302,MATCH(L35,$A$2:$A$302,0)),"--")</f>
        <v>--</v>
      </c>
      <c r="AM35" t="str">
        <f ca="1">IF(ISNUMBER(Main!$F$12),INDEX($B$2:$B$302,MATCH(M35,$A$2:$A$302,0)),"--")</f>
        <v>--</v>
      </c>
      <c r="AN35" t="str">
        <f ca="1">IF(ISNUMBER(Main!$F$13),INDEX($B$2:$B$302,MATCH(N35,$A$2:$A$302,0)),"--")</f>
        <v>--</v>
      </c>
      <c r="AO35" t="str">
        <f ca="1">IF(ISNUMBER(Main!$F$14),INDEX($B$2:$B$302,MATCH(O35,$A$2:$A$302,0)),"--")</f>
        <v>--</v>
      </c>
      <c r="AQ35">
        <f ca="1">IF(ISNUMBER(Main!$F$3),INDEX($B$2:$B$302,MATCH(Q35,$A$2:$A$302,0)),"--")</f>
        <v>0</v>
      </c>
      <c r="AR35">
        <f ca="1">IF(ISNUMBER(Main!$F$4),INDEX($B$2:$B$302,MATCH(R35,$A$2:$A$302,0)),"--")</f>
        <v>0</v>
      </c>
      <c r="AS35">
        <f ca="1">IF(ISNUMBER(Main!$F$5),INDEX($B$2:$B$302,MATCH(S35,$A$2:$A$302,0)),"--")</f>
        <v>0</v>
      </c>
      <c r="AT35">
        <f ca="1">IF(ISNUMBER(Main!$F$6),INDEX($B$2:$B$302,MATCH(T35,$A$2:$A$302,0)),"--")</f>
        <v>0</v>
      </c>
      <c r="AU35">
        <f ca="1">IF(ISNUMBER(Main!$F$7),INDEX($B$2:$B$302,MATCH(U35,$A$2:$A$302,0)),"--")</f>
        <v>0</v>
      </c>
      <c r="AV35">
        <f ca="1">IF(ISNUMBER(Main!$F$8),INDEX($B$2:$B$302,MATCH(V35,$A$2:$A$302,0)),"--")</f>
        <v>0</v>
      </c>
      <c r="AW35" t="str">
        <f ca="1">IF(ISNUMBER(Main!$F$9),INDEX($B$2:$B$302,MATCH(W35,$A$2:$A$302,0)),"--")</f>
        <v>--</v>
      </c>
      <c r="AX35" t="str">
        <f ca="1">IF(ISNUMBER(Main!$F$10),INDEX($B$2:$B$302,MATCH(X35,$A$2:$A$302,0)),"--")</f>
        <v>--</v>
      </c>
      <c r="AY35" t="str">
        <f ca="1">IF(ISNUMBER(Main!$F$11),INDEX($B$2:$B$302,MATCH(Y35,$A$2:$A$302,0)),"--")</f>
        <v>--</v>
      </c>
      <c r="AZ35" t="str">
        <f ca="1">IF(ISNUMBER(Main!$F$12),INDEX($B$2:$B$302,MATCH(Z35,$A$2:$A$302,0)),"--")</f>
        <v>--</v>
      </c>
      <c r="BA35" t="str">
        <f ca="1">IF(ISNUMBER(Main!$F$13),INDEX($B$2:$B$302,MATCH(AA35,$A$2:$A$302,0)),"--")</f>
        <v>--</v>
      </c>
      <c r="BB35" t="str">
        <f ca="1">IF(ISNUMBER(Main!$F$14),INDEX($B$2:$B$302,MATCH(AB35,$A$2:$A$302,0)),"--")</f>
        <v>--</v>
      </c>
      <c r="BD35">
        <f ca="1">IF(ISNUMBER(Main!$F$3),IF(D35=0,0,(('Profile Data'!N35-D35)*(AQ35-AD35))/(Q35-D35)+AD35),"--")</f>
        <v>0</v>
      </c>
      <c r="BE35">
        <f ca="1">IF(ISNUMBER(Main!$F$4),IF(E35=0,0,(('Profile Data'!O35-E35)*(AR35-AE35))/(R35-E35)+AE35),"--")</f>
        <v>0</v>
      </c>
      <c r="BF35">
        <f ca="1">IF(ISNUMBER(Main!$F$5),IF(F35=0,0,(('Profile Data'!P35-F35)*(AS35-AF35))/(S35-F35)+AF35),"--")</f>
        <v>0</v>
      </c>
      <c r="BG35">
        <f ca="1">IF(ISNUMBER(Main!$F$6),IF(G35=0,0,(('Profile Data'!Q35-G35)*(AT35-AG35))/(T35-G35)+AG35),"--")</f>
        <v>0</v>
      </c>
      <c r="BH35">
        <f ca="1">IF(ISNUMBER(Main!$F$7),IF(H35=0,0,(('Profile Data'!R35-H35)*(AU35-AH35))/(U35-H35)+AH35),"--")</f>
        <v>0</v>
      </c>
      <c r="BI35">
        <f ca="1">IF(ISNUMBER(Main!$F$8),IF(I35=0,0,(('Profile Data'!S35-I35)*(AV35-AI35))/(V35-I35)+AI35),"--")</f>
        <v>0</v>
      </c>
      <c r="BJ35" t="str">
        <f ca="1">IF(ISNUMBER(Main!$F$9),IF(J35=0,0,(('Profile Data'!T35-J35)*(AW35-AJ35))/(W35-J35)+AJ35),"--")</f>
        <v>--</v>
      </c>
      <c r="BK35" t="str">
        <f ca="1">IF(ISNUMBER(Main!$F$10),IF(K35=0,0,(('Profile Data'!U35-K35)*(AX35-AK35))/(X35-K35)+AK35),"--")</f>
        <v>--</v>
      </c>
      <c r="BL35" t="str">
        <f ca="1">IF(ISNUMBER(Main!$F$11),IF(L35=0,0,(('Profile Data'!V35-L35)*(AY35-AL35))/(Y35-L35)+AL35),"--")</f>
        <v>--</v>
      </c>
      <c r="BM35" t="str">
        <f ca="1">IF(ISNUMBER(Main!$F$12),IF(M35=0,0,(('Profile Data'!W35-M35)*(AZ35-AM35))/(Z35-M35)+AM35),"--")</f>
        <v>--</v>
      </c>
      <c r="BN35" t="str">
        <f ca="1">IF(ISNUMBER(Main!$F$13),IF(N35=0,0,(('Profile Data'!X35-N35)*(BA35-AN35))/(AA35-N35)+AN35),"--")</f>
        <v>--</v>
      </c>
      <c r="BO35" t="str">
        <f ca="1">IF(ISNUMBER(Main!$F$14),IF(O35=0,0,(('Profile Data'!Y35-O35)*(BB35-AO35))/(AB35-O35)+AO35),"--")</f>
        <v>--</v>
      </c>
    </row>
    <row r="36" spans="1:67" x14ac:dyDescent="0.3">
      <c r="A36">
        <v>551</v>
      </c>
      <c r="B36">
        <v>397628</v>
      </c>
      <c r="D36" cm="1">
        <f t="array" aca="1" ref="D36" ca="1">IF(ISNUMBER(Main!$F$3),MAX(IF($A$2:$A$302&lt;'Profile Data'!N36,$A$2:$A$302)),"--")</f>
        <v>0</v>
      </c>
      <c r="E36" cm="1">
        <f t="array" aca="1" ref="E36" ca="1">IF(ISNUMBER(Main!$F$4),MAX(IF($A$2:$A$302&lt;'Profile Data'!O36,$A$2:$A$302)),"--")</f>
        <v>0</v>
      </c>
      <c r="F36" cm="1">
        <f t="array" aca="1" ref="F36" ca="1">IF(ISNUMBER(Main!$F$5),MAX(IF($A$2:$A$302&lt;'Profile Data'!P36,$A$2:$A$302)),"--")</f>
        <v>0</v>
      </c>
      <c r="G36" cm="1">
        <f t="array" aca="1" ref="G36" ca="1">IF(ISNUMBER(Main!$F$6),MAX(IF($A$2:$A$302&lt;'Profile Data'!Q36,$A$2:$A$302)),"--")</f>
        <v>0</v>
      </c>
      <c r="H36" cm="1">
        <f t="array" aca="1" ref="H36" ca="1">IF(ISNUMBER(Main!$F$7),MAX(IF($A$2:$A$302&lt;'Profile Data'!R36,$A$2:$A$302)),"--")</f>
        <v>0</v>
      </c>
      <c r="I36" cm="1">
        <f t="array" aca="1" ref="I36" ca="1">IF(ISNUMBER(Main!$F$8),MAX(IF($A$2:$A$302&lt;'Profile Data'!S36,$A$2:$A$302)),"--")</f>
        <v>0</v>
      </c>
      <c r="J36" t="str" cm="1">
        <f t="array" aca="1" ref="J36" ca="1">IF(ISNUMBER(Main!$F$9),MAX(IF($A$2:$A$302&lt;'Profile Data'!T36,$A$2:$A$302)),"--")</f>
        <v>--</v>
      </c>
      <c r="K36" t="str" cm="1">
        <f t="array" aca="1" ref="K36" ca="1">IF(ISNUMBER(Main!$F$10),MAX(IF($A$2:$A$302&lt;'Profile Data'!U36,$A$2:$A$302)),"--")</f>
        <v>--</v>
      </c>
      <c r="L36" t="str" cm="1">
        <f t="array" aca="1" ref="L36" ca="1">IF(ISNUMBER(Main!$F$11),MAX(IF($A$2:$A$302&lt;'Profile Data'!V36,$A$2:$A$302)),"--")</f>
        <v>--</v>
      </c>
      <c r="M36" t="str" cm="1">
        <f t="array" aca="1" ref="M36" ca="1">IF(ISNUMBER(Main!$F$12),MAX(IF($A$2:$A$302&lt;'Profile Data'!W36,$A$2:$A$302)),"--")</f>
        <v>--</v>
      </c>
      <c r="N36" t="str" cm="1">
        <f t="array" aca="1" ref="N36" ca="1">IF(ISNUMBER(Main!$F$13),MAX(IF($A$2:$A$302&lt;'Profile Data'!X36,$A$2:$A$302)),"--")</f>
        <v>--</v>
      </c>
      <c r="O36" t="str" cm="1">
        <f t="array" aca="1" ref="O36" ca="1">IF(ISNUMBER(Main!$F$14),MAX(IF($A$2:$A$302&lt;'Profile Data'!Y36,$A$2:$A$302)),"--")</f>
        <v>--</v>
      </c>
      <c r="Q36" cm="1">
        <f t="array" aca="1" ref="Q36" ca="1">IF(ISNUMBER(Main!$F$3),MIN(IF($A$2:$A$302&gt;'Profile Data'!N36,$A$2:$A$302)),"--")</f>
        <v>285</v>
      </c>
      <c r="R36" cm="1">
        <f t="array" aca="1" ref="R36" ca="1">IF(ISNUMBER(Main!$F$4),MIN(IF($A$2:$A$302&gt;'Profile Data'!O36,$A$2:$A$302)),"--")</f>
        <v>285</v>
      </c>
      <c r="S36" cm="1">
        <f t="array" aca="1" ref="S36" ca="1">IF(ISNUMBER(Main!$F$5),MIN(IF($A$2:$A$302&gt;'Profile Data'!P36,$A$2:$A$302)),"--")</f>
        <v>285</v>
      </c>
      <c r="T36" cm="1">
        <f t="array" aca="1" ref="T36" ca="1">IF(ISNUMBER(Main!$F$6),MIN(IF($A$2:$A$302&gt;'Profile Data'!Q36,$A$2:$A$302)),"--")</f>
        <v>285</v>
      </c>
      <c r="U36" cm="1">
        <f t="array" aca="1" ref="U36" ca="1">IF(ISNUMBER(Main!$F$7),MIN(IF($A$2:$A$302&gt;'Profile Data'!R36,$A$2:$A$302)),"--")</f>
        <v>285</v>
      </c>
      <c r="V36" cm="1">
        <f t="array" aca="1" ref="V36" ca="1">IF(ISNUMBER(Main!$F$8),MIN(IF($A$2:$A$302&gt;'Profile Data'!S36,$A$2:$A$302)),"--")</f>
        <v>285</v>
      </c>
      <c r="W36" t="str" cm="1">
        <f t="array" aca="1" ref="W36" ca="1">IF(ISNUMBER(Main!$F$9),MIN(IF($A$2:$A$302&gt;'Profile Data'!T36,$A$2:$A$302)),"--")</f>
        <v>--</v>
      </c>
      <c r="X36" t="str" cm="1">
        <f t="array" aca="1" ref="X36" ca="1">IF(ISNUMBER(Main!$F$10),MIN(IF($A$2:$A$302&gt;'Profile Data'!U36,$A$2:$A$302)),"--")</f>
        <v>--</v>
      </c>
      <c r="Y36" t="str" cm="1">
        <f t="array" aca="1" ref="Y36" ca="1">IF(ISNUMBER(Main!$F$11),MIN(IF($A$2:$A$302&gt;'Profile Data'!V36,$A$2:$A$302)),"--")</f>
        <v>--</v>
      </c>
      <c r="Z36" t="str" cm="1">
        <f t="array" aca="1" ref="Z36" ca="1">IF(ISNUMBER(Main!$F$12),MIN(IF($A$2:$A$302&gt;'Profile Data'!W36,$A$2:$A$302)),"--")</f>
        <v>--</v>
      </c>
      <c r="AA36" t="str" cm="1">
        <f t="array" aca="1" ref="AA36" ca="1">IF(ISNUMBER(Main!$F$13),MIN(IF($A$2:$A$302&gt;'Profile Data'!X36,$A$2:$A$302)),"--")</f>
        <v>--</v>
      </c>
      <c r="AB36" t="str" cm="1">
        <f t="array" aca="1" ref="AB36" ca="1">IF(ISNUMBER(Main!$F$14),MIN(IF($A$2:$A$302&gt;'Profile Data'!Y36,$A$2:$A$302)),"--")</f>
        <v>--</v>
      </c>
      <c r="AD36" t="e">
        <f ca="1">IF(ISNUMBER(Main!$F$3),INDEX($B$2:$B$302,MATCH(D36,$A$2:$A$302,0)),"--")</f>
        <v>#N/A</v>
      </c>
      <c r="AE36" t="e">
        <f ca="1">IF(ISNUMBER(Main!$F$4),INDEX($B$2:$B$302,MATCH(E36,$A$2:$A$302,0)),"--")</f>
        <v>#N/A</v>
      </c>
      <c r="AF36" t="e">
        <f ca="1">IF(ISNUMBER(Main!$F$5),INDEX($B$2:$B$302,MATCH(F36,$A$2:$A$302,0)),"--")</f>
        <v>#N/A</v>
      </c>
      <c r="AG36" t="e">
        <f ca="1">IF(ISNUMBER(Main!$F$6),INDEX($B$2:$B$302,MATCH(G36,$A$2:$A$302,0)),"--")</f>
        <v>#N/A</v>
      </c>
      <c r="AH36" t="e">
        <f ca="1">IF(ISNUMBER(Main!$F$7),INDEX($B$2:$B$302,MATCH(H36,$A$2:$A$302,0)),"--")</f>
        <v>#N/A</v>
      </c>
      <c r="AI36" t="e">
        <f ca="1">IF(ISNUMBER(Main!$F$8),INDEX($B$2:$B$302,MATCH(I36,$A$2:$A$302,0)),"--")</f>
        <v>#N/A</v>
      </c>
      <c r="AJ36" t="str">
        <f ca="1">IF(ISNUMBER(Main!$F$9),INDEX($B$2:$B$302,MATCH(J36,$A$2:$A$302,0)),"--")</f>
        <v>--</v>
      </c>
      <c r="AK36" t="str">
        <f ca="1">IF(ISNUMBER(Main!$F$10),INDEX($B$2:$B$302,MATCH(K36,$A$2:$A$302,0)),"--")</f>
        <v>--</v>
      </c>
      <c r="AL36" t="str">
        <f ca="1">IF(ISNUMBER(Main!$F$11),INDEX($B$2:$B$302,MATCH(L36,$A$2:$A$302,0)),"--")</f>
        <v>--</v>
      </c>
      <c r="AM36" t="str">
        <f ca="1">IF(ISNUMBER(Main!$F$12),INDEX($B$2:$B$302,MATCH(M36,$A$2:$A$302,0)),"--")</f>
        <v>--</v>
      </c>
      <c r="AN36" t="str">
        <f ca="1">IF(ISNUMBER(Main!$F$13),INDEX($B$2:$B$302,MATCH(N36,$A$2:$A$302,0)),"--")</f>
        <v>--</v>
      </c>
      <c r="AO36" t="str">
        <f ca="1">IF(ISNUMBER(Main!$F$14),INDEX($B$2:$B$302,MATCH(O36,$A$2:$A$302,0)),"--")</f>
        <v>--</v>
      </c>
      <c r="AQ36">
        <f ca="1">IF(ISNUMBER(Main!$F$3),INDEX($B$2:$B$302,MATCH(Q36,$A$2:$A$302,0)),"--")</f>
        <v>0</v>
      </c>
      <c r="AR36">
        <f ca="1">IF(ISNUMBER(Main!$F$4),INDEX($B$2:$B$302,MATCH(R36,$A$2:$A$302,0)),"--")</f>
        <v>0</v>
      </c>
      <c r="AS36">
        <f ca="1">IF(ISNUMBER(Main!$F$5),INDEX($B$2:$B$302,MATCH(S36,$A$2:$A$302,0)),"--")</f>
        <v>0</v>
      </c>
      <c r="AT36">
        <f ca="1">IF(ISNUMBER(Main!$F$6),INDEX($B$2:$B$302,MATCH(T36,$A$2:$A$302,0)),"--")</f>
        <v>0</v>
      </c>
      <c r="AU36">
        <f ca="1">IF(ISNUMBER(Main!$F$7),INDEX($B$2:$B$302,MATCH(U36,$A$2:$A$302,0)),"--")</f>
        <v>0</v>
      </c>
      <c r="AV36">
        <f ca="1">IF(ISNUMBER(Main!$F$8),INDEX($B$2:$B$302,MATCH(V36,$A$2:$A$302,0)),"--")</f>
        <v>0</v>
      </c>
      <c r="AW36" t="str">
        <f ca="1">IF(ISNUMBER(Main!$F$9),INDEX($B$2:$B$302,MATCH(W36,$A$2:$A$302,0)),"--")</f>
        <v>--</v>
      </c>
      <c r="AX36" t="str">
        <f ca="1">IF(ISNUMBER(Main!$F$10),INDEX($B$2:$B$302,MATCH(X36,$A$2:$A$302,0)),"--")</f>
        <v>--</v>
      </c>
      <c r="AY36" t="str">
        <f ca="1">IF(ISNUMBER(Main!$F$11),INDEX($B$2:$B$302,MATCH(Y36,$A$2:$A$302,0)),"--")</f>
        <v>--</v>
      </c>
      <c r="AZ36" t="str">
        <f ca="1">IF(ISNUMBER(Main!$F$12),INDEX($B$2:$B$302,MATCH(Z36,$A$2:$A$302,0)),"--")</f>
        <v>--</v>
      </c>
      <c r="BA36" t="str">
        <f ca="1">IF(ISNUMBER(Main!$F$13),INDEX($B$2:$B$302,MATCH(AA36,$A$2:$A$302,0)),"--")</f>
        <v>--</v>
      </c>
      <c r="BB36" t="str">
        <f ca="1">IF(ISNUMBER(Main!$F$14),INDEX($B$2:$B$302,MATCH(AB36,$A$2:$A$302,0)),"--")</f>
        <v>--</v>
      </c>
      <c r="BD36">
        <f ca="1">IF(ISNUMBER(Main!$F$3),IF(D36=0,0,(('Profile Data'!N36-D36)*(AQ36-AD36))/(Q36-D36)+AD36),"--")</f>
        <v>0</v>
      </c>
      <c r="BE36">
        <f ca="1">IF(ISNUMBER(Main!$F$4),IF(E36=0,0,(('Profile Data'!O36-E36)*(AR36-AE36))/(R36-E36)+AE36),"--")</f>
        <v>0</v>
      </c>
      <c r="BF36">
        <f ca="1">IF(ISNUMBER(Main!$F$5),IF(F36=0,0,(('Profile Data'!P36-F36)*(AS36-AF36))/(S36-F36)+AF36),"--")</f>
        <v>0</v>
      </c>
      <c r="BG36">
        <f ca="1">IF(ISNUMBER(Main!$F$6),IF(G36=0,0,(('Profile Data'!Q36-G36)*(AT36-AG36))/(T36-G36)+AG36),"--")</f>
        <v>0</v>
      </c>
      <c r="BH36">
        <f ca="1">IF(ISNUMBER(Main!$F$7),IF(H36=0,0,(('Profile Data'!R36-H36)*(AU36-AH36))/(U36-H36)+AH36),"--")</f>
        <v>0</v>
      </c>
      <c r="BI36">
        <f ca="1">IF(ISNUMBER(Main!$F$8),IF(I36=0,0,(('Profile Data'!S36-I36)*(AV36-AI36))/(V36-I36)+AI36),"--")</f>
        <v>0</v>
      </c>
      <c r="BJ36" t="str">
        <f ca="1">IF(ISNUMBER(Main!$F$9),IF(J36=0,0,(('Profile Data'!T36-J36)*(AW36-AJ36))/(W36-J36)+AJ36),"--")</f>
        <v>--</v>
      </c>
      <c r="BK36" t="str">
        <f ca="1">IF(ISNUMBER(Main!$F$10),IF(K36=0,0,(('Profile Data'!U36-K36)*(AX36-AK36))/(X36-K36)+AK36),"--")</f>
        <v>--</v>
      </c>
      <c r="BL36" t="str">
        <f ca="1">IF(ISNUMBER(Main!$F$11),IF(L36=0,0,(('Profile Data'!V36-L36)*(AY36-AL36))/(Y36-L36)+AL36),"--")</f>
        <v>--</v>
      </c>
      <c r="BM36" t="str">
        <f ca="1">IF(ISNUMBER(Main!$F$12),IF(M36=0,0,(('Profile Data'!W36-M36)*(AZ36-AM36))/(Z36-M36)+AM36),"--")</f>
        <v>--</v>
      </c>
      <c r="BN36" t="str">
        <f ca="1">IF(ISNUMBER(Main!$F$13),IF(N36=0,0,(('Profile Data'!X36-N36)*(BA36-AN36))/(AA36-N36)+AN36),"--")</f>
        <v>--</v>
      </c>
      <c r="BO36" t="str">
        <f ca="1">IF(ISNUMBER(Main!$F$14),IF(O36=0,0,(('Profile Data'!Y36-O36)*(BB36-AO36))/(AB36-O36)+AO36),"--")</f>
        <v>--</v>
      </c>
    </row>
    <row r="37" spans="1:67" x14ac:dyDescent="0.3">
      <c r="A37">
        <v>550</v>
      </c>
      <c r="B37">
        <v>393446</v>
      </c>
      <c r="D37" cm="1">
        <f t="array" aca="1" ref="D37" ca="1">IF(ISNUMBER(Main!$F$3),MAX(IF($A$2:$A$302&lt;'Profile Data'!N37,$A$2:$A$302)),"--")</f>
        <v>0</v>
      </c>
      <c r="E37" cm="1">
        <f t="array" aca="1" ref="E37" ca="1">IF(ISNUMBER(Main!$F$4),MAX(IF($A$2:$A$302&lt;'Profile Data'!O37,$A$2:$A$302)),"--")</f>
        <v>0</v>
      </c>
      <c r="F37" cm="1">
        <f t="array" aca="1" ref="F37" ca="1">IF(ISNUMBER(Main!$F$5),MAX(IF($A$2:$A$302&lt;'Profile Data'!P37,$A$2:$A$302)),"--")</f>
        <v>0</v>
      </c>
      <c r="G37" cm="1">
        <f t="array" aca="1" ref="G37" ca="1">IF(ISNUMBER(Main!$F$6),MAX(IF($A$2:$A$302&lt;'Profile Data'!Q37,$A$2:$A$302)),"--")</f>
        <v>0</v>
      </c>
      <c r="H37" cm="1">
        <f t="array" aca="1" ref="H37" ca="1">IF(ISNUMBER(Main!$F$7),MAX(IF($A$2:$A$302&lt;'Profile Data'!R37,$A$2:$A$302)),"--")</f>
        <v>0</v>
      </c>
      <c r="I37" cm="1">
        <f t="array" aca="1" ref="I37" ca="1">IF(ISNUMBER(Main!$F$8),MAX(IF($A$2:$A$302&lt;'Profile Data'!S37,$A$2:$A$302)),"--")</f>
        <v>0</v>
      </c>
      <c r="J37" t="str" cm="1">
        <f t="array" aca="1" ref="J37" ca="1">IF(ISNUMBER(Main!$F$9),MAX(IF($A$2:$A$302&lt;'Profile Data'!T37,$A$2:$A$302)),"--")</f>
        <v>--</v>
      </c>
      <c r="K37" t="str" cm="1">
        <f t="array" aca="1" ref="K37" ca="1">IF(ISNUMBER(Main!$F$10),MAX(IF($A$2:$A$302&lt;'Profile Data'!U37,$A$2:$A$302)),"--")</f>
        <v>--</v>
      </c>
      <c r="L37" t="str" cm="1">
        <f t="array" aca="1" ref="L37" ca="1">IF(ISNUMBER(Main!$F$11),MAX(IF($A$2:$A$302&lt;'Profile Data'!V37,$A$2:$A$302)),"--")</f>
        <v>--</v>
      </c>
      <c r="M37" t="str" cm="1">
        <f t="array" aca="1" ref="M37" ca="1">IF(ISNUMBER(Main!$F$12),MAX(IF($A$2:$A$302&lt;'Profile Data'!W37,$A$2:$A$302)),"--")</f>
        <v>--</v>
      </c>
      <c r="N37" t="str" cm="1">
        <f t="array" aca="1" ref="N37" ca="1">IF(ISNUMBER(Main!$F$13),MAX(IF($A$2:$A$302&lt;'Profile Data'!X37,$A$2:$A$302)),"--")</f>
        <v>--</v>
      </c>
      <c r="O37" t="str" cm="1">
        <f t="array" aca="1" ref="O37" ca="1">IF(ISNUMBER(Main!$F$14),MAX(IF($A$2:$A$302&lt;'Profile Data'!Y37,$A$2:$A$302)),"--")</f>
        <v>--</v>
      </c>
      <c r="Q37" cm="1">
        <f t="array" aca="1" ref="Q37" ca="1">IF(ISNUMBER(Main!$F$3),MIN(IF($A$2:$A$302&gt;'Profile Data'!N37,$A$2:$A$302)),"--")</f>
        <v>285</v>
      </c>
      <c r="R37" cm="1">
        <f t="array" aca="1" ref="R37" ca="1">IF(ISNUMBER(Main!$F$4),MIN(IF($A$2:$A$302&gt;'Profile Data'!O37,$A$2:$A$302)),"--")</f>
        <v>285</v>
      </c>
      <c r="S37" cm="1">
        <f t="array" aca="1" ref="S37" ca="1">IF(ISNUMBER(Main!$F$5),MIN(IF($A$2:$A$302&gt;'Profile Data'!P37,$A$2:$A$302)),"--")</f>
        <v>285</v>
      </c>
      <c r="T37" cm="1">
        <f t="array" aca="1" ref="T37" ca="1">IF(ISNUMBER(Main!$F$6),MIN(IF($A$2:$A$302&gt;'Profile Data'!Q37,$A$2:$A$302)),"--")</f>
        <v>285</v>
      </c>
      <c r="U37" cm="1">
        <f t="array" aca="1" ref="U37" ca="1">IF(ISNUMBER(Main!$F$7),MIN(IF($A$2:$A$302&gt;'Profile Data'!R37,$A$2:$A$302)),"--")</f>
        <v>285</v>
      </c>
      <c r="V37" cm="1">
        <f t="array" aca="1" ref="V37" ca="1">IF(ISNUMBER(Main!$F$8),MIN(IF($A$2:$A$302&gt;'Profile Data'!S37,$A$2:$A$302)),"--")</f>
        <v>285</v>
      </c>
      <c r="W37" t="str" cm="1">
        <f t="array" aca="1" ref="W37" ca="1">IF(ISNUMBER(Main!$F$9),MIN(IF($A$2:$A$302&gt;'Profile Data'!T37,$A$2:$A$302)),"--")</f>
        <v>--</v>
      </c>
      <c r="X37" t="str" cm="1">
        <f t="array" aca="1" ref="X37" ca="1">IF(ISNUMBER(Main!$F$10),MIN(IF($A$2:$A$302&gt;'Profile Data'!U37,$A$2:$A$302)),"--")</f>
        <v>--</v>
      </c>
      <c r="Y37" t="str" cm="1">
        <f t="array" aca="1" ref="Y37" ca="1">IF(ISNUMBER(Main!$F$11),MIN(IF($A$2:$A$302&gt;'Profile Data'!V37,$A$2:$A$302)),"--")</f>
        <v>--</v>
      </c>
      <c r="Z37" t="str" cm="1">
        <f t="array" aca="1" ref="Z37" ca="1">IF(ISNUMBER(Main!$F$12),MIN(IF($A$2:$A$302&gt;'Profile Data'!W37,$A$2:$A$302)),"--")</f>
        <v>--</v>
      </c>
      <c r="AA37" t="str" cm="1">
        <f t="array" aca="1" ref="AA37" ca="1">IF(ISNUMBER(Main!$F$13),MIN(IF($A$2:$A$302&gt;'Profile Data'!X37,$A$2:$A$302)),"--")</f>
        <v>--</v>
      </c>
      <c r="AB37" t="str" cm="1">
        <f t="array" aca="1" ref="AB37" ca="1">IF(ISNUMBER(Main!$F$14),MIN(IF($A$2:$A$302&gt;'Profile Data'!Y37,$A$2:$A$302)),"--")</f>
        <v>--</v>
      </c>
      <c r="AD37" t="e">
        <f ca="1">IF(ISNUMBER(Main!$F$3),INDEX($B$2:$B$302,MATCH(D37,$A$2:$A$302,0)),"--")</f>
        <v>#N/A</v>
      </c>
      <c r="AE37" t="e">
        <f ca="1">IF(ISNUMBER(Main!$F$4),INDEX($B$2:$B$302,MATCH(E37,$A$2:$A$302,0)),"--")</f>
        <v>#N/A</v>
      </c>
      <c r="AF37" t="e">
        <f ca="1">IF(ISNUMBER(Main!$F$5),INDEX($B$2:$B$302,MATCH(F37,$A$2:$A$302,0)),"--")</f>
        <v>#N/A</v>
      </c>
      <c r="AG37" t="e">
        <f ca="1">IF(ISNUMBER(Main!$F$6),INDEX($B$2:$B$302,MATCH(G37,$A$2:$A$302,0)),"--")</f>
        <v>#N/A</v>
      </c>
      <c r="AH37" t="e">
        <f ca="1">IF(ISNUMBER(Main!$F$7),INDEX($B$2:$B$302,MATCH(H37,$A$2:$A$302,0)),"--")</f>
        <v>#N/A</v>
      </c>
      <c r="AI37" t="e">
        <f ca="1">IF(ISNUMBER(Main!$F$8),INDEX($B$2:$B$302,MATCH(I37,$A$2:$A$302,0)),"--")</f>
        <v>#N/A</v>
      </c>
      <c r="AJ37" t="str">
        <f ca="1">IF(ISNUMBER(Main!$F$9),INDEX($B$2:$B$302,MATCH(J37,$A$2:$A$302,0)),"--")</f>
        <v>--</v>
      </c>
      <c r="AK37" t="str">
        <f ca="1">IF(ISNUMBER(Main!$F$10),INDEX($B$2:$B$302,MATCH(K37,$A$2:$A$302,0)),"--")</f>
        <v>--</v>
      </c>
      <c r="AL37" t="str">
        <f ca="1">IF(ISNUMBER(Main!$F$11),INDEX($B$2:$B$302,MATCH(L37,$A$2:$A$302,0)),"--")</f>
        <v>--</v>
      </c>
      <c r="AM37" t="str">
        <f ca="1">IF(ISNUMBER(Main!$F$12),INDEX($B$2:$B$302,MATCH(M37,$A$2:$A$302,0)),"--")</f>
        <v>--</v>
      </c>
      <c r="AN37" t="str">
        <f ca="1">IF(ISNUMBER(Main!$F$13),INDEX($B$2:$B$302,MATCH(N37,$A$2:$A$302,0)),"--")</f>
        <v>--</v>
      </c>
      <c r="AO37" t="str">
        <f ca="1">IF(ISNUMBER(Main!$F$14),INDEX($B$2:$B$302,MATCH(O37,$A$2:$A$302,0)),"--")</f>
        <v>--</v>
      </c>
      <c r="AQ37">
        <f ca="1">IF(ISNUMBER(Main!$F$3),INDEX($B$2:$B$302,MATCH(Q37,$A$2:$A$302,0)),"--")</f>
        <v>0</v>
      </c>
      <c r="AR37">
        <f ca="1">IF(ISNUMBER(Main!$F$4),INDEX($B$2:$B$302,MATCH(R37,$A$2:$A$302,0)),"--")</f>
        <v>0</v>
      </c>
      <c r="AS37">
        <f ca="1">IF(ISNUMBER(Main!$F$5),INDEX($B$2:$B$302,MATCH(S37,$A$2:$A$302,0)),"--")</f>
        <v>0</v>
      </c>
      <c r="AT37">
        <f ca="1">IF(ISNUMBER(Main!$F$6),INDEX($B$2:$B$302,MATCH(T37,$A$2:$A$302,0)),"--")</f>
        <v>0</v>
      </c>
      <c r="AU37">
        <f ca="1">IF(ISNUMBER(Main!$F$7),INDEX($B$2:$B$302,MATCH(U37,$A$2:$A$302,0)),"--")</f>
        <v>0</v>
      </c>
      <c r="AV37">
        <f ca="1">IF(ISNUMBER(Main!$F$8),INDEX($B$2:$B$302,MATCH(V37,$A$2:$A$302,0)),"--")</f>
        <v>0</v>
      </c>
      <c r="AW37" t="str">
        <f ca="1">IF(ISNUMBER(Main!$F$9),INDEX($B$2:$B$302,MATCH(W37,$A$2:$A$302,0)),"--")</f>
        <v>--</v>
      </c>
      <c r="AX37" t="str">
        <f ca="1">IF(ISNUMBER(Main!$F$10),INDEX($B$2:$B$302,MATCH(X37,$A$2:$A$302,0)),"--")</f>
        <v>--</v>
      </c>
      <c r="AY37" t="str">
        <f ca="1">IF(ISNUMBER(Main!$F$11),INDEX($B$2:$B$302,MATCH(Y37,$A$2:$A$302,0)),"--")</f>
        <v>--</v>
      </c>
      <c r="AZ37" t="str">
        <f ca="1">IF(ISNUMBER(Main!$F$12),INDEX($B$2:$B$302,MATCH(Z37,$A$2:$A$302,0)),"--")</f>
        <v>--</v>
      </c>
      <c r="BA37" t="str">
        <f ca="1">IF(ISNUMBER(Main!$F$13),INDEX($B$2:$B$302,MATCH(AA37,$A$2:$A$302,0)),"--")</f>
        <v>--</v>
      </c>
      <c r="BB37" t="str">
        <f ca="1">IF(ISNUMBER(Main!$F$14),INDEX($B$2:$B$302,MATCH(AB37,$A$2:$A$302,0)),"--")</f>
        <v>--</v>
      </c>
      <c r="BD37">
        <f ca="1">IF(ISNUMBER(Main!$F$3),IF(D37=0,0,(('Profile Data'!N37-D37)*(AQ37-AD37))/(Q37-D37)+AD37),"--")</f>
        <v>0</v>
      </c>
      <c r="BE37">
        <f ca="1">IF(ISNUMBER(Main!$F$4),IF(E37=0,0,(('Profile Data'!O37-E37)*(AR37-AE37))/(R37-E37)+AE37),"--")</f>
        <v>0</v>
      </c>
      <c r="BF37">
        <f ca="1">IF(ISNUMBER(Main!$F$5),IF(F37=0,0,(('Profile Data'!P37-F37)*(AS37-AF37))/(S37-F37)+AF37),"--")</f>
        <v>0</v>
      </c>
      <c r="BG37">
        <f ca="1">IF(ISNUMBER(Main!$F$6),IF(G37=0,0,(('Profile Data'!Q37-G37)*(AT37-AG37))/(T37-G37)+AG37),"--")</f>
        <v>0</v>
      </c>
      <c r="BH37">
        <f ca="1">IF(ISNUMBER(Main!$F$7),IF(H37=0,0,(('Profile Data'!R37-H37)*(AU37-AH37))/(U37-H37)+AH37),"--")</f>
        <v>0</v>
      </c>
      <c r="BI37">
        <f ca="1">IF(ISNUMBER(Main!$F$8),IF(I37=0,0,(('Profile Data'!S37-I37)*(AV37-AI37))/(V37-I37)+AI37),"--")</f>
        <v>0</v>
      </c>
      <c r="BJ37" t="str">
        <f ca="1">IF(ISNUMBER(Main!$F$9),IF(J37=0,0,(('Profile Data'!T37-J37)*(AW37-AJ37))/(W37-J37)+AJ37),"--")</f>
        <v>--</v>
      </c>
      <c r="BK37" t="str">
        <f ca="1">IF(ISNUMBER(Main!$F$10),IF(K37=0,0,(('Profile Data'!U37-K37)*(AX37-AK37))/(X37-K37)+AK37),"--")</f>
        <v>--</v>
      </c>
      <c r="BL37" t="str">
        <f ca="1">IF(ISNUMBER(Main!$F$11),IF(L37=0,0,(('Profile Data'!V37-L37)*(AY37-AL37))/(Y37-L37)+AL37),"--")</f>
        <v>--</v>
      </c>
      <c r="BM37" t="str">
        <f ca="1">IF(ISNUMBER(Main!$F$12),IF(M37=0,0,(('Profile Data'!W37-M37)*(AZ37-AM37))/(Z37-M37)+AM37),"--")</f>
        <v>--</v>
      </c>
      <c r="BN37" t="str">
        <f ca="1">IF(ISNUMBER(Main!$F$13),IF(N37=0,0,(('Profile Data'!X37-N37)*(BA37-AN37))/(AA37-N37)+AN37),"--")</f>
        <v>--</v>
      </c>
      <c r="BO37" t="str">
        <f ca="1">IF(ISNUMBER(Main!$F$14),IF(O37=0,0,(('Profile Data'!Y37-O37)*(BB37-AO37))/(AB37-O37)+AO37),"--")</f>
        <v>--</v>
      </c>
    </row>
    <row r="38" spans="1:67" x14ac:dyDescent="0.3">
      <c r="A38">
        <v>549</v>
      </c>
      <c r="B38">
        <v>389276</v>
      </c>
      <c r="D38" cm="1">
        <f t="array" aca="1" ref="D38" ca="1">IF(ISNUMBER(Main!$F$3),MAX(IF($A$2:$A$302&lt;'Profile Data'!N38,$A$2:$A$302)),"--")</f>
        <v>0</v>
      </c>
      <c r="E38" cm="1">
        <f t="array" aca="1" ref="E38" ca="1">IF(ISNUMBER(Main!$F$4),MAX(IF($A$2:$A$302&lt;'Profile Data'!O38,$A$2:$A$302)),"--")</f>
        <v>0</v>
      </c>
      <c r="F38" cm="1">
        <f t="array" aca="1" ref="F38" ca="1">IF(ISNUMBER(Main!$F$5),MAX(IF($A$2:$A$302&lt;'Profile Data'!P38,$A$2:$A$302)),"--")</f>
        <v>0</v>
      </c>
      <c r="G38" cm="1">
        <f t="array" aca="1" ref="G38" ca="1">IF(ISNUMBER(Main!$F$6),MAX(IF($A$2:$A$302&lt;'Profile Data'!Q38,$A$2:$A$302)),"--")</f>
        <v>0</v>
      </c>
      <c r="H38" cm="1">
        <f t="array" aca="1" ref="H38" ca="1">IF(ISNUMBER(Main!$F$7),MAX(IF($A$2:$A$302&lt;'Profile Data'!R38,$A$2:$A$302)),"--")</f>
        <v>0</v>
      </c>
      <c r="I38" cm="1">
        <f t="array" aca="1" ref="I38" ca="1">IF(ISNUMBER(Main!$F$8),MAX(IF($A$2:$A$302&lt;'Profile Data'!S38,$A$2:$A$302)),"--")</f>
        <v>0</v>
      </c>
      <c r="J38" t="str" cm="1">
        <f t="array" aca="1" ref="J38" ca="1">IF(ISNUMBER(Main!$F$9),MAX(IF($A$2:$A$302&lt;'Profile Data'!T38,$A$2:$A$302)),"--")</f>
        <v>--</v>
      </c>
      <c r="K38" t="str" cm="1">
        <f t="array" aca="1" ref="K38" ca="1">IF(ISNUMBER(Main!$F$10),MAX(IF($A$2:$A$302&lt;'Profile Data'!U38,$A$2:$A$302)),"--")</f>
        <v>--</v>
      </c>
      <c r="L38" t="str" cm="1">
        <f t="array" aca="1" ref="L38" ca="1">IF(ISNUMBER(Main!$F$11),MAX(IF($A$2:$A$302&lt;'Profile Data'!V38,$A$2:$A$302)),"--")</f>
        <v>--</v>
      </c>
      <c r="M38" t="str" cm="1">
        <f t="array" aca="1" ref="M38" ca="1">IF(ISNUMBER(Main!$F$12),MAX(IF($A$2:$A$302&lt;'Profile Data'!W38,$A$2:$A$302)),"--")</f>
        <v>--</v>
      </c>
      <c r="N38" t="str" cm="1">
        <f t="array" aca="1" ref="N38" ca="1">IF(ISNUMBER(Main!$F$13),MAX(IF($A$2:$A$302&lt;'Profile Data'!X38,$A$2:$A$302)),"--")</f>
        <v>--</v>
      </c>
      <c r="O38" t="str" cm="1">
        <f t="array" aca="1" ref="O38" ca="1">IF(ISNUMBER(Main!$F$14),MAX(IF($A$2:$A$302&lt;'Profile Data'!Y38,$A$2:$A$302)),"--")</f>
        <v>--</v>
      </c>
      <c r="Q38" cm="1">
        <f t="array" aca="1" ref="Q38" ca="1">IF(ISNUMBER(Main!$F$3),MIN(IF($A$2:$A$302&gt;'Profile Data'!N38,$A$2:$A$302)),"--")</f>
        <v>285</v>
      </c>
      <c r="R38" cm="1">
        <f t="array" aca="1" ref="R38" ca="1">IF(ISNUMBER(Main!$F$4),MIN(IF($A$2:$A$302&gt;'Profile Data'!O38,$A$2:$A$302)),"--")</f>
        <v>285</v>
      </c>
      <c r="S38" cm="1">
        <f t="array" aca="1" ref="S38" ca="1">IF(ISNUMBER(Main!$F$5),MIN(IF($A$2:$A$302&gt;'Profile Data'!P38,$A$2:$A$302)),"--")</f>
        <v>285</v>
      </c>
      <c r="T38" cm="1">
        <f t="array" aca="1" ref="T38" ca="1">IF(ISNUMBER(Main!$F$6),MIN(IF($A$2:$A$302&gt;'Profile Data'!Q38,$A$2:$A$302)),"--")</f>
        <v>285</v>
      </c>
      <c r="U38" cm="1">
        <f t="array" aca="1" ref="U38" ca="1">IF(ISNUMBER(Main!$F$7),MIN(IF($A$2:$A$302&gt;'Profile Data'!R38,$A$2:$A$302)),"--")</f>
        <v>285</v>
      </c>
      <c r="V38" cm="1">
        <f t="array" aca="1" ref="V38" ca="1">IF(ISNUMBER(Main!$F$8),MIN(IF($A$2:$A$302&gt;'Profile Data'!S38,$A$2:$A$302)),"--")</f>
        <v>285</v>
      </c>
      <c r="W38" t="str" cm="1">
        <f t="array" aca="1" ref="W38" ca="1">IF(ISNUMBER(Main!$F$9),MIN(IF($A$2:$A$302&gt;'Profile Data'!T38,$A$2:$A$302)),"--")</f>
        <v>--</v>
      </c>
      <c r="X38" t="str" cm="1">
        <f t="array" aca="1" ref="X38" ca="1">IF(ISNUMBER(Main!$F$10),MIN(IF($A$2:$A$302&gt;'Profile Data'!U38,$A$2:$A$302)),"--")</f>
        <v>--</v>
      </c>
      <c r="Y38" t="str" cm="1">
        <f t="array" aca="1" ref="Y38" ca="1">IF(ISNUMBER(Main!$F$11),MIN(IF($A$2:$A$302&gt;'Profile Data'!V38,$A$2:$A$302)),"--")</f>
        <v>--</v>
      </c>
      <c r="Z38" t="str" cm="1">
        <f t="array" aca="1" ref="Z38" ca="1">IF(ISNUMBER(Main!$F$12),MIN(IF($A$2:$A$302&gt;'Profile Data'!W38,$A$2:$A$302)),"--")</f>
        <v>--</v>
      </c>
      <c r="AA38" t="str" cm="1">
        <f t="array" aca="1" ref="AA38" ca="1">IF(ISNUMBER(Main!$F$13),MIN(IF($A$2:$A$302&gt;'Profile Data'!X38,$A$2:$A$302)),"--")</f>
        <v>--</v>
      </c>
      <c r="AB38" t="str" cm="1">
        <f t="array" aca="1" ref="AB38" ca="1">IF(ISNUMBER(Main!$F$14),MIN(IF($A$2:$A$302&gt;'Profile Data'!Y38,$A$2:$A$302)),"--")</f>
        <v>--</v>
      </c>
      <c r="AD38" t="e">
        <f ca="1">IF(ISNUMBER(Main!$F$3),INDEX($B$2:$B$302,MATCH(D38,$A$2:$A$302,0)),"--")</f>
        <v>#N/A</v>
      </c>
      <c r="AE38" t="e">
        <f ca="1">IF(ISNUMBER(Main!$F$4),INDEX($B$2:$B$302,MATCH(E38,$A$2:$A$302,0)),"--")</f>
        <v>#N/A</v>
      </c>
      <c r="AF38" t="e">
        <f ca="1">IF(ISNUMBER(Main!$F$5),INDEX($B$2:$B$302,MATCH(F38,$A$2:$A$302,0)),"--")</f>
        <v>#N/A</v>
      </c>
      <c r="AG38" t="e">
        <f ca="1">IF(ISNUMBER(Main!$F$6),INDEX($B$2:$B$302,MATCH(G38,$A$2:$A$302,0)),"--")</f>
        <v>#N/A</v>
      </c>
      <c r="AH38" t="e">
        <f ca="1">IF(ISNUMBER(Main!$F$7),INDEX($B$2:$B$302,MATCH(H38,$A$2:$A$302,0)),"--")</f>
        <v>#N/A</v>
      </c>
      <c r="AI38" t="e">
        <f ca="1">IF(ISNUMBER(Main!$F$8),INDEX($B$2:$B$302,MATCH(I38,$A$2:$A$302,0)),"--")</f>
        <v>#N/A</v>
      </c>
      <c r="AJ38" t="str">
        <f ca="1">IF(ISNUMBER(Main!$F$9),INDEX($B$2:$B$302,MATCH(J38,$A$2:$A$302,0)),"--")</f>
        <v>--</v>
      </c>
      <c r="AK38" t="str">
        <f ca="1">IF(ISNUMBER(Main!$F$10),INDEX($B$2:$B$302,MATCH(K38,$A$2:$A$302,0)),"--")</f>
        <v>--</v>
      </c>
      <c r="AL38" t="str">
        <f ca="1">IF(ISNUMBER(Main!$F$11),INDEX($B$2:$B$302,MATCH(L38,$A$2:$A$302,0)),"--")</f>
        <v>--</v>
      </c>
      <c r="AM38" t="str">
        <f ca="1">IF(ISNUMBER(Main!$F$12),INDEX($B$2:$B$302,MATCH(M38,$A$2:$A$302,0)),"--")</f>
        <v>--</v>
      </c>
      <c r="AN38" t="str">
        <f ca="1">IF(ISNUMBER(Main!$F$13),INDEX($B$2:$B$302,MATCH(N38,$A$2:$A$302,0)),"--")</f>
        <v>--</v>
      </c>
      <c r="AO38" t="str">
        <f ca="1">IF(ISNUMBER(Main!$F$14),INDEX($B$2:$B$302,MATCH(O38,$A$2:$A$302,0)),"--")</f>
        <v>--</v>
      </c>
      <c r="AQ38">
        <f ca="1">IF(ISNUMBER(Main!$F$3),INDEX($B$2:$B$302,MATCH(Q38,$A$2:$A$302,0)),"--")</f>
        <v>0</v>
      </c>
      <c r="AR38">
        <f ca="1">IF(ISNUMBER(Main!$F$4),INDEX($B$2:$B$302,MATCH(R38,$A$2:$A$302,0)),"--")</f>
        <v>0</v>
      </c>
      <c r="AS38">
        <f ca="1">IF(ISNUMBER(Main!$F$5),INDEX($B$2:$B$302,MATCH(S38,$A$2:$A$302,0)),"--")</f>
        <v>0</v>
      </c>
      <c r="AT38">
        <f ca="1">IF(ISNUMBER(Main!$F$6),INDEX($B$2:$B$302,MATCH(T38,$A$2:$A$302,0)),"--")</f>
        <v>0</v>
      </c>
      <c r="AU38">
        <f ca="1">IF(ISNUMBER(Main!$F$7),INDEX($B$2:$B$302,MATCH(U38,$A$2:$A$302,0)),"--")</f>
        <v>0</v>
      </c>
      <c r="AV38">
        <f ca="1">IF(ISNUMBER(Main!$F$8),INDEX($B$2:$B$302,MATCH(V38,$A$2:$A$302,0)),"--")</f>
        <v>0</v>
      </c>
      <c r="AW38" t="str">
        <f ca="1">IF(ISNUMBER(Main!$F$9),INDEX($B$2:$B$302,MATCH(W38,$A$2:$A$302,0)),"--")</f>
        <v>--</v>
      </c>
      <c r="AX38" t="str">
        <f ca="1">IF(ISNUMBER(Main!$F$10),INDEX($B$2:$B$302,MATCH(X38,$A$2:$A$302,0)),"--")</f>
        <v>--</v>
      </c>
      <c r="AY38" t="str">
        <f ca="1">IF(ISNUMBER(Main!$F$11),INDEX($B$2:$B$302,MATCH(Y38,$A$2:$A$302,0)),"--")</f>
        <v>--</v>
      </c>
      <c r="AZ38" t="str">
        <f ca="1">IF(ISNUMBER(Main!$F$12),INDEX($B$2:$B$302,MATCH(Z38,$A$2:$A$302,0)),"--")</f>
        <v>--</v>
      </c>
      <c r="BA38" t="str">
        <f ca="1">IF(ISNUMBER(Main!$F$13),INDEX($B$2:$B$302,MATCH(AA38,$A$2:$A$302,0)),"--")</f>
        <v>--</v>
      </c>
      <c r="BB38" t="str">
        <f ca="1">IF(ISNUMBER(Main!$F$14),INDEX($B$2:$B$302,MATCH(AB38,$A$2:$A$302,0)),"--")</f>
        <v>--</v>
      </c>
      <c r="BD38">
        <f ca="1">IF(ISNUMBER(Main!$F$3),IF(D38=0,0,(('Profile Data'!N38-D38)*(AQ38-AD38))/(Q38-D38)+AD38),"--")</f>
        <v>0</v>
      </c>
      <c r="BE38">
        <f ca="1">IF(ISNUMBER(Main!$F$4),IF(E38=0,0,(('Profile Data'!O38-E38)*(AR38-AE38))/(R38-E38)+AE38),"--")</f>
        <v>0</v>
      </c>
      <c r="BF38">
        <f ca="1">IF(ISNUMBER(Main!$F$5),IF(F38=0,0,(('Profile Data'!P38-F38)*(AS38-AF38))/(S38-F38)+AF38),"--")</f>
        <v>0</v>
      </c>
      <c r="BG38">
        <f ca="1">IF(ISNUMBER(Main!$F$6),IF(G38=0,0,(('Profile Data'!Q38-G38)*(AT38-AG38))/(T38-G38)+AG38),"--")</f>
        <v>0</v>
      </c>
      <c r="BH38">
        <f ca="1">IF(ISNUMBER(Main!$F$7),IF(H38=0,0,(('Profile Data'!R38-H38)*(AU38-AH38))/(U38-H38)+AH38),"--")</f>
        <v>0</v>
      </c>
      <c r="BI38">
        <f ca="1">IF(ISNUMBER(Main!$F$8),IF(I38=0,0,(('Profile Data'!S38-I38)*(AV38-AI38))/(V38-I38)+AI38),"--")</f>
        <v>0</v>
      </c>
      <c r="BJ38" t="str">
        <f ca="1">IF(ISNUMBER(Main!$F$9),IF(J38=0,0,(('Profile Data'!T38-J38)*(AW38-AJ38))/(W38-J38)+AJ38),"--")</f>
        <v>--</v>
      </c>
      <c r="BK38" t="str">
        <f ca="1">IF(ISNUMBER(Main!$F$10),IF(K38=0,0,(('Profile Data'!U38-K38)*(AX38-AK38))/(X38-K38)+AK38),"--")</f>
        <v>--</v>
      </c>
      <c r="BL38" t="str">
        <f ca="1">IF(ISNUMBER(Main!$F$11),IF(L38=0,0,(('Profile Data'!V38-L38)*(AY38-AL38))/(Y38-L38)+AL38),"--")</f>
        <v>--</v>
      </c>
      <c r="BM38" t="str">
        <f ca="1">IF(ISNUMBER(Main!$F$12),IF(M38=0,0,(('Profile Data'!W38-M38)*(AZ38-AM38))/(Z38-M38)+AM38),"--")</f>
        <v>--</v>
      </c>
      <c r="BN38" t="str">
        <f ca="1">IF(ISNUMBER(Main!$F$13),IF(N38=0,0,(('Profile Data'!X38-N38)*(BA38-AN38))/(AA38-N38)+AN38),"--")</f>
        <v>--</v>
      </c>
      <c r="BO38" t="str">
        <f ca="1">IF(ISNUMBER(Main!$F$14),IF(O38=0,0,(('Profile Data'!Y38-O38)*(BB38-AO38))/(AB38-O38)+AO38),"--")</f>
        <v>--</v>
      </c>
    </row>
    <row r="39" spans="1:67" x14ac:dyDescent="0.3">
      <c r="A39">
        <v>548</v>
      </c>
      <c r="B39">
        <v>385134</v>
      </c>
      <c r="D39" cm="1">
        <f t="array" aca="1" ref="D39" ca="1">IF(ISNUMBER(Main!$F$3),MAX(IF($A$2:$A$302&lt;'Profile Data'!N39,$A$2:$A$302)),"--")</f>
        <v>0</v>
      </c>
      <c r="E39" cm="1">
        <f t="array" aca="1" ref="E39" ca="1">IF(ISNUMBER(Main!$F$4),MAX(IF($A$2:$A$302&lt;'Profile Data'!O39,$A$2:$A$302)),"--")</f>
        <v>0</v>
      </c>
      <c r="F39" cm="1">
        <f t="array" aca="1" ref="F39" ca="1">IF(ISNUMBER(Main!$F$5),MAX(IF($A$2:$A$302&lt;'Profile Data'!P39,$A$2:$A$302)),"--")</f>
        <v>0</v>
      </c>
      <c r="G39" cm="1">
        <f t="array" aca="1" ref="G39" ca="1">IF(ISNUMBER(Main!$F$6),MAX(IF($A$2:$A$302&lt;'Profile Data'!Q39,$A$2:$A$302)),"--")</f>
        <v>0</v>
      </c>
      <c r="H39" cm="1">
        <f t="array" aca="1" ref="H39" ca="1">IF(ISNUMBER(Main!$F$7),MAX(IF($A$2:$A$302&lt;'Profile Data'!R39,$A$2:$A$302)),"--")</f>
        <v>0</v>
      </c>
      <c r="I39" cm="1">
        <f t="array" aca="1" ref="I39" ca="1">IF(ISNUMBER(Main!$F$8),MAX(IF($A$2:$A$302&lt;'Profile Data'!S39,$A$2:$A$302)),"--")</f>
        <v>0</v>
      </c>
      <c r="J39" t="str" cm="1">
        <f t="array" aca="1" ref="J39" ca="1">IF(ISNUMBER(Main!$F$9),MAX(IF($A$2:$A$302&lt;'Profile Data'!T39,$A$2:$A$302)),"--")</f>
        <v>--</v>
      </c>
      <c r="K39" t="str" cm="1">
        <f t="array" aca="1" ref="K39" ca="1">IF(ISNUMBER(Main!$F$10),MAX(IF($A$2:$A$302&lt;'Profile Data'!U39,$A$2:$A$302)),"--")</f>
        <v>--</v>
      </c>
      <c r="L39" t="str" cm="1">
        <f t="array" aca="1" ref="L39" ca="1">IF(ISNUMBER(Main!$F$11),MAX(IF($A$2:$A$302&lt;'Profile Data'!V39,$A$2:$A$302)),"--")</f>
        <v>--</v>
      </c>
      <c r="M39" t="str" cm="1">
        <f t="array" aca="1" ref="M39" ca="1">IF(ISNUMBER(Main!$F$12),MAX(IF($A$2:$A$302&lt;'Profile Data'!W39,$A$2:$A$302)),"--")</f>
        <v>--</v>
      </c>
      <c r="N39" t="str" cm="1">
        <f t="array" aca="1" ref="N39" ca="1">IF(ISNUMBER(Main!$F$13),MAX(IF($A$2:$A$302&lt;'Profile Data'!X39,$A$2:$A$302)),"--")</f>
        <v>--</v>
      </c>
      <c r="O39" t="str" cm="1">
        <f t="array" aca="1" ref="O39" ca="1">IF(ISNUMBER(Main!$F$14),MAX(IF($A$2:$A$302&lt;'Profile Data'!Y39,$A$2:$A$302)),"--")</f>
        <v>--</v>
      </c>
      <c r="Q39" cm="1">
        <f t="array" aca="1" ref="Q39" ca="1">IF(ISNUMBER(Main!$F$3),MIN(IF($A$2:$A$302&gt;'Profile Data'!N39,$A$2:$A$302)),"--")</f>
        <v>285</v>
      </c>
      <c r="R39" cm="1">
        <f t="array" aca="1" ref="R39" ca="1">IF(ISNUMBER(Main!$F$4),MIN(IF($A$2:$A$302&gt;'Profile Data'!O39,$A$2:$A$302)),"--")</f>
        <v>285</v>
      </c>
      <c r="S39" cm="1">
        <f t="array" aca="1" ref="S39" ca="1">IF(ISNUMBER(Main!$F$5),MIN(IF($A$2:$A$302&gt;'Profile Data'!P39,$A$2:$A$302)),"--")</f>
        <v>285</v>
      </c>
      <c r="T39" cm="1">
        <f t="array" aca="1" ref="T39" ca="1">IF(ISNUMBER(Main!$F$6),MIN(IF($A$2:$A$302&gt;'Profile Data'!Q39,$A$2:$A$302)),"--")</f>
        <v>285</v>
      </c>
      <c r="U39" cm="1">
        <f t="array" aca="1" ref="U39" ca="1">IF(ISNUMBER(Main!$F$7),MIN(IF($A$2:$A$302&gt;'Profile Data'!R39,$A$2:$A$302)),"--")</f>
        <v>285</v>
      </c>
      <c r="V39" cm="1">
        <f t="array" aca="1" ref="V39" ca="1">IF(ISNUMBER(Main!$F$8),MIN(IF($A$2:$A$302&gt;'Profile Data'!S39,$A$2:$A$302)),"--")</f>
        <v>285</v>
      </c>
      <c r="W39" t="str" cm="1">
        <f t="array" aca="1" ref="W39" ca="1">IF(ISNUMBER(Main!$F$9),MIN(IF($A$2:$A$302&gt;'Profile Data'!T39,$A$2:$A$302)),"--")</f>
        <v>--</v>
      </c>
      <c r="X39" t="str" cm="1">
        <f t="array" aca="1" ref="X39" ca="1">IF(ISNUMBER(Main!$F$10),MIN(IF($A$2:$A$302&gt;'Profile Data'!U39,$A$2:$A$302)),"--")</f>
        <v>--</v>
      </c>
      <c r="Y39" t="str" cm="1">
        <f t="array" aca="1" ref="Y39" ca="1">IF(ISNUMBER(Main!$F$11),MIN(IF($A$2:$A$302&gt;'Profile Data'!V39,$A$2:$A$302)),"--")</f>
        <v>--</v>
      </c>
      <c r="Z39" t="str" cm="1">
        <f t="array" aca="1" ref="Z39" ca="1">IF(ISNUMBER(Main!$F$12),MIN(IF($A$2:$A$302&gt;'Profile Data'!W39,$A$2:$A$302)),"--")</f>
        <v>--</v>
      </c>
      <c r="AA39" t="str" cm="1">
        <f t="array" aca="1" ref="AA39" ca="1">IF(ISNUMBER(Main!$F$13),MIN(IF($A$2:$A$302&gt;'Profile Data'!X39,$A$2:$A$302)),"--")</f>
        <v>--</v>
      </c>
      <c r="AB39" t="str" cm="1">
        <f t="array" aca="1" ref="AB39" ca="1">IF(ISNUMBER(Main!$F$14),MIN(IF($A$2:$A$302&gt;'Profile Data'!Y39,$A$2:$A$302)),"--")</f>
        <v>--</v>
      </c>
      <c r="AD39" t="e">
        <f ca="1">IF(ISNUMBER(Main!$F$3),INDEX($B$2:$B$302,MATCH(D39,$A$2:$A$302,0)),"--")</f>
        <v>#N/A</v>
      </c>
      <c r="AE39" t="e">
        <f ca="1">IF(ISNUMBER(Main!$F$4),INDEX($B$2:$B$302,MATCH(E39,$A$2:$A$302,0)),"--")</f>
        <v>#N/A</v>
      </c>
      <c r="AF39" t="e">
        <f ca="1">IF(ISNUMBER(Main!$F$5),INDEX($B$2:$B$302,MATCH(F39,$A$2:$A$302,0)),"--")</f>
        <v>#N/A</v>
      </c>
      <c r="AG39" t="e">
        <f ca="1">IF(ISNUMBER(Main!$F$6),INDEX($B$2:$B$302,MATCH(G39,$A$2:$A$302,0)),"--")</f>
        <v>#N/A</v>
      </c>
      <c r="AH39" t="e">
        <f ca="1">IF(ISNUMBER(Main!$F$7),INDEX($B$2:$B$302,MATCH(H39,$A$2:$A$302,0)),"--")</f>
        <v>#N/A</v>
      </c>
      <c r="AI39" t="e">
        <f ca="1">IF(ISNUMBER(Main!$F$8),INDEX($B$2:$B$302,MATCH(I39,$A$2:$A$302,0)),"--")</f>
        <v>#N/A</v>
      </c>
      <c r="AJ39" t="str">
        <f ca="1">IF(ISNUMBER(Main!$F$9),INDEX($B$2:$B$302,MATCH(J39,$A$2:$A$302,0)),"--")</f>
        <v>--</v>
      </c>
      <c r="AK39" t="str">
        <f ca="1">IF(ISNUMBER(Main!$F$10),INDEX($B$2:$B$302,MATCH(K39,$A$2:$A$302,0)),"--")</f>
        <v>--</v>
      </c>
      <c r="AL39" t="str">
        <f ca="1">IF(ISNUMBER(Main!$F$11),INDEX($B$2:$B$302,MATCH(L39,$A$2:$A$302,0)),"--")</f>
        <v>--</v>
      </c>
      <c r="AM39" t="str">
        <f ca="1">IF(ISNUMBER(Main!$F$12),INDEX($B$2:$B$302,MATCH(M39,$A$2:$A$302,0)),"--")</f>
        <v>--</v>
      </c>
      <c r="AN39" t="str">
        <f ca="1">IF(ISNUMBER(Main!$F$13),INDEX($B$2:$B$302,MATCH(N39,$A$2:$A$302,0)),"--")</f>
        <v>--</v>
      </c>
      <c r="AO39" t="str">
        <f ca="1">IF(ISNUMBER(Main!$F$14),INDEX($B$2:$B$302,MATCH(O39,$A$2:$A$302,0)),"--")</f>
        <v>--</v>
      </c>
      <c r="AQ39">
        <f ca="1">IF(ISNUMBER(Main!$F$3),INDEX($B$2:$B$302,MATCH(Q39,$A$2:$A$302,0)),"--")</f>
        <v>0</v>
      </c>
      <c r="AR39">
        <f ca="1">IF(ISNUMBER(Main!$F$4),INDEX($B$2:$B$302,MATCH(R39,$A$2:$A$302,0)),"--")</f>
        <v>0</v>
      </c>
      <c r="AS39">
        <f ca="1">IF(ISNUMBER(Main!$F$5),INDEX($B$2:$B$302,MATCH(S39,$A$2:$A$302,0)),"--")</f>
        <v>0</v>
      </c>
      <c r="AT39">
        <f ca="1">IF(ISNUMBER(Main!$F$6),INDEX($B$2:$B$302,MATCH(T39,$A$2:$A$302,0)),"--")</f>
        <v>0</v>
      </c>
      <c r="AU39">
        <f ca="1">IF(ISNUMBER(Main!$F$7),INDEX($B$2:$B$302,MATCH(U39,$A$2:$A$302,0)),"--")</f>
        <v>0</v>
      </c>
      <c r="AV39">
        <f ca="1">IF(ISNUMBER(Main!$F$8),INDEX($B$2:$B$302,MATCH(V39,$A$2:$A$302,0)),"--")</f>
        <v>0</v>
      </c>
      <c r="AW39" t="str">
        <f ca="1">IF(ISNUMBER(Main!$F$9),INDEX($B$2:$B$302,MATCH(W39,$A$2:$A$302,0)),"--")</f>
        <v>--</v>
      </c>
      <c r="AX39" t="str">
        <f ca="1">IF(ISNUMBER(Main!$F$10),INDEX($B$2:$B$302,MATCH(X39,$A$2:$A$302,0)),"--")</f>
        <v>--</v>
      </c>
      <c r="AY39" t="str">
        <f ca="1">IF(ISNUMBER(Main!$F$11),INDEX($B$2:$B$302,MATCH(Y39,$A$2:$A$302,0)),"--")</f>
        <v>--</v>
      </c>
      <c r="AZ39" t="str">
        <f ca="1">IF(ISNUMBER(Main!$F$12),INDEX($B$2:$B$302,MATCH(Z39,$A$2:$A$302,0)),"--")</f>
        <v>--</v>
      </c>
      <c r="BA39" t="str">
        <f ca="1">IF(ISNUMBER(Main!$F$13),INDEX($B$2:$B$302,MATCH(AA39,$A$2:$A$302,0)),"--")</f>
        <v>--</v>
      </c>
      <c r="BB39" t="str">
        <f ca="1">IF(ISNUMBER(Main!$F$14),INDEX($B$2:$B$302,MATCH(AB39,$A$2:$A$302,0)),"--")</f>
        <v>--</v>
      </c>
      <c r="BD39">
        <f ca="1">IF(ISNUMBER(Main!$F$3),IF(D39=0,0,(('Profile Data'!N39-D39)*(AQ39-AD39))/(Q39-D39)+AD39),"--")</f>
        <v>0</v>
      </c>
      <c r="BE39">
        <f ca="1">IF(ISNUMBER(Main!$F$4),IF(E39=0,0,(('Profile Data'!O39-E39)*(AR39-AE39))/(R39-E39)+AE39),"--")</f>
        <v>0</v>
      </c>
      <c r="BF39">
        <f ca="1">IF(ISNUMBER(Main!$F$5),IF(F39=0,0,(('Profile Data'!P39-F39)*(AS39-AF39))/(S39-F39)+AF39),"--")</f>
        <v>0</v>
      </c>
      <c r="BG39">
        <f ca="1">IF(ISNUMBER(Main!$F$6),IF(G39=0,0,(('Profile Data'!Q39-G39)*(AT39-AG39))/(T39-G39)+AG39),"--")</f>
        <v>0</v>
      </c>
      <c r="BH39">
        <f ca="1">IF(ISNUMBER(Main!$F$7),IF(H39=0,0,(('Profile Data'!R39-H39)*(AU39-AH39))/(U39-H39)+AH39),"--")</f>
        <v>0</v>
      </c>
      <c r="BI39">
        <f ca="1">IF(ISNUMBER(Main!$F$8),IF(I39=0,0,(('Profile Data'!S39-I39)*(AV39-AI39))/(V39-I39)+AI39),"--")</f>
        <v>0</v>
      </c>
      <c r="BJ39" t="str">
        <f ca="1">IF(ISNUMBER(Main!$F$9),IF(J39=0,0,(('Profile Data'!T39-J39)*(AW39-AJ39))/(W39-J39)+AJ39),"--")</f>
        <v>--</v>
      </c>
      <c r="BK39" t="str">
        <f ca="1">IF(ISNUMBER(Main!$F$10),IF(K39=0,0,(('Profile Data'!U39-K39)*(AX39-AK39))/(X39-K39)+AK39),"--")</f>
        <v>--</v>
      </c>
      <c r="BL39" t="str">
        <f ca="1">IF(ISNUMBER(Main!$F$11),IF(L39=0,0,(('Profile Data'!V39-L39)*(AY39-AL39))/(Y39-L39)+AL39),"--")</f>
        <v>--</v>
      </c>
      <c r="BM39" t="str">
        <f ca="1">IF(ISNUMBER(Main!$F$12),IF(M39=0,0,(('Profile Data'!W39-M39)*(AZ39-AM39))/(Z39-M39)+AM39),"--")</f>
        <v>--</v>
      </c>
      <c r="BN39" t="str">
        <f ca="1">IF(ISNUMBER(Main!$F$13),IF(N39=0,0,(('Profile Data'!X39-N39)*(BA39-AN39))/(AA39-N39)+AN39),"--")</f>
        <v>--</v>
      </c>
      <c r="BO39" t="str">
        <f ca="1">IF(ISNUMBER(Main!$F$14),IF(O39=0,0,(('Profile Data'!Y39-O39)*(BB39-AO39))/(AB39-O39)+AO39),"--")</f>
        <v>--</v>
      </c>
    </row>
    <row r="40" spans="1:67" x14ac:dyDescent="0.3">
      <c r="A40">
        <v>547</v>
      </c>
      <c r="B40">
        <v>381018</v>
      </c>
      <c r="D40" cm="1">
        <f t="array" aca="1" ref="D40" ca="1">IF(ISNUMBER(Main!$F$3),MAX(IF($A$2:$A$302&lt;'Profile Data'!N40,$A$2:$A$302)),"--")</f>
        <v>0</v>
      </c>
      <c r="E40" cm="1">
        <f t="array" aca="1" ref="E40" ca="1">IF(ISNUMBER(Main!$F$4),MAX(IF($A$2:$A$302&lt;'Profile Data'!O40,$A$2:$A$302)),"--")</f>
        <v>0</v>
      </c>
      <c r="F40" cm="1">
        <f t="array" aca="1" ref="F40" ca="1">IF(ISNUMBER(Main!$F$5),MAX(IF($A$2:$A$302&lt;'Profile Data'!P40,$A$2:$A$302)),"--")</f>
        <v>0</v>
      </c>
      <c r="G40" cm="1">
        <f t="array" aca="1" ref="G40" ca="1">IF(ISNUMBER(Main!$F$6),MAX(IF($A$2:$A$302&lt;'Profile Data'!Q40,$A$2:$A$302)),"--")</f>
        <v>0</v>
      </c>
      <c r="H40" cm="1">
        <f t="array" aca="1" ref="H40" ca="1">IF(ISNUMBER(Main!$F$7),MAX(IF($A$2:$A$302&lt;'Profile Data'!R40,$A$2:$A$302)),"--")</f>
        <v>0</v>
      </c>
      <c r="I40" cm="1">
        <f t="array" aca="1" ref="I40" ca="1">IF(ISNUMBER(Main!$F$8),MAX(IF($A$2:$A$302&lt;'Profile Data'!S40,$A$2:$A$302)),"--")</f>
        <v>0</v>
      </c>
      <c r="J40" t="str" cm="1">
        <f t="array" aca="1" ref="J40" ca="1">IF(ISNUMBER(Main!$F$9),MAX(IF($A$2:$A$302&lt;'Profile Data'!T40,$A$2:$A$302)),"--")</f>
        <v>--</v>
      </c>
      <c r="K40" t="str" cm="1">
        <f t="array" aca="1" ref="K40" ca="1">IF(ISNUMBER(Main!$F$10),MAX(IF($A$2:$A$302&lt;'Profile Data'!U40,$A$2:$A$302)),"--")</f>
        <v>--</v>
      </c>
      <c r="L40" t="str" cm="1">
        <f t="array" aca="1" ref="L40" ca="1">IF(ISNUMBER(Main!$F$11),MAX(IF($A$2:$A$302&lt;'Profile Data'!V40,$A$2:$A$302)),"--")</f>
        <v>--</v>
      </c>
      <c r="M40" t="str" cm="1">
        <f t="array" aca="1" ref="M40" ca="1">IF(ISNUMBER(Main!$F$12),MAX(IF($A$2:$A$302&lt;'Profile Data'!W40,$A$2:$A$302)),"--")</f>
        <v>--</v>
      </c>
      <c r="N40" t="str" cm="1">
        <f t="array" aca="1" ref="N40" ca="1">IF(ISNUMBER(Main!$F$13),MAX(IF($A$2:$A$302&lt;'Profile Data'!X40,$A$2:$A$302)),"--")</f>
        <v>--</v>
      </c>
      <c r="O40" t="str" cm="1">
        <f t="array" aca="1" ref="O40" ca="1">IF(ISNUMBER(Main!$F$14),MAX(IF($A$2:$A$302&lt;'Profile Data'!Y40,$A$2:$A$302)),"--")</f>
        <v>--</v>
      </c>
      <c r="Q40" cm="1">
        <f t="array" aca="1" ref="Q40" ca="1">IF(ISNUMBER(Main!$F$3),MIN(IF($A$2:$A$302&gt;'Profile Data'!N40,$A$2:$A$302)),"--")</f>
        <v>285</v>
      </c>
      <c r="R40" cm="1">
        <f t="array" aca="1" ref="R40" ca="1">IF(ISNUMBER(Main!$F$4),MIN(IF($A$2:$A$302&gt;'Profile Data'!O40,$A$2:$A$302)),"--")</f>
        <v>285</v>
      </c>
      <c r="S40" cm="1">
        <f t="array" aca="1" ref="S40" ca="1">IF(ISNUMBER(Main!$F$5),MIN(IF($A$2:$A$302&gt;'Profile Data'!P40,$A$2:$A$302)),"--")</f>
        <v>285</v>
      </c>
      <c r="T40" cm="1">
        <f t="array" aca="1" ref="T40" ca="1">IF(ISNUMBER(Main!$F$6),MIN(IF($A$2:$A$302&gt;'Profile Data'!Q40,$A$2:$A$302)),"--")</f>
        <v>285</v>
      </c>
      <c r="U40" cm="1">
        <f t="array" aca="1" ref="U40" ca="1">IF(ISNUMBER(Main!$F$7),MIN(IF($A$2:$A$302&gt;'Profile Data'!R40,$A$2:$A$302)),"--")</f>
        <v>285</v>
      </c>
      <c r="V40" cm="1">
        <f t="array" aca="1" ref="V40" ca="1">IF(ISNUMBER(Main!$F$8),MIN(IF($A$2:$A$302&gt;'Profile Data'!S40,$A$2:$A$302)),"--")</f>
        <v>285</v>
      </c>
      <c r="W40" t="str" cm="1">
        <f t="array" aca="1" ref="W40" ca="1">IF(ISNUMBER(Main!$F$9),MIN(IF($A$2:$A$302&gt;'Profile Data'!T40,$A$2:$A$302)),"--")</f>
        <v>--</v>
      </c>
      <c r="X40" t="str" cm="1">
        <f t="array" aca="1" ref="X40" ca="1">IF(ISNUMBER(Main!$F$10),MIN(IF($A$2:$A$302&gt;'Profile Data'!U40,$A$2:$A$302)),"--")</f>
        <v>--</v>
      </c>
      <c r="Y40" t="str" cm="1">
        <f t="array" aca="1" ref="Y40" ca="1">IF(ISNUMBER(Main!$F$11),MIN(IF($A$2:$A$302&gt;'Profile Data'!V40,$A$2:$A$302)),"--")</f>
        <v>--</v>
      </c>
      <c r="Z40" t="str" cm="1">
        <f t="array" aca="1" ref="Z40" ca="1">IF(ISNUMBER(Main!$F$12),MIN(IF($A$2:$A$302&gt;'Profile Data'!W40,$A$2:$A$302)),"--")</f>
        <v>--</v>
      </c>
      <c r="AA40" t="str" cm="1">
        <f t="array" aca="1" ref="AA40" ca="1">IF(ISNUMBER(Main!$F$13),MIN(IF($A$2:$A$302&gt;'Profile Data'!X40,$A$2:$A$302)),"--")</f>
        <v>--</v>
      </c>
      <c r="AB40" t="str" cm="1">
        <f t="array" aca="1" ref="AB40" ca="1">IF(ISNUMBER(Main!$F$14),MIN(IF($A$2:$A$302&gt;'Profile Data'!Y40,$A$2:$A$302)),"--")</f>
        <v>--</v>
      </c>
      <c r="AD40" t="e">
        <f ca="1">IF(ISNUMBER(Main!$F$3),INDEX($B$2:$B$302,MATCH(D40,$A$2:$A$302,0)),"--")</f>
        <v>#N/A</v>
      </c>
      <c r="AE40" t="e">
        <f ca="1">IF(ISNUMBER(Main!$F$4),INDEX($B$2:$B$302,MATCH(E40,$A$2:$A$302,0)),"--")</f>
        <v>#N/A</v>
      </c>
      <c r="AF40" t="e">
        <f ca="1">IF(ISNUMBER(Main!$F$5),INDEX($B$2:$B$302,MATCH(F40,$A$2:$A$302,0)),"--")</f>
        <v>#N/A</v>
      </c>
      <c r="AG40" t="e">
        <f ca="1">IF(ISNUMBER(Main!$F$6),INDEX($B$2:$B$302,MATCH(G40,$A$2:$A$302,0)),"--")</f>
        <v>#N/A</v>
      </c>
      <c r="AH40" t="e">
        <f ca="1">IF(ISNUMBER(Main!$F$7),INDEX($B$2:$B$302,MATCH(H40,$A$2:$A$302,0)),"--")</f>
        <v>#N/A</v>
      </c>
      <c r="AI40" t="e">
        <f ca="1">IF(ISNUMBER(Main!$F$8),INDEX($B$2:$B$302,MATCH(I40,$A$2:$A$302,0)),"--")</f>
        <v>#N/A</v>
      </c>
      <c r="AJ40" t="str">
        <f ca="1">IF(ISNUMBER(Main!$F$9),INDEX($B$2:$B$302,MATCH(J40,$A$2:$A$302,0)),"--")</f>
        <v>--</v>
      </c>
      <c r="AK40" t="str">
        <f ca="1">IF(ISNUMBER(Main!$F$10),INDEX($B$2:$B$302,MATCH(K40,$A$2:$A$302,0)),"--")</f>
        <v>--</v>
      </c>
      <c r="AL40" t="str">
        <f ca="1">IF(ISNUMBER(Main!$F$11),INDEX($B$2:$B$302,MATCH(L40,$A$2:$A$302,0)),"--")</f>
        <v>--</v>
      </c>
      <c r="AM40" t="str">
        <f ca="1">IF(ISNUMBER(Main!$F$12),INDEX($B$2:$B$302,MATCH(M40,$A$2:$A$302,0)),"--")</f>
        <v>--</v>
      </c>
      <c r="AN40" t="str">
        <f ca="1">IF(ISNUMBER(Main!$F$13),INDEX($B$2:$B$302,MATCH(N40,$A$2:$A$302,0)),"--")</f>
        <v>--</v>
      </c>
      <c r="AO40" t="str">
        <f ca="1">IF(ISNUMBER(Main!$F$14),INDEX($B$2:$B$302,MATCH(O40,$A$2:$A$302,0)),"--")</f>
        <v>--</v>
      </c>
      <c r="AQ40">
        <f ca="1">IF(ISNUMBER(Main!$F$3),INDEX($B$2:$B$302,MATCH(Q40,$A$2:$A$302,0)),"--")</f>
        <v>0</v>
      </c>
      <c r="AR40">
        <f ca="1">IF(ISNUMBER(Main!$F$4),INDEX($B$2:$B$302,MATCH(R40,$A$2:$A$302,0)),"--")</f>
        <v>0</v>
      </c>
      <c r="AS40">
        <f ca="1">IF(ISNUMBER(Main!$F$5),INDEX($B$2:$B$302,MATCH(S40,$A$2:$A$302,0)),"--")</f>
        <v>0</v>
      </c>
      <c r="AT40">
        <f ca="1">IF(ISNUMBER(Main!$F$6),INDEX($B$2:$B$302,MATCH(T40,$A$2:$A$302,0)),"--")</f>
        <v>0</v>
      </c>
      <c r="AU40">
        <f ca="1">IF(ISNUMBER(Main!$F$7),INDEX($B$2:$B$302,MATCH(U40,$A$2:$A$302,0)),"--")</f>
        <v>0</v>
      </c>
      <c r="AV40">
        <f ca="1">IF(ISNUMBER(Main!$F$8),INDEX($B$2:$B$302,MATCH(V40,$A$2:$A$302,0)),"--")</f>
        <v>0</v>
      </c>
      <c r="AW40" t="str">
        <f ca="1">IF(ISNUMBER(Main!$F$9),INDEX($B$2:$B$302,MATCH(W40,$A$2:$A$302,0)),"--")</f>
        <v>--</v>
      </c>
      <c r="AX40" t="str">
        <f ca="1">IF(ISNUMBER(Main!$F$10),INDEX($B$2:$B$302,MATCH(X40,$A$2:$A$302,0)),"--")</f>
        <v>--</v>
      </c>
      <c r="AY40" t="str">
        <f ca="1">IF(ISNUMBER(Main!$F$11),INDEX($B$2:$B$302,MATCH(Y40,$A$2:$A$302,0)),"--")</f>
        <v>--</v>
      </c>
      <c r="AZ40" t="str">
        <f ca="1">IF(ISNUMBER(Main!$F$12),INDEX($B$2:$B$302,MATCH(Z40,$A$2:$A$302,0)),"--")</f>
        <v>--</v>
      </c>
      <c r="BA40" t="str">
        <f ca="1">IF(ISNUMBER(Main!$F$13),INDEX($B$2:$B$302,MATCH(AA40,$A$2:$A$302,0)),"--")</f>
        <v>--</v>
      </c>
      <c r="BB40" t="str">
        <f ca="1">IF(ISNUMBER(Main!$F$14),INDEX($B$2:$B$302,MATCH(AB40,$A$2:$A$302,0)),"--")</f>
        <v>--</v>
      </c>
      <c r="BD40">
        <f ca="1">IF(ISNUMBER(Main!$F$3),IF(D40=0,0,(('Profile Data'!N40-D40)*(AQ40-AD40))/(Q40-D40)+AD40),"--")</f>
        <v>0</v>
      </c>
      <c r="BE40">
        <f ca="1">IF(ISNUMBER(Main!$F$4),IF(E40=0,0,(('Profile Data'!O40-E40)*(AR40-AE40))/(R40-E40)+AE40),"--")</f>
        <v>0</v>
      </c>
      <c r="BF40">
        <f ca="1">IF(ISNUMBER(Main!$F$5),IF(F40=0,0,(('Profile Data'!P40-F40)*(AS40-AF40))/(S40-F40)+AF40),"--")</f>
        <v>0</v>
      </c>
      <c r="BG40">
        <f ca="1">IF(ISNUMBER(Main!$F$6),IF(G40=0,0,(('Profile Data'!Q40-G40)*(AT40-AG40))/(T40-G40)+AG40),"--")</f>
        <v>0</v>
      </c>
      <c r="BH40">
        <f ca="1">IF(ISNUMBER(Main!$F$7),IF(H40=0,0,(('Profile Data'!R40-H40)*(AU40-AH40))/(U40-H40)+AH40),"--")</f>
        <v>0</v>
      </c>
      <c r="BI40">
        <f ca="1">IF(ISNUMBER(Main!$F$8),IF(I40=0,0,(('Profile Data'!S40-I40)*(AV40-AI40))/(V40-I40)+AI40),"--")</f>
        <v>0</v>
      </c>
      <c r="BJ40" t="str">
        <f ca="1">IF(ISNUMBER(Main!$F$9),IF(J40=0,0,(('Profile Data'!T40-J40)*(AW40-AJ40))/(W40-J40)+AJ40),"--")</f>
        <v>--</v>
      </c>
      <c r="BK40" t="str">
        <f ca="1">IF(ISNUMBER(Main!$F$10),IF(K40=0,0,(('Profile Data'!U40-K40)*(AX40-AK40))/(X40-K40)+AK40),"--")</f>
        <v>--</v>
      </c>
      <c r="BL40" t="str">
        <f ca="1">IF(ISNUMBER(Main!$F$11),IF(L40=0,0,(('Profile Data'!V40-L40)*(AY40-AL40))/(Y40-L40)+AL40),"--")</f>
        <v>--</v>
      </c>
      <c r="BM40" t="str">
        <f ca="1">IF(ISNUMBER(Main!$F$12),IF(M40=0,0,(('Profile Data'!W40-M40)*(AZ40-AM40))/(Z40-M40)+AM40),"--")</f>
        <v>--</v>
      </c>
      <c r="BN40" t="str">
        <f ca="1">IF(ISNUMBER(Main!$F$13),IF(N40=0,0,(('Profile Data'!X40-N40)*(BA40-AN40))/(AA40-N40)+AN40),"--")</f>
        <v>--</v>
      </c>
      <c r="BO40" t="str">
        <f ca="1">IF(ISNUMBER(Main!$F$14),IF(O40=0,0,(('Profile Data'!Y40-O40)*(BB40-AO40))/(AB40-O40)+AO40),"--")</f>
        <v>--</v>
      </c>
    </row>
    <row r="41" spans="1:67" x14ac:dyDescent="0.3">
      <c r="A41">
        <v>546</v>
      </c>
      <c r="B41">
        <v>376929</v>
      </c>
      <c r="D41" cm="1">
        <f t="array" aca="1" ref="D41" ca="1">IF(ISNUMBER(Main!$F$3),MAX(IF($A$2:$A$302&lt;'Profile Data'!N41,$A$2:$A$302)),"--")</f>
        <v>0</v>
      </c>
      <c r="E41" cm="1">
        <f t="array" aca="1" ref="E41" ca="1">IF(ISNUMBER(Main!$F$4),MAX(IF($A$2:$A$302&lt;'Profile Data'!O41,$A$2:$A$302)),"--")</f>
        <v>0</v>
      </c>
      <c r="F41" cm="1">
        <f t="array" aca="1" ref="F41" ca="1">IF(ISNUMBER(Main!$F$5),MAX(IF($A$2:$A$302&lt;'Profile Data'!P41,$A$2:$A$302)),"--")</f>
        <v>0</v>
      </c>
      <c r="G41" cm="1">
        <f t="array" aca="1" ref="G41" ca="1">IF(ISNUMBER(Main!$F$6),MAX(IF($A$2:$A$302&lt;'Profile Data'!Q41,$A$2:$A$302)),"--")</f>
        <v>0</v>
      </c>
      <c r="H41" cm="1">
        <f t="array" aca="1" ref="H41" ca="1">IF(ISNUMBER(Main!$F$7),MAX(IF($A$2:$A$302&lt;'Profile Data'!R41,$A$2:$A$302)),"--")</f>
        <v>0</v>
      </c>
      <c r="I41" cm="1">
        <f t="array" aca="1" ref="I41" ca="1">IF(ISNUMBER(Main!$F$8),MAX(IF($A$2:$A$302&lt;'Profile Data'!S41,$A$2:$A$302)),"--")</f>
        <v>0</v>
      </c>
      <c r="J41" t="str" cm="1">
        <f t="array" aca="1" ref="J41" ca="1">IF(ISNUMBER(Main!$F$9),MAX(IF($A$2:$A$302&lt;'Profile Data'!T41,$A$2:$A$302)),"--")</f>
        <v>--</v>
      </c>
      <c r="K41" t="str" cm="1">
        <f t="array" aca="1" ref="K41" ca="1">IF(ISNUMBER(Main!$F$10),MAX(IF($A$2:$A$302&lt;'Profile Data'!U41,$A$2:$A$302)),"--")</f>
        <v>--</v>
      </c>
      <c r="L41" t="str" cm="1">
        <f t="array" aca="1" ref="L41" ca="1">IF(ISNUMBER(Main!$F$11),MAX(IF($A$2:$A$302&lt;'Profile Data'!V41,$A$2:$A$302)),"--")</f>
        <v>--</v>
      </c>
      <c r="M41" t="str" cm="1">
        <f t="array" aca="1" ref="M41" ca="1">IF(ISNUMBER(Main!$F$12),MAX(IF($A$2:$A$302&lt;'Profile Data'!W41,$A$2:$A$302)),"--")</f>
        <v>--</v>
      </c>
      <c r="N41" t="str" cm="1">
        <f t="array" aca="1" ref="N41" ca="1">IF(ISNUMBER(Main!$F$13),MAX(IF($A$2:$A$302&lt;'Profile Data'!X41,$A$2:$A$302)),"--")</f>
        <v>--</v>
      </c>
      <c r="O41" t="str" cm="1">
        <f t="array" aca="1" ref="O41" ca="1">IF(ISNUMBER(Main!$F$14),MAX(IF($A$2:$A$302&lt;'Profile Data'!Y41,$A$2:$A$302)),"--")</f>
        <v>--</v>
      </c>
      <c r="Q41" cm="1">
        <f t="array" aca="1" ref="Q41" ca="1">IF(ISNUMBER(Main!$F$3),MIN(IF($A$2:$A$302&gt;'Profile Data'!N41,$A$2:$A$302)),"--")</f>
        <v>285</v>
      </c>
      <c r="R41" cm="1">
        <f t="array" aca="1" ref="R41" ca="1">IF(ISNUMBER(Main!$F$4),MIN(IF($A$2:$A$302&gt;'Profile Data'!O41,$A$2:$A$302)),"--")</f>
        <v>285</v>
      </c>
      <c r="S41" cm="1">
        <f t="array" aca="1" ref="S41" ca="1">IF(ISNUMBER(Main!$F$5),MIN(IF($A$2:$A$302&gt;'Profile Data'!P41,$A$2:$A$302)),"--")</f>
        <v>285</v>
      </c>
      <c r="T41" cm="1">
        <f t="array" aca="1" ref="T41" ca="1">IF(ISNUMBER(Main!$F$6),MIN(IF($A$2:$A$302&gt;'Profile Data'!Q41,$A$2:$A$302)),"--")</f>
        <v>285</v>
      </c>
      <c r="U41" cm="1">
        <f t="array" aca="1" ref="U41" ca="1">IF(ISNUMBER(Main!$F$7),MIN(IF($A$2:$A$302&gt;'Profile Data'!R41,$A$2:$A$302)),"--")</f>
        <v>285</v>
      </c>
      <c r="V41" cm="1">
        <f t="array" aca="1" ref="V41" ca="1">IF(ISNUMBER(Main!$F$8),MIN(IF($A$2:$A$302&gt;'Profile Data'!S41,$A$2:$A$302)),"--")</f>
        <v>285</v>
      </c>
      <c r="W41" t="str" cm="1">
        <f t="array" aca="1" ref="W41" ca="1">IF(ISNUMBER(Main!$F$9),MIN(IF($A$2:$A$302&gt;'Profile Data'!T41,$A$2:$A$302)),"--")</f>
        <v>--</v>
      </c>
      <c r="X41" t="str" cm="1">
        <f t="array" aca="1" ref="X41" ca="1">IF(ISNUMBER(Main!$F$10),MIN(IF($A$2:$A$302&gt;'Profile Data'!U41,$A$2:$A$302)),"--")</f>
        <v>--</v>
      </c>
      <c r="Y41" t="str" cm="1">
        <f t="array" aca="1" ref="Y41" ca="1">IF(ISNUMBER(Main!$F$11),MIN(IF($A$2:$A$302&gt;'Profile Data'!V41,$A$2:$A$302)),"--")</f>
        <v>--</v>
      </c>
      <c r="Z41" t="str" cm="1">
        <f t="array" aca="1" ref="Z41" ca="1">IF(ISNUMBER(Main!$F$12),MIN(IF($A$2:$A$302&gt;'Profile Data'!W41,$A$2:$A$302)),"--")</f>
        <v>--</v>
      </c>
      <c r="AA41" t="str" cm="1">
        <f t="array" aca="1" ref="AA41" ca="1">IF(ISNUMBER(Main!$F$13),MIN(IF($A$2:$A$302&gt;'Profile Data'!X41,$A$2:$A$302)),"--")</f>
        <v>--</v>
      </c>
      <c r="AB41" t="str" cm="1">
        <f t="array" aca="1" ref="AB41" ca="1">IF(ISNUMBER(Main!$F$14),MIN(IF($A$2:$A$302&gt;'Profile Data'!Y41,$A$2:$A$302)),"--")</f>
        <v>--</v>
      </c>
      <c r="AD41" t="e">
        <f ca="1">IF(ISNUMBER(Main!$F$3),INDEX($B$2:$B$302,MATCH(D41,$A$2:$A$302,0)),"--")</f>
        <v>#N/A</v>
      </c>
      <c r="AE41" t="e">
        <f ca="1">IF(ISNUMBER(Main!$F$4),INDEX($B$2:$B$302,MATCH(E41,$A$2:$A$302,0)),"--")</f>
        <v>#N/A</v>
      </c>
      <c r="AF41" t="e">
        <f ca="1">IF(ISNUMBER(Main!$F$5),INDEX($B$2:$B$302,MATCH(F41,$A$2:$A$302,0)),"--")</f>
        <v>#N/A</v>
      </c>
      <c r="AG41" t="e">
        <f ca="1">IF(ISNUMBER(Main!$F$6),INDEX($B$2:$B$302,MATCH(G41,$A$2:$A$302,0)),"--")</f>
        <v>#N/A</v>
      </c>
      <c r="AH41" t="e">
        <f ca="1">IF(ISNUMBER(Main!$F$7),INDEX($B$2:$B$302,MATCH(H41,$A$2:$A$302,0)),"--")</f>
        <v>#N/A</v>
      </c>
      <c r="AI41" t="e">
        <f ca="1">IF(ISNUMBER(Main!$F$8),INDEX($B$2:$B$302,MATCH(I41,$A$2:$A$302,0)),"--")</f>
        <v>#N/A</v>
      </c>
      <c r="AJ41" t="str">
        <f ca="1">IF(ISNUMBER(Main!$F$9),INDEX($B$2:$B$302,MATCH(J41,$A$2:$A$302,0)),"--")</f>
        <v>--</v>
      </c>
      <c r="AK41" t="str">
        <f ca="1">IF(ISNUMBER(Main!$F$10),INDEX($B$2:$B$302,MATCH(K41,$A$2:$A$302,0)),"--")</f>
        <v>--</v>
      </c>
      <c r="AL41" t="str">
        <f ca="1">IF(ISNUMBER(Main!$F$11),INDEX($B$2:$B$302,MATCH(L41,$A$2:$A$302,0)),"--")</f>
        <v>--</v>
      </c>
      <c r="AM41" t="str">
        <f ca="1">IF(ISNUMBER(Main!$F$12),INDEX($B$2:$B$302,MATCH(M41,$A$2:$A$302,0)),"--")</f>
        <v>--</v>
      </c>
      <c r="AN41" t="str">
        <f ca="1">IF(ISNUMBER(Main!$F$13),INDEX($B$2:$B$302,MATCH(N41,$A$2:$A$302,0)),"--")</f>
        <v>--</v>
      </c>
      <c r="AO41" t="str">
        <f ca="1">IF(ISNUMBER(Main!$F$14),INDEX($B$2:$B$302,MATCH(O41,$A$2:$A$302,0)),"--")</f>
        <v>--</v>
      </c>
      <c r="AQ41">
        <f ca="1">IF(ISNUMBER(Main!$F$3),INDEX($B$2:$B$302,MATCH(Q41,$A$2:$A$302,0)),"--")</f>
        <v>0</v>
      </c>
      <c r="AR41">
        <f ca="1">IF(ISNUMBER(Main!$F$4),INDEX($B$2:$B$302,MATCH(R41,$A$2:$A$302,0)),"--")</f>
        <v>0</v>
      </c>
      <c r="AS41">
        <f ca="1">IF(ISNUMBER(Main!$F$5),INDEX($B$2:$B$302,MATCH(S41,$A$2:$A$302,0)),"--")</f>
        <v>0</v>
      </c>
      <c r="AT41">
        <f ca="1">IF(ISNUMBER(Main!$F$6),INDEX($B$2:$B$302,MATCH(T41,$A$2:$A$302,0)),"--")</f>
        <v>0</v>
      </c>
      <c r="AU41">
        <f ca="1">IF(ISNUMBER(Main!$F$7),INDEX($B$2:$B$302,MATCH(U41,$A$2:$A$302,0)),"--")</f>
        <v>0</v>
      </c>
      <c r="AV41">
        <f ca="1">IF(ISNUMBER(Main!$F$8),INDEX($B$2:$B$302,MATCH(V41,$A$2:$A$302,0)),"--")</f>
        <v>0</v>
      </c>
      <c r="AW41" t="str">
        <f ca="1">IF(ISNUMBER(Main!$F$9),INDEX($B$2:$B$302,MATCH(W41,$A$2:$A$302,0)),"--")</f>
        <v>--</v>
      </c>
      <c r="AX41" t="str">
        <f ca="1">IF(ISNUMBER(Main!$F$10),INDEX($B$2:$B$302,MATCH(X41,$A$2:$A$302,0)),"--")</f>
        <v>--</v>
      </c>
      <c r="AY41" t="str">
        <f ca="1">IF(ISNUMBER(Main!$F$11),INDEX($B$2:$B$302,MATCH(Y41,$A$2:$A$302,0)),"--")</f>
        <v>--</v>
      </c>
      <c r="AZ41" t="str">
        <f ca="1">IF(ISNUMBER(Main!$F$12),INDEX($B$2:$B$302,MATCH(Z41,$A$2:$A$302,0)),"--")</f>
        <v>--</v>
      </c>
      <c r="BA41" t="str">
        <f ca="1">IF(ISNUMBER(Main!$F$13),INDEX($B$2:$B$302,MATCH(AA41,$A$2:$A$302,0)),"--")</f>
        <v>--</v>
      </c>
      <c r="BB41" t="str">
        <f ca="1">IF(ISNUMBER(Main!$F$14),INDEX($B$2:$B$302,MATCH(AB41,$A$2:$A$302,0)),"--")</f>
        <v>--</v>
      </c>
      <c r="BD41">
        <f ca="1">IF(ISNUMBER(Main!$F$3),IF(D41=0,0,(('Profile Data'!N41-D41)*(AQ41-AD41))/(Q41-D41)+AD41),"--")</f>
        <v>0</v>
      </c>
      <c r="BE41">
        <f ca="1">IF(ISNUMBER(Main!$F$4),IF(E41=0,0,(('Profile Data'!O41-E41)*(AR41-AE41))/(R41-E41)+AE41),"--")</f>
        <v>0</v>
      </c>
      <c r="BF41">
        <f ca="1">IF(ISNUMBER(Main!$F$5),IF(F41=0,0,(('Profile Data'!P41-F41)*(AS41-AF41))/(S41-F41)+AF41),"--")</f>
        <v>0</v>
      </c>
      <c r="BG41">
        <f ca="1">IF(ISNUMBER(Main!$F$6),IF(G41=0,0,(('Profile Data'!Q41-G41)*(AT41-AG41))/(T41-G41)+AG41),"--")</f>
        <v>0</v>
      </c>
      <c r="BH41">
        <f ca="1">IF(ISNUMBER(Main!$F$7),IF(H41=0,0,(('Profile Data'!R41-H41)*(AU41-AH41))/(U41-H41)+AH41),"--")</f>
        <v>0</v>
      </c>
      <c r="BI41">
        <f ca="1">IF(ISNUMBER(Main!$F$8),IF(I41=0,0,(('Profile Data'!S41-I41)*(AV41-AI41))/(V41-I41)+AI41),"--")</f>
        <v>0</v>
      </c>
      <c r="BJ41" t="str">
        <f ca="1">IF(ISNUMBER(Main!$F$9),IF(J41=0,0,(('Profile Data'!T41-J41)*(AW41-AJ41))/(W41-J41)+AJ41),"--")</f>
        <v>--</v>
      </c>
      <c r="BK41" t="str">
        <f ca="1">IF(ISNUMBER(Main!$F$10),IF(K41=0,0,(('Profile Data'!U41-K41)*(AX41-AK41))/(X41-K41)+AK41),"--")</f>
        <v>--</v>
      </c>
      <c r="BL41" t="str">
        <f ca="1">IF(ISNUMBER(Main!$F$11),IF(L41=0,0,(('Profile Data'!V41-L41)*(AY41-AL41))/(Y41-L41)+AL41),"--")</f>
        <v>--</v>
      </c>
      <c r="BM41" t="str">
        <f ca="1">IF(ISNUMBER(Main!$F$12),IF(M41=0,0,(('Profile Data'!W41-M41)*(AZ41-AM41))/(Z41-M41)+AM41),"--")</f>
        <v>--</v>
      </c>
      <c r="BN41" t="str">
        <f ca="1">IF(ISNUMBER(Main!$F$13),IF(N41=0,0,(('Profile Data'!X41-N41)*(BA41-AN41))/(AA41-N41)+AN41),"--")</f>
        <v>--</v>
      </c>
      <c r="BO41" t="str">
        <f ca="1">IF(ISNUMBER(Main!$F$14),IF(O41=0,0,(('Profile Data'!Y41-O41)*(BB41-AO41))/(AB41-O41)+AO41),"--")</f>
        <v>--</v>
      </c>
    </row>
    <row r="42" spans="1:67" x14ac:dyDescent="0.3">
      <c r="A42">
        <v>545</v>
      </c>
      <c r="B42">
        <v>372867</v>
      </c>
      <c r="D42" cm="1">
        <f t="array" aca="1" ref="D42" ca="1">IF(ISNUMBER(Main!$F$3),MAX(IF($A$2:$A$302&lt;'Profile Data'!N42,$A$2:$A$302)),"--")</f>
        <v>0</v>
      </c>
      <c r="E42" cm="1">
        <f t="array" aca="1" ref="E42" ca="1">IF(ISNUMBER(Main!$F$4),MAX(IF($A$2:$A$302&lt;'Profile Data'!O42,$A$2:$A$302)),"--")</f>
        <v>0</v>
      </c>
      <c r="F42" cm="1">
        <f t="array" aca="1" ref="F42" ca="1">IF(ISNUMBER(Main!$F$5),MAX(IF($A$2:$A$302&lt;'Profile Data'!P42,$A$2:$A$302)),"--")</f>
        <v>0</v>
      </c>
      <c r="G42" cm="1">
        <f t="array" aca="1" ref="G42" ca="1">IF(ISNUMBER(Main!$F$6),MAX(IF($A$2:$A$302&lt;'Profile Data'!Q42,$A$2:$A$302)),"--")</f>
        <v>0</v>
      </c>
      <c r="H42" cm="1">
        <f t="array" aca="1" ref="H42" ca="1">IF(ISNUMBER(Main!$F$7),MAX(IF($A$2:$A$302&lt;'Profile Data'!R42,$A$2:$A$302)),"--")</f>
        <v>0</v>
      </c>
      <c r="I42" cm="1">
        <f t="array" aca="1" ref="I42" ca="1">IF(ISNUMBER(Main!$F$8),MAX(IF($A$2:$A$302&lt;'Profile Data'!S42,$A$2:$A$302)),"--")</f>
        <v>0</v>
      </c>
      <c r="J42" t="str" cm="1">
        <f t="array" aca="1" ref="J42" ca="1">IF(ISNUMBER(Main!$F$9),MAX(IF($A$2:$A$302&lt;'Profile Data'!T42,$A$2:$A$302)),"--")</f>
        <v>--</v>
      </c>
      <c r="K42" t="str" cm="1">
        <f t="array" aca="1" ref="K42" ca="1">IF(ISNUMBER(Main!$F$10),MAX(IF($A$2:$A$302&lt;'Profile Data'!U42,$A$2:$A$302)),"--")</f>
        <v>--</v>
      </c>
      <c r="L42" t="str" cm="1">
        <f t="array" aca="1" ref="L42" ca="1">IF(ISNUMBER(Main!$F$11),MAX(IF($A$2:$A$302&lt;'Profile Data'!V42,$A$2:$A$302)),"--")</f>
        <v>--</v>
      </c>
      <c r="M42" t="str" cm="1">
        <f t="array" aca="1" ref="M42" ca="1">IF(ISNUMBER(Main!$F$12),MAX(IF($A$2:$A$302&lt;'Profile Data'!W42,$A$2:$A$302)),"--")</f>
        <v>--</v>
      </c>
      <c r="N42" t="str" cm="1">
        <f t="array" aca="1" ref="N42" ca="1">IF(ISNUMBER(Main!$F$13),MAX(IF($A$2:$A$302&lt;'Profile Data'!X42,$A$2:$A$302)),"--")</f>
        <v>--</v>
      </c>
      <c r="O42" t="str" cm="1">
        <f t="array" aca="1" ref="O42" ca="1">IF(ISNUMBER(Main!$F$14),MAX(IF($A$2:$A$302&lt;'Profile Data'!Y42,$A$2:$A$302)),"--")</f>
        <v>--</v>
      </c>
      <c r="Q42" cm="1">
        <f t="array" aca="1" ref="Q42" ca="1">IF(ISNUMBER(Main!$F$3),MIN(IF($A$2:$A$302&gt;'Profile Data'!N42,$A$2:$A$302)),"--")</f>
        <v>285</v>
      </c>
      <c r="R42" cm="1">
        <f t="array" aca="1" ref="R42" ca="1">IF(ISNUMBER(Main!$F$4),MIN(IF($A$2:$A$302&gt;'Profile Data'!O42,$A$2:$A$302)),"--")</f>
        <v>285</v>
      </c>
      <c r="S42" cm="1">
        <f t="array" aca="1" ref="S42" ca="1">IF(ISNUMBER(Main!$F$5),MIN(IF($A$2:$A$302&gt;'Profile Data'!P42,$A$2:$A$302)),"--")</f>
        <v>285</v>
      </c>
      <c r="T42" cm="1">
        <f t="array" aca="1" ref="T42" ca="1">IF(ISNUMBER(Main!$F$6),MIN(IF($A$2:$A$302&gt;'Profile Data'!Q42,$A$2:$A$302)),"--")</f>
        <v>285</v>
      </c>
      <c r="U42" cm="1">
        <f t="array" aca="1" ref="U42" ca="1">IF(ISNUMBER(Main!$F$7),MIN(IF($A$2:$A$302&gt;'Profile Data'!R42,$A$2:$A$302)),"--")</f>
        <v>285</v>
      </c>
      <c r="V42" cm="1">
        <f t="array" aca="1" ref="V42" ca="1">IF(ISNUMBER(Main!$F$8),MIN(IF($A$2:$A$302&gt;'Profile Data'!S42,$A$2:$A$302)),"--")</f>
        <v>285</v>
      </c>
      <c r="W42" t="str" cm="1">
        <f t="array" aca="1" ref="W42" ca="1">IF(ISNUMBER(Main!$F$9),MIN(IF($A$2:$A$302&gt;'Profile Data'!T42,$A$2:$A$302)),"--")</f>
        <v>--</v>
      </c>
      <c r="X42" t="str" cm="1">
        <f t="array" aca="1" ref="X42" ca="1">IF(ISNUMBER(Main!$F$10),MIN(IF($A$2:$A$302&gt;'Profile Data'!U42,$A$2:$A$302)),"--")</f>
        <v>--</v>
      </c>
      <c r="Y42" t="str" cm="1">
        <f t="array" aca="1" ref="Y42" ca="1">IF(ISNUMBER(Main!$F$11),MIN(IF($A$2:$A$302&gt;'Profile Data'!V42,$A$2:$A$302)),"--")</f>
        <v>--</v>
      </c>
      <c r="Z42" t="str" cm="1">
        <f t="array" aca="1" ref="Z42" ca="1">IF(ISNUMBER(Main!$F$12),MIN(IF($A$2:$A$302&gt;'Profile Data'!W42,$A$2:$A$302)),"--")</f>
        <v>--</v>
      </c>
      <c r="AA42" t="str" cm="1">
        <f t="array" aca="1" ref="AA42" ca="1">IF(ISNUMBER(Main!$F$13),MIN(IF($A$2:$A$302&gt;'Profile Data'!X42,$A$2:$A$302)),"--")</f>
        <v>--</v>
      </c>
      <c r="AB42" t="str" cm="1">
        <f t="array" aca="1" ref="AB42" ca="1">IF(ISNUMBER(Main!$F$14),MIN(IF($A$2:$A$302&gt;'Profile Data'!Y42,$A$2:$A$302)),"--")</f>
        <v>--</v>
      </c>
      <c r="AD42" t="e">
        <f ca="1">IF(ISNUMBER(Main!$F$3),INDEX($B$2:$B$302,MATCH(D42,$A$2:$A$302,0)),"--")</f>
        <v>#N/A</v>
      </c>
      <c r="AE42" t="e">
        <f ca="1">IF(ISNUMBER(Main!$F$4),INDEX($B$2:$B$302,MATCH(E42,$A$2:$A$302,0)),"--")</f>
        <v>#N/A</v>
      </c>
      <c r="AF42" t="e">
        <f ca="1">IF(ISNUMBER(Main!$F$5),INDEX($B$2:$B$302,MATCH(F42,$A$2:$A$302,0)),"--")</f>
        <v>#N/A</v>
      </c>
      <c r="AG42" t="e">
        <f ca="1">IF(ISNUMBER(Main!$F$6),INDEX($B$2:$B$302,MATCH(G42,$A$2:$A$302,0)),"--")</f>
        <v>#N/A</v>
      </c>
      <c r="AH42" t="e">
        <f ca="1">IF(ISNUMBER(Main!$F$7),INDEX($B$2:$B$302,MATCH(H42,$A$2:$A$302,0)),"--")</f>
        <v>#N/A</v>
      </c>
      <c r="AI42" t="e">
        <f ca="1">IF(ISNUMBER(Main!$F$8),INDEX($B$2:$B$302,MATCH(I42,$A$2:$A$302,0)),"--")</f>
        <v>#N/A</v>
      </c>
      <c r="AJ42" t="str">
        <f ca="1">IF(ISNUMBER(Main!$F$9),INDEX($B$2:$B$302,MATCH(J42,$A$2:$A$302,0)),"--")</f>
        <v>--</v>
      </c>
      <c r="AK42" t="str">
        <f ca="1">IF(ISNUMBER(Main!$F$10),INDEX($B$2:$B$302,MATCH(K42,$A$2:$A$302,0)),"--")</f>
        <v>--</v>
      </c>
      <c r="AL42" t="str">
        <f ca="1">IF(ISNUMBER(Main!$F$11),INDEX($B$2:$B$302,MATCH(L42,$A$2:$A$302,0)),"--")</f>
        <v>--</v>
      </c>
      <c r="AM42" t="str">
        <f ca="1">IF(ISNUMBER(Main!$F$12),INDEX($B$2:$B$302,MATCH(M42,$A$2:$A$302,0)),"--")</f>
        <v>--</v>
      </c>
      <c r="AN42" t="str">
        <f ca="1">IF(ISNUMBER(Main!$F$13),INDEX($B$2:$B$302,MATCH(N42,$A$2:$A$302,0)),"--")</f>
        <v>--</v>
      </c>
      <c r="AO42" t="str">
        <f ca="1">IF(ISNUMBER(Main!$F$14),INDEX($B$2:$B$302,MATCH(O42,$A$2:$A$302,0)),"--")</f>
        <v>--</v>
      </c>
      <c r="AQ42">
        <f ca="1">IF(ISNUMBER(Main!$F$3),INDEX($B$2:$B$302,MATCH(Q42,$A$2:$A$302,0)),"--")</f>
        <v>0</v>
      </c>
      <c r="AR42">
        <f ca="1">IF(ISNUMBER(Main!$F$4),INDEX($B$2:$B$302,MATCH(R42,$A$2:$A$302,0)),"--")</f>
        <v>0</v>
      </c>
      <c r="AS42">
        <f ca="1">IF(ISNUMBER(Main!$F$5),INDEX($B$2:$B$302,MATCH(S42,$A$2:$A$302,0)),"--")</f>
        <v>0</v>
      </c>
      <c r="AT42">
        <f ca="1">IF(ISNUMBER(Main!$F$6),INDEX($B$2:$B$302,MATCH(T42,$A$2:$A$302,0)),"--")</f>
        <v>0</v>
      </c>
      <c r="AU42">
        <f ca="1">IF(ISNUMBER(Main!$F$7),INDEX($B$2:$B$302,MATCH(U42,$A$2:$A$302,0)),"--")</f>
        <v>0</v>
      </c>
      <c r="AV42">
        <f ca="1">IF(ISNUMBER(Main!$F$8),INDEX($B$2:$B$302,MATCH(V42,$A$2:$A$302,0)),"--")</f>
        <v>0</v>
      </c>
      <c r="AW42" t="str">
        <f ca="1">IF(ISNUMBER(Main!$F$9),INDEX($B$2:$B$302,MATCH(W42,$A$2:$A$302,0)),"--")</f>
        <v>--</v>
      </c>
      <c r="AX42" t="str">
        <f ca="1">IF(ISNUMBER(Main!$F$10),INDEX($B$2:$B$302,MATCH(X42,$A$2:$A$302,0)),"--")</f>
        <v>--</v>
      </c>
      <c r="AY42" t="str">
        <f ca="1">IF(ISNUMBER(Main!$F$11),INDEX($B$2:$B$302,MATCH(Y42,$A$2:$A$302,0)),"--")</f>
        <v>--</v>
      </c>
      <c r="AZ42" t="str">
        <f ca="1">IF(ISNUMBER(Main!$F$12),INDEX($B$2:$B$302,MATCH(Z42,$A$2:$A$302,0)),"--")</f>
        <v>--</v>
      </c>
      <c r="BA42" t="str">
        <f ca="1">IF(ISNUMBER(Main!$F$13),INDEX($B$2:$B$302,MATCH(AA42,$A$2:$A$302,0)),"--")</f>
        <v>--</v>
      </c>
      <c r="BB42" t="str">
        <f ca="1">IF(ISNUMBER(Main!$F$14),INDEX($B$2:$B$302,MATCH(AB42,$A$2:$A$302,0)),"--")</f>
        <v>--</v>
      </c>
      <c r="BD42">
        <f ca="1">IF(ISNUMBER(Main!$F$3),IF(D42=0,0,(('Profile Data'!N42-D42)*(AQ42-AD42))/(Q42-D42)+AD42),"--")</f>
        <v>0</v>
      </c>
      <c r="BE42">
        <f ca="1">IF(ISNUMBER(Main!$F$4),IF(E42=0,0,(('Profile Data'!O42-E42)*(AR42-AE42))/(R42-E42)+AE42),"--")</f>
        <v>0</v>
      </c>
      <c r="BF42">
        <f ca="1">IF(ISNUMBER(Main!$F$5),IF(F42=0,0,(('Profile Data'!P42-F42)*(AS42-AF42))/(S42-F42)+AF42),"--")</f>
        <v>0</v>
      </c>
      <c r="BG42">
        <f ca="1">IF(ISNUMBER(Main!$F$6),IF(G42=0,0,(('Profile Data'!Q42-G42)*(AT42-AG42))/(T42-G42)+AG42),"--")</f>
        <v>0</v>
      </c>
      <c r="BH42">
        <f ca="1">IF(ISNUMBER(Main!$F$7),IF(H42=0,0,(('Profile Data'!R42-H42)*(AU42-AH42))/(U42-H42)+AH42),"--")</f>
        <v>0</v>
      </c>
      <c r="BI42">
        <f ca="1">IF(ISNUMBER(Main!$F$8),IF(I42=0,0,(('Profile Data'!S42-I42)*(AV42-AI42))/(V42-I42)+AI42),"--")</f>
        <v>0</v>
      </c>
      <c r="BJ42" t="str">
        <f ca="1">IF(ISNUMBER(Main!$F$9),IF(J42=0,0,(('Profile Data'!T42-J42)*(AW42-AJ42))/(W42-J42)+AJ42),"--")</f>
        <v>--</v>
      </c>
      <c r="BK42" t="str">
        <f ca="1">IF(ISNUMBER(Main!$F$10),IF(K42=0,0,(('Profile Data'!U42-K42)*(AX42-AK42))/(X42-K42)+AK42),"--")</f>
        <v>--</v>
      </c>
      <c r="BL42" t="str">
        <f ca="1">IF(ISNUMBER(Main!$F$11),IF(L42=0,0,(('Profile Data'!V42-L42)*(AY42-AL42))/(Y42-L42)+AL42),"--")</f>
        <v>--</v>
      </c>
      <c r="BM42" t="str">
        <f ca="1">IF(ISNUMBER(Main!$F$12),IF(M42=0,0,(('Profile Data'!W42-M42)*(AZ42-AM42))/(Z42-M42)+AM42),"--")</f>
        <v>--</v>
      </c>
      <c r="BN42" t="str">
        <f ca="1">IF(ISNUMBER(Main!$F$13),IF(N42=0,0,(('Profile Data'!X42-N42)*(BA42-AN42))/(AA42-N42)+AN42),"--")</f>
        <v>--</v>
      </c>
      <c r="BO42" t="str">
        <f ca="1">IF(ISNUMBER(Main!$F$14),IF(O42=0,0,(('Profile Data'!Y42-O42)*(BB42-AO42))/(AB42-O42)+AO42),"--")</f>
        <v>--</v>
      </c>
    </row>
    <row r="43" spans="1:67" x14ac:dyDescent="0.3">
      <c r="A43">
        <v>544</v>
      </c>
      <c r="B43">
        <v>368832</v>
      </c>
      <c r="D43" cm="1">
        <f t="array" aca="1" ref="D43" ca="1">IF(ISNUMBER(Main!$F$3),MAX(IF($A$2:$A$302&lt;'Profile Data'!N43,$A$2:$A$302)),"--")</f>
        <v>0</v>
      </c>
      <c r="E43" cm="1">
        <f t="array" aca="1" ref="E43" ca="1">IF(ISNUMBER(Main!$F$4),MAX(IF($A$2:$A$302&lt;'Profile Data'!O43,$A$2:$A$302)),"--")</f>
        <v>0</v>
      </c>
      <c r="F43" cm="1">
        <f t="array" aca="1" ref="F43" ca="1">IF(ISNUMBER(Main!$F$5),MAX(IF($A$2:$A$302&lt;'Profile Data'!P43,$A$2:$A$302)),"--")</f>
        <v>0</v>
      </c>
      <c r="G43" cm="1">
        <f t="array" aca="1" ref="G43" ca="1">IF(ISNUMBER(Main!$F$6),MAX(IF($A$2:$A$302&lt;'Profile Data'!Q43,$A$2:$A$302)),"--")</f>
        <v>0</v>
      </c>
      <c r="H43" cm="1">
        <f t="array" aca="1" ref="H43" ca="1">IF(ISNUMBER(Main!$F$7),MAX(IF($A$2:$A$302&lt;'Profile Data'!R43,$A$2:$A$302)),"--")</f>
        <v>0</v>
      </c>
      <c r="I43" cm="1">
        <f t="array" aca="1" ref="I43" ca="1">IF(ISNUMBER(Main!$F$8),MAX(IF($A$2:$A$302&lt;'Profile Data'!S43,$A$2:$A$302)),"--")</f>
        <v>0</v>
      </c>
      <c r="J43" t="str" cm="1">
        <f t="array" aca="1" ref="J43" ca="1">IF(ISNUMBER(Main!$F$9),MAX(IF($A$2:$A$302&lt;'Profile Data'!T43,$A$2:$A$302)),"--")</f>
        <v>--</v>
      </c>
      <c r="K43" t="str" cm="1">
        <f t="array" aca="1" ref="K43" ca="1">IF(ISNUMBER(Main!$F$10),MAX(IF($A$2:$A$302&lt;'Profile Data'!U43,$A$2:$A$302)),"--")</f>
        <v>--</v>
      </c>
      <c r="L43" t="str" cm="1">
        <f t="array" aca="1" ref="L43" ca="1">IF(ISNUMBER(Main!$F$11),MAX(IF($A$2:$A$302&lt;'Profile Data'!V43,$A$2:$A$302)),"--")</f>
        <v>--</v>
      </c>
      <c r="M43" t="str" cm="1">
        <f t="array" aca="1" ref="M43" ca="1">IF(ISNUMBER(Main!$F$12),MAX(IF($A$2:$A$302&lt;'Profile Data'!W43,$A$2:$A$302)),"--")</f>
        <v>--</v>
      </c>
      <c r="N43" t="str" cm="1">
        <f t="array" aca="1" ref="N43" ca="1">IF(ISNUMBER(Main!$F$13),MAX(IF($A$2:$A$302&lt;'Profile Data'!X43,$A$2:$A$302)),"--")</f>
        <v>--</v>
      </c>
      <c r="O43" t="str" cm="1">
        <f t="array" aca="1" ref="O43" ca="1">IF(ISNUMBER(Main!$F$14),MAX(IF($A$2:$A$302&lt;'Profile Data'!Y43,$A$2:$A$302)),"--")</f>
        <v>--</v>
      </c>
      <c r="Q43" cm="1">
        <f t="array" aca="1" ref="Q43" ca="1">IF(ISNUMBER(Main!$F$3),MIN(IF($A$2:$A$302&gt;'Profile Data'!N43,$A$2:$A$302)),"--")</f>
        <v>285</v>
      </c>
      <c r="R43" cm="1">
        <f t="array" aca="1" ref="R43" ca="1">IF(ISNUMBER(Main!$F$4),MIN(IF($A$2:$A$302&gt;'Profile Data'!O43,$A$2:$A$302)),"--")</f>
        <v>285</v>
      </c>
      <c r="S43" cm="1">
        <f t="array" aca="1" ref="S43" ca="1">IF(ISNUMBER(Main!$F$5),MIN(IF($A$2:$A$302&gt;'Profile Data'!P43,$A$2:$A$302)),"--")</f>
        <v>285</v>
      </c>
      <c r="T43" cm="1">
        <f t="array" aca="1" ref="T43" ca="1">IF(ISNUMBER(Main!$F$6),MIN(IF($A$2:$A$302&gt;'Profile Data'!Q43,$A$2:$A$302)),"--")</f>
        <v>285</v>
      </c>
      <c r="U43" cm="1">
        <f t="array" aca="1" ref="U43" ca="1">IF(ISNUMBER(Main!$F$7),MIN(IF($A$2:$A$302&gt;'Profile Data'!R43,$A$2:$A$302)),"--")</f>
        <v>285</v>
      </c>
      <c r="V43" cm="1">
        <f t="array" aca="1" ref="V43" ca="1">IF(ISNUMBER(Main!$F$8),MIN(IF($A$2:$A$302&gt;'Profile Data'!S43,$A$2:$A$302)),"--")</f>
        <v>285</v>
      </c>
      <c r="W43" t="str" cm="1">
        <f t="array" aca="1" ref="W43" ca="1">IF(ISNUMBER(Main!$F$9),MIN(IF($A$2:$A$302&gt;'Profile Data'!T43,$A$2:$A$302)),"--")</f>
        <v>--</v>
      </c>
      <c r="X43" t="str" cm="1">
        <f t="array" aca="1" ref="X43" ca="1">IF(ISNUMBER(Main!$F$10),MIN(IF($A$2:$A$302&gt;'Profile Data'!U43,$A$2:$A$302)),"--")</f>
        <v>--</v>
      </c>
      <c r="Y43" t="str" cm="1">
        <f t="array" aca="1" ref="Y43" ca="1">IF(ISNUMBER(Main!$F$11),MIN(IF($A$2:$A$302&gt;'Profile Data'!V43,$A$2:$A$302)),"--")</f>
        <v>--</v>
      </c>
      <c r="Z43" t="str" cm="1">
        <f t="array" aca="1" ref="Z43" ca="1">IF(ISNUMBER(Main!$F$12),MIN(IF($A$2:$A$302&gt;'Profile Data'!W43,$A$2:$A$302)),"--")</f>
        <v>--</v>
      </c>
      <c r="AA43" t="str" cm="1">
        <f t="array" aca="1" ref="AA43" ca="1">IF(ISNUMBER(Main!$F$13),MIN(IF($A$2:$A$302&gt;'Profile Data'!X43,$A$2:$A$302)),"--")</f>
        <v>--</v>
      </c>
      <c r="AB43" t="str" cm="1">
        <f t="array" aca="1" ref="AB43" ca="1">IF(ISNUMBER(Main!$F$14),MIN(IF($A$2:$A$302&gt;'Profile Data'!Y43,$A$2:$A$302)),"--")</f>
        <v>--</v>
      </c>
      <c r="AD43" t="e">
        <f ca="1">IF(ISNUMBER(Main!$F$3),INDEX($B$2:$B$302,MATCH(D43,$A$2:$A$302,0)),"--")</f>
        <v>#N/A</v>
      </c>
      <c r="AE43" t="e">
        <f ca="1">IF(ISNUMBER(Main!$F$4),INDEX($B$2:$B$302,MATCH(E43,$A$2:$A$302,0)),"--")</f>
        <v>#N/A</v>
      </c>
      <c r="AF43" t="e">
        <f ca="1">IF(ISNUMBER(Main!$F$5),INDEX($B$2:$B$302,MATCH(F43,$A$2:$A$302,0)),"--")</f>
        <v>#N/A</v>
      </c>
      <c r="AG43" t="e">
        <f ca="1">IF(ISNUMBER(Main!$F$6),INDEX($B$2:$B$302,MATCH(G43,$A$2:$A$302,0)),"--")</f>
        <v>#N/A</v>
      </c>
      <c r="AH43" t="e">
        <f ca="1">IF(ISNUMBER(Main!$F$7),INDEX($B$2:$B$302,MATCH(H43,$A$2:$A$302,0)),"--")</f>
        <v>#N/A</v>
      </c>
      <c r="AI43" t="e">
        <f ca="1">IF(ISNUMBER(Main!$F$8),INDEX($B$2:$B$302,MATCH(I43,$A$2:$A$302,0)),"--")</f>
        <v>#N/A</v>
      </c>
      <c r="AJ43" t="str">
        <f ca="1">IF(ISNUMBER(Main!$F$9),INDEX($B$2:$B$302,MATCH(J43,$A$2:$A$302,0)),"--")</f>
        <v>--</v>
      </c>
      <c r="AK43" t="str">
        <f ca="1">IF(ISNUMBER(Main!$F$10),INDEX($B$2:$B$302,MATCH(K43,$A$2:$A$302,0)),"--")</f>
        <v>--</v>
      </c>
      <c r="AL43" t="str">
        <f ca="1">IF(ISNUMBER(Main!$F$11),INDEX($B$2:$B$302,MATCH(L43,$A$2:$A$302,0)),"--")</f>
        <v>--</v>
      </c>
      <c r="AM43" t="str">
        <f ca="1">IF(ISNUMBER(Main!$F$12),INDEX($B$2:$B$302,MATCH(M43,$A$2:$A$302,0)),"--")</f>
        <v>--</v>
      </c>
      <c r="AN43" t="str">
        <f ca="1">IF(ISNUMBER(Main!$F$13),INDEX($B$2:$B$302,MATCH(N43,$A$2:$A$302,0)),"--")</f>
        <v>--</v>
      </c>
      <c r="AO43" t="str">
        <f ca="1">IF(ISNUMBER(Main!$F$14),INDEX($B$2:$B$302,MATCH(O43,$A$2:$A$302,0)),"--")</f>
        <v>--</v>
      </c>
      <c r="AQ43">
        <f ca="1">IF(ISNUMBER(Main!$F$3),INDEX($B$2:$B$302,MATCH(Q43,$A$2:$A$302,0)),"--")</f>
        <v>0</v>
      </c>
      <c r="AR43">
        <f ca="1">IF(ISNUMBER(Main!$F$4),INDEX($B$2:$B$302,MATCH(R43,$A$2:$A$302,0)),"--")</f>
        <v>0</v>
      </c>
      <c r="AS43">
        <f ca="1">IF(ISNUMBER(Main!$F$5),INDEX($B$2:$B$302,MATCH(S43,$A$2:$A$302,0)),"--")</f>
        <v>0</v>
      </c>
      <c r="AT43">
        <f ca="1">IF(ISNUMBER(Main!$F$6),INDEX($B$2:$B$302,MATCH(T43,$A$2:$A$302,0)),"--")</f>
        <v>0</v>
      </c>
      <c r="AU43">
        <f ca="1">IF(ISNUMBER(Main!$F$7),INDEX($B$2:$B$302,MATCH(U43,$A$2:$A$302,0)),"--")</f>
        <v>0</v>
      </c>
      <c r="AV43">
        <f ca="1">IF(ISNUMBER(Main!$F$8),INDEX($B$2:$B$302,MATCH(V43,$A$2:$A$302,0)),"--")</f>
        <v>0</v>
      </c>
      <c r="AW43" t="str">
        <f ca="1">IF(ISNUMBER(Main!$F$9),INDEX($B$2:$B$302,MATCH(W43,$A$2:$A$302,0)),"--")</f>
        <v>--</v>
      </c>
      <c r="AX43" t="str">
        <f ca="1">IF(ISNUMBER(Main!$F$10),INDEX($B$2:$B$302,MATCH(X43,$A$2:$A$302,0)),"--")</f>
        <v>--</v>
      </c>
      <c r="AY43" t="str">
        <f ca="1">IF(ISNUMBER(Main!$F$11),INDEX($B$2:$B$302,MATCH(Y43,$A$2:$A$302,0)),"--")</f>
        <v>--</v>
      </c>
      <c r="AZ43" t="str">
        <f ca="1">IF(ISNUMBER(Main!$F$12),INDEX($B$2:$B$302,MATCH(Z43,$A$2:$A$302,0)),"--")</f>
        <v>--</v>
      </c>
      <c r="BA43" t="str">
        <f ca="1">IF(ISNUMBER(Main!$F$13),INDEX($B$2:$B$302,MATCH(AA43,$A$2:$A$302,0)),"--")</f>
        <v>--</v>
      </c>
      <c r="BB43" t="str">
        <f ca="1">IF(ISNUMBER(Main!$F$14),INDEX($B$2:$B$302,MATCH(AB43,$A$2:$A$302,0)),"--")</f>
        <v>--</v>
      </c>
      <c r="BD43">
        <f ca="1">IF(ISNUMBER(Main!$F$3),IF(D43=0,0,(('Profile Data'!N43-D43)*(AQ43-AD43))/(Q43-D43)+AD43),"--")</f>
        <v>0</v>
      </c>
      <c r="BE43">
        <f ca="1">IF(ISNUMBER(Main!$F$4),IF(E43=0,0,(('Profile Data'!O43-E43)*(AR43-AE43))/(R43-E43)+AE43),"--")</f>
        <v>0</v>
      </c>
      <c r="BF43">
        <f ca="1">IF(ISNUMBER(Main!$F$5),IF(F43=0,0,(('Profile Data'!P43-F43)*(AS43-AF43))/(S43-F43)+AF43),"--")</f>
        <v>0</v>
      </c>
      <c r="BG43">
        <f ca="1">IF(ISNUMBER(Main!$F$6),IF(G43=0,0,(('Profile Data'!Q43-G43)*(AT43-AG43))/(T43-G43)+AG43),"--")</f>
        <v>0</v>
      </c>
      <c r="BH43">
        <f ca="1">IF(ISNUMBER(Main!$F$7),IF(H43=0,0,(('Profile Data'!R43-H43)*(AU43-AH43))/(U43-H43)+AH43),"--")</f>
        <v>0</v>
      </c>
      <c r="BI43">
        <f ca="1">IF(ISNUMBER(Main!$F$8),IF(I43=0,0,(('Profile Data'!S43-I43)*(AV43-AI43))/(V43-I43)+AI43),"--")</f>
        <v>0</v>
      </c>
      <c r="BJ43" t="str">
        <f ca="1">IF(ISNUMBER(Main!$F$9),IF(J43=0,0,(('Profile Data'!T43-J43)*(AW43-AJ43))/(W43-J43)+AJ43),"--")</f>
        <v>--</v>
      </c>
      <c r="BK43" t="str">
        <f ca="1">IF(ISNUMBER(Main!$F$10),IF(K43=0,0,(('Profile Data'!U43-K43)*(AX43-AK43))/(X43-K43)+AK43),"--")</f>
        <v>--</v>
      </c>
      <c r="BL43" t="str">
        <f ca="1">IF(ISNUMBER(Main!$F$11),IF(L43=0,0,(('Profile Data'!V43-L43)*(AY43-AL43))/(Y43-L43)+AL43),"--")</f>
        <v>--</v>
      </c>
      <c r="BM43" t="str">
        <f ca="1">IF(ISNUMBER(Main!$F$12),IF(M43=0,0,(('Profile Data'!W43-M43)*(AZ43-AM43))/(Z43-M43)+AM43),"--")</f>
        <v>--</v>
      </c>
      <c r="BN43" t="str">
        <f ca="1">IF(ISNUMBER(Main!$F$13),IF(N43=0,0,(('Profile Data'!X43-N43)*(BA43-AN43))/(AA43-N43)+AN43),"--")</f>
        <v>--</v>
      </c>
      <c r="BO43" t="str">
        <f ca="1">IF(ISNUMBER(Main!$F$14),IF(O43=0,0,(('Profile Data'!Y43-O43)*(BB43-AO43))/(AB43-O43)+AO43),"--")</f>
        <v>--</v>
      </c>
    </row>
    <row r="44" spans="1:67" x14ac:dyDescent="0.3">
      <c r="A44">
        <v>543</v>
      </c>
      <c r="B44">
        <v>364823</v>
      </c>
      <c r="D44" cm="1">
        <f t="array" aca="1" ref="D44" ca="1">IF(ISNUMBER(Main!$F$3),MAX(IF($A$2:$A$302&lt;'Profile Data'!N44,$A$2:$A$302)),"--")</f>
        <v>0</v>
      </c>
      <c r="E44" cm="1">
        <f t="array" aca="1" ref="E44" ca="1">IF(ISNUMBER(Main!$F$4),MAX(IF($A$2:$A$302&lt;'Profile Data'!O44,$A$2:$A$302)),"--")</f>
        <v>0</v>
      </c>
      <c r="F44" cm="1">
        <f t="array" aca="1" ref="F44" ca="1">IF(ISNUMBER(Main!$F$5),MAX(IF($A$2:$A$302&lt;'Profile Data'!P44,$A$2:$A$302)),"--")</f>
        <v>0</v>
      </c>
      <c r="G44" cm="1">
        <f t="array" aca="1" ref="G44" ca="1">IF(ISNUMBER(Main!$F$6),MAX(IF($A$2:$A$302&lt;'Profile Data'!Q44,$A$2:$A$302)),"--")</f>
        <v>0</v>
      </c>
      <c r="H44" cm="1">
        <f t="array" aca="1" ref="H44" ca="1">IF(ISNUMBER(Main!$F$7),MAX(IF($A$2:$A$302&lt;'Profile Data'!R44,$A$2:$A$302)),"--")</f>
        <v>0</v>
      </c>
      <c r="I44" cm="1">
        <f t="array" aca="1" ref="I44" ca="1">IF(ISNUMBER(Main!$F$8),MAX(IF($A$2:$A$302&lt;'Profile Data'!S44,$A$2:$A$302)),"--")</f>
        <v>0</v>
      </c>
      <c r="J44" t="str" cm="1">
        <f t="array" aca="1" ref="J44" ca="1">IF(ISNUMBER(Main!$F$9),MAX(IF($A$2:$A$302&lt;'Profile Data'!T44,$A$2:$A$302)),"--")</f>
        <v>--</v>
      </c>
      <c r="K44" t="str" cm="1">
        <f t="array" aca="1" ref="K44" ca="1">IF(ISNUMBER(Main!$F$10),MAX(IF($A$2:$A$302&lt;'Profile Data'!U44,$A$2:$A$302)),"--")</f>
        <v>--</v>
      </c>
      <c r="L44" t="str" cm="1">
        <f t="array" aca="1" ref="L44" ca="1">IF(ISNUMBER(Main!$F$11),MAX(IF($A$2:$A$302&lt;'Profile Data'!V44,$A$2:$A$302)),"--")</f>
        <v>--</v>
      </c>
      <c r="M44" t="str" cm="1">
        <f t="array" aca="1" ref="M44" ca="1">IF(ISNUMBER(Main!$F$12),MAX(IF($A$2:$A$302&lt;'Profile Data'!W44,$A$2:$A$302)),"--")</f>
        <v>--</v>
      </c>
      <c r="N44" t="str" cm="1">
        <f t="array" aca="1" ref="N44" ca="1">IF(ISNUMBER(Main!$F$13),MAX(IF($A$2:$A$302&lt;'Profile Data'!X44,$A$2:$A$302)),"--")</f>
        <v>--</v>
      </c>
      <c r="O44" t="str" cm="1">
        <f t="array" aca="1" ref="O44" ca="1">IF(ISNUMBER(Main!$F$14),MAX(IF($A$2:$A$302&lt;'Profile Data'!Y44,$A$2:$A$302)),"--")</f>
        <v>--</v>
      </c>
      <c r="Q44" cm="1">
        <f t="array" aca="1" ref="Q44" ca="1">IF(ISNUMBER(Main!$F$3),MIN(IF($A$2:$A$302&gt;'Profile Data'!N44,$A$2:$A$302)),"--")</f>
        <v>285</v>
      </c>
      <c r="R44" cm="1">
        <f t="array" aca="1" ref="R44" ca="1">IF(ISNUMBER(Main!$F$4),MIN(IF($A$2:$A$302&gt;'Profile Data'!O44,$A$2:$A$302)),"--")</f>
        <v>285</v>
      </c>
      <c r="S44" cm="1">
        <f t="array" aca="1" ref="S44" ca="1">IF(ISNUMBER(Main!$F$5),MIN(IF($A$2:$A$302&gt;'Profile Data'!P44,$A$2:$A$302)),"--")</f>
        <v>285</v>
      </c>
      <c r="T44" cm="1">
        <f t="array" aca="1" ref="T44" ca="1">IF(ISNUMBER(Main!$F$6),MIN(IF($A$2:$A$302&gt;'Profile Data'!Q44,$A$2:$A$302)),"--")</f>
        <v>285</v>
      </c>
      <c r="U44" cm="1">
        <f t="array" aca="1" ref="U44" ca="1">IF(ISNUMBER(Main!$F$7),MIN(IF($A$2:$A$302&gt;'Profile Data'!R44,$A$2:$A$302)),"--")</f>
        <v>285</v>
      </c>
      <c r="V44" cm="1">
        <f t="array" aca="1" ref="V44" ca="1">IF(ISNUMBER(Main!$F$8),MIN(IF($A$2:$A$302&gt;'Profile Data'!S44,$A$2:$A$302)),"--")</f>
        <v>285</v>
      </c>
      <c r="W44" t="str" cm="1">
        <f t="array" aca="1" ref="W44" ca="1">IF(ISNUMBER(Main!$F$9),MIN(IF($A$2:$A$302&gt;'Profile Data'!T44,$A$2:$A$302)),"--")</f>
        <v>--</v>
      </c>
      <c r="X44" t="str" cm="1">
        <f t="array" aca="1" ref="X44" ca="1">IF(ISNUMBER(Main!$F$10),MIN(IF($A$2:$A$302&gt;'Profile Data'!U44,$A$2:$A$302)),"--")</f>
        <v>--</v>
      </c>
      <c r="Y44" t="str" cm="1">
        <f t="array" aca="1" ref="Y44" ca="1">IF(ISNUMBER(Main!$F$11),MIN(IF($A$2:$A$302&gt;'Profile Data'!V44,$A$2:$A$302)),"--")</f>
        <v>--</v>
      </c>
      <c r="Z44" t="str" cm="1">
        <f t="array" aca="1" ref="Z44" ca="1">IF(ISNUMBER(Main!$F$12),MIN(IF($A$2:$A$302&gt;'Profile Data'!W44,$A$2:$A$302)),"--")</f>
        <v>--</v>
      </c>
      <c r="AA44" t="str" cm="1">
        <f t="array" aca="1" ref="AA44" ca="1">IF(ISNUMBER(Main!$F$13),MIN(IF($A$2:$A$302&gt;'Profile Data'!X44,$A$2:$A$302)),"--")</f>
        <v>--</v>
      </c>
      <c r="AB44" t="str" cm="1">
        <f t="array" aca="1" ref="AB44" ca="1">IF(ISNUMBER(Main!$F$14),MIN(IF($A$2:$A$302&gt;'Profile Data'!Y44,$A$2:$A$302)),"--")</f>
        <v>--</v>
      </c>
      <c r="AD44" t="e">
        <f ca="1">IF(ISNUMBER(Main!$F$3),INDEX($B$2:$B$302,MATCH(D44,$A$2:$A$302,0)),"--")</f>
        <v>#N/A</v>
      </c>
      <c r="AE44" t="e">
        <f ca="1">IF(ISNUMBER(Main!$F$4),INDEX($B$2:$B$302,MATCH(E44,$A$2:$A$302,0)),"--")</f>
        <v>#N/A</v>
      </c>
      <c r="AF44" t="e">
        <f ca="1">IF(ISNUMBER(Main!$F$5),INDEX($B$2:$B$302,MATCH(F44,$A$2:$A$302,0)),"--")</f>
        <v>#N/A</v>
      </c>
      <c r="AG44" t="e">
        <f ca="1">IF(ISNUMBER(Main!$F$6),INDEX($B$2:$B$302,MATCH(G44,$A$2:$A$302,0)),"--")</f>
        <v>#N/A</v>
      </c>
      <c r="AH44" t="e">
        <f ca="1">IF(ISNUMBER(Main!$F$7),INDEX($B$2:$B$302,MATCH(H44,$A$2:$A$302,0)),"--")</f>
        <v>#N/A</v>
      </c>
      <c r="AI44" t="e">
        <f ca="1">IF(ISNUMBER(Main!$F$8),INDEX($B$2:$B$302,MATCH(I44,$A$2:$A$302,0)),"--")</f>
        <v>#N/A</v>
      </c>
      <c r="AJ44" t="str">
        <f ca="1">IF(ISNUMBER(Main!$F$9),INDEX($B$2:$B$302,MATCH(J44,$A$2:$A$302,0)),"--")</f>
        <v>--</v>
      </c>
      <c r="AK44" t="str">
        <f ca="1">IF(ISNUMBER(Main!$F$10),INDEX($B$2:$B$302,MATCH(K44,$A$2:$A$302,0)),"--")</f>
        <v>--</v>
      </c>
      <c r="AL44" t="str">
        <f ca="1">IF(ISNUMBER(Main!$F$11),INDEX($B$2:$B$302,MATCH(L44,$A$2:$A$302,0)),"--")</f>
        <v>--</v>
      </c>
      <c r="AM44" t="str">
        <f ca="1">IF(ISNUMBER(Main!$F$12),INDEX($B$2:$B$302,MATCH(M44,$A$2:$A$302,0)),"--")</f>
        <v>--</v>
      </c>
      <c r="AN44" t="str">
        <f ca="1">IF(ISNUMBER(Main!$F$13),INDEX($B$2:$B$302,MATCH(N44,$A$2:$A$302,0)),"--")</f>
        <v>--</v>
      </c>
      <c r="AO44" t="str">
        <f ca="1">IF(ISNUMBER(Main!$F$14),INDEX($B$2:$B$302,MATCH(O44,$A$2:$A$302,0)),"--")</f>
        <v>--</v>
      </c>
      <c r="AQ44">
        <f ca="1">IF(ISNUMBER(Main!$F$3),INDEX($B$2:$B$302,MATCH(Q44,$A$2:$A$302,0)),"--")</f>
        <v>0</v>
      </c>
      <c r="AR44">
        <f ca="1">IF(ISNUMBER(Main!$F$4),INDEX($B$2:$B$302,MATCH(R44,$A$2:$A$302,0)),"--")</f>
        <v>0</v>
      </c>
      <c r="AS44">
        <f ca="1">IF(ISNUMBER(Main!$F$5),INDEX($B$2:$B$302,MATCH(S44,$A$2:$A$302,0)),"--")</f>
        <v>0</v>
      </c>
      <c r="AT44">
        <f ca="1">IF(ISNUMBER(Main!$F$6),INDEX($B$2:$B$302,MATCH(T44,$A$2:$A$302,0)),"--")</f>
        <v>0</v>
      </c>
      <c r="AU44">
        <f ca="1">IF(ISNUMBER(Main!$F$7),INDEX($B$2:$B$302,MATCH(U44,$A$2:$A$302,0)),"--")</f>
        <v>0</v>
      </c>
      <c r="AV44">
        <f ca="1">IF(ISNUMBER(Main!$F$8),INDEX($B$2:$B$302,MATCH(V44,$A$2:$A$302,0)),"--")</f>
        <v>0</v>
      </c>
      <c r="AW44" t="str">
        <f ca="1">IF(ISNUMBER(Main!$F$9),INDEX($B$2:$B$302,MATCH(W44,$A$2:$A$302,0)),"--")</f>
        <v>--</v>
      </c>
      <c r="AX44" t="str">
        <f ca="1">IF(ISNUMBER(Main!$F$10),INDEX($B$2:$B$302,MATCH(X44,$A$2:$A$302,0)),"--")</f>
        <v>--</v>
      </c>
      <c r="AY44" t="str">
        <f ca="1">IF(ISNUMBER(Main!$F$11),INDEX($B$2:$B$302,MATCH(Y44,$A$2:$A$302,0)),"--")</f>
        <v>--</v>
      </c>
      <c r="AZ44" t="str">
        <f ca="1">IF(ISNUMBER(Main!$F$12),INDEX($B$2:$B$302,MATCH(Z44,$A$2:$A$302,0)),"--")</f>
        <v>--</v>
      </c>
      <c r="BA44" t="str">
        <f ca="1">IF(ISNUMBER(Main!$F$13),INDEX($B$2:$B$302,MATCH(AA44,$A$2:$A$302,0)),"--")</f>
        <v>--</v>
      </c>
      <c r="BB44" t="str">
        <f ca="1">IF(ISNUMBER(Main!$F$14),INDEX($B$2:$B$302,MATCH(AB44,$A$2:$A$302,0)),"--")</f>
        <v>--</v>
      </c>
      <c r="BD44">
        <f ca="1">IF(ISNUMBER(Main!$F$3),IF(D44=0,0,(('Profile Data'!N44-D44)*(AQ44-AD44))/(Q44-D44)+AD44),"--")</f>
        <v>0</v>
      </c>
      <c r="BE44">
        <f ca="1">IF(ISNUMBER(Main!$F$4),IF(E44=0,0,(('Profile Data'!O44-E44)*(AR44-AE44))/(R44-E44)+AE44),"--")</f>
        <v>0</v>
      </c>
      <c r="BF44">
        <f ca="1">IF(ISNUMBER(Main!$F$5),IF(F44=0,0,(('Profile Data'!P44-F44)*(AS44-AF44))/(S44-F44)+AF44),"--")</f>
        <v>0</v>
      </c>
      <c r="BG44">
        <f ca="1">IF(ISNUMBER(Main!$F$6),IF(G44=0,0,(('Profile Data'!Q44-G44)*(AT44-AG44))/(T44-G44)+AG44),"--")</f>
        <v>0</v>
      </c>
      <c r="BH44">
        <f ca="1">IF(ISNUMBER(Main!$F$7),IF(H44=0,0,(('Profile Data'!R44-H44)*(AU44-AH44))/(U44-H44)+AH44),"--")</f>
        <v>0</v>
      </c>
      <c r="BI44">
        <f ca="1">IF(ISNUMBER(Main!$F$8),IF(I44=0,0,(('Profile Data'!S44-I44)*(AV44-AI44))/(V44-I44)+AI44),"--")</f>
        <v>0</v>
      </c>
      <c r="BJ44" t="str">
        <f ca="1">IF(ISNUMBER(Main!$F$9),IF(J44=0,0,(('Profile Data'!T44-J44)*(AW44-AJ44))/(W44-J44)+AJ44),"--")</f>
        <v>--</v>
      </c>
      <c r="BK44" t="str">
        <f ca="1">IF(ISNUMBER(Main!$F$10),IF(K44=0,0,(('Profile Data'!U44-K44)*(AX44-AK44))/(X44-K44)+AK44),"--")</f>
        <v>--</v>
      </c>
      <c r="BL44" t="str">
        <f ca="1">IF(ISNUMBER(Main!$F$11),IF(L44=0,0,(('Profile Data'!V44-L44)*(AY44-AL44))/(Y44-L44)+AL44),"--")</f>
        <v>--</v>
      </c>
      <c r="BM44" t="str">
        <f ca="1">IF(ISNUMBER(Main!$F$12),IF(M44=0,0,(('Profile Data'!W44-M44)*(AZ44-AM44))/(Z44-M44)+AM44),"--")</f>
        <v>--</v>
      </c>
      <c r="BN44" t="str">
        <f ca="1">IF(ISNUMBER(Main!$F$13),IF(N44=0,0,(('Profile Data'!X44-N44)*(BA44-AN44))/(AA44-N44)+AN44),"--")</f>
        <v>--</v>
      </c>
      <c r="BO44" t="str">
        <f ca="1">IF(ISNUMBER(Main!$F$14),IF(O44=0,0,(('Profile Data'!Y44-O44)*(BB44-AO44))/(AB44-O44)+AO44),"--")</f>
        <v>--</v>
      </c>
    </row>
    <row r="45" spans="1:67" x14ac:dyDescent="0.3">
      <c r="A45">
        <v>542</v>
      </c>
      <c r="B45">
        <v>360841</v>
      </c>
      <c r="D45" cm="1">
        <f t="array" aca="1" ref="D45" ca="1">IF(ISNUMBER(Main!$F$3),MAX(IF($A$2:$A$302&lt;'Profile Data'!N45,$A$2:$A$302)),"--")</f>
        <v>0</v>
      </c>
      <c r="E45" cm="1">
        <f t="array" aca="1" ref="E45" ca="1">IF(ISNUMBER(Main!$F$4),MAX(IF($A$2:$A$302&lt;'Profile Data'!O45,$A$2:$A$302)),"--")</f>
        <v>0</v>
      </c>
      <c r="F45" cm="1">
        <f t="array" aca="1" ref="F45" ca="1">IF(ISNUMBER(Main!$F$5),MAX(IF($A$2:$A$302&lt;'Profile Data'!P45,$A$2:$A$302)),"--")</f>
        <v>0</v>
      </c>
      <c r="G45" cm="1">
        <f t="array" aca="1" ref="G45" ca="1">IF(ISNUMBER(Main!$F$6),MAX(IF($A$2:$A$302&lt;'Profile Data'!Q45,$A$2:$A$302)),"--")</f>
        <v>0</v>
      </c>
      <c r="H45" cm="1">
        <f t="array" aca="1" ref="H45" ca="1">IF(ISNUMBER(Main!$F$7),MAX(IF($A$2:$A$302&lt;'Profile Data'!R45,$A$2:$A$302)),"--")</f>
        <v>0</v>
      </c>
      <c r="I45" cm="1">
        <f t="array" aca="1" ref="I45" ca="1">IF(ISNUMBER(Main!$F$8),MAX(IF($A$2:$A$302&lt;'Profile Data'!S45,$A$2:$A$302)),"--")</f>
        <v>0</v>
      </c>
      <c r="J45" t="str" cm="1">
        <f t="array" aca="1" ref="J45" ca="1">IF(ISNUMBER(Main!$F$9),MAX(IF($A$2:$A$302&lt;'Profile Data'!T45,$A$2:$A$302)),"--")</f>
        <v>--</v>
      </c>
      <c r="K45" t="str" cm="1">
        <f t="array" aca="1" ref="K45" ca="1">IF(ISNUMBER(Main!$F$10),MAX(IF($A$2:$A$302&lt;'Profile Data'!U45,$A$2:$A$302)),"--")</f>
        <v>--</v>
      </c>
      <c r="L45" t="str" cm="1">
        <f t="array" aca="1" ref="L45" ca="1">IF(ISNUMBER(Main!$F$11),MAX(IF($A$2:$A$302&lt;'Profile Data'!V45,$A$2:$A$302)),"--")</f>
        <v>--</v>
      </c>
      <c r="M45" t="str" cm="1">
        <f t="array" aca="1" ref="M45" ca="1">IF(ISNUMBER(Main!$F$12),MAX(IF($A$2:$A$302&lt;'Profile Data'!W45,$A$2:$A$302)),"--")</f>
        <v>--</v>
      </c>
      <c r="N45" t="str" cm="1">
        <f t="array" aca="1" ref="N45" ca="1">IF(ISNUMBER(Main!$F$13),MAX(IF($A$2:$A$302&lt;'Profile Data'!X45,$A$2:$A$302)),"--")</f>
        <v>--</v>
      </c>
      <c r="O45" t="str" cm="1">
        <f t="array" aca="1" ref="O45" ca="1">IF(ISNUMBER(Main!$F$14),MAX(IF($A$2:$A$302&lt;'Profile Data'!Y45,$A$2:$A$302)),"--")</f>
        <v>--</v>
      </c>
      <c r="Q45" cm="1">
        <f t="array" aca="1" ref="Q45" ca="1">IF(ISNUMBER(Main!$F$3),MIN(IF($A$2:$A$302&gt;'Profile Data'!N45,$A$2:$A$302)),"--")</f>
        <v>285</v>
      </c>
      <c r="R45" cm="1">
        <f t="array" aca="1" ref="R45" ca="1">IF(ISNUMBER(Main!$F$4),MIN(IF($A$2:$A$302&gt;'Profile Data'!O45,$A$2:$A$302)),"--")</f>
        <v>285</v>
      </c>
      <c r="S45" cm="1">
        <f t="array" aca="1" ref="S45" ca="1">IF(ISNUMBER(Main!$F$5),MIN(IF($A$2:$A$302&gt;'Profile Data'!P45,$A$2:$A$302)),"--")</f>
        <v>285</v>
      </c>
      <c r="T45" cm="1">
        <f t="array" aca="1" ref="T45" ca="1">IF(ISNUMBER(Main!$F$6),MIN(IF($A$2:$A$302&gt;'Profile Data'!Q45,$A$2:$A$302)),"--")</f>
        <v>285</v>
      </c>
      <c r="U45" cm="1">
        <f t="array" aca="1" ref="U45" ca="1">IF(ISNUMBER(Main!$F$7),MIN(IF($A$2:$A$302&gt;'Profile Data'!R45,$A$2:$A$302)),"--")</f>
        <v>285</v>
      </c>
      <c r="V45" cm="1">
        <f t="array" aca="1" ref="V45" ca="1">IF(ISNUMBER(Main!$F$8),MIN(IF($A$2:$A$302&gt;'Profile Data'!S45,$A$2:$A$302)),"--")</f>
        <v>285</v>
      </c>
      <c r="W45" t="str" cm="1">
        <f t="array" aca="1" ref="W45" ca="1">IF(ISNUMBER(Main!$F$9),MIN(IF($A$2:$A$302&gt;'Profile Data'!T45,$A$2:$A$302)),"--")</f>
        <v>--</v>
      </c>
      <c r="X45" t="str" cm="1">
        <f t="array" aca="1" ref="X45" ca="1">IF(ISNUMBER(Main!$F$10),MIN(IF($A$2:$A$302&gt;'Profile Data'!U45,$A$2:$A$302)),"--")</f>
        <v>--</v>
      </c>
      <c r="Y45" t="str" cm="1">
        <f t="array" aca="1" ref="Y45" ca="1">IF(ISNUMBER(Main!$F$11),MIN(IF($A$2:$A$302&gt;'Profile Data'!V45,$A$2:$A$302)),"--")</f>
        <v>--</v>
      </c>
      <c r="Z45" t="str" cm="1">
        <f t="array" aca="1" ref="Z45" ca="1">IF(ISNUMBER(Main!$F$12),MIN(IF($A$2:$A$302&gt;'Profile Data'!W45,$A$2:$A$302)),"--")</f>
        <v>--</v>
      </c>
      <c r="AA45" t="str" cm="1">
        <f t="array" aca="1" ref="AA45" ca="1">IF(ISNUMBER(Main!$F$13),MIN(IF($A$2:$A$302&gt;'Profile Data'!X45,$A$2:$A$302)),"--")</f>
        <v>--</v>
      </c>
      <c r="AB45" t="str" cm="1">
        <f t="array" aca="1" ref="AB45" ca="1">IF(ISNUMBER(Main!$F$14),MIN(IF($A$2:$A$302&gt;'Profile Data'!Y45,$A$2:$A$302)),"--")</f>
        <v>--</v>
      </c>
      <c r="AD45" t="e">
        <f ca="1">IF(ISNUMBER(Main!$F$3),INDEX($B$2:$B$302,MATCH(D45,$A$2:$A$302,0)),"--")</f>
        <v>#N/A</v>
      </c>
      <c r="AE45" t="e">
        <f ca="1">IF(ISNUMBER(Main!$F$4),INDEX($B$2:$B$302,MATCH(E45,$A$2:$A$302,0)),"--")</f>
        <v>#N/A</v>
      </c>
      <c r="AF45" t="e">
        <f ca="1">IF(ISNUMBER(Main!$F$5),INDEX($B$2:$B$302,MATCH(F45,$A$2:$A$302,0)),"--")</f>
        <v>#N/A</v>
      </c>
      <c r="AG45" t="e">
        <f ca="1">IF(ISNUMBER(Main!$F$6),INDEX($B$2:$B$302,MATCH(G45,$A$2:$A$302,0)),"--")</f>
        <v>#N/A</v>
      </c>
      <c r="AH45" t="e">
        <f ca="1">IF(ISNUMBER(Main!$F$7),INDEX($B$2:$B$302,MATCH(H45,$A$2:$A$302,0)),"--")</f>
        <v>#N/A</v>
      </c>
      <c r="AI45" t="e">
        <f ca="1">IF(ISNUMBER(Main!$F$8),INDEX($B$2:$B$302,MATCH(I45,$A$2:$A$302,0)),"--")</f>
        <v>#N/A</v>
      </c>
      <c r="AJ45" t="str">
        <f ca="1">IF(ISNUMBER(Main!$F$9),INDEX($B$2:$B$302,MATCH(J45,$A$2:$A$302,0)),"--")</f>
        <v>--</v>
      </c>
      <c r="AK45" t="str">
        <f ca="1">IF(ISNUMBER(Main!$F$10),INDEX($B$2:$B$302,MATCH(K45,$A$2:$A$302,0)),"--")</f>
        <v>--</v>
      </c>
      <c r="AL45" t="str">
        <f ca="1">IF(ISNUMBER(Main!$F$11),INDEX($B$2:$B$302,MATCH(L45,$A$2:$A$302,0)),"--")</f>
        <v>--</v>
      </c>
      <c r="AM45" t="str">
        <f ca="1">IF(ISNUMBER(Main!$F$12),INDEX($B$2:$B$302,MATCH(M45,$A$2:$A$302,0)),"--")</f>
        <v>--</v>
      </c>
      <c r="AN45" t="str">
        <f ca="1">IF(ISNUMBER(Main!$F$13),INDEX($B$2:$B$302,MATCH(N45,$A$2:$A$302,0)),"--")</f>
        <v>--</v>
      </c>
      <c r="AO45" t="str">
        <f ca="1">IF(ISNUMBER(Main!$F$14),INDEX($B$2:$B$302,MATCH(O45,$A$2:$A$302,0)),"--")</f>
        <v>--</v>
      </c>
      <c r="AQ45">
        <f ca="1">IF(ISNUMBER(Main!$F$3),INDEX($B$2:$B$302,MATCH(Q45,$A$2:$A$302,0)),"--")</f>
        <v>0</v>
      </c>
      <c r="AR45">
        <f ca="1">IF(ISNUMBER(Main!$F$4),INDEX($B$2:$B$302,MATCH(R45,$A$2:$A$302,0)),"--")</f>
        <v>0</v>
      </c>
      <c r="AS45">
        <f ca="1">IF(ISNUMBER(Main!$F$5),INDEX($B$2:$B$302,MATCH(S45,$A$2:$A$302,0)),"--")</f>
        <v>0</v>
      </c>
      <c r="AT45">
        <f ca="1">IF(ISNUMBER(Main!$F$6),INDEX($B$2:$B$302,MATCH(T45,$A$2:$A$302,0)),"--")</f>
        <v>0</v>
      </c>
      <c r="AU45">
        <f ca="1">IF(ISNUMBER(Main!$F$7),INDEX($B$2:$B$302,MATCH(U45,$A$2:$A$302,0)),"--")</f>
        <v>0</v>
      </c>
      <c r="AV45">
        <f ca="1">IF(ISNUMBER(Main!$F$8),INDEX($B$2:$B$302,MATCH(V45,$A$2:$A$302,0)),"--")</f>
        <v>0</v>
      </c>
      <c r="AW45" t="str">
        <f ca="1">IF(ISNUMBER(Main!$F$9),INDEX($B$2:$B$302,MATCH(W45,$A$2:$A$302,0)),"--")</f>
        <v>--</v>
      </c>
      <c r="AX45" t="str">
        <f ca="1">IF(ISNUMBER(Main!$F$10),INDEX($B$2:$B$302,MATCH(X45,$A$2:$A$302,0)),"--")</f>
        <v>--</v>
      </c>
      <c r="AY45" t="str">
        <f ca="1">IF(ISNUMBER(Main!$F$11),INDEX($B$2:$B$302,MATCH(Y45,$A$2:$A$302,0)),"--")</f>
        <v>--</v>
      </c>
      <c r="AZ45" t="str">
        <f ca="1">IF(ISNUMBER(Main!$F$12),INDEX($B$2:$B$302,MATCH(Z45,$A$2:$A$302,0)),"--")</f>
        <v>--</v>
      </c>
      <c r="BA45" t="str">
        <f ca="1">IF(ISNUMBER(Main!$F$13),INDEX($B$2:$B$302,MATCH(AA45,$A$2:$A$302,0)),"--")</f>
        <v>--</v>
      </c>
      <c r="BB45" t="str">
        <f ca="1">IF(ISNUMBER(Main!$F$14),INDEX($B$2:$B$302,MATCH(AB45,$A$2:$A$302,0)),"--")</f>
        <v>--</v>
      </c>
      <c r="BD45">
        <f ca="1">IF(ISNUMBER(Main!$F$3),IF(D45=0,0,(('Profile Data'!N45-D45)*(AQ45-AD45))/(Q45-D45)+AD45),"--")</f>
        <v>0</v>
      </c>
      <c r="BE45">
        <f ca="1">IF(ISNUMBER(Main!$F$4),IF(E45=0,0,(('Profile Data'!O45-E45)*(AR45-AE45))/(R45-E45)+AE45),"--")</f>
        <v>0</v>
      </c>
      <c r="BF45">
        <f ca="1">IF(ISNUMBER(Main!$F$5),IF(F45=0,0,(('Profile Data'!P45-F45)*(AS45-AF45))/(S45-F45)+AF45),"--")</f>
        <v>0</v>
      </c>
      <c r="BG45">
        <f ca="1">IF(ISNUMBER(Main!$F$6),IF(G45=0,0,(('Profile Data'!Q45-G45)*(AT45-AG45))/(T45-G45)+AG45),"--")</f>
        <v>0</v>
      </c>
      <c r="BH45">
        <f ca="1">IF(ISNUMBER(Main!$F$7),IF(H45=0,0,(('Profile Data'!R45-H45)*(AU45-AH45))/(U45-H45)+AH45),"--")</f>
        <v>0</v>
      </c>
      <c r="BI45">
        <f ca="1">IF(ISNUMBER(Main!$F$8),IF(I45=0,0,(('Profile Data'!S45-I45)*(AV45-AI45))/(V45-I45)+AI45),"--")</f>
        <v>0</v>
      </c>
      <c r="BJ45" t="str">
        <f ca="1">IF(ISNUMBER(Main!$F$9),IF(J45=0,0,(('Profile Data'!T45-J45)*(AW45-AJ45))/(W45-J45)+AJ45),"--")</f>
        <v>--</v>
      </c>
      <c r="BK45" t="str">
        <f ca="1">IF(ISNUMBER(Main!$F$10),IF(K45=0,0,(('Profile Data'!U45-K45)*(AX45-AK45))/(X45-K45)+AK45),"--")</f>
        <v>--</v>
      </c>
      <c r="BL45" t="str">
        <f ca="1">IF(ISNUMBER(Main!$F$11),IF(L45=0,0,(('Profile Data'!V45-L45)*(AY45-AL45))/(Y45-L45)+AL45),"--")</f>
        <v>--</v>
      </c>
      <c r="BM45" t="str">
        <f ca="1">IF(ISNUMBER(Main!$F$12),IF(M45=0,0,(('Profile Data'!W45-M45)*(AZ45-AM45))/(Z45-M45)+AM45),"--")</f>
        <v>--</v>
      </c>
      <c r="BN45" t="str">
        <f ca="1">IF(ISNUMBER(Main!$F$13),IF(N45=0,0,(('Profile Data'!X45-N45)*(BA45-AN45))/(AA45-N45)+AN45),"--")</f>
        <v>--</v>
      </c>
      <c r="BO45" t="str">
        <f ca="1">IF(ISNUMBER(Main!$F$14),IF(O45=0,0,(('Profile Data'!Y45-O45)*(BB45-AO45))/(AB45-O45)+AO45),"--")</f>
        <v>--</v>
      </c>
    </row>
    <row r="46" spans="1:67" x14ac:dyDescent="0.3">
      <c r="A46">
        <v>541</v>
      </c>
      <c r="B46">
        <v>356885</v>
      </c>
      <c r="D46" cm="1">
        <f t="array" aca="1" ref="D46" ca="1">IF(ISNUMBER(Main!$F$3),MAX(IF($A$2:$A$302&lt;'Profile Data'!N46,$A$2:$A$302)),"--")</f>
        <v>0</v>
      </c>
      <c r="E46" cm="1">
        <f t="array" aca="1" ref="E46" ca="1">IF(ISNUMBER(Main!$F$4),MAX(IF($A$2:$A$302&lt;'Profile Data'!O46,$A$2:$A$302)),"--")</f>
        <v>0</v>
      </c>
      <c r="F46" cm="1">
        <f t="array" aca="1" ref="F46" ca="1">IF(ISNUMBER(Main!$F$5),MAX(IF($A$2:$A$302&lt;'Profile Data'!P46,$A$2:$A$302)),"--")</f>
        <v>0</v>
      </c>
      <c r="G46" cm="1">
        <f t="array" aca="1" ref="G46" ca="1">IF(ISNUMBER(Main!$F$6),MAX(IF($A$2:$A$302&lt;'Profile Data'!Q46,$A$2:$A$302)),"--")</f>
        <v>0</v>
      </c>
      <c r="H46" cm="1">
        <f t="array" aca="1" ref="H46" ca="1">IF(ISNUMBER(Main!$F$7),MAX(IF($A$2:$A$302&lt;'Profile Data'!R46,$A$2:$A$302)),"--")</f>
        <v>0</v>
      </c>
      <c r="I46" cm="1">
        <f t="array" aca="1" ref="I46" ca="1">IF(ISNUMBER(Main!$F$8),MAX(IF($A$2:$A$302&lt;'Profile Data'!S46,$A$2:$A$302)),"--")</f>
        <v>0</v>
      </c>
      <c r="J46" t="str" cm="1">
        <f t="array" aca="1" ref="J46" ca="1">IF(ISNUMBER(Main!$F$9),MAX(IF($A$2:$A$302&lt;'Profile Data'!T46,$A$2:$A$302)),"--")</f>
        <v>--</v>
      </c>
      <c r="K46" t="str" cm="1">
        <f t="array" aca="1" ref="K46" ca="1">IF(ISNUMBER(Main!$F$10),MAX(IF($A$2:$A$302&lt;'Profile Data'!U46,$A$2:$A$302)),"--")</f>
        <v>--</v>
      </c>
      <c r="L46" t="str" cm="1">
        <f t="array" aca="1" ref="L46" ca="1">IF(ISNUMBER(Main!$F$11),MAX(IF($A$2:$A$302&lt;'Profile Data'!V46,$A$2:$A$302)),"--")</f>
        <v>--</v>
      </c>
      <c r="M46" t="str" cm="1">
        <f t="array" aca="1" ref="M46" ca="1">IF(ISNUMBER(Main!$F$12),MAX(IF($A$2:$A$302&lt;'Profile Data'!W46,$A$2:$A$302)),"--")</f>
        <v>--</v>
      </c>
      <c r="N46" t="str" cm="1">
        <f t="array" aca="1" ref="N46" ca="1">IF(ISNUMBER(Main!$F$13),MAX(IF($A$2:$A$302&lt;'Profile Data'!X46,$A$2:$A$302)),"--")</f>
        <v>--</v>
      </c>
      <c r="O46" t="str" cm="1">
        <f t="array" aca="1" ref="O46" ca="1">IF(ISNUMBER(Main!$F$14),MAX(IF($A$2:$A$302&lt;'Profile Data'!Y46,$A$2:$A$302)),"--")</f>
        <v>--</v>
      </c>
      <c r="Q46" cm="1">
        <f t="array" aca="1" ref="Q46" ca="1">IF(ISNUMBER(Main!$F$3),MIN(IF($A$2:$A$302&gt;'Profile Data'!N46,$A$2:$A$302)),"--")</f>
        <v>285</v>
      </c>
      <c r="R46" cm="1">
        <f t="array" aca="1" ref="R46" ca="1">IF(ISNUMBER(Main!$F$4),MIN(IF($A$2:$A$302&gt;'Profile Data'!O46,$A$2:$A$302)),"--")</f>
        <v>285</v>
      </c>
      <c r="S46" cm="1">
        <f t="array" aca="1" ref="S46" ca="1">IF(ISNUMBER(Main!$F$5),MIN(IF($A$2:$A$302&gt;'Profile Data'!P46,$A$2:$A$302)),"--")</f>
        <v>285</v>
      </c>
      <c r="T46" cm="1">
        <f t="array" aca="1" ref="T46" ca="1">IF(ISNUMBER(Main!$F$6),MIN(IF($A$2:$A$302&gt;'Profile Data'!Q46,$A$2:$A$302)),"--")</f>
        <v>285</v>
      </c>
      <c r="U46" cm="1">
        <f t="array" aca="1" ref="U46" ca="1">IF(ISNUMBER(Main!$F$7),MIN(IF($A$2:$A$302&gt;'Profile Data'!R46,$A$2:$A$302)),"--")</f>
        <v>285</v>
      </c>
      <c r="V46" cm="1">
        <f t="array" aca="1" ref="V46" ca="1">IF(ISNUMBER(Main!$F$8),MIN(IF($A$2:$A$302&gt;'Profile Data'!S46,$A$2:$A$302)),"--")</f>
        <v>285</v>
      </c>
      <c r="W46" t="str" cm="1">
        <f t="array" aca="1" ref="W46" ca="1">IF(ISNUMBER(Main!$F$9),MIN(IF($A$2:$A$302&gt;'Profile Data'!T46,$A$2:$A$302)),"--")</f>
        <v>--</v>
      </c>
      <c r="X46" t="str" cm="1">
        <f t="array" aca="1" ref="X46" ca="1">IF(ISNUMBER(Main!$F$10),MIN(IF($A$2:$A$302&gt;'Profile Data'!U46,$A$2:$A$302)),"--")</f>
        <v>--</v>
      </c>
      <c r="Y46" t="str" cm="1">
        <f t="array" aca="1" ref="Y46" ca="1">IF(ISNUMBER(Main!$F$11),MIN(IF($A$2:$A$302&gt;'Profile Data'!V46,$A$2:$A$302)),"--")</f>
        <v>--</v>
      </c>
      <c r="Z46" t="str" cm="1">
        <f t="array" aca="1" ref="Z46" ca="1">IF(ISNUMBER(Main!$F$12),MIN(IF($A$2:$A$302&gt;'Profile Data'!W46,$A$2:$A$302)),"--")</f>
        <v>--</v>
      </c>
      <c r="AA46" t="str" cm="1">
        <f t="array" aca="1" ref="AA46" ca="1">IF(ISNUMBER(Main!$F$13),MIN(IF($A$2:$A$302&gt;'Profile Data'!X46,$A$2:$A$302)),"--")</f>
        <v>--</v>
      </c>
      <c r="AB46" t="str" cm="1">
        <f t="array" aca="1" ref="AB46" ca="1">IF(ISNUMBER(Main!$F$14),MIN(IF($A$2:$A$302&gt;'Profile Data'!Y46,$A$2:$A$302)),"--")</f>
        <v>--</v>
      </c>
      <c r="AD46" t="e">
        <f ca="1">IF(ISNUMBER(Main!$F$3),INDEX($B$2:$B$302,MATCH(D46,$A$2:$A$302,0)),"--")</f>
        <v>#N/A</v>
      </c>
      <c r="AE46" t="e">
        <f ca="1">IF(ISNUMBER(Main!$F$4),INDEX($B$2:$B$302,MATCH(E46,$A$2:$A$302,0)),"--")</f>
        <v>#N/A</v>
      </c>
      <c r="AF46" t="e">
        <f ca="1">IF(ISNUMBER(Main!$F$5),INDEX($B$2:$B$302,MATCH(F46,$A$2:$A$302,0)),"--")</f>
        <v>#N/A</v>
      </c>
      <c r="AG46" t="e">
        <f ca="1">IF(ISNUMBER(Main!$F$6),INDEX($B$2:$B$302,MATCH(G46,$A$2:$A$302,0)),"--")</f>
        <v>#N/A</v>
      </c>
      <c r="AH46" t="e">
        <f ca="1">IF(ISNUMBER(Main!$F$7),INDEX($B$2:$B$302,MATCH(H46,$A$2:$A$302,0)),"--")</f>
        <v>#N/A</v>
      </c>
      <c r="AI46" t="e">
        <f ca="1">IF(ISNUMBER(Main!$F$8),INDEX($B$2:$B$302,MATCH(I46,$A$2:$A$302,0)),"--")</f>
        <v>#N/A</v>
      </c>
      <c r="AJ46" t="str">
        <f ca="1">IF(ISNUMBER(Main!$F$9),INDEX($B$2:$B$302,MATCH(J46,$A$2:$A$302,0)),"--")</f>
        <v>--</v>
      </c>
      <c r="AK46" t="str">
        <f ca="1">IF(ISNUMBER(Main!$F$10),INDEX($B$2:$B$302,MATCH(K46,$A$2:$A$302,0)),"--")</f>
        <v>--</v>
      </c>
      <c r="AL46" t="str">
        <f ca="1">IF(ISNUMBER(Main!$F$11),INDEX($B$2:$B$302,MATCH(L46,$A$2:$A$302,0)),"--")</f>
        <v>--</v>
      </c>
      <c r="AM46" t="str">
        <f ca="1">IF(ISNUMBER(Main!$F$12),INDEX($B$2:$B$302,MATCH(M46,$A$2:$A$302,0)),"--")</f>
        <v>--</v>
      </c>
      <c r="AN46" t="str">
        <f ca="1">IF(ISNUMBER(Main!$F$13),INDEX($B$2:$B$302,MATCH(N46,$A$2:$A$302,0)),"--")</f>
        <v>--</v>
      </c>
      <c r="AO46" t="str">
        <f ca="1">IF(ISNUMBER(Main!$F$14),INDEX($B$2:$B$302,MATCH(O46,$A$2:$A$302,0)),"--")</f>
        <v>--</v>
      </c>
      <c r="AQ46">
        <f ca="1">IF(ISNUMBER(Main!$F$3),INDEX($B$2:$B$302,MATCH(Q46,$A$2:$A$302,0)),"--")</f>
        <v>0</v>
      </c>
      <c r="AR46">
        <f ca="1">IF(ISNUMBER(Main!$F$4),INDEX($B$2:$B$302,MATCH(R46,$A$2:$A$302,0)),"--")</f>
        <v>0</v>
      </c>
      <c r="AS46">
        <f ca="1">IF(ISNUMBER(Main!$F$5),INDEX($B$2:$B$302,MATCH(S46,$A$2:$A$302,0)),"--")</f>
        <v>0</v>
      </c>
      <c r="AT46">
        <f ca="1">IF(ISNUMBER(Main!$F$6),INDEX($B$2:$B$302,MATCH(T46,$A$2:$A$302,0)),"--")</f>
        <v>0</v>
      </c>
      <c r="AU46">
        <f ca="1">IF(ISNUMBER(Main!$F$7),INDEX($B$2:$B$302,MATCH(U46,$A$2:$A$302,0)),"--")</f>
        <v>0</v>
      </c>
      <c r="AV46">
        <f ca="1">IF(ISNUMBER(Main!$F$8),INDEX($B$2:$B$302,MATCH(V46,$A$2:$A$302,0)),"--")</f>
        <v>0</v>
      </c>
      <c r="AW46" t="str">
        <f ca="1">IF(ISNUMBER(Main!$F$9),INDEX($B$2:$B$302,MATCH(W46,$A$2:$A$302,0)),"--")</f>
        <v>--</v>
      </c>
      <c r="AX46" t="str">
        <f ca="1">IF(ISNUMBER(Main!$F$10),INDEX($B$2:$B$302,MATCH(X46,$A$2:$A$302,0)),"--")</f>
        <v>--</v>
      </c>
      <c r="AY46" t="str">
        <f ca="1">IF(ISNUMBER(Main!$F$11),INDEX($B$2:$B$302,MATCH(Y46,$A$2:$A$302,0)),"--")</f>
        <v>--</v>
      </c>
      <c r="AZ46" t="str">
        <f ca="1">IF(ISNUMBER(Main!$F$12),INDEX($B$2:$B$302,MATCH(Z46,$A$2:$A$302,0)),"--")</f>
        <v>--</v>
      </c>
      <c r="BA46" t="str">
        <f ca="1">IF(ISNUMBER(Main!$F$13),INDEX($B$2:$B$302,MATCH(AA46,$A$2:$A$302,0)),"--")</f>
        <v>--</v>
      </c>
      <c r="BB46" t="str">
        <f ca="1">IF(ISNUMBER(Main!$F$14),INDEX($B$2:$B$302,MATCH(AB46,$A$2:$A$302,0)),"--")</f>
        <v>--</v>
      </c>
      <c r="BD46">
        <f ca="1">IF(ISNUMBER(Main!$F$3),IF(D46=0,0,(('Profile Data'!N46-D46)*(AQ46-AD46))/(Q46-D46)+AD46),"--")</f>
        <v>0</v>
      </c>
      <c r="BE46">
        <f ca="1">IF(ISNUMBER(Main!$F$4),IF(E46=0,0,(('Profile Data'!O46-E46)*(AR46-AE46))/(R46-E46)+AE46),"--")</f>
        <v>0</v>
      </c>
      <c r="BF46">
        <f ca="1">IF(ISNUMBER(Main!$F$5),IF(F46=0,0,(('Profile Data'!P46-F46)*(AS46-AF46))/(S46-F46)+AF46),"--")</f>
        <v>0</v>
      </c>
      <c r="BG46">
        <f ca="1">IF(ISNUMBER(Main!$F$6),IF(G46=0,0,(('Profile Data'!Q46-G46)*(AT46-AG46))/(T46-G46)+AG46),"--")</f>
        <v>0</v>
      </c>
      <c r="BH46">
        <f ca="1">IF(ISNUMBER(Main!$F$7),IF(H46=0,0,(('Profile Data'!R46-H46)*(AU46-AH46))/(U46-H46)+AH46),"--")</f>
        <v>0</v>
      </c>
      <c r="BI46">
        <f ca="1">IF(ISNUMBER(Main!$F$8),IF(I46=0,0,(('Profile Data'!S46-I46)*(AV46-AI46))/(V46-I46)+AI46),"--")</f>
        <v>0</v>
      </c>
      <c r="BJ46" t="str">
        <f ca="1">IF(ISNUMBER(Main!$F$9),IF(J46=0,0,(('Profile Data'!T46-J46)*(AW46-AJ46))/(W46-J46)+AJ46),"--")</f>
        <v>--</v>
      </c>
      <c r="BK46" t="str">
        <f ca="1">IF(ISNUMBER(Main!$F$10),IF(K46=0,0,(('Profile Data'!U46-K46)*(AX46-AK46))/(X46-K46)+AK46),"--")</f>
        <v>--</v>
      </c>
      <c r="BL46" t="str">
        <f ca="1">IF(ISNUMBER(Main!$F$11),IF(L46=0,0,(('Profile Data'!V46-L46)*(AY46-AL46))/(Y46-L46)+AL46),"--")</f>
        <v>--</v>
      </c>
      <c r="BM46" t="str">
        <f ca="1">IF(ISNUMBER(Main!$F$12),IF(M46=0,0,(('Profile Data'!W46-M46)*(AZ46-AM46))/(Z46-M46)+AM46),"--")</f>
        <v>--</v>
      </c>
      <c r="BN46" t="str">
        <f ca="1">IF(ISNUMBER(Main!$F$13),IF(N46=0,0,(('Profile Data'!X46-N46)*(BA46-AN46))/(AA46-N46)+AN46),"--")</f>
        <v>--</v>
      </c>
      <c r="BO46" t="str">
        <f ca="1">IF(ISNUMBER(Main!$F$14),IF(O46=0,0,(('Profile Data'!Y46-O46)*(BB46-AO46))/(AB46-O46)+AO46),"--")</f>
        <v>--</v>
      </c>
    </row>
    <row r="47" spans="1:67" x14ac:dyDescent="0.3">
      <c r="A47">
        <v>540</v>
      </c>
      <c r="B47">
        <v>352956</v>
      </c>
      <c r="D47" cm="1">
        <f t="array" aca="1" ref="D47" ca="1">IF(ISNUMBER(Main!$F$3),MAX(IF($A$2:$A$302&lt;'Profile Data'!N47,$A$2:$A$302)),"--")</f>
        <v>0</v>
      </c>
      <c r="E47" cm="1">
        <f t="array" aca="1" ref="E47" ca="1">IF(ISNUMBER(Main!$F$4),MAX(IF($A$2:$A$302&lt;'Profile Data'!O47,$A$2:$A$302)),"--")</f>
        <v>0</v>
      </c>
      <c r="F47" cm="1">
        <f t="array" aca="1" ref="F47" ca="1">IF(ISNUMBER(Main!$F$5),MAX(IF($A$2:$A$302&lt;'Profile Data'!P47,$A$2:$A$302)),"--")</f>
        <v>0</v>
      </c>
      <c r="G47" cm="1">
        <f t="array" aca="1" ref="G47" ca="1">IF(ISNUMBER(Main!$F$6),MAX(IF($A$2:$A$302&lt;'Profile Data'!Q47,$A$2:$A$302)),"--")</f>
        <v>0</v>
      </c>
      <c r="H47" cm="1">
        <f t="array" aca="1" ref="H47" ca="1">IF(ISNUMBER(Main!$F$7),MAX(IF($A$2:$A$302&lt;'Profile Data'!R47,$A$2:$A$302)),"--")</f>
        <v>0</v>
      </c>
      <c r="I47" cm="1">
        <f t="array" aca="1" ref="I47" ca="1">IF(ISNUMBER(Main!$F$8),MAX(IF($A$2:$A$302&lt;'Profile Data'!S47,$A$2:$A$302)),"--")</f>
        <v>0</v>
      </c>
      <c r="J47" t="str" cm="1">
        <f t="array" aca="1" ref="J47" ca="1">IF(ISNUMBER(Main!$F$9),MAX(IF($A$2:$A$302&lt;'Profile Data'!T47,$A$2:$A$302)),"--")</f>
        <v>--</v>
      </c>
      <c r="K47" t="str" cm="1">
        <f t="array" aca="1" ref="K47" ca="1">IF(ISNUMBER(Main!$F$10),MAX(IF($A$2:$A$302&lt;'Profile Data'!U47,$A$2:$A$302)),"--")</f>
        <v>--</v>
      </c>
      <c r="L47" t="str" cm="1">
        <f t="array" aca="1" ref="L47" ca="1">IF(ISNUMBER(Main!$F$11),MAX(IF($A$2:$A$302&lt;'Profile Data'!V47,$A$2:$A$302)),"--")</f>
        <v>--</v>
      </c>
      <c r="M47" t="str" cm="1">
        <f t="array" aca="1" ref="M47" ca="1">IF(ISNUMBER(Main!$F$12),MAX(IF($A$2:$A$302&lt;'Profile Data'!W47,$A$2:$A$302)),"--")</f>
        <v>--</v>
      </c>
      <c r="N47" t="str" cm="1">
        <f t="array" aca="1" ref="N47" ca="1">IF(ISNUMBER(Main!$F$13),MAX(IF($A$2:$A$302&lt;'Profile Data'!X47,$A$2:$A$302)),"--")</f>
        <v>--</v>
      </c>
      <c r="O47" t="str" cm="1">
        <f t="array" aca="1" ref="O47" ca="1">IF(ISNUMBER(Main!$F$14),MAX(IF($A$2:$A$302&lt;'Profile Data'!Y47,$A$2:$A$302)),"--")</f>
        <v>--</v>
      </c>
      <c r="Q47" cm="1">
        <f t="array" aca="1" ref="Q47" ca="1">IF(ISNUMBER(Main!$F$3),MIN(IF($A$2:$A$302&gt;'Profile Data'!N47,$A$2:$A$302)),"--")</f>
        <v>285</v>
      </c>
      <c r="R47" cm="1">
        <f t="array" aca="1" ref="R47" ca="1">IF(ISNUMBER(Main!$F$4),MIN(IF($A$2:$A$302&gt;'Profile Data'!O47,$A$2:$A$302)),"--")</f>
        <v>285</v>
      </c>
      <c r="S47" cm="1">
        <f t="array" aca="1" ref="S47" ca="1">IF(ISNUMBER(Main!$F$5),MIN(IF($A$2:$A$302&gt;'Profile Data'!P47,$A$2:$A$302)),"--")</f>
        <v>285</v>
      </c>
      <c r="T47" cm="1">
        <f t="array" aca="1" ref="T47" ca="1">IF(ISNUMBER(Main!$F$6),MIN(IF($A$2:$A$302&gt;'Profile Data'!Q47,$A$2:$A$302)),"--")</f>
        <v>285</v>
      </c>
      <c r="U47" cm="1">
        <f t="array" aca="1" ref="U47" ca="1">IF(ISNUMBER(Main!$F$7),MIN(IF($A$2:$A$302&gt;'Profile Data'!R47,$A$2:$A$302)),"--")</f>
        <v>285</v>
      </c>
      <c r="V47" cm="1">
        <f t="array" aca="1" ref="V47" ca="1">IF(ISNUMBER(Main!$F$8),MIN(IF($A$2:$A$302&gt;'Profile Data'!S47,$A$2:$A$302)),"--")</f>
        <v>285</v>
      </c>
      <c r="W47" t="str" cm="1">
        <f t="array" aca="1" ref="W47" ca="1">IF(ISNUMBER(Main!$F$9),MIN(IF($A$2:$A$302&gt;'Profile Data'!T47,$A$2:$A$302)),"--")</f>
        <v>--</v>
      </c>
      <c r="X47" t="str" cm="1">
        <f t="array" aca="1" ref="X47" ca="1">IF(ISNUMBER(Main!$F$10),MIN(IF($A$2:$A$302&gt;'Profile Data'!U47,$A$2:$A$302)),"--")</f>
        <v>--</v>
      </c>
      <c r="Y47" t="str" cm="1">
        <f t="array" aca="1" ref="Y47" ca="1">IF(ISNUMBER(Main!$F$11),MIN(IF($A$2:$A$302&gt;'Profile Data'!V47,$A$2:$A$302)),"--")</f>
        <v>--</v>
      </c>
      <c r="Z47" t="str" cm="1">
        <f t="array" aca="1" ref="Z47" ca="1">IF(ISNUMBER(Main!$F$12),MIN(IF($A$2:$A$302&gt;'Profile Data'!W47,$A$2:$A$302)),"--")</f>
        <v>--</v>
      </c>
      <c r="AA47" t="str" cm="1">
        <f t="array" aca="1" ref="AA47" ca="1">IF(ISNUMBER(Main!$F$13),MIN(IF($A$2:$A$302&gt;'Profile Data'!X47,$A$2:$A$302)),"--")</f>
        <v>--</v>
      </c>
      <c r="AB47" t="str" cm="1">
        <f t="array" aca="1" ref="AB47" ca="1">IF(ISNUMBER(Main!$F$14),MIN(IF($A$2:$A$302&gt;'Profile Data'!Y47,$A$2:$A$302)),"--")</f>
        <v>--</v>
      </c>
      <c r="AD47" t="e">
        <f ca="1">IF(ISNUMBER(Main!$F$3),INDEX($B$2:$B$302,MATCH(D47,$A$2:$A$302,0)),"--")</f>
        <v>#N/A</v>
      </c>
      <c r="AE47" t="e">
        <f ca="1">IF(ISNUMBER(Main!$F$4),INDEX($B$2:$B$302,MATCH(E47,$A$2:$A$302,0)),"--")</f>
        <v>#N/A</v>
      </c>
      <c r="AF47" t="e">
        <f ca="1">IF(ISNUMBER(Main!$F$5),INDEX($B$2:$B$302,MATCH(F47,$A$2:$A$302,0)),"--")</f>
        <v>#N/A</v>
      </c>
      <c r="AG47" t="e">
        <f ca="1">IF(ISNUMBER(Main!$F$6),INDEX($B$2:$B$302,MATCH(G47,$A$2:$A$302,0)),"--")</f>
        <v>#N/A</v>
      </c>
      <c r="AH47" t="e">
        <f ca="1">IF(ISNUMBER(Main!$F$7),INDEX($B$2:$B$302,MATCH(H47,$A$2:$A$302,0)),"--")</f>
        <v>#N/A</v>
      </c>
      <c r="AI47" t="e">
        <f ca="1">IF(ISNUMBER(Main!$F$8),INDEX($B$2:$B$302,MATCH(I47,$A$2:$A$302,0)),"--")</f>
        <v>#N/A</v>
      </c>
      <c r="AJ47" t="str">
        <f ca="1">IF(ISNUMBER(Main!$F$9),INDEX($B$2:$B$302,MATCH(J47,$A$2:$A$302,0)),"--")</f>
        <v>--</v>
      </c>
      <c r="AK47" t="str">
        <f ca="1">IF(ISNUMBER(Main!$F$10),INDEX($B$2:$B$302,MATCH(K47,$A$2:$A$302,0)),"--")</f>
        <v>--</v>
      </c>
      <c r="AL47" t="str">
        <f ca="1">IF(ISNUMBER(Main!$F$11),INDEX($B$2:$B$302,MATCH(L47,$A$2:$A$302,0)),"--")</f>
        <v>--</v>
      </c>
      <c r="AM47" t="str">
        <f ca="1">IF(ISNUMBER(Main!$F$12),INDEX($B$2:$B$302,MATCH(M47,$A$2:$A$302,0)),"--")</f>
        <v>--</v>
      </c>
      <c r="AN47" t="str">
        <f ca="1">IF(ISNUMBER(Main!$F$13),INDEX($B$2:$B$302,MATCH(N47,$A$2:$A$302,0)),"--")</f>
        <v>--</v>
      </c>
      <c r="AO47" t="str">
        <f ca="1">IF(ISNUMBER(Main!$F$14),INDEX($B$2:$B$302,MATCH(O47,$A$2:$A$302,0)),"--")</f>
        <v>--</v>
      </c>
      <c r="AQ47">
        <f ca="1">IF(ISNUMBER(Main!$F$3),INDEX($B$2:$B$302,MATCH(Q47,$A$2:$A$302,0)),"--")</f>
        <v>0</v>
      </c>
      <c r="AR47">
        <f ca="1">IF(ISNUMBER(Main!$F$4),INDEX($B$2:$B$302,MATCH(R47,$A$2:$A$302,0)),"--")</f>
        <v>0</v>
      </c>
      <c r="AS47">
        <f ca="1">IF(ISNUMBER(Main!$F$5),INDEX($B$2:$B$302,MATCH(S47,$A$2:$A$302,0)),"--")</f>
        <v>0</v>
      </c>
      <c r="AT47">
        <f ca="1">IF(ISNUMBER(Main!$F$6),INDEX($B$2:$B$302,MATCH(T47,$A$2:$A$302,0)),"--")</f>
        <v>0</v>
      </c>
      <c r="AU47">
        <f ca="1">IF(ISNUMBER(Main!$F$7),INDEX($B$2:$B$302,MATCH(U47,$A$2:$A$302,0)),"--")</f>
        <v>0</v>
      </c>
      <c r="AV47">
        <f ca="1">IF(ISNUMBER(Main!$F$8),INDEX($B$2:$B$302,MATCH(V47,$A$2:$A$302,0)),"--")</f>
        <v>0</v>
      </c>
      <c r="AW47" t="str">
        <f ca="1">IF(ISNUMBER(Main!$F$9),INDEX($B$2:$B$302,MATCH(W47,$A$2:$A$302,0)),"--")</f>
        <v>--</v>
      </c>
      <c r="AX47" t="str">
        <f ca="1">IF(ISNUMBER(Main!$F$10),INDEX($B$2:$B$302,MATCH(X47,$A$2:$A$302,0)),"--")</f>
        <v>--</v>
      </c>
      <c r="AY47" t="str">
        <f ca="1">IF(ISNUMBER(Main!$F$11),INDEX($B$2:$B$302,MATCH(Y47,$A$2:$A$302,0)),"--")</f>
        <v>--</v>
      </c>
      <c r="AZ47" t="str">
        <f ca="1">IF(ISNUMBER(Main!$F$12),INDEX($B$2:$B$302,MATCH(Z47,$A$2:$A$302,0)),"--")</f>
        <v>--</v>
      </c>
      <c r="BA47" t="str">
        <f ca="1">IF(ISNUMBER(Main!$F$13),INDEX($B$2:$B$302,MATCH(AA47,$A$2:$A$302,0)),"--")</f>
        <v>--</v>
      </c>
      <c r="BB47" t="str">
        <f ca="1">IF(ISNUMBER(Main!$F$14),INDEX($B$2:$B$302,MATCH(AB47,$A$2:$A$302,0)),"--")</f>
        <v>--</v>
      </c>
      <c r="BD47">
        <f ca="1">IF(ISNUMBER(Main!$F$3),IF(D47=0,0,(('Profile Data'!N47-D47)*(AQ47-AD47))/(Q47-D47)+AD47),"--")</f>
        <v>0</v>
      </c>
      <c r="BE47">
        <f ca="1">IF(ISNUMBER(Main!$F$4),IF(E47=0,0,(('Profile Data'!O47-E47)*(AR47-AE47))/(R47-E47)+AE47),"--")</f>
        <v>0</v>
      </c>
      <c r="BF47">
        <f ca="1">IF(ISNUMBER(Main!$F$5),IF(F47=0,0,(('Profile Data'!P47-F47)*(AS47-AF47))/(S47-F47)+AF47),"--")</f>
        <v>0</v>
      </c>
      <c r="BG47">
        <f ca="1">IF(ISNUMBER(Main!$F$6),IF(G47=0,0,(('Profile Data'!Q47-G47)*(AT47-AG47))/(T47-G47)+AG47),"--")</f>
        <v>0</v>
      </c>
      <c r="BH47">
        <f ca="1">IF(ISNUMBER(Main!$F$7),IF(H47=0,0,(('Profile Data'!R47-H47)*(AU47-AH47))/(U47-H47)+AH47),"--")</f>
        <v>0</v>
      </c>
      <c r="BI47">
        <f ca="1">IF(ISNUMBER(Main!$F$8),IF(I47=0,0,(('Profile Data'!S47-I47)*(AV47-AI47))/(V47-I47)+AI47),"--")</f>
        <v>0</v>
      </c>
      <c r="BJ47" t="str">
        <f ca="1">IF(ISNUMBER(Main!$F$9),IF(J47=0,0,(('Profile Data'!T47-J47)*(AW47-AJ47))/(W47-J47)+AJ47),"--")</f>
        <v>--</v>
      </c>
      <c r="BK47" t="str">
        <f ca="1">IF(ISNUMBER(Main!$F$10),IF(K47=0,0,(('Profile Data'!U47-K47)*(AX47-AK47))/(X47-K47)+AK47),"--")</f>
        <v>--</v>
      </c>
      <c r="BL47" t="str">
        <f ca="1">IF(ISNUMBER(Main!$F$11),IF(L47=0,0,(('Profile Data'!V47-L47)*(AY47-AL47))/(Y47-L47)+AL47),"--")</f>
        <v>--</v>
      </c>
      <c r="BM47" t="str">
        <f ca="1">IF(ISNUMBER(Main!$F$12),IF(M47=0,0,(('Profile Data'!W47-M47)*(AZ47-AM47))/(Z47-M47)+AM47),"--")</f>
        <v>--</v>
      </c>
      <c r="BN47" t="str">
        <f ca="1">IF(ISNUMBER(Main!$F$13),IF(N47=0,0,(('Profile Data'!X47-N47)*(BA47-AN47))/(AA47-N47)+AN47),"--")</f>
        <v>--</v>
      </c>
      <c r="BO47" t="str">
        <f ca="1">IF(ISNUMBER(Main!$F$14),IF(O47=0,0,(('Profile Data'!Y47-O47)*(BB47-AO47))/(AB47-O47)+AO47),"--")</f>
        <v>--</v>
      </c>
    </row>
    <row r="48" spans="1:67" x14ac:dyDescent="0.3">
      <c r="A48">
        <v>539</v>
      </c>
      <c r="B48">
        <v>349035</v>
      </c>
      <c r="D48" cm="1">
        <f t="array" aca="1" ref="D48" ca="1">IF(ISNUMBER(Main!$F$3),MAX(IF($A$2:$A$302&lt;'Profile Data'!N48,$A$2:$A$302)),"--")</f>
        <v>0</v>
      </c>
      <c r="E48" cm="1">
        <f t="array" aca="1" ref="E48" ca="1">IF(ISNUMBER(Main!$F$4),MAX(IF($A$2:$A$302&lt;'Profile Data'!O48,$A$2:$A$302)),"--")</f>
        <v>0</v>
      </c>
      <c r="F48" cm="1">
        <f t="array" aca="1" ref="F48" ca="1">IF(ISNUMBER(Main!$F$5),MAX(IF($A$2:$A$302&lt;'Profile Data'!P48,$A$2:$A$302)),"--")</f>
        <v>0</v>
      </c>
      <c r="G48" cm="1">
        <f t="array" aca="1" ref="G48" ca="1">IF(ISNUMBER(Main!$F$6),MAX(IF($A$2:$A$302&lt;'Profile Data'!Q48,$A$2:$A$302)),"--")</f>
        <v>0</v>
      </c>
      <c r="H48" cm="1">
        <f t="array" aca="1" ref="H48" ca="1">IF(ISNUMBER(Main!$F$7),MAX(IF($A$2:$A$302&lt;'Profile Data'!R48,$A$2:$A$302)),"--")</f>
        <v>0</v>
      </c>
      <c r="I48" cm="1">
        <f t="array" aca="1" ref="I48" ca="1">IF(ISNUMBER(Main!$F$8),MAX(IF($A$2:$A$302&lt;'Profile Data'!S48,$A$2:$A$302)),"--")</f>
        <v>0</v>
      </c>
      <c r="J48" t="str" cm="1">
        <f t="array" aca="1" ref="J48" ca="1">IF(ISNUMBER(Main!$F$9),MAX(IF($A$2:$A$302&lt;'Profile Data'!T48,$A$2:$A$302)),"--")</f>
        <v>--</v>
      </c>
      <c r="K48" t="str" cm="1">
        <f t="array" aca="1" ref="K48" ca="1">IF(ISNUMBER(Main!$F$10),MAX(IF($A$2:$A$302&lt;'Profile Data'!U48,$A$2:$A$302)),"--")</f>
        <v>--</v>
      </c>
      <c r="L48" t="str" cm="1">
        <f t="array" aca="1" ref="L48" ca="1">IF(ISNUMBER(Main!$F$11),MAX(IF($A$2:$A$302&lt;'Profile Data'!V48,$A$2:$A$302)),"--")</f>
        <v>--</v>
      </c>
      <c r="M48" t="str" cm="1">
        <f t="array" aca="1" ref="M48" ca="1">IF(ISNUMBER(Main!$F$12),MAX(IF($A$2:$A$302&lt;'Profile Data'!W48,$A$2:$A$302)),"--")</f>
        <v>--</v>
      </c>
      <c r="N48" t="str" cm="1">
        <f t="array" aca="1" ref="N48" ca="1">IF(ISNUMBER(Main!$F$13),MAX(IF($A$2:$A$302&lt;'Profile Data'!X48,$A$2:$A$302)),"--")</f>
        <v>--</v>
      </c>
      <c r="O48" t="str" cm="1">
        <f t="array" aca="1" ref="O48" ca="1">IF(ISNUMBER(Main!$F$14),MAX(IF($A$2:$A$302&lt;'Profile Data'!Y48,$A$2:$A$302)),"--")</f>
        <v>--</v>
      </c>
      <c r="Q48" cm="1">
        <f t="array" aca="1" ref="Q48" ca="1">IF(ISNUMBER(Main!$F$3),MIN(IF($A$2:$A$302&gt;'Profile Data'!N48,$A$2:$A$302)),"--")</f>
        <v>285</v>
      </c>
      <c r="R48" cm="1">
        <f t="array" aca="1" ref="R48" ca="1">IF(ISNUMBER(Main!$F$4),MIN(IF($A$2:$A$302&gt;'Profile Data'!O48,$A$2:$A$302)),"--")</f>
        <v>285</v>
      </c>
      <c r="S48" cm="1">
        <f t="array" aca="1" ref="S48" ca="1">IF(ISNUMBER(Main!$F$5),MIN(IF($A$2:$A$302&gt;'Profile Data'!P48,$A$2:$A$302)),"--")</f>
        <v>285</v>
      </c>
      <c r="T48" cm="1">
        <f t="array" aca="1" ref="T48" ca="1">IF(ISNUMBER(Main!$F$6),MIN(IF($A$2:$A$302&gt;'Profile Data'!Q48,$A$2:$A$302)),"--")</f>
        <v>285</v>
      </c>
      <c r="U48" cm="1">
        <f t="array" aca="1" ref="U48" ca="1">IF(ISNUMBER(Main!$F$7),MIN(IF($A$2:$A$302&gt;'Profile Data'!R48,$A$2:$A$302)),"--")</f>
        <v>285</v>
      </c>
      <c r="V48" cm="1">
        <f t="array" aca="1" ref="V48" ca="1">IF(ISNUMBER(Main!$F$8),MIN(IF($A$2:$A$302&gt;'Profile Data'!S48,$A$2:$A$302)),"--")</f>
        <v>285</v>
      </c>
      <c r="W48" t="str" cm="1">
        <f t="array" aca="1" ref="W48" ca="1">IF(ISNUMBER(Main!$F$9),MIN(IF($A$2:$A$302&gt;'Profile Data'!T48,$A$2:$A$302)),"--")</f>
        <v>--</v>
      </c>
      <c r="X48" t="str" cm="1">
        <f t="array" aca="1" ref="X48" ca="1">IF(ISNUMBER(Main!$F$10),MIN(IF($A$2:$A$302&gt;'Profile Data'!U48,$A$2:$A$302)),"--")</f>
        <v>--</v>
      </c>
      <c r="Y48" t="str" cm="1">
        <f t="array" aca="1" ref="Y48" ca="1">IF(ISNUMBER(Main!$F$11),MIN(IF($A$2:$A$302&gt;'Profile Data'!V48,$A$2:$A$302)),"--")</f>
        <v>--</v>
      </c>
      <c r="Z48" t="str" cm="1">
        <f t="array" aca="1" ref="Z48" ca="1">IF(ISNUMBER(Main!$F$12),MIN(IF($A$2:$A$302&gt;'Profile Data'!W48,$A$2:$A$302)),"--")</f>
        <v>--</v>
      </c>
      <c r="AA48" t="str" cm="1">
        <f t="array" aca="1" ref="AA48" ca="1">IF(ISNUMBER(Main!$F$13),MIN(IF($A$2:$A$302&gt;'Profile Data'!X48,$A$2:$A$302)),"--")</f>
        <v>--</v>
      </c>
      <c r="AB48" t="str" cm="1">
        <f t="array" aca="1" ref="AB48" ca="1">IF(ISNUMBER(Main!$F$14),MIN(IF($A$2:$A$302&gt;'Profile Data'!Y48,$A$2:$A$302)),"--")</f>
        <v>--</v>
      </c>
      <c r="AD48" t="e">
        <f ca="1">IF(ISNUMBER(Main!$F$3),INDEX($B$2:$B$302,MATCH(D48,$A$2:$A$302,0)),"--")</f>
        <v>#N/A</v>
      </c>
      <c r="AE48" t="e">
        <f ca="1">IF(ISNUMBER(Main!$F$4),INDEX($B$2:$B$302,MATCH(E48,$A$2:$A$302,0)),"--")</f>
        <v>#N/A</v>
      </c>
      <c r="AF48" t="e">
        <f ca="1">IF(ISNUMBER(Main!$F$5),INDEX($B$2:$B$302,MATCH(F48,$A$2:$A$302,0)),"--")</f>
        <v>#N/A</v>
      </c>
      <c r="AG48" t="e">
        <f ca="1">IF(ISNUMBER(Main!$F$6),INDEX($B$2:$B$302,MATCH(G48,$A$2:$A$302,0)),"--")</f>
        <v>#N/A</v>
      </c>
      <c r="AH48" t="e">
        <f ca="1">IF(ISNUMBER(Main!$F$7),INDEX($B$2:$B$302,MATCH(H48,$A$2:$A$302,0)),"--")</f>
        <v>#N/A</v>
      </c>
      <c r="AI48" t="e">
        <f ca="1">IF(ISNUMBER(Main!$F$8),INDEX($B$2:$B$302,MATCH(I48,$A$2:$A$302,0)),"--")</f>
        <v>#N/A</v>
      </c>
      <c r="AJ48" t="str">
        <f ca="1">IF(ISNUMBER(Main!$F$9),INDEX($B$2:$B$302,MATCH(J48,$A$2:$A$302,0)),"--")</f>
        <v>--</v>
      </c>
      <c r="AK48" t="str">
        <f ca="1">IF(ISNUMBER(Main!$F$10),INDEX($B$2:$B$302,MATCH(K48,$A$2:$A$302,0)),"--")</f>
        <v>--</v>
      </c>
      <c r="AL48" t="str">
        <f ca="1">IF(ISNUMBER(Main!$F$11),INDEX($B$2:$B$302,MATCH(L48,$A$2:$A$302,0)),"--")</f>
        <v>--</v>
      </c>
      <c r="AM48" t="str">
        <f ca="1">IF(ISNUMBER(Main!$F$12),INDEX($B$2:$B$302,MATCH(M48,$A$2:$A$302,0)),"--")</f>
        <v>--</v>
      </c>
      <c r="AN48" t="str">
        <f ca="1">IF(ISNUMBER(Main!$F$13),INDEX($B$2:$B$302,MATCH(N48,$A$2:$A$302,0)),"--")</f>
        <v>--</v>
      </c>
      <c r="AO48" t="str">
        <f ca="1">IF(ISNUMBER(Main!$F$14),INDEX($B$2:$B$302,MATCH(O48,$A$2:$A$302,0)),"--")</f>
        <v>--</v>
      </c>
      <c r="AQ48">
        <f ca="1">IF(ISNUMBER(Main!$F$3),INDEX($B$2:$B$302,MATCH(Q48,$A$2:$A$302,0)),"--")</f>
        <v>0</v>
      </c>
      <c r="AR48">
        <f ca="1">IF(ISNUMBER(Main!$F$4),INDEX($B$2:$B$302,MATCH(R48,$A$2:$A$302,0)),"--")</f>
        <v>0</v>
      </c>
      <c r="AS48">
        <f ca="1">IF(ISNUMBER(Main!$F$5),INDEX($B$2:$B$302,MATCH(S48,$A$2:$A$302,0)),"--")</f>
        <v>0</v>
      </c>
      <c r="AT48">
        <f ca="1">IF(ISNUMBER(Main!$F$6),INDEX($B$2:$B$302,MATCH(T48,$A$2:$A$302,0)),"--")</f>
        <v>0</v>
      </c>
      <c r="AU48">
        <f ca="1">IF(ISNUMBER(Main!$F$7),INDEX($B$2:$B$302,MATCH(U48,$A$2:$A$302,0)),"--")</f>
        <v>0</v>
      </c>
      <c r="AV48">
        <f ca="1">IF(ISNUMBER(Main!$F$8),INDEX($B$2:$B$302,MATCH(V48,$A$2:$A$302,0)),"--")</f>
        <v>0</v>
      </c>
      <c r="AW48" t="str">
        <f ca="1">IF(ISNUMBER(Main!$F$9),INDEX($B$2:$B$302,MATCH(W48,$A$2:$A$302,0)),"--")</f>
        <v>--</v>
      </c>
      <c r="AX48" t="str">
        <f ca="1">IF(ISNUMBER(Main!$F$10),INDEX($B$2:$B$302,MATCH(X48,$A$2:$A$302,0)),"--")</f>
        <v>--</v>
      </c>
      <c r="AY48" t="str">
        <f ca="1">IF(ISNUMBER(Main!$F$11),INDEX($B$2:$B$302,MATCH(Y48,$A$2:$A$302,0)),"--")</f>
        <v>--</v>
      </c>
      <c r="AZ48" t="str">
        <f ca="1">IF(ISNUMBER(Main!$F$12),INDEX($B$2:$B$302,MATCH(Z48,$A$2:$A$302,0)),"--")</f>
        <v>--</v>
      </c>
      <c r="BA48" t="str">
        <f ca="1">IF(ISNUMBER(Main!$F$13),INDEX($B$2:$B$302,MATCH(AA48,$A$2:$A$302,0)),"--")</f>
        <v>--</v>
      </c>
      <c r="BB48" t="str">
        <f ca="1">IF(ISNUMBER(Main!$F$14),INDEX($B$2:$B$302,MATCH(AB48,$A$2:$A$302,0)),"--")</f>
        <v>--</v>
      </c>
      <c r="BD48">
        <f ca="1">IF(ISNUMBER(Main!$F$3),IF(D48=0,0,(('Profile Data'!N48-D48)*(AQ48-AD48))/(Q48-D48)+AD48),"--")</f>
        <v>0</v>
      </c>
      <c r="BE48">
        <f ca="1">IF(ISNUMBER(Main!$F$4),IF(E48=0,0,(('Profile Data'!O48-E48)*(AR48-AE48))/(R48-E48)+AE48),"--")</f>
        <v>0</v>
      </c>
      <c r="BF48">
        <f ca="1">IF(ISNUMBER(Main!$F$5),IF(F48=0,0,(('Profile Data'!P48-F48)*(AS48-AF48))/(S48-F48)+AF48),"--")</f>
        <v>0</v>
      </c>
      <c r="BG48">
        <f ca="1">IF(ISNUMBER(Main!$F$6),IF(G48=0,0,(('Profile Data'!Q48-G48)*(AT48-AG48))/(T48-G48)+AG48),"--")</f>
        <v>0</v>
      </c>
      <c r="BH48">
        <f ca="1">IF(ISNUMBER(Main!$F$7),IF(H48=0,0,(('Profile Data'!R48-H48)*(AU48-AH48))/(U48-H48)+AH48),"--")</f>
        <v>0</v>
      </c>
      <c r="BI48">
        <f ca="1">IF(ISNUMBER(Main!$F$8),IF(I48=0,0,(('Profile Data'!S48-I48)*(AV48-AI48))/(V48-I48)+AI48),"--")</f>
        <v>0</v>
      </c>
      <c r="BJ48" t="str">
        <f ca="1">IF(ISNUMBER(Main!$F$9),IF(J48=0,0,(('Profile Data'!T48-J48)*(AW48-AJ48))/(W48-J48)+AJ48),"--")</f>
        <v>--</v>
      </c>
      <c r="BK48" t="str">
        <f ca="1">IF(ISNUMBER(Main!$F$10),IF(K48=0,0,(('Profile Data'!U48-K48)*(AX48-AK48))/(X48-K48)+AK48),"--")</f>
        <v>--</v>
      </c>
      <c r="BL48" t="str">
        <f ca="1">IF(ISNUMBER(Main!$F$11),IF(L48=0,0,(('Profile Data'!V48-L48)*(AY48-AL48))/(Y48-L48)+AL48),"--")</f>
        <v>--</v>
      </c>
      <c r="BM48" t="str">
        <f ca="1">IF(ISNUMBER(Main!$F$12),IF(M48=0,0,(('Profile Data'!W48-M48)*(AZ48-AM48))/(Z48-M48)+AM48),"--")</f>
        <v>--</v>
      </c>
      <c r="BN48" t="str">
        <f ca="1">IF(ISNUMBER(Main!$F$13),IF(N48=0,0,(('Profile Data'!X48-N48)*(BA48-AN48))/(AA48-N48)+AN48),"--")</f>
        <v>--</v>
      </c>
      <c r="BO48" t="str">
        <f ca="1">IF(ISNUMBER(Main!$F$14),IF(O48=0,0,(('Profile Data'!Y48-O48)*(BB48-AO48))/(AB48-O48)+AO48),"--")</f>
        <v>--</v>
      </c>
    </row>
    <row r="49" spans="1:67" x14ac:dyDescent="0.3">
      <c r="A49">
        <v>538</v>
      </c>
      <c r="B49">
        <v>345141</v>
      </c>
      <c r="D49" cm="1">
        <f t="array" aca="1" ref="D49" ca="1">IF(ISNUMBER(Main!$F$3),MAX(IF($A$2:$A$302&lt;'Profile Data'!N49,$A$2:$A$302)),"--")</f>
        <v>0</v>
      </c>
      <c r="E49" cm="1">
        <f t="array" aca="1" ref="E49" ca="1">IF(ISNUMBER(Main!$F$4),MAX(IF($A$2:$A$302&lt;'Profile Data'!O49,$A$2:$A$302)),"--")</f>
        <v>0</v>
      </c>
      <c r="F49" cm="1">
        <f t="array" aca="1" ref="F49" ca="1">IF(ISNUMBER(Main!$F$5),MAX(IF($A$2:$A$302&lt;'Profile Data'!P49,$A$2:$A$302)),"--")</f>
        <v>0</v>
      </c>
      <c r="G49" cm="1">
        <f t="array" aca="1" ref="G49" ca="1">IF(ISNUMBER(Main!$F$6),MAX(IF($A$2:$A$302&lt;'Profile Data'!Q49,$A$2:$A$302)),"--")</f>
        <v>0</v>
      </c>
      <c r="H49" cm="1">
        <f t="array" aca="1" ref="H49" ca="1">IF(ISNUMBER(Main!$F$7),MAX(IF($A$2:$A$302&lt;'Profile Data'!R49,$A$2:$A$302)),"--")</f>
        <v>0</v>
      </c>
      <c r="I49" cm="1">
        <f t="array" aca="1" ref="I49" ca="1">IF(ISNUMBER(Main!$F$8),MAX(IF($A$2:$A$302&lt;'Profile Data'!S49,$A$2:$A$302)),"--")</f>
        <v>0</v>
      </c>
      <c r="J49" t="str" cm="1">
        <f t="array" aca="1" ref="J49" ca="1">IF(ISNUMBER(Main!$F$9),MAX(IF($A$2:$A$302&lt;'Profile Data'!T49,$A$2:$A$302)),"--")</f>
        <v>--</v>
      </c>
      <c r="K49" t="str" cm="1">
        <f t="array" aca="1" ref="K49" ca="1">IF(ISNUMBER(Main!$F$10),MAX(IF($A$2:$A$302&lt;'Profile Data'!U49,$A$2:$A$302)),"--")</f>
        <v>--</v>
      </c>
      <c r="L49" t="str" cm="1">
        <f t="array" aca="1" ref="L49" ca="1">IF(ISNUMBER(Main!$F$11),MAX(IF($A$2:$A$302&lt;'Profile Data'!V49,$A$2:$A$302)),"--")</f>
        <v>--</v>
      </c>
      <c r="M49" t="str" cm="1">
        <f t="array" aca="1" ref="M49" ca="1">IF(ISNUMBER(Main!$F$12),MAX(IF($A$2:$A$302&lt;'Profile Data'!W49,$A$2:$A$302)),"--")</f>
        <v>--</v>
      </c>
      <c r="N49" t="str" cm="1">
        <f t="array" aca="1" ref="N49" ca="1">IF(ISNUMBER(Main!$F$13),MAX(IF($A$2:$A$302&lt;'Profile Data'!X49,$A$2:$A$302)),"--")</f>
        <v>--</v>
      </c>
      <c r="O49" t="str" cm="1">
        <f t="array" aca="1" ref="O49" ca="1">IF(ISNUMBER(Main!$F$14),MAX(IF($A$2:$A$302&lt;'Profile Data'!Y49,$A$2:$A$302)),"--")</f>
        <v>--</v>
      </c>
      <c r="Q49" cm="1">
        <f t="array" aca="1" ref="Q49" ca="1">IF(ISNUMBER(Main!$F$3),MIN(IF($A$2:$A$302&gt;'Profile Data'!N49,$A$2:$A$302)),"--")</f>
        <v>285</v>
      </c>
      <c r="R49" cm="1">
        <f t="array" aca="1" ref="R49" ca="1">IF(ISNUMBER(Main!$F$4),MIN(IF($A$2:$A$302&gt;'Profile Data'!O49,$A$2:$A$302)),"--")</f>
        <v>285</v>
      </c>
      <c r="S49" cm="1">
        <f t="array" aca="1" ref="S49" ca="1">IF(ISNUMBER(Main!$F$5),MIN(IF($A$2:$A$302&gt;'Profile Data'!P49,$A$2:$A$302)),"--")</f>
        <v>285</v>
      </c>
      <c r="T49" cm="1">
        <f t="array" aca="1" ref="T49" ca="1">IF(ISNUMBER(Main!$F$6),MIN(IF($A$2:$A$302&gt;'Profile Data'!Q49,$A$2:$A$302)),"--")</f>
        <v>285</v>
      </c>
      <c r="U49" cm="1">
        <f t="array" aca="1" ref="U49" ca="1">IF(ISNUMBER(Main!$F$7),MIN(IF($A$2:$A$302&gt;'Profile Data'!R49,$A$2:$A$302)),"--")</f>
        <v>285</v>
      </c>
      <c r="V49" cm="1">
        <f t="array" aca="1" ref="V49" ca="1">IF(ISNUMBER(Main!$F$8),MIN(IF($A$2:$A$302&gt;'Profile Data'!S49,$A$2:$A$302)),"--")</f>
        <v>285</v>
      </c>
      <c r="W49" t="str" cm="1">
        <f t="array" aca="1" ref="W49" ca="1">IF(ISNUMBER(Main!$F$9),MIN(IF($A$2:$A$302&gt;'Profile Data'!T49,$A$2:$A$302)),"--")</f>
        <v>--</v>
      </c>
      <c r="X49" t="str" cm="1">
        <f t="array" aca="1" ref="X49" ca="1">IF(ISNUMBER(Main!$F$10),MIN(IF($A$2:$A$302&gt;'Profile Data'!U49,$A$2:$A$302)),"--")</f>
        <v>--</v>
      </c>
      <c r="Y49" t="str" cm="1">
        <f t="array" aca="1" ref="Y49" ca="1">IF(ISNUMBER(Main!$F$11),MIN(IF($A$2:$A$302&gt;'Profile Data'!V49,$A$2:$A$302)),"--")</f>
        <v>--</v>
      </c>
      <c r="Z49" t="str" cm="1">
        <f t="array" aca="1" ref="Z49" ca="1">IF(ISNUMBER(Main!$F$12),MIN(IF($A$2:$A$302&gt;'Profile Data'!W49,$A$2:$A$302)),"--")</f>
        <v>--</v>
      </c>
      <c r="AA49" t="str" cm="1">
        <f t="array" aca="1" ref="AA49" ca="1">IF(ISNUMBER(Main!$F$13),MIN(IF($A$2:$A$302&gt;'Profile Data'!X49,$A$2:$A$302)),"--")</f>
        <v>--</v>
      </c>
      <c r="AB49" t="str" cm="1">
        <f t="array" aca="1" ref="AB49" ca="1">IF(ISNUMBER(Main!$F$14),MIN(IF($A$2:$A$302&gt;'Profile Data'!Y49,$A$2:$A$302)),"--")</f>
        <v>--</v>
      </c>
      <c r="AD49" t="e">
        <f ca="1">IF(ISNUMBER(Main!$F$3),INDEX($B$2:$B$302,MATCH(D49,$A$2:$A$302,0)),"--")</f>
        <v>#N/A</v>
      </c>
      <c r="AE49" t="e">
        <f ca="1">IF(ISNUMBER(Main!$F$4),INDEX($B$2:$B$302,MATCH(E49,$A$2:$A$302,0)),"--")</f>
        <v>#N/A</v>
      </c>
      <c r="AF49" t="e">
        <f ca="1">IF(ISNUMBER(Main!$F$5),INDEX($B$2:$B$302,MATCH(F49,$A$2:$A$302,0)),"--")</f>
        <v>#N/A</v>
      </c>
      <c r="AG49" t="e">
        <f ca="1">IF(ISNUMBER(Main!$F$6),INDEX($B$2:$B$302,MATCH(G49,$A$2:$A$302,0)),"--")</f>
        <v>#N/A</v>
      </c>
      <c r="AH49" t="e">
        <f ca="1">IF(ISNUMBER(Main!$F$7),INDEX($B$2:$B$302,MATCH(H49,$A$2:$A$302,0)),"--")</f>
        <v>#N/A</v>
      </c>
      <c r="AI49" t="e">
        <f ca="1">IF(ISNUMBER(Main!$F$8),INDEX($B$2:$B$302,MATCH(I49,$A$2:$A$302,0)),"--")</f>
        <v>#N/A</v>
      </c>
      <c r="AJ49" t="str">
        <f ca="1">IF(ISNUMBER(Main!$F$9),INDEX($B$2:$B$302,MATCH(J49,$A$2:$A$302,0)),"--")</f>
        <v>--</v>
      </c>
      <c r="AK49" t="str">
        <f ca="1">IF(ISNUMBER(Main!$F$10),INDEX($B$2:$B$302,MATCH(K49,$A$2:$A$302,0)),"--")</f>
        <v>--</v>
      </c>
      <c r="AL49" t="str">
        <f ca="1">IF(ISNUMBER(Main!$F$11),INDEX($B$2:$B$302,MATCH(L49,$A$2:$A$302,0)),"--")</f>
        <v>--</v>
      </c>
      <c r="AM49" t="str">
        <f ca="1">IF(ISNUMBER(Main!$F$12),INDEX($B$2:$B$302,MATCH(M49,$A$2:$A$302,0)),"--")</f>
        <v>--</v>
      </c>
      <c r="AN49" t="str">
        <f ca="1">IF(ISNUMBER(Main!$F$13),INDEX($B$2:$B$302,MATCH(N49,$A$2:$A$302,0)),"--")</f>
        <v>--</v>
      </c>
      <c r="AO49" t="str">
        <f ca="1">IF(ISNUMBER(Main!$F$14),INDEX($B$2:$B$302,MATCH(O49,$A$2:$A$302,0)),"--")</f>
        <v>--</v>
      </c>
      <c r="AQ49">
        <f ca="1">IF(ISNUMBER(Main!$F$3),INDEX($B$2:$B$302,MATCH(Q49,$A$2:$A$302,0)),"--")</f>
        <v>0</v>
      </c>
      <c r="AR49">
        <f ca="1">IF(ISNUMBER(Main!$F$4),INDEX($B$2:$B$302,MATCH(R49,$A$2:$A$302,0)),"--")</f>
        <v>0</v>
      </c>
      <c r="AS49">
        <f ca="1">IF(ISNUMBER(Main!$F$5),INDEX($B$2:$B$302,MATCH(S49,$A$2:$A$302,0)),"--")</f>
        <v>0</v>
      </c>
      <c r="AT49">
        <f ca="1">IF(ISNUMBER(Main!$F$6),INDEX($B$2:$B$302,MATCH(T49,$A$2:$A$302,0)),"--")</f>
        <v>0</v>
      </c>
      <c r="AU49">
        <f ca="1">IF(ISNUMBER(Main!$F$7),INDEX($B$2:$B$302,MATCH(U49,$A$2:$A$302,0)),"--")</f>
        <v>0</v>
      </c>
      <c r="AV49">
        <f ca="1">IF(ISNUMBER(Main!$F$8),INDEX($B$2:$B$302,MATCH(V49,$A$2:$A$302,0)),"--")</f>
        <v>0</v>
      </c>
      <c r="AW49" t="str">
        <f ca="1">IF(ISNUMBER(Main!$F$9),INDEX($B$2:$B$302,MATCH(W49,$A$2:$A$302,0)),"--")</f>
        <v>--</v>
      </c>
      <c r="AX49" t="str">
        <f ca="1">IF(ISNUMBER(Main!$F$10),INDEX($B$2:$B$302,MATCH(X49,$A$2:$A$302,0)),"--")</f>
        <v>--</v>
      </c>
      <c r="AY49" t="str">
        <f ca="1">IF(ISNUMBER(Main!$F$11),INDEX($B$2:$B$302,MATCH(Y49,$A$2:$A$302,0)),"--")</f>
        <v>--</v>
      </c>
      <c r="AZ49" t="str">
        <f ca="1">IF(ISNUMBER(Main!$F$12),INDEX($B$2:$B$302,MATCH(Z49,$A$2:$A$302,0)),"--")</f>
        <v>--</v>
      </c>
      <c r="BA49" t="str">
        <f ca="1">IF(ISNUMBER(Main!$F$13),INDEX($B$2:$B$302,MATCH(AA49,$A$2:$A$302,0)),"--")</f>
        <v>--</v>
      </c>
      <c r="BB49" t="str">
        <f ca="1">IF(ISNUMBER(Main!$F$14),INDEX($B$2:$B$302,MATCH(AB49,$A$2:$A$302,0)),"--")</f>
        <v>--</v>
      </c>
      <c r="BD49">
        <f ca="1">IF(ISNUMBER(Main!$F$3),IF(D49=0,0,(('Profile Data'!N49-D49)*(AQ49-AD49))/(Q49-D49)+AD49),"--")</f>
        <v>0</v>
      </c>
      <c r="BE49">
        <f ca="1">IF(ISNUMBER(Main!$F$4),IF(E49=0,0,(('Profile Data'!O49-E49)*(AR49-AE49))/(R49-E49)+AE49),"--")</f>
        <v>0</v>
      </c>
      <c r="BF49">
        <f ca="1">IF(ISNUMBER(Main!$F$5),IF(F49=0,0,(('Profile Data'!P49-F49)*(AS49-AF49))/(S49-F49)+AF49),"--")</f>
        <v>0</v>
      </c>
      <c r="BG49">
        <f ca="1">IF(ISNUMBER(Main!$F$6),IF(G49=0,0,(('Profile Data'!Q49-G49)*(AT49-AG49))/(T49-G49)+AG49),"--")</f>
        <v>0</v>
      </c>
      <c r="BH49">
        <f ca="1">IF(ISNUMBER(Main!$F$7),IF(H49=0,0,(('Profile Data'!R49-H49)*(AU49-AH49))/(U49-H49)+AH49),"--")</f>
        <v>0</v>
      </c>
      <c r="BI49">
        <f ca="1">IF(ISNUMBER(Main!$F$8),IF(I49=0,0,(('Profile Data'!S49-I49)*(AV49-AI49))/(V49-I49)+AI49),"--")</f>
        <v>0</v>
      </c>
      <c r="BJ49" t="str">
        <f ca="1">IF(ISNUMBER(Main!$F$9),IF(J49=0,0,(('Profile Data'!T49-J49)*(AW49-AJ49))/(W49-J49)+AJ49),"--")</f>
        <v>--</v>
      </c>
      <c r="BK49" t="str">
        <f ca="1">IF(ISNUMBER(Main!$F$10),IF(K49=0,0,(('Profile Data'!U49-K49)*(AX49-AK49))/(X49-K49)+AK49),"--")</f>
        <v>--</v>
      </c>
      <c r="BL49" t="str">
        <f ca="1">IF(ISNUMBER(Main!$F$11),IF(L49=0,0,(('Profile Data'!V49-L49)*(AY49-AL49))/(Y49-L49)+AL49),"--")</f>
        <v>--</v>
      </c>
      <c r="BM49" t="str">
        <f ca="1">IF(ISNUMBER(Main!$F$12),IF(M49=0,0,(('Profile Data'!W49-M49)*(AZ49-AM49))/(Z49-M49)+AM49),"--")</f>
        <v>--</v>
      </c>
      <c r="BN49" t="str">
        <f ca="1">IF(ISNUMBER(Main!$F$13),IF(N49=0,0,(('Profile Data'!X49-N49)*(BA49-AN49))/(AA49-N49)+AN49),"--")</f>
        <v>--</v>
      </c>
      <c r="BO49" t="str">
        <f ca="1">IF(ISNUMBER(Main!$F$14),IF(O49=0,0,(('Profile Data'!Y49-O49)*(BB49-AO49))/(AB49-O49)+AO49),"--")</f>
        <v>--</v>
      </c>
    </row>
    <row r="50" spans="1:67" x14ac:dyDescent="0.3">
      <c r="A50">
        <v>537</v>
      </c>
      <c r="B50">
        <v>341274</v>
      </c>
      <c r="D50" cm="1">
        <f t="array" aca="1" ref="D50" ca="1">IF(ISNUMBER(Main!$F$3),MAX(IF($A$2:$A$302&lt;'Profile Data'!N50,$A$2:$A$302)),"--")</f>
        <v>0</v>
      </c>
      <c r="E50" cm="1">
        <f t="array" aca="1" ref="E50" ca="1">IF(ISNUMBER(Main!$F$4),MAX(IF($A$2:$A$302&lt;'Profile Data'!O50,$A$2:$A$302)),"--")</f>
        <v>0</v>
      </c>
      <c r="F50" cm="1">
        <f t="array" aca="1" ref="F50" ca="1">IF(ISNUMBER(Main!$F$5),MAX(IF($A$2:$A$302&lt;'Profile Data'!P50,$A$2:$A$302)),"--")</f>
        <v>0</v>
      </c>
      <c r="G50" cm="1">
        <f t="array" aca="1" ref="G50" ca="1">IF(ISNUMBER(Main!$F$6),MAX(IF($A$2:$A$302&lt;'Profile Data'!Q50,$A$2:$A$302)),"--")</f>
        <v>0</v>
      </c>
      <c r="H50" cm="1">
        <f t="array" aca="1" ref="H50" ca="1">IF(ISNUMBER(Main!$F$7),MAX(IF($A$2:$A$302&lt;'Profile Data'!R50,$A$2:$A$302)),"--")</f>
        <v>0</v>
      </c>
      <c r="I50" cm="1">
        <f t="array" aca="1" ref="I50" ca="1">IF(ISNUMBER(Main!$F$8),MAX(IF($A$2:$A$302&lt;'Profile Data'!S50,$A$2:$A$302)),"--")</f>
        <v>0</v>
      </c>
      <c r="J50" t="str" cm="1">
        <f t="array" aca="1" ref="J50" ca="1">IF(ISNUMBER(Main!$F$9),MAX(IF($A$2:$A$302&lt;'Profile Data'!T50,$A$2:$A$302)),"--")</f>
        <v>--</v>
      </c>
      <c r="K50" t="str" cm="1">
        <f t="array" aca="1" ref="K50" ca="1">IF(ISNUMBER(Main!$F$10),MAX(IF($A$2:$A$302&lt;'Profile Data'!U50,$A$2:$A$302)),"--")</f>
        <v>--</v>
      </c>
      <c r="L50" t="str" cm="1">
        <f t="array" aca="1" ref="L50" ca="1">IF(ISNUMBER(Main!$F$11),MAX(IF($A$2:$A$302&lt;'Profile Data'!V50,$A$2:$A$302)),"--")</f>
        <v>--</v>
      </c>
      <c r="M50" t="str" cm="1">
        <f t="array" aca="1" ref="M50" ca="1">IF(ISNUMBER(Main!$F$12),MAX(IF($A$2:$A$302&lt;'Profile Data'!W50,$A$2:$A$302)),"--")</f>
        <v>--</v>
      </c>
      <c r="N50" t="str" cm="1">
        <f t="array" aca="1" ref="N50" ca="1">IF(ISNUMBER(Main!$F$13),MAX(IF($A$2:$A$302&lt;'Profile Data'!X50,$A$2:$A$302)),"--")</f>
        <v>--</v>
      </c>
      <c r="O50" t="str" cm="1">
        <f t="array" aca="1" ref="O50" ca="1">IF(ISNUMBER(Main!$F$14),MAX(IF($A$2:$A$302&lt;'Profile Data'!Y50,$A$2:$A$302)),"--")</f>
        <v>--</v>
      </c>
      <c r="Q50" cm="1">
        <f t="array" aca="1" ref="Q50" ca="1">IF(ISNUMBER(Main!$F$3),MIN(IF($A$2:$A$302&gt;'Profile Data'!N50,$A$2:$A$302)),"--")</f>
        <v>285</v>
      </c>
      <c r="R50" cm="1">
        <f t="array" aca="1" ref="R50" ca="1">IF(ISNUMBER(Main!$F$4),MIN(IF($A$2:$A$302&gt;'Profile Data'!O50,$A$2:$A$302)),"--")</f>
        <v>285</v>
      </c>
      <c r="S50" cm="1">
        <f t="array" aca="1" ref="S50" ca="1">IF(ISNUMBER(Main!$F$5),MIN(IF($A$2:$A$302&gt;'Profile Data'!P50,$A$2:$A$302)),"--")</f>
        <v>285</v>
      </c>
      <c r="T50" cm="1">
        <f t="array" aca="1" ref="T50" ca="1">IF(ISNUMBER(Main!$F$6),MIN(IF($A$2:$A$302&gt;'Profile Data'!Q50,$A$2:$A$302)),"--")</f>
        <v>285</v>
      </c>
      <c r="U50" cm="1">
        <f t="array" aca="1" ref="U50" ca="1">IF(ISNUMBER(Main!$F$7),MIN(IF($A$2:$A$302&gt;'Profile Data'!R50,$A$2:$A$302)),"--")</f>
        <v>285</v>
      </c>
      <c r="V50" cm="1">
        <f t="array" aca="1" ref="V50" ca="1">IF(ISNUMBER(Main!$F$8),MIN(IF($A$2:$A$302&gt;'Profile Data'!S50,$A$2:$A$302)),"--")</f>
        <v>285</v>
      </c>
      <c r="W50" t="str" cm="1">
        <f t="array" aca="1" ref="W50" ca="1">IF(ISNUMBER(Main!$F$9),MIN(IF($A$2:$A$302&gt;'Profile Data'!T50,$A$2:$A$302)),"--")</f>
        <v>--</v>
      </c>
      <c r="X50" t="str" cm="1">
        <f t="array" aca="1" ref="X50" ca="1">IF(ISNUMBER(Main!$F$10),MIN(IF($A$2:$A$302&gt;'Profile Data'!U50,$A$2:$A$302)),"--")</f>
        <v>--</v>
      </c>
      <c r="Y50" t="str" cm="1">
        <f t="array" aca="1" ref="Y50" ca="1">IF(ISNUMBER(Main!$F$11),MIN(IF($A$2:$A$302&gt;'Profile Data'!V50,$A$2:$A$302)),"--")</f>
        <v>--</v>
      </c>
      <c r="Z50" t="str" cm="1">
        <f t="array" aca="1" ref="Z50" ca="1">IF(ISNUMBER(Main!$F$12),MIN(IF($A$2:$A$302&gt;'Profile Data'!W50,$A$2:$A$302)),"--")</f>
        <v>--</v>
      </c>
      <c r="AA50" t="str" cm="1">
        <f t="array" aca="1" ref="AA50" ca="1">IF(ISNUMBER(Main!$F$13),MIN(IF($A$2:$A$302&gt;'Profile Data'!X50,$A$2:$A$302)),"--")</f>
        <v>--</v>
      </c>
      <c r="AB50" t="str" cm="1">
        <f t="array" aca="1" ref="AB50" ca="1">IF(ISNUMBER(Main!$F$14),MIN(IF($A$2:$A$302&gt;'Profile Data'!Y50,$A$2:$A$302)),"--")</f>
        <v>--</v>
      </c>
      <c r="AD50" t="e">
        <f ca="1">IF(ISNUMBER(Main!$F$3),INDEX($B$2:$B$302,MATCH(D50,$A$2:$A$302,0)),"--")</f>
        <v>#N/A</v>
      </c>
      <c r="AE50" t="e">
        <f ca="1">IF(ISNUMBER(Main!$F$4),INDEX($B$2:$B$302,MATCH(E50,$A$2:$A$302,0)),"--")</f>
        <v>#N/A</v>
      </c>
      <c r="AF50" t="e">
        <f ca="1">IF(ISNUMBER(Main!$F$5),INDEX($B$2:$B$302,MATCH(F50,$A$2:$A$302,0)),"--")</f>
        <v>#N/A</v>
      </c>
      <c r="AG50" t="e">
        <f ca="1">IF(ISNUMBER(Main!$F$6),INDEX($B$2:$B$302,MATCH(G50,$A$2:$A$302,0)),"--")</f>
        <v>#N/A</v>
      </c>
      <c r="AH50" t="e">
        <f ca="1">IF(ISNUMBER(Main!$F$7),INDEX($B$2:$B$302,MATCH(H50,$A$2:$A$302,0)),"--")</f>
        <v>#N/A</v>
      </c>
      <c r="AI50" t="e">
        <f ca="1">IF(ISNUMBER(Main!$F$8),INDEX($B$2:$B$302,MATCH(I50,$A$2:$A$302,0)),"--")</f>
        <v>#N/A</v>
      </c>
      <c r="AJ50" t="str">
        <f ca="1">IF(ISNUMBER(Main!$F$9),INDEX($B$2:$B$302,MATCH(J50,$A$2:$A$302,0)),"--")</f>
        <v>--</v>
      </c>
      <c r="AK50" t="str">
        <f ca="1">IF(ISNUMBER(Main!$F$10),INDEX($B$2:$B$302,MATCH(K50,$A$2:$A$302,0)),"--")</f>
        <v>--</v>
      </c>
      <c r="AL50" t="str">
        <f ca="1">IF(ISNUMBER(Main!$F$11),INDEX($B$2:$B$302,MATCH(L50,$A$2:$A$302,0)),"--")</f>
        <v>--</v>
      </c>
      <c r="AM50" t="str">
        <f ca="1">IF(ISNUMBER(Main!$F$12),INDEX($B$2:$B$302,MATCH(M50,$A$2:$A$302,0)),"--")</f>
        <v>--</v>
      </c>
      <c r="AN50" t="str">
        <f ca="1">IF(ISNUMBER(Main!$F$13),INDEX($B$2:$B$302,MATCH(N50,$A$2:$A$302,0)),"--")</f>
        <v>--</v>
      </c>
      <c r="AO50" t="str">
        <f ca="1">IF(ISNUMBER(Main!$F$14),INDEX($B$2:$B$302,MATCH(O50,$A$2:$A$302,0)),"--")</f>
        <v>--</v>
      </c>
      <c r="AQ50">
        <f ca="1">IF(ISNUMBER(Main!$F$3),INDEX($B$2:$B$302,MATCH(Q50,$A$2:$A$302,0)),"--")</f>
        <v>0</v>
      </c>
      <c r="AR50">
        <f ca="1">IF(ISNUMBER(Main!$F$4),INDEX($B$2:$B$302,MATCH(R50,$A$2:$A$302,0)),"--")</f>
        <v>0</v>
      </c>
      <c r="AS50">
        <f ca="1">IF(ISNUMBER(Main!$F$5),INDEX($B$2:$B$302,MATCH(S50,$A$2:$A$302,0)),"--")</f>
        <v>0</v>
      </c>
      <c r="AT50">
        <f ca="1">IF(ISNUMBER(Main!$F$6),INDEX($B$2:$B$302,MATCH(T50,$A$2:$A$302,0)),"--")</f>
        <v>0</v>
      </c>
      <c r="AU50">
        <f ca="1">IF(ISNUMBER(Main!$F$7),INDEX($B$2:$B$302,MATCH(U50,$A$2:$A$302,0)),"--")</f>
        <v>0</v>
      </c>
      <c r="AV50">
        <f ca="1">IF(ISNUMBER(Main!$F$8),INDEX($B$2:$B$302,MATCH(V50,$A$2:$A$302,0)),"--")</f>
        <v>0</v>
      </c>
      <c r="AW50" t="str">
        <f ca="1">IF(ISNUMBER(Main!$F$9),INDEX($B$2:$B$302,MATCH(W50,$A$2:$A$302,0)),"--")</f>
        <v>--</v>
      </c>
      <c r="AX50" t="str">
        <f ca="1">IF(ISNUMBER(Main!$F$10),INDEX($B$2:$B$302,MATCH(X50,$A$2:$A$302,0)),"--")</f>
        <v>--</v>
      </c>
      <c r="AY50" t="str">
        <f ca="1">IF(ISNUMBER(Main!$F$11),INDEX($B$2:$B$302,MATCH(Y50,$A$2:$A$302,0)),"--")</f>
        <v>--</v>
      </c>
      <c r="AZ50" t="str">
        <f ca="1">IF(ISNUMBER(Main!$F$12),INDEX($B$2:$B$302,MATCH(Z50,$A$2:$A$302,0)),"--")</f>
        <v>--</v>
      </c>
      <c r="BA50" t="str">
        <f ca="1">IF(ISNUMBER(Main!$F$13),INDEX($B$2:$B$302,MATCH(AA50,$A$2:$A$302,0)),"--")</f>
        <v>--</v>
      </c>
      <c r="BB50" t="str">
        <f ca="1">IF(ISNUMBER(Main!$F$14),INDEX($B$2:$B$302,MATCH(AB50,$A$2:$A$302,0)),"--")</f>
        <v>--</v>
      </c>
      <c r="BD50">
        <f ca="1">IF(ISNUMBER(Main!$F$3),IF(D50=0,0,(('Profile Data'!N50-D50)*(AQ50-AD50))/(Q50-D50)+AD50),"--")</f>
        <v>0</v>
      </c>
      <c r="BE50">
        <f ca="1">IF(ISNUMBER(Main!$F$4),IF(E50=0,0,(('Profile Data'!O50-E50)*(AR50-AE50))/(R50-E50)+AE50),"--")</f>
        <v>0</v>
      </c>
      <c r="BF50">
        <f ca="1">IF(ISNUMBER(Main!$F$5),IF(F50=0,0,(('Profile Data'!P50-F50)*(AS50-AF50))/(S50-F50)+AF50),"--")</f>
        <v>0</v>
      </c>
      <c r="BG50">
        <f ca="1">IF(ISNUMBER(Main!$F$6),IF(G50=0,0,(('Profile Data'!Q50-G50)*(AT50-AG50))/(T50-G50)+AG50),"--")</f>
        <v>0</v>
      </c>
      <c r="BH50">
        <f ca="1">IF(ISNUMBER(Main!$F$7),IF(H50=0,0,(('Profile Data'!R50-H50)*(AU50-AH50))/(U50-H50)+AH50),"--")</f>
        <v>0</v>
      </c>
      <c r="BI50">
        <f ca="1">IF(ISNUMBER(Main!$F$8),IF(I50=0,0,(('Profile Data'!S50-I50)*(AV50-AI50))/(V50-I50)+AI50),"--")</f>
        <v>0</v>
      </c>
      <c r="BJ50" t="str">
        <f ca="1">IF(ISNUMBER(Main!$F$9),IF(J50=0,0,(('Profile Data'!T50-J50)*(AW50-AJ50))/(W50-J50)+AJ50),"--")</f>
        <v>--</v>
      </c>
      <c r="BK50" t="str">
        <f ca="1">IF(ISNUMBER(Main!$F$10),IF(K50=0,0,(('Profile Data'!U50-K50)*(AX50-AK50))/(X50-K50)+AK50),"--")</f>
        <v>--</v>
      </c>
      <c r="BL50" t="str">
        <f ca="1">IF(ISNUMBER(Main!$F$11),IF(L50=0,0,(('Profile Data'!V50-L50)*(AY50-AL50))/(Y50-L50)+AL50),"--")</f>
        <v>--</v>
      </c>
      <c r="BM50" t="str">
        <f ca="1">IF(ISNUMBER(Main!$F$12),IF(M50=0,0,(('Profile Data'!W50-M50)*(AZ50-AM50))/(Z50-M50)+AM50),"--")</f>
        <v>--</v>
      </c>
      <c r="BN50" t="str">
        <f ca="1">IF(ISNUMBER(Main!$F$13),IF(N50=0,0,(('Profile Data'!X50-N50)*(BA50-AN50))/(AA50-N50)+AN50),"--")</f>
        <v>--</v>
      </c>
      <c r="BO50" t="str">
        <f ca="1">IF(ISNUMBER(Main!$F$14),IF(O50=0,0,(('Profile Data'!Y50-O50)*(BB50-AO50))/(AB50-O50)+AO50),"--")</f>
        <v>--</v>
      </c>
    </row>
    <row r="51" spans="1:67" x14ac:dyDescent="0.3">
      <c r="A51">
        <v>536</v>
      </c>
      <c r="B51">
        <v>337432</v>
      </c>
      <c r="D51" cm="1">
        <f t="array" aca="1" ref="D51" ca="1">IF(ISNUMBER(Main!$F$3),MAX(IF($A$2:$A$302&lt;'Profile Data'!N51,$A$2:$A$302)),"--")</f>
        <v>0</v>
      </c>
      <c r="E51" cm="1">
        <f t="array" aca="1" ref="E51" ca="1">IF(ISNUMBER(Main!$F$4),MAX(IF($A$2:$A$302&lt;'Profile Data'!O51,$A$2:$A$302)),"--")</f>
        <v>0</v>
      </c>
      <c r="F51" cm="1">
        <f t="array" aca="1" ref="F51" ca="1">IF(ISNUMBER(Main!$F$5),MAX(IF($A$2:$A$302&lt;'Profile Data'!P51,$A$2:$A$302)),"--")</f>
        <v>0</v>
      </c>
      <c r="G51" cm="1">
        <f t="array" aca="1" ref="G51" ca="1">IF(ISNUMBER(Main!$F$6),MAX(IF($A$2:$A$302&lt;'Profile Data'!Q51,$A$2:$A$302)),"--")</f>
        <v>0</v>
      </c>
      <c r="H51" cm="1">
        <f t="array" aca="1" ref="H51" ca="1">IF(ISNUMBER(Main!$F$7),MAX(IF($A$2:$A$302&lt;'Profile Data'!R51,$A$2:$A$302)),"--")</f>
        <v>0</v>
      </c>
      <c r="I51" cm="1">
        <f t="array" aca="1" ref="I51" ca="1">IF(ISNUMBER(Main!$F$8),MAX(IF($A$2:$A$302&lt;'Profile Data'!S51,$A$2:$A$302)),"--")</f>
        <v>0</v>
      </c>
      <c r="J51" t="str" cm="1">
        <f t="array" aca="1" ref="J51" ca="1">IF(ISNUMBER(Main!$F$9),MAX(IF($A$2:$A$302&lt;'Profile Data'!T51,$A$2:$A$302)),"--")</f>
        <v>--</v>
      </c>
      <c r="K51" t="str" cm="1">
        <f t="array" aca="1" ref="K51" ca="1">IF(ISNUMBER(Main!$F$10),MAX(IF($A$2:$A$302&lt;'Profile Data'!U51,$A$2:$A$302)),"--")</f>
        <v>--</v>
      </c>
      <c r="L51" t="str" cm="1">
        <f t="array" aca="1" ref="L51" ca="1">IF(ISNUMBER(Main!$F$11),MAX(IF($A$2:$A$302&lt;'Profile Data'!V51,$A$2:$A$302)),"--")</f>
        <v>--</v>
      </c>
      <c r="M51" t="str" cm="1">
        <f t="array" aca="1" ref="M51" ca="1">IF(ISNUMBER(Main!$F$12),MAX(IF($A$2:$A$302&lt;'Profile Data'!W51,$A$2:$A$302)),"--")</f>
        <v>--</v>
      </c>
      <c r="N51" t="str" cm="1">
        <f t="array" aca="1" ref="N51" ca="1">IF(ISNUMBER(Main!$F$13),MAX(IF($A$2:$A$302&lt;'Profile Data'!X51,$A$2:$A$302)),"--")</f>
        <v>--</v>
      </c>
      <c r="O51" t="str" cm="1">
        <f t="array" aca="1" ref="O51" ca="1">IF(ISNUMBER(Main!$F$14),MAX(IF($A$2:$A$302&lt;'Profile Data'!Y51,$A$2:$A$302)),"--")</f>
        <v>--</v>
      </c>
      <c r="Q51" cm="1">
        <f t="array" aca="1" ref="Q51" ca="1">IF(ISNUMBER(Main!$F$3),MIN(IF($A$2:$A$302&gt;'Profile Data'!N51,$A$2:$A$302)),"--")</f>
        <v>285</v>
      </c>
      <c r="R51" cm="1">
        <f t="array" aca="1" ref="R51" ca="1">IF(ISNUMBER(Main!$F$4),MIN(IF($A$2:$A$302&gt;'Profile Data'!O51,$A$2:$A$302)),"--")</f>
        <v>285</v>
      </c>
      <c r="S51" cm="1">
        <f t="array" aca="1" ref="S51" ca="1">IF(ISNUMBER(Main!$F$5),MIN(IF($A$2:$A$302&gt;'Profile Data'!P51,$A$2:$A$302)),"--")</f>
        <v>285</v>
      </c>
      <c r="T51" cm="1">
        <f t="array" aca="1" ref="T51" ca="1">IF(ISNUMBER(Main!$F$6),MIN(IF($A$2:$A$302&gt;'Profile Data'!Q51,$A$2:$A$302)),"--")</f>
        <v>285</v>
      </c>
      <c r="U51" cm="1">
        <f t="array" aca="1" ref="U51" ca="1">IF(ISNUMBER(Main!$F$7),MIN(IF($A$2:$A$302&gt;'Profile Data'!R51,$A$2:$A$302)),"--")</f>
        <v>285</v>
      </c>
      <c r="V51" cm="1">
        <f t="array" aca="1" ref="V51" ca="1">IF(ISNUMBER(Main!$F$8),MIN(IF($A$2:$A$302&gt;'Profile Data'!S51,$A$2:$A$302)),"--")</f>
        <v>285</v>
      </c>
      <c r="W51" t="str" cm="1">
        <f t="array" aca="1" ref="W51" ca="1">IF(ISNUMBER(Main!$F$9),MIN(IF($A$2:$A$302&gt;'Profile Data'!T51,$A$2:$A$302)),"--")</f>
        <v>--</v>
      </c>
      <c r="X51" t="str" cm="1">
        <f t="array" aca="1" ref="X51" ca="1">IF(ISNUMBER(Main!$F$10),MIN(IF($A$2:$A$302&gt;'Profile Data'!U51,$A$2:$A$302)),"--")</f>
        <v>--</v>
      </c>
      <c r="Y51" t="str" cm="1">
        <f t="array" aca="1" ref="Y51" ca="1">IF(ISNUMBER(Main!$F$11),MIN(IF($A$2:$A$302&gt;'Profile Data'!V51,$A$2:$A$302)),"--")</f>
        <v>--</v>
      </c>
      <c r="Z51" t="str" cm="1">
        <f t="array" aca="1" ref="Z51" ca="1">IF(ISNUMBER(Main!$F$12),MIN(IF($A$2:$A$302&gt;'Profile Data'!W51,$A$2:$A$302)),"--")</f>
        <v>--</v>
      </c>
      <c r="AA51" t="str" cm="1">
        <f t="array" aca="1" ref="AA51" ca="1">IF(ISNUMBER(Main!$F$13),MIN(IF($A$2:$A$302&gt;'Profile Data'!X51,$A$2:$A$302)),"--")</f>
        <v>--</v>
      </c>
      <c r="AB51" t="str" cm="1">
        <f t="array" aca="1" ref="AB51" ca="1">IF(ISNUMBER(Main!$F$14),MIN(IF($A$2:$A$302&gt;'Profile Data'!Y51,$A$2:$A$302)),"--")</f>
        <v>--</v>
      </c>
      <c r="AD51" t="e">
        <f ca="1">IF(ISNUMBER(Main!$F$3),INDEX($B$2:$B$302,MATCH(D51,$A$2:$A$302,0)),"--")</f>
        <v>#N/A</v>
      </c>
      <c r="AE51" t="e">
        <f ca="1">IF(ISNUMBER(Main!$F$4),INDEX($B$2:$B$302,MATCH(E51,$A$2:$A$302,0)),"--")</f>
        <v>#N/A</v>
      </c>
      <c r="AF51" t="e">
        <f ca="1">IF(ISNUMBER(Main!$F$5),INDEX($B$2:$B$302,MATCH(F51,$A$2:$A$302,0)),"--")</f>
        <v>#N/A</v>
      </c>
      <c r="AG51" t="e">
        <f ca="1">IF(ISNUMBER(Main!$F$6),INDEX($B$2:$B$302,MATCH(G51,$A$2:$A$302,0)),"--")</f>
        <v>#N/A</v>
      </c>
      <c r="AH51" t="e">
        <f ca="1">IF(ISNUMBER(Main!$F$7),INDEX($B$2:$B$302,MATCH(H51,$A$2:$A$302,0)),"--")</f>
        <v>#N/A</v>
      </c>
      <c r="AI51" t="e">
        <f ca="1">IF(ISNUMBER(Main!$F$8),INDEX($B$2:$B$302,MATCH(I51,$A$2:$A$302,0)),"--")</f>
        <v>#N/A</v>
      </c>
      <c r="AJ51" t="str">
        <f ca="1">IF(ISNUMBER(Main!$F$9),INDEX($B$2:$B$302,MATCH(J51,$A$2:$A$302,0)),"--")</f>
        <v>--</v>
      </c>
      <c r="AK51" t="str">
        <f ca="1">IF(ISNUMBER(Main!$F$10),INDEX($B$2:$B$302,MATCH(K51,$A$2:$A$302,0)),"--")</f>
        <v>--</v>
      </c>
      <c r="AL51" t="str">
        <f ca="1">IF(ISNUMBER(Main!$F$11),INDEX($B$2:$B$302,MATCH(L51,$A$2:$A$302,0)),"--")</f>
        <v>--</v>
      </c>
      <c r="AM51" t="str">
        <f ca="1">IF(ISNUMBER(Main!$F$12),INDEX($B$2:$B$302,MATCH(M51,$A$2:$A$302,0)),"--")</f>
        <v>--</v>
      </c>
      <c r="AN51" t="str">
        <f ca="1">IF(ISNUMBER(Main!$F$13),INDEX($B$2:$B$302,MATCH(N51,$A$2:$A$302,0)),"--")</f>
        <v>--</v>
      </c>
      <c r="AO51" t="str">
        <f ca="1">IF(ISNUMBER(Main!$F$14),INDEX($B$2:$B$302,MATCH(O51,$A$2:$A$302,0)),"--")</f>
        <v>--</v>
      </c>
      <c r="AQ51">
        <f ca="1">IF(ISNUMBER(Main!$F$3),INDEX($B$2:$B$302,MATCH(Q51,$A$2:$A$302,0)),"--")</f>
        <v>0</v>
      </c>
      <c r="AR51">
        <f ca="1">IF(ISNUMBER(Main!$F$4),INDEX($B$2:$B$302,MATCH(R51,$A$2:$A$302,0)),"--")</f>
        <v>0</v>
      </c>
      <c r="AS51">
        <f ca="1">IF(ISNUMBER(Main!$F$5),INDEX($B$2:$B$302,MATCH(S51,$A$2:$A$302,0)),"--")</f>
        <v>0</v>
      </c>
      <c r="AT51">
        <f ca="1">IF(ISNUMBER(Main!$F$6),INDEX($B$2:$B$302,MATCH(T51,$A$2:$A$302,0)),"--")</f>
        <v>0</v>
      </c>
      <c r="AU51">
        <f ca="1">IF(ISNUMBER(Main!$F$7),INDEX($B$2:$B$302,MATCH(U51,$A$2:$A$302,0)),"--")</f>
        <v>0</v>
      </c>
      <c r="AV51">
        <f ca="1">IF(ISNUMBER(Main!$F$8),INDEX($B$2:$B$302,MATCH(V51,$A$2:$A$302,0)),"--")</f>
        <v>0</v>
      </c>
      <c r="AW51" t="str">
        <f ca="1">IF(ISNUMBER(Main!$F$9),INDEX($B$2:$B$302,MATCH(W51,$A$2:$A$302,0)),"--")</f>
        <v>--</v>
      </c>
      <c r="AX51" t="str">
        <f ca="1">IF(ISNUMBER(Main!$F$10),INDEX($B$2:$B$302,MATCH(X51,$A$2:$A$302,0)),"--")</f>
        <v>--</v>
      </c>
      <c r="AY51" t="str">
        <f ca="1">IF(ISNUMBER(Main!$F$11),INDEX($B$2:$B$302,MATCH(Y51,$A$2:$A$302,0)),"--")</f>
        <v>--</v>
      </c>
      <c r="AZ51" t="str">
        <f ca="1">IF(ISNUMBER(Main!$F$12),INDEX($B$2:$B$302,MATCH(Z51,$A$2:$A$302,0)),"--")</f>
        <v>--</v>
      </c>
      <c r="BA51" t="str">
        <f ca="1">IF(ISNUMBER(Main!$F$13),INDEX($B$2:$B$302,MATCH(AA51,$A$2:$A$302,0)),"--")</f>
        <v>--</v>
      </c>
      <c r="BB51" t="str">
        <f ca="1">IF(ISNUMBER(Main!$F$14),INDEX($B$2:$B$302,MATCH(AB51,$A$2:$A$302,0)),"--")</f>
        <v>--</v>
      </c>
      <c r="BD51">
        <f ca="1">IF(ISNUMBER(Main!$F$3),IF(D51=0,0,(('Profile Data'!N51-D51)*(AQ51-AD51))/(Q51-D51)+AD51),"--")</f>
        <v>0</v>
      </c>
      <c r="BE51">
        <f ca="1">IF(ISNUMBER(Main!$F$4),IF(E51=0,0,(('Profile Data'!O51-E51)*(AR51-AE51))/(R51-E51)+AE51),"--")</f>
        <v>0</v>
      </c>
      <c r="BF51">
        <f ca="1">IF(ISNUMBER(Main!$F$5),IF(F51=0,0,(('Profile Data'!P51-F51)*(AS51-AF51))/(S51-F51)+AF51),"--")</f>
        <v>0</v>
      </c>
      <c r="BG51">
        <f ca="1">IF(ISNUMBER(Main!$F$6),IF(G51=0,0,(('Profile Data'!Q51-G51)*(AT51-AG51))/(T51-G51)+AG51),"--")</f>
        <v>0</v>
      </c>
      <c r="BH51">
        <f ca="1">IF(ISNUMBER(Main!$F$7),IF(H51=0,0,(('Profile Data'!R51-H51)*(AU51-AH51))/(U51-H51)+AH51),"--")</f>
        <v>0</v>
      </c>
      <c r="BI51">
        <f ca="1">IF(ISNUMBER(Main!$F$8),IF(I51=0,0,(('Profile Data'!S51-I51)*(AV51-AI51))/(V51-I51)+AI51),"--")</f>
        <v>0</v>
      </c>
      <c r="BJ51" t="str">
        <f ca="1">IF(ISNUMBER(Main!$F$9),IF(J51=0,0,(('Profile Data'!T51-J51)*(AW51-AJ51))/(W51-J51)+AJ51),"--")</f>
        <v>--</v>
      </c>
      <c r="BK51" t="str">
        <f ca="1">IF(ISNUMBER(Main!$F$10),IF(K51=0,0,(('Profile Data'!U51-K51)*(AX51-AK51))/(X51-K51)+AK51),"--")</f>
        <v>--</v>
      </c>
      <c r="BL51" t="str">
        <f ca="1">IF(ISNUMBER(Main!$F$11),IF(L51=0,0,(('Profile Data'!V51-L51)*(AY51-AL51))/(Y51-L51)+AL51),"--")</f>
        <v>--</v>
      </c>
      <c r="BM51" t="str">
        <f ca="1">IF(ISNUMBER(Main!$F$12),IF(M51=0,0,(('Profile Data'!W51-M51)*(AZ51-AM51))/(Z51-M51)+AM51),"--")</f>
        <v>--</v>
      </c>
      <c r="BN51" t="str">
        <f ca="1">IF(ISNUMBER(Main!$F$13),IF(N51=0,0,(('Profile Data'!X51-N51)*(BA51-AN51))/(AA51-N51)+AN51),"--")</f>
        <v>--</v>
      </c>
      <c r="BO51" t="str">
        <f ca="1">IF(ISNUMBER(Main!$F$14),IF(O51=0,0,(('Profile Data'!Y51-O51)*(BB51-AO51))/(AB51-O51)+AO51),"--")</f>
        <v>--</v>
      </c>
    </row>
    <row r="52" spans="1:67" x14ac:dyDescent="0.3">
      <c r="A52">
        <v>535</v>
      </c>
      <c r="B52">
        <v>333618</v>
      </c>
      <c r="D52" cm="1">
        <f t="array" aca="1" ref="D52" ca="1">IF(ISNUMBER(Main!$F$3),MAX(IF($A$2:$A$302&lt;'Profile Data'!N52,$A$2:$A$302)),"--")</f>
        <v>0</v>
      </c>
      <c r="E52" cm="1">
        <f t="array" aca="1" ref="E52" ca="1">IF(ISNUMBER(Main!$F$4),MAX(IF($A$2:$A$302&lt;'Profile Data'!O52,$A$2:$A$302)),"--")</f>
        <v>0</v>
      </c>
      <c r="F52" cm="1">
        <f t="array" aca="1" ref="F52" ca="1">IF(ISNUMBER(Main!$F$5),MAX(IF($A$2:$A$302&lt;'Profile Data'!P52,$A$2:$A$302)),"--")</f>
        <v>0</v>
      </c>
      <c r="G52" cm="1">
        <f t="array" aca="1" ref="G52" ca="1">IF(ISNUMBER(Main!$F$6),MAX(IF($A$2:$A$302&lt;'Profile Data'!Q52,$A$2:$A$302)),"--")</f>
        <v>0</v>
      </c>
      <c r="H52" cm="1">
        <f t="array" aca="1" ref="H52" ca="1">IF(ISNUMBER(Main!$F$7),MAX(IF($A$2:$A$302&lt;'Profile Data'!R52,$A$2:$A$302)),"--")</f>
        <v>0</v>
      </c>
      <c r="I52" cm="1">
        <f t="array" aca="1" ref="I52" ca="1">IF(ISNUMBER(Main!$F$8),MAX(IF($A$2:$A$302&lt;'Profile Data'!S52,$A$2:$A$302)),"--")</f>
        <v>0</v>
      </c>
      <c r="J52" t="str" cm="1">
        <f t="array" aca="1" ref="J52" ca="1">IF(ISNUMBER(Main!$F$9),MAX(IF($A$2:$A$302&lt;'Profile Data'!T52,$A$2:$A$302)),"--")</f>
        <v>--</v>
      </c>
      <c r="K52" t="str" cm="1">
        <f t="array" aca="1" ref="K52" ca="1">IF(ISNUMBER(Main!$F$10),MAX(IF($A$2:$A$302&lt;'Profile Data'!U52,$A$2:$A$302)),"--")</f>
        <v>--</v>
      </c>
      <c r="L52" t="str" cm="1">
        <f t="array" aca="1" ref="L52" ca="1">IF(ISNUMBER(Main!$F$11),MAX(IF($A$2:$A$302&lt;'Profile Data'!V52,$A$2:$A$302)),"--")</f>
        <v>--</v>
      </c>
      <c r="M52" t="str" cm="1">
        <f t="array" aca="1" ref="M52" ca="1">IF(ISNUMBER(Main!$F$12),MAX(IF($A$2:$A$302&lt;'Profile Data'!W52,$A$2:$A$302)),"--")</f>
        <v>--</v>
      </c>
      <c r="N52" t="str" cm="1">
        <f t="array" aca="1" ref="N52" ca="1">IF(ISNUMBER(Main!$F$13),MAX(IF($A$2:$A$302&lt;'Profile Data'!X52,$A$2:$A$302)),"--")</f>
        <v>--</v>
      </c>
      <c r="O52" t="str" cm="1">
        <f t="array" aca="1" ref="O52" ca="1">IF(ISNUMBER(Main!$F$14),MAX(IF($A$2:$A$302&lt;'Profile Data'!Y52,$A$2:$A$302)),"--")</f>
        <v>--</v>
      </c>
      <c r="Q52" cm="1">
        <f t="array" aca="1" ref="Q52" ca="1">IF(ISNUMBER(Main!$F$3),MIN(IF($A$2:$A$302&gt;'Profile Data'!N52,$A$2:$A$302)),"--")</f>
        <v>285</v>
      </c>
      <c r="R52" cm="1">
        <f t="array" aca="1" ref="R52" ca="1">IF(ISNUMBER(Main!$F$4),MIN(IF($A$2:$A$302&gt;'Profile Data'!O52,$A$2:$A$302)),"--")</f>
        <v>285</v>
      </c>
      <c r="S52" cm="1">
        <f t="array" aca="1" ref="S52" ca="1">IF(ISNUMBER(Main!$F$5),MIN(IF($A$2:$A$302&gt;'Profile Data'!P52,$A$2:$A$302)),"--")</f>
        <v>285</v>
      </c>
      <c r="T52" cm="1">
        <f t="array" aca="1" ref="T52" ca="1">IF(ISNUMBER(Main!$F$6),MIN(IF($A$2:$A$302&gt;'Profile Data'!Q52,$A$2:$A$302)),"--")</f>
        <v>285</v>
      </c>
      <c r="U52" cm="1">
        <f t="array" aca="1" ref="U52" ca="1">IF(ISNUMBER(Main!$F$7),MIN(IF($A$2:$A$302&gt;'Profile Data'!R52,$A$2:$A$302)),"--")</f>
        <v>285</v>
      </c>
      <c r="V52" cm="1">
        <f t="array" aca="1" ref="V52" ca="1">IF(ISNUMBER(Main!$F$8),MIN(IF($A$2:$A$302&gt;'Profile Data'!S52,$A$2:$A$302)),"--")</f>
        <v>285</v>
      </c>
      <c r="W52" t="str" cm="1">
        <f t="array" aca="1" ref="W52" ca="1">IF(ISNUMBER(Main!$F$9),MIN(IF($A$2:$A$302&gt;'Profile Data'!T52,$A$2:$A$302)),"--")</f>
        <v>--</v>
      </c>
      <c r="X52" t="str" cm="1">
        <f t="array" aca="1" ref="X52" ca="1">IF(ISNUMBER(Main!$F$10),MIN(IF($A$2:$A$302&gt;'Profile Data'!U52,$A$2:$A$302)),"--")</f>
        <v>--</v>
      </c>
      <c r="Y52" t="str" cm="1">
        <f t="array" aca="1" ref="Y52" ca="1">IF(ISNUMBER(Main!$F$11),MIN(IF($A$2:$A$302&gt;'Profile Data'!V52,$A$2:$A$302)),"--")</f>
        <v>--</v>
      </c>
      <c r="Z52" t="str" cm="1">
        <f t="array" aca="1" ref="Z52" ca="1">IF(ISNUMBER(Main!$F$12),MIN(IF($A$2:$A$302&gt;'Profile Data'!W52,$A$2:$A$302)),"--")</f>
        <v>--</v>
      </c>
      <c r="AA52" t="str" cm="1">
        <f t="array" aca="1" ref="AA52" ca="1">IF(ISNUMBER(Main!$F$13),MIN(IF($A$2:$A$302&gt;'Profile Data'!X52,$A$2:$A$302)),"--")</f>
        <v>--</v>
      </c>
      <c r="AB52" t="str" cm="1">
        <f t="array" aca="1" ref="AB52" ca="1">IF(ISNUMBER(Main!$F$14),MIN(IF($A$2:$A$302&gt;'Profile Data'!Y52,$A$2:$A$302)),"--")</f>
        <v>--</v>
      </c>
      <c r="AD52" t="e">
        <f ca="1">IF(ISNUMBER(Main!$F$3),INDEX($B$2:$B$302,MATCH(D52,$A$2:$A$302,0)),"--")</f>
        <v>#N/A</v>
      </c>
      <c r="AE52" t="e">
        <f ca="1">IF(ISNUMBER(Main!$F$4),INDEX($B$2:$B$302,MATCH(E52,$A$2:$A$302,0)),"--")</f>
        <v>#N/A</v>
      </c>
      <c r="AF52" t="e">
        <f ca="1">IF(ISNUMBER(Main!$F$5),INDEX($B$2:$B$302,MATCH(F52,$A$2:$A$302,0)),"--")</f>
        <v>#N/A</v>
      </c>
      <c r="AG52" t="e">
        <f ca="1">IF(ISNUMBER(Main!$F$6),INDEX($B$2:$B$302,MATCH(G52,$A$2:$A$302,0)),"--")</f>
        <v>#N/A</v>
      </c>
      <c r="AH52" t="e">
        <f ca="1">IF(ISNUMBER(Main!$F$7),INDEX($B$2:$B$302,MATCH(H52,$A$2:$A$302,0)),"--")</f>
        <v>#N/A</v>
      </c>
      <c r="AI52" t="e">
        <f ca="1">IF(ISNUMBER(Main!$F$8),INDEX($B$2:$B$302,MATCH(I52,$A$2:$A$302,0)),"--")</f>
        <v>#N/A</v>
      </c>
      <c r="AJ52" t="str">
        <f ca="1">IF(ISNUMBER(Main!$F$9),INDEX($B$2:$B$302,MATCH(J52,$A$2:$A$302,0)),"--")</f>
        <v>--</v>
      </c>
      <c r="AK52" t="str">
        <f ca="1">IF(ISNUMBER(Main!$F$10),INDEX($B$2:$B$302,MATCH(K52,$A$2:$A$302,0)),"--")</f>
        <v>--</v>
      </c>
      <c r="AL52" t="str">
        <f ca="1">IF(ISNUMBER(Main!$F$11),INDEX($B$2:$B$302,MATCH(L52,$A$2:$A$302,0)),"--")</f>
        <v>--</v>
      </c>
      <c r="AM52" t="str">
        <f ca="1">IF(ISNUMBER(Main!$F$12),INDEX($B$2:$B$302,MATCH(M52,$A$2:$A$302,0)),"--")</f>
        <v>--</v>
      </c>
      <c r="AN52" t="str">
        <f ca="1">IF(ISNUMBER(Main!$F$13),INDEX($B$2:$B$302,MATCH(N52,$A$2:$A$302,0)),"--")</f>
        <v>--</v>
      </c>
      <c r="AO52" t="str">
        <f ca="1">IF(ISNUMBER(Main!$F$14),INDEX($B$2:$B$302,MATCH(O52,$A$2:$A$302,0)),"--")</f>
        <v>--</v>
      </c>
      <c r="AQ52">
        <f ca="1">IF(ISNUMBER(Main!$F$3),INDEX($B$2:$B$302,MATCH(Q52,$A$2:$A$302,0)),"--")</f>
        <v>0</v>
      </c>
      <c r="AR52">
        <f ca="1">IF(ISNUMBER(Main!$F$4),INDEX($B$2:$B$302,MATCH(R52,$A$2:$A$302,0)),"--")</f>
        <v>0</v>
      </c>
      <c r="AS52">
        <f ca="1">IF(ISNUMBER(Main!$F$5),INDEX($B$2:$B$302,MATCH(S52,$A$2:$A$302,0)),"--")</f>
        <v>0</v>
      </c>
      <c r="AT52">
        <f ca="1">IF(ISNUMBER(Main!$F$6),INDEX($B$2:$B$302,MATCH(T52,$A$2:$A$302,0)),"--")</f>
        <v>0</v>
      </c>
      <c r="AU52">
        <f ca="1">IF(ISNUMBER(Main!$F$7),INDEX($B$2:$B$302,MATCH(U52,$A$2:$A$302,0)),"--")</f>
        <v>0</v>
      </c>
      <c r="AV52">
        <f ca="1">IF(ISNUMBER(Main!$F$8),INDEX($B$2:$B$302,MATCH(V52,$A$2:$A$302,0)),"--")</f>
        <v>0</v>
      </c>
      <c r="AW52" t="str">
        <f ca="1">IF(ISNUMBER(Main!$F$9),INDEX($B$2:$B$302,MATCH(W52,$A$2:$A$302,0)),"--")</f>
        <v>--</v>
      </c>
      <c r="AX52" t="str">
        <f ca="1">IF(ISNUMBER(Main!$F$10),INDEX($B$2:$B$302,MATCH(X52,$A$2:$A$302,0)),"--")</f>
        <v>--</v>
      </c>
      <c r="AY52" t="str">
        <f ca="1">IF(ISNUMBER(Main!$F$11),INDEX($B$2:$B$302,MATCH(Y52,$A$2:$A$302,0)),"--")</f>
        <v>--</v>
      </c>
      <c r="AZ52" t="str">
        <f ca="1">IF(ISNUMBER(Main!$F$12),INDEX($B$2:$B$302,MATCH(Z52,$A$2:$A$302,0)),"--")</f>
        <v>--</v>
      </c>
      <c r="BA52" t="str">
        <f ca="1">IF(ISNUMBER(Main!$F$13),INDEX($B$2:$B$302,MATCH(AA52,$A$2:$A$302,0)),"--")</f>
        <v>--</v>
      </c>
      <c r="BB52" t="str">
        <f ca="1">IF(ISNUMBER(Main!$F$14),INDEX($B$2:$B$302,MATCH(AB52,$A$2:$A$302,0)),"--")</f>
        <v>--</v>
      </c>
      <c r="BD52">
        <f ca="1">IF(ISNUMBER(Main!$F$3),IF(D52=0,0,(('Profile Data'!N52-D52)*(AQ52-AD52))/(Q52-D52)+AD52),"--")</f>
        <v>0</v>
      </c>
      <c r="BE52">
        <f ca="1">IF(ISNUMBER(Main!$F$4),IF(E52=0,0,(('Profile Data'!O52-E52)*(AR52-AE52))/(R52-E52)+AE52),"--")</f>
        <v>0</v>
      </c>
      <c r="BF52">
        <f ca="1">IF(ISNUMBER(Main!$F$5),IF(F52=0,0,(('Profile Data'!P52-F52)*(AS52-AF52))/(S52-F52)+AF52),"--")</f>
        <v>0</v>
      </c>
      <c r="BG52">
        <f ca="1">IF(ISNUMBER(Main!$F$6),IF(G52=0,0,(('Profile Data'!Q52-G52)*(AT52-AG52))/(T52-G52)+AG52),"--")</f>
        <v>0</v>
      </c>
      <c r="BH52">
        <f ca="1">IF(ISNUMBER(Main!$F$7),IF(H52=0,0,(('Profile Data'!R52-H52)*(AU52-AH52))/(U52-H52)+AH52),"--")</f>
        <v>0</v>
      </c>
      <c r="BI52">
        <f ca="1">IF(ISNUMBER(Main!$F$8),IF(I52=0,0,(('Profile Data'!S52-I52)*(AV52-AI52))/(V52-I52)+AI52),"--")</f>
        <v>0</v>
      </c>
      <c r="BJ52" t="str">
        <f ca="1">IF(ISNUMBER(Main!$F$9),IF(J52=0,0,(('Profile Data'!T52-J52)*(AW52-AJ52))/(W52-J52)+AJ52),"--")</f>
        <v>--</v>
      </c>
      <c r="BK52" t="str">
        <f ca="1">IF(ISNUMBER(Main!$F$10),IF(K52=0,0,(('Profile Data'!U52-K52)*(AX52-AK52))/(X52-K52)+AK52),"--")</f>
        <v>--</v>
      </c>
      <c r="BL52" t="str">
        <f ca="1">IF(ISNUMBER(Main!$F$11),IF(L52=0,0,(('Profile Data'!V52-L52)*(AY52-AL52))/(Y52-L52)+AL52),"--")</f>
        <v>--</v>
      </c>
      <c r="BM52" t="str">
        <f ca="1">IF(ISNUMBER(Main!$F$12),IF(M52=0,0,(('Profile Data'!W52-M52)*(AZ52-AM52))/(Z52-M52)+AM52),"--")</f>
        <v>--</v>
      </c>
      <c r="BN52" t="str">
        <f ca="1">IF(ISNUMBER(Main!$F$13),IF(N52=0,0,(('Profile Data'!X52-N52)*(BA52-AN52))/(AA52-N52)+AN52),"--")</f>
        <v>--</v>
      </c>
      <c r="BO52" t="str">
        <f ca="1">IF(ISNUMBER(Main!$F$14),IF(O52=0,0,(('Profile Data'!Y52-O52)*(BB52-AO52))/(AB52-O52)+AO52),"--")</f>
        <v>--</v>
      </c>
    </row>
    <row r="53" spans="1:67" x14ac:dyDescent="0.3">
      <c r="A53">
        <v>534</v>
      </c>
      <c r="B53">
        <v>329830</v>
      </c>
      <c r="D53" cm="1">
        <f t="array" aca="1" ref="D53" ca="1">IF(ISNUMBER(Main!$F$3),MAX(IF($A$2:$A$302&lt;'Profile Data'!N53,$A$2:$A$302)),"--")</f>
        <v>0</v>
      </c>
      <c r="E53" cm="1">
        <f t="array" aca="1" ref="E53" ca="1">IF(ISNUMBER(Main!$F$4),MAX(IF($A$2:$A$302&lt;'Profile Data'!O53,$A$2:$A$302)),"--")</f>
        <v>0</v>
      </c>
      <c r="F53" cm="1">
        <f t="array" aca="1" ref="F53" ca="1">IF(ISNUMBER(Main!$F$5),MAX(IF($A$2:$A$302&lt;'Profile Data'!P53,$A$2:$A$302)),"--")</f>
        <v>0</v>
      </c>
      <c r="G53" cm="1">
        <f t="array" aca="1" ref="G53" ca="1">IF(ISNUMBER(Main!$F$6),MAX(IF($A$2:$A$302&lt;'Profile Data'!Q53,$A$2:$A$302)),"--")</f>
        <v>0</v>
      </c>
      <c r="H53" cm="1">
        <f t="array" aca="1" ref="H53" ca="1">IF(ISNUMBER(Main!$F$7),MAX(IF($A$2:$A$302&lt;'Profile Data'!R53,$A$2:$A$302)),"--")</f>
        <v>0</v>
      </c>
      <c r="I53" cm="1">
        <f t="array" aca="1" ref="I53" ca="1">IF(ISNUMBER(Main!$F$8),MAX(IF($A$2:$A$302&lt;'Profile Data'!S53,$A$2:$A$302)),"--")</f>
        <v>0</v>
      </c>
      <c r="J53" t="str" cm="1">
        <f t="array" aca="1" ref="J53" ca="1">IF(ISNUMBER(Main!$F$9),MAX(IF($A$2:$A$302&lt;'Profile Data'!T53,$A$2:$A$302)),"--")</f>
        <v>--</v>
      </c>
      <c r="K53" t="str" cm="1">
        <f t="array" aca="1" ref="K53" ca="1">IF(ISNUMBER(Main!$F$10),MAX(IF($A$2:$A$302&lt;'Profile Data'!U53,$A$2:$A$302)),"--")</f>
        <v>--</v>
      </c>
      <c r="L53" t="str" cm="1">
        <f t="array" aca="1" ref="L53" ca="1">IF(ISNUMBER(Main!$F$11),MAX(IF($A$2:$A$302&lt;'Profile Data'!V53,$A$2:$A$302)),"--")</f>
        <v>--</v>
      </c>
      <c r="M53" t="str" cm="1">
        <f t="array" aca="1" ref="M53" ca="1">IF(ISNUMBER(Main!$F$12),MAX(IF($A$2:$A$302&lt;'Profile Data'!W53,$A$2:$A$302)),"--")</f>
        <v>--</v>
      </c>
      <c r="N53" t="str" cm="1">
        <f t="array" aca="1" ref="N53" ca="1">IF(ISNUMBER(Main!$F$13),MAX(IF($A$2:$A$302&lt;'Profile Data'!X53,$A$2:$A$302)),"--")</f>
        <v>--</v>
      </c>
      <c r="O53" t="str" cm="1">
        <f t="array" aca="1" ref="O53" ca="1">IF(ISNUMBER(Main!$F$14),MAX(IF($A$2:$A$302&lt;'Profile Data'!Y53,$A$2:$A$302)),"--")</f>
        <v>--</v>
      </c>
      <c r="Q53" cm="1">
        <f t="array" aca="1" ref="Q53" ca="1">IF(ISNUMBER(Main!$F$3),MIN(IF($A$2:$A$302&gt;'Profile Data'!N53,$A$2:$A$302)),"--")</f>
        <v>285</v>
      </c>
      <c r="R53" cm="1">
        <f t="array" aca="1" ref="R53" ca="1">IF(ISNUMBER(Main!$F$4),MIN(IF($A$2:$A$302&gt;'Profile Data'!O53,$A$2:$A$302)),"--")</f>
        <v>285</v>
      </c>
      <c r="S53" cm="1">
        <f t="array" aca="1" ref="S53" ca="1">IF(ISNUMBER(Main!$F$5),MIN(IF($A$2:$A$302&gt;'Profile Data'!P53,$A$2:$A$302)),"--")</f>
        <v>285</v>
      </c>
      <c r="T53" cm="1">
        <f t="array" aca="1" ref="T53" ca="1">IF(ISNUMBER(Main!$F$6),MIN(IF($A$2:$A$302&gt;'Profile Data'!Q53,$A$2:$A$302)),"--")</f>
        <v>285</v>
      </c>
      <c r="U53" cm="1">
        <f t="array" aca="1" ref="U53" ca="1">IF(ISNUMBER(Main!$F$7),MIN(IF($A$2:$A$302&gt;'Profile Data'!R53,$A$2:$A$302)),"--")</f>
        <v>285</v>
      </c>
      <c r="V53" cm="1">
        <f t="array" aca="1" ref="V53" ca="1">IF(ISNUMBER(Main!$F$8),MIN(IF($A$2:$A$302&gt;'Profile Data'!S53,$A$2:$A$302)),"--")</f>
        <v>285</v>
      </c>
      <c r="W53" t="str" cm="1">
        <f t="array" aca="1" ref="W53" ca="1">IF(ISNUMBER(Main!$F$9),MIN(IF($A$2:$A$302&gt;'Profile Data'!T53,$A$2:$A$302)),"--")</f>
        <v>--</v>
      </c>
      <c r="X53" t="str" cm="1">
        <f t="array" aca="1" ref="X53" ca="1">IF(ISNUMBER(Main!$F$10),MIN(IF($A$2:$A$302&gt;'Profile Data'!U53,$A$2:$A$302)),"--")</f>
        <v>--</v>
      </c>
      <c r="Y53" t="str" cm="1">
        <f t="array" aca="1" ref="Y53" ca="1">IF(ISNUMBER(Main!$F$11),MIN(IF($A$2:$A$302&gt;'Profile Data'!V53,$A$2:$A$302)),"--")</f>
        <v>--</v>
      </c>
      <c r="Z53" t="str" cm="1">
        <f t="array" aca="1" ref="Z53" ca="1">IF(ISNUMBER(Main!$F$12),MIN(IF($A$2:$A$302&gt;'Profile Data'!W53,$A$2:$A$302)),"--")</f>
        <v>--</v>
      </c>
      <c r="AA53" t="str" cm="1">
        <f t="array" aca="1" ref="AA53" ca="1">IF(ISNUMBER(Main!$F$13),MIN(IF($A$2:$A$302&gt;'Profile Data'!X53,$A$2:$A$302)),"--")</f>
        <v>--</v>
      </c>
      <c r="AB53" t="str" cm="1">
        <f t="array" aca="1" ref="AB53" ca="1">IF(ISNUMBER(Main!$F$14),MIN(IF($A$2:$A$302&gt;'Profile Data'!Y53,$A$2:$A$302)),"--")</f>
        <v>--</v>
      </c>
      <c r="AD53" t="e">
        <f ca="1">IF(ISNUMBER(Main!$F$3),INDEX($B$2:$B$302,MATCH(D53,$A$2:$A$302,0)),"--")</f>
        <v>#N/A</v>
      </c>
      <c r="AE53" t="e">
        <f ca="1">IF(ISNUMBER(Main!$F$4),INDEX($B$2:$B$302,MATCH(E53,$A$2:$A$302,0)),"--")</f>
        <v>#N/A</v>
      </c>
      <c r="AF53" t="e">
        <f ca="1">IF(ISNUMBER(Main!$F$5),INDEX($B$2:$B$302,MATCH(F53,$A$2:$A$302,0)),"--")</f>
        <v>#N/A</v>
      </c>
      <c r="AG53" t="e">
        <f ca="1">IF(ISNUMBER(Main!$F$6),INDEX($B$2:$B$302,MATCH(G53,$A$2:$A$302,0)),"--")</f>
        <v>#N/A</v>
      </c>
      <c r="AH53" t="e">
        <f ca="1">IF(ISNUMBER(Main!$F$7),INDEX($B$2:$B$302,MATCH(H53,$A$2:$A$302,0)),"--")</f>
        <v>#N/A</v>
      </c>
      <c r="AI53" t="e">
        <f ca="1">IF(ISNUMBER(Main!$F$8),INDEX($B$2:$B$302,MATCH(I53,$A$2:$A$302,0)),"--")</f>
        <v>#N/A</v>
      </c>
      <c r="AJ53" t="str">
        <f ca="1">IF(ISNUMBER(Main!$F$9),INDEX($B$2:$B$302,MATCH(J53,$A$2:$A$302,0)),"--")</f>
        <v>--</v>
      </c>
      <c r="AK53" t="str">
        <f ca="1">IF(ISNUMBER(Main!$F$10),INDEX($B$2:$B$302,MATCH(K53,$A$2:$A$302,0)),"--")</f>
        <v>--</v>
      </c>
      <c r="AL53" t="str">
        <f ca="1">IF(ISNUMBER(Main!$F$11),INDEX($B$2:$B$302,MATCH(L53,$A$2:$A$302,0)),"--")</f>
        <v>--</v>
      </c>
      <c r="AM53" t="str">
        <f ca="1">IF(ISNUMBER(Main!$F$12),INDEX($B$2:$B$302,MATCH(M53,$A$2:$A$302,0)),"--")</f>
        <v>--</v>
      </c>
      <c r="AN53" t="str">
        <f ca="1">IF(ISNUMBER(Main!$F$13),INDEX($B$2:$B$302,MATCH(N53,$A$2:$A$302,0)),"--")</f>
        <v>--</v>
      </c>
      <c r="AO53" t="str">
        <f ca="1">IF(ISNUMBER(Main!$F$14),INDEX($B$2:$B$302,MATCH(O53,$A$2:$A$302,0)),"--")</f>
        <v>--</v>
      </c>
      <c r="AQ53">
        <f ca="1">IF(ISNUMBER(Main!$F$3),INDEX($B$2:$B$302,MATCH(Q53,$A$2:$A$302,0)),"--")</f>
        <v>0</v>
      </c>
      <c r="AR53">
        <f ca="1">IF(ISNUMBER(Main!$F$4),INDEX($B$2:$B$302,MATCH(R53,$A$2:$A$302,0)),"--")</f>
        <v>0</v>
      </c>
      <c r="AS53">
        <f ca="1">IF(ISNUMBER(Main!$F$5),INDEX($B$2:$B$302,MATCH(S53,$A$2:$A$302,0)),"--")</f>
        <v>0</v>
      </c>
      <c r="AT53">
        <f ca="1">IF(ISNUMBER(Main!$F$6),INDEX($B$2:$B$302,MATCH(T53,$A$2:$A$302,0)),"--")</f>
        <v>0</v>
      </c>
      <c r="AU53">
        <f ca="1">IF(ISNUMBER(Main!$F$7),INDEX($B$2:$B$302,MATCH(U53,$A$2:$A$302,0)),"--")</f>
        <v>0</v>
      </c>
      <c r="AV53">
        <f ca="1">IF(ISNUMBER(Main!$F$8),INDEX($B$2:$B$302,MATCH(V53,$A$2:$A$302,0)),"--")</f>
        <v>0</v>
      </c>
      <c r="AW53" t="str">
        <f ca="1">IF(ISNUMBER(Main!$F$9),INDEX($B$2:$B$302,MATCH(W53,$A$2:$A$302,0)),"--")</f>
        <v>--</v>
      </c>
      <c r="AX53" t="str">
        <f ca="1">IF(ISNUMBER(Main!$F$10),INDEX($B$2:$B$302,MATCH(X53,$A$2:$A$302,0)),"--")</f>
        <v>--</v>
      </c>
      <c r="AY53" t="str">
        <f ca="1">IF(ISNUMBER(Main!$F$11),INDEX($B$2:$B$302,MATCH(Y53,$A$2:$A$302,0)),"--")</f>
        <v>--</v>
      </c>
      <c r="AZ53" t="str">
        <f ca="1">IF(ISNUMBER(Main!$F$12),INDEX($B$2:$B$302,MATCH(Z53,$A$2:$A$302,0)),"--")</f>
        <v>--</v>
      </c>
      <c r="BA53" t="str">
        <f ca="1">IF(ISNUMBER(Main!$F$13),INDEX($B$2:$B$302,MATCH(AA53,$A$2:$A$302,0)),"--")</f>
        <v>--</v>
      </c>
      <c r="BB53" t="str">
        <f ca="1">IF(ISNUMBER(Main!$F$14),INDEX($B$2:$B$302,MATCH(AB53,$A$2:$A$302,0)),"--")</f>
        <v>--</v>
      </c>
      <c r="BD53">
        <f ca="1">IF(ISNUMBER(Main!$F$3),IF(D53=0,0,(('Profile Data'!N53-D53)*(AQ53-AD53))/(Q53-D53)+AD53),"--")</f>
        <v>0</v>
      </c>
      <c r="BE53">
        <f ca="1">IF(ISNUMBER(Main!$F$4),IF(E53=0,0,(('Profile Data'!O53-E53)*(AR53-AE53))/(R53-E53)+AE53),"--")</f>
        <v>0</v>
      </c>
      <c r="BF53">
        <f ca="1">IF(ISNUMBER(Main!$F$5),IF(F53=0,0,(('Profile Data'!P53-F53)*(AS53-AF53))/(S53-F53)+AF53),"--")</f>
        <v>0</v>
      </c>
      <c r="BG53">
        <f ca="1">IF(ISNUMBER(Main!$F$6),IF(G53=0,0,(('Profile Data'!Q53-G53)*(AT53-AG53))/(T53-G53)+AG53),"--")</f>
        <v>0</v>
      </c>
      <c r="BH53">
        <f ca="1">IF(ISNUMBER(Main!$F$7),IF(H53=0,0,(('Profile Data'!R53-H53)*(AU53-AH53))/(U53-H53)+AH53),"--")</f>
        <v>0</v>
      </c>
      <c r="BI53">
        <f ca="1">IF(ISNUMBER(Main!$F$8),IF(I53=0,0,(('Profile Data'!S53-I53)*(AV53-AI53))/(V53-I53)+AI53),"--")</f>
        <v>0</v>
      </c>
      <c r="BJ53" t="str">
        <f ca="1">IF(ISNUMBER(Main!$F$9),IF(J53=0,0,(('Profile Data'!T53-J53)*(AW53-AJ53))/(W53-J53)+AJ53),"--")</f>
        <v>--</v>
      </c>
      <c r="BK53" t="str">
        <f ca="1">IF(ISNUMBER(Main!$F$10),IF(K53=0,0,(('Profile Data'!U53-K53)*(AX53-AK53))/(X53-K53)+AK53),"--")</f>
        <v>--</v>
      </c>
      <c r="BL53" t="str">
        <f ca="1">IF(ISNUMBER(Main!$F$11),IF(L53=0,0,(('Profile Data'!V53-L53)*(AY53-AL53))/(Y53-L53)+AL53),"--")</f>
        <v>--</v>
      </c>
      <c r="BM53" t="str">
        <f ca="1">IF(ISNUMBER(Main!$F$12),IF(M53=0,0,(('Profile Data'!W53-M53)*(AZ53-AM53))/(Z53-M53)+AM53),"--")</f>
        <v>--</v>
      </c>
      <c r="BN53" t="str">
        <f ca="1">IF(ISNUMBER(Main!$F$13),IF(N53=0,0,(('Profile Data'!X53-N53)*(BA53-AN53))/(AA53-N53)+AN53),"--")</f>
        <v>--</v>
      </c>
      <c r="BO53" t="str">
        <f ca="1">IF(ISNUMBER(Main!$F$14),IF(O53=0,0,(('Profile Data'!Y53-O53)*(BB53-AO53))/(AB53-O53)+AO53),"--")</f>
        <v>--</v>
      </c>
    </row>
    <row r="54" spans="1:67" x14ac:dyDescent="0.3">
      <c r="A54">
        <v>533</v>
      </c>
      <c r="B54">
        <v>326068</v>
      </c>
      <c r="D54" cm="1">
        <f t="array" aca="1" ref="D54" ca="1">IF(ISNUMBER(Main!$F$3),MAX(IF($A$2:$A$302&lt;'Profile Data'!N54,$A$2:$A$302)),"--")</f>
        <v>0</v>
      </c>
      <c r="E54" cm="1">
        <f t="array" aca="1" ref="E54" ca="1">IF(ISNUMBER(Main!$F$4),MAX(IF($A$2:$A$302&lt;'Profile Data'!O54,$A$2:$A$302)),"--")</f>
        <v>0</v>
      </c>
      <c r="F54" cm="1">
        <f t="array" aca="1" ref="F54" ca="1">IF(ISNUMBER(Main!$F$5),MAX(IF($A$2:$A$302&lt;'Profile Data'!P54,$A$2:$A$302)),"--")</f>
        <v>0</v>
      </c>
      <c r="G54" cm="1">
        <f t="array" aca="1" ref="G54" ca="1">IF(ISNUMBER(Main!$F$6),MAX(IF($A$2:$A$302&lt;'Profile Data'!Q54,$A$2:$A$302)),"--")</f>
        <v>0</v>
      </c>
      <c r="H54" cm="1">
        <f t="array" aca="1" ref="H54" ca="1">IF(ISNUMBER(Main!$F$7),MAX(IF($A$2:$A$302&lt;'Profile Data'!R54,$A$2:$A$302)),"--")</f>
        <v>0</v>
      </c>
      <c r="I54" cm="1">
        <f t="array" aca="1" ref="I54" ca="1">IF(ISNUMBER(Main!$F$8),MAX(IF($A$2:$A$302&lt;'Profile Data'!S54,$A$2:$A$302)),"--")</f>
        <v>0</v>
      </c>
      <c r="J54" t="str" cm="1">
        <f t="array" aca="1" ref="J54" ca="1">IF(ISNUMBER(Main!$F$9),MAX(IF($A$2:$A$302&lt;'Profile Data'!T54,$A$2:$A$302)),"--")</f>
        <v>--</v>
      </c>
      <c r="K54" t="str" cm="1">
        <f t="array" aca="1" ref="K54" ca="1">IF(ISNUMBER(Main!$F$10),MAX(IF($A$2:$A$302&lt;'Profile Data'!U54,$A$2:$A$302)),"--")</f>
        <v>--</v>
      </c>
      <c r="L54" t="str" cm="1">
        <f t="array" aca="1" ref="L54" ca="1">IF(ISNUMBER(Main!$F$11),MAX(IF($A$2:$A$302&lt;'Profile Data'!V54,$A$2:$A$302)),"--")</f>
        <v>--</v>
      </c>
      <c r="M54" t="str" cm="1">
        <f t="array" aca="1" ref="M54" ca="1">IF(ISNUMBER(Main!$F$12),MAX(IF($A$2:$A$302&lt;'Profile Data'!W54,$A$2:$A$302)),"--")</f>
        <v>--</v>
      </c>
      <c r="N54" t="str" cm="1">
        <f t="array" aca="1" ref="N54" ca="1">IF(ISNUMBER(Main!$F$13),MAX(IF($A$2:$A$302&lt;'Profile Data'!X54,$A$2:$A$302)),"--")</f>
        <v>--</v>
      </c>
      <c r="O54" t="str" cm="1">
        <f t="array" aca="1" ref="O54" ca="1">IF(ISNUMBER(Main!$F$14),MAX(IF($A$2:$A$302&lt;'Profile Data'!Y54,$A$2:$A$302)),"--")</f>
        <v>--</v>
      </c>
      <c r="Q54" cm="1">
        <f t="array" aca="1" ref="Q54" ca="1">IF(ISNUMBER(Main!$F$3),MIN(IF($A$2:$A$302&gt;'Profile Data'!N54,$A$2:$A$302)),"--")</f>
        <v>285</v>
      </c>
      <c r="R54" cm="1">
        <f t="array" aca="1" ref="R54" ca="1">IF(ISNUMBER(Main!$F$4),MIN(IF($A$2:$A$302&gt;'Profile Data'!O54,$A$2:$A$302)),"--")</f>
        <v>285</v>
      </c>
      <c r="S54" cm="1">
        <f t="array" aca="1" ref="S54" ca="1">IF(ISNUMBER(Main!$F$5),MIN(IF($A$2:$A$302&gt;'Profile Data'!P54,$A$2:$A$302)),"--")</f>
        <v>285</v>
      </c>
      <c r="T54" cm="1">
        <f t="array" aca="1" ref="T54" ca="1">IF(ISNUMBER(Main!$F$6),MIN(IF($A$2:$A$302&gt;'Profile Data'!Q54,$A$2:$A$302)),"--")</f>
        <v>285</v>
      </c>
      <c r="U54" cm="1">
        <f t="array" aca="1" ref="U54" ca="1">IF(ISNUMBER(Main!$F$7),MIN(IF($A$2:$A$302&gt;'Profile Data'!R54,$A$2:$A$302)),"--")</f>
        <v>285</v>
      </c>
      <c r="V54" cm="1">
        <f t="array" aca="1" ref="V54" ca="1">IF(ISNUMBER(Main!$F$8),MIN(IF($A$2:$A$302&gt;'Profile Data'!S54,$A$2:$A$302)),"--")</f>
        <v>285</v>
      </c>
      <c r="W54" t="str" cm="1">
        <f t="array" aca="1" ref="W54" ca="1">IF(ISNUMBER(Main!$F$9),MIN(IF($A$2:$A$302&gt;'Profile Data'!T54,$A$2:$A$302)),"--")</f>
        <v>--</v>
      </c>
      <c r="X54" t="str" cm="1">
        <f t="array" aca="1" ref="X54" ca="1">IF(ISNUMBER(Main!$F$10),MIN(IF($A$2:$A$302&gt;'Profile Data'!U54,$A$2:$A$302)),"--")</f>
        <v>--</v>
      </c>
      <c r="Y54" t="str" cm="1">
        <f t="array" aca="1" ref="Y54" ca="1">IF(ISNUMBER(Main!$F$11),MIN(IF($A$2:$A$302&gt;'Profile Data'!V54,$A$2:$A$302)),"--")</f>
        <v>--</v>
      </c>
      <c r="Z54" t="str" cm="1">
        <f t="array" aca="1" ref="Z54" ca="1">IF(ISNUMBER(Main!$F$12),MIN(IF($A$2:$A$302&gt;'Profile Data'!W54,$A$2:$A$302)),"--")</f>
        <v>--</v>
      </c>
      <c r="AA54" t="str" cm="1">
        <f t="array" aca="1" ref="AA54" ca="1">IF(ISNUMBER(Main!$F$13),MIN(IF($A$2:$A$302&gt;'Profile Data'!X54,$A$2:$A$302)),"--")</f>
        <v>--</v>
      </c>
      <c r="AB54" t="str" cm="1">
        <f t="array" aca="1" ref="AB54" ca="1">IF(ISNUMBER(Main!$F$14),MIN(IF($A$2:$A$302&gt;'Profile Data'!Y54,$A$2:$A$302)),"--")</f>
        <v>--</v>
      </c>
      <c r="AD54" t="e">
        <f ca="1">IF(ISNUMBER(Main!$F$3),INDEX($B$2:$B$302,MATCH(D54,$A$2:$A$302,0)),"--")</f>
        <v>#N/A</v>
      </c>
      <c r="AE54" t="e">
        <f ca="1">IF(ISNUMBER(Main!$F$4),INDEX($B$2:$B$302,MATCH(E54,$A$2:$A$302,0)),"--")</f>
        <v>#N/A</v>
      </c>
      <c r="AF54" t="e">
        <f ca="1">IF(ISNUMBER(Main!$F$5),INDEX($B$2:$B$302,MATCH(F54,$A$2:$A$302,0)),"--")</f>
        <v>#N/A</v>
      </c>
      <c r="AG54" t="e">
        <f ca="1">IF(ISNUMBER(Main!$F$6),INDEX($B$2:$B$302,MATCH(G54,$A$2:$A$302,0)),"--")</f>
        <v>#N/A</v>
      </c>
      <c r="AH54" t="e">
        <f ca="1">IF(ISNUMBER(Main!$F$7),INDEX($B$2:$B$302,MATCH(H54,$A$2:$A$302,0)),"--")</f>
        <v>#N/A</v>
      </c>
      <c r="AI54" t="e">
        <f ca="1">IF(ISNUMBER(Main!$F$8),INDEX($B$2:$B$302,MATCH(I54,$A$2:$A$302,0)),"--")</f>
        <v>#N/A</v>
      </c>
      <c r="AJ54" t="str">
        <f ca="1">IF(ISNUMBER(Main!$F$9),INDEX($B$2:$B$302,MATCH(J54,$A$2:$A$302,0)),"--")</f>
        <v>--</v>
      </c>
      <c r="AK54" t="str">
        <f ca="1">IF(ISNUMBER(Main!$F$10),INDEX($B$2:$B$302,MATCH(K54,$A$2:$A$302,0)),"--")</f>
        <v>--</v>
      </c>
      <c r="AL54" t="str">
        <f ca="1">IF(ISNUMBER(Main!$F$11),INDEX($B$2:$B$302,MATCH(L54,$A$2:$A$302,0)),"--")</f>
        <v>--</v>
      </c>
      <c r="AM54" t="str">
        <f ca="1">IF(ISNUMBER(Main!$F$12),INDEX($B$2:$B$302,MATCH(M54,$A$2:$A$302,0)),"--")</f>
        <v>--</v>
      </c>
      <c r="AN54" t="str">
        <f ca="1">IF(ISNUMBER(Main!$F$13),INDEX($B$2:$B$302,MATCH(N54,$A$2:$A$302,0)),"--")</f>
        <v>--</v>
      </c>
      <c r="AO54" t="str">
        <f ca="1">IF(ISNUMBER(Main!$F$14),INDEX($B$2:$B$302,MATCH(O54,$A$2:$A$302,0)),"--")</f>
        <v>--</v>
      </c>
      <c r="AQ54">
        <f ca="1">IF(ISNUMBER(Main!$F$3),INDEX($B$2:$B$302,MATCH(Q54,$A$2:$A$302,0)),"--")</f>
        <v>0</v>
      </c>
      <c r="AR54">
        <f ca="1">IF(ISNUMBER(Main!$F$4),INDEX($B$2:$B$302,MATCH(R54,$A$2:$A$302,0)),"--")</f>
        <v>0</v>
      </c>
      <c r="AS54">
        <f ca="1">IF(ISNUMBER(Main!$F$5),INDEX($B$2:$B$302,MATCH(S54,$A$2:$A$302,0)),"--")</f>
        <v>0</v>
      </c>
      <c r="AT54">
        <f ca="1">IF(ISNUMBER(Main!$F$6),INDEX($B$2:$B$302,MATCH(T54,$A$2:$A$302,0)),"--")</f>
        <v>0</v>
      </c>
      <c r="AU54">
        <f ca="1">IF(ISNUMBER(Main!$F$7),INDEX($B$2:$B$302,MATCH(U54,$A$2:$A$302,0)),"--")</f>
        <v>0</v>
      </c>
      <c r="AV54">
        <f ca="1">IF(ISNUMBER(Main!$F$8),INDEX($B$2:$B$302,MATCH(V54,$A$2:$A$302,0)),"--")</f>
        <v>0</v>
      </c>
      <c r="AW54" t="str">
        <f ca="1">IF(ISNUMBER(Main!$F$9),INDEX($B$2:$B$302,MATCH(W54,$A$2:$A$302,0)),"--")</f>
        <v>--</v>
      </c>
      <c r="AX54" t="str">
        <f ca="1">IF(ISNUMBER(Main!$F$10),INDEX($B$2:$B$302,MATCH(X54,$A$2:$A$302,0)),"--")</f>
        <v>--</v>
      </c>
      <c r="AY54" t="str">
        <f ca="1">IF(ISNUMBER(Main!$F$11),INDEX($B$2:$B$302,MATCH(Y54,$A$2:$A$302,0)),"--")</f>
        <v>--</v>
      </c>
      <c r="AZ54" t="str">
        <f ca="1">IF(ISNUMBER(Main!$F$12),INDEX($B$2:$B$302,MATCH(Z54,$A$2:$A$302,0)),"--")</f>
        <v>--</v>
      </c>
      <c r="BA54" t="str">
        <f ca="1">IF(ISNUMBER(Main!$F$13),INDEX($B$2:$B$302,MATCH(AA54,$A$2:$A$302,0)),"--")</f>
        <v>--</v>
      </c>
      <c r="BB54" t="str">
        <f ca="1">IF(ISNUMBER(Main!$F$14),INDEX($B$2:$B$302,MATCH(AB54,$A$2:$A$302,0)),"--")</f>
        <v>--</v>
      </c>
      <c r="BD54">
        <f ca="1">IF(ISNUMBER(Main!$F$3),IF(D54=0,0,(('Profile Data'!N54-D54)*(AQ54-AD54))/(Q54-D54)+AD54),"--")</f>
        <v>0</v>
      </c>
      <c r="BE54">
        <f ca="1">IF(ISNUMBER(Main!$F$4),IF(E54=0,0,(('Profile Data'!O54-E54)*(AR54-AE54))/(R54-E54)+AE54),"--")</f>
        <v>0</v>
      </c>
      <c r="BF54">
        <f ca="1">IF(ISNUMBER(Main!$F$5),IF(F54=0,0,(('Profile Data'!P54-F54)*(AS54-AF54))/(S54-F54)+AF54),"--")</f>
        <v>0</v>
      </c>
      <c r="BG54">
        <f ca="1">IF(ISNUMBER(Main!$F$6),IF(G54=0,0,(('Profile Data'!Q54-G54)*(AT54-AG54))/(T54-G54)+AG54),"--")</f>
        <v>0</v>
      </c>
      <c r="BH54">
        <f ca="1">IF(ISNUMBER(Main!$F$7),IF(H54=0,0,(('Profile Data'!R54-H54)*(AU54-AH54))/(U54-H54)+AH54),"--")</f>
        <v>0</v>
      </c>
      <c r="BI54">
        <f ca="1">IF(ISNUMBER(Main!$F$8),IF(I54=0,0,(('Profile Data'!S54-I54)*(AV54-AI54))/(V54-I54)+AI54),"--")</f>
        <v>0</v>
      </c>
      <c r="BJ54" t="str">
        <f ca="1">IF(ISNUMBER(Main!$F$9),IF(J54=0,0,(('Profile Data'!T54-J54)*(AW54-AJ54))/(W54-J54)+AJ54),"--")</f>
        <v>--</v>
      </c>
      <c r="BK54" t="str">
        <f ca="1">IF(ISNUMBER(Main!$F$10),IF(K54=0,0,(('Profile Data'!U54-K54)*(AX54-AK54))/(X54-K54)+AK54),"--")</f>
        <v>--</v>
      </c>
      <c r="BL54" t="str">
        <f ca="1">IF(ISNUMBER(Main!$F$11),IF(L54=0,0,(('Profile Data'!V54-L54)*(AY54-AL54))/(Y54-L54)+AL54),"--")</f>
        <v>--</v>
      </c>
      <c r="BM54" t="str">
        <f ca="1">IF(ISNUMBER(Main!$F$12),IF(M54=0,0,(('Profile Data'!W54-M54)*(AZ54-AM54))/(Z54-M54)+AM54),"--")</f>
        <v>--</v>
      </c>
      <c r="BN54" t="str">
        <f ca="1">IF(ISNUMBER(Main!$F$13),IF(N54=0,0,(('Profile Data'!X54-N54)*(BA54-AN54))/(AA54-N54)+AN54),"--")</f>
        <v>--</v>
      </c>
      <c r="BO54" t="str">
        <f ca="1">IF(ISNUMBER(Main!$F$14),IF(O54=0,0,(('Profile Data'!Y54-O54)*(BB54-AO54))/(AB54-O54)+AO54),"--")</f>
        <v>--</v>
      </c>
    </row>
    <row r="55" spans="1:67" x14ac:dyDescent="0.3">
      <c r="A55">
        <v>532</v>
      </c>
      <c r="B55">
        <v>322332</v>
      </c>
      <c r="D55" cm="1">
        <f t="array" aca="1" ref="D55" ca="1">IF(ISNUMBER(Main!$F$3),MAX(IF($A$2:$A$302&lt;'Profile Data'!N55,$A$2:$A$302)),"--")</f>
        <v>0</v>
      </c>
      <c r="E55" cm="1">
        <f t="array" aca="1" ref="E55" ca="1">IF(ISNUMBER(Main!$F$4),MAX(IF($A$2:$A$302&lt;'Profile Data'!O55,$A$2:$A$302)),"--")</f>
        <v>0</v>
      </c>
      <c r="F55" cm="1">
        <f t="array" aca="1" ref="F55" ca="1">IF(ISNUMBER(Main!$F$5),MAX(IF($A$2:$A$302&lt;'Profile Data'!P55,$A$2:$A$302)),"--")</f>
        <v>0</v>
      </c>
      <c r="G55" cm="1">
        <f t="array" aca="1" ref="G55" ca="1">IF(ISNUMBER(Main!$F$6),MAX(IF($A$2:$A$302&lt;'Profile Data'!Q55,$A$2:$A$302)),"--")</f>
        <v>0</v>
      </c>
      <c r="H55" cm="1">
        <f t="array" aca="1" ref="H55" ca="1">IF(ISNUMBER(Main!$F$7),MAX(IF($A$2:$A$302&lt;'Profile Data'!R55,$A$2:$A$302)),"--")</f>
        <v>0</v>
      </c>
      <c r="I55" cm="1">
        <f t="array" aca="1" ref="I55" ca="1">IF(ISNUMBER(Main!$F$8),MAX(IF($A$2:$A$302&lt;'Profile Data'!S55,$A$2:$A$302)),"--")</f>
        <v>0</v>
      </c>
      <c r="J55" t="str" cm="1">
        <f t="array" aca="1" ref="J55" ca="1">IF(ISNUMBER(Main!$F$9),MAX(IF($A$2:$A$302&lt;'Profile Data'!T55,$A$2:$A$302)),"--")</f>
        <v>--</v>
      </c>
      <c r="K55" t="str" cm="1">
        <f t="array" aca="1" ref="K55" ca="1">IF(ISNUMBER(Main!$F$10),MAX(IF($A$2:$A$302&lt;'Profile Data'!U55,$A$2:$A$302)),"--")</f>
        <v>--</v>
      </c>
      <c r="L55" t="str" cm="1">
        <f t="array" aca="1" ref="L55" ca="1">IF(ISNUMBER(Main!$F$11),MAX(IF($A$2:$A$302&lt;'Profile Data'!V55,$A$2:$A$302)),"--")</f>
        <v>--</v>
      </c>
      <c r="M55" t="str" cm="1">
        <f t="array" aca="1" ref="M55" ca="1">IF(ISNUMBER(Main!$F$12),MAX(IF($A$2:$A$302&lt;'Profile Data'!W55,$A$2:$A$302)),"--")</f>
        <v>--</v>
      </c>
      <c r="N55" t="str" cm="1">
        <f t="array" aca="1" ref="N55" ca="1">IF(ISNUMBER(Main!$F$13),MAX(IF($A$2:$A$302&lt;'Profile Data'!X55,$A$2:$A$302)),"--")</f>
        <v>--</v>
      </c>
      <c r="O55" t="str" cm="1">
        <f t="array" aca="1" ref="O55" ca="1">IF(ISNUMBER(Main!$F$14),MAX(IF($A$2:$A$302&lt;'Profile Data'!Y55,$A$2:$A$302)),"--")</f>
        <v>--</v>
      </c>
      <c r="Q55" cm="1">
        <f t="array" aca="1" ref="Q55" ca="1">IF(ISNUMBER(Main!$F$3),MIN(IF($A$2:$A$302&gt;'Profile Data'!N55,$A$2:$A$302)),"--")</f>
        <v>285</v>
      </c>
      <c r="R55" cm="1">
        <f t="array" aca="1" ref="R55" ca="1">IF(ISNUMBER(Main!$F$4),MIN(IF($A$2:$A$302&gt;'Profile Data'!O55,$A$2:$A$302)),"--")</f>
        <v>285</v>
      </c>
      <c r="S55" cm="1">
        <f t="array" aca="1" ref="S55" ca="1">IF(ISNUMBER(Main!$F$5),MIN(IF($A$2:$A$302&gt;'Profile Data'!P55,$A$2:$A$302)),"--")</f>
        <v>285</v>
      </c>
      <c r="T55" cm="1">
        <f t="array" aca="1" ref="T55" ca="1">IF(ISNUMBER(Main!$F$6),MIN(IF($A$2:$A$302&gt;'Profile Data'!Q55,$A$2:$A$302)),"--")</f>
        <v>285</v>
      </c>
      <c r="U55" cm="1">
        <f t="array" aca="1" ref="U55" ca="1">IF(ISNUMBER(Main!$F$7),MIN(IF($A$2:$A$302&gt;'Profile Data'!R55,$A$2:$A$302)),"--")</f>
        <v>285</v>
      </c>
      <c r="V55" cm="1">
        <f t="array" aca="1" ref="V55" ca="1">IF(ISNUMBER(Main!$F$8),MIN(IF($A$2:$A$302&gt;'Profile Data'!S55,$A$2:$A$302)),"--")</f>
        <v>285</v>
      </c>
      <c r="W55" t="str" cm="1">
        <f t="array" aca="1" ref="W55" ca="1">IF(ISNUMBER(Main!$F$9),MIN(IF($A$2:$A$302&gt;'Profile Data'!T55,$A$2:$A$302)),"--")</f>
        <v>--</v>
      </c>
      <c r="X55" t="str" cm="1">
        <f t="array" aca="1" ref="X55" ca="1">IF(ISNUMBER(Main!$F$10),MIN(IF($A$2:$A$302&gt;'Profile Data'!U55,$A$2:$A$302)),"--")</f>
        <v>--</v>
      </c>
      <c r="Y55" t="str" cm="1">
        <f t="array" aca="1" ref="Y55" ca="1">IF(ISNUMBER(Main!$F$11),MIN(IF($A$2:$A$302&gt;'Profile Data'!V55,$A$2:$A$302)),"--")</f>
        <v>--</v>
      </c>
      <c r="Z55" t="str" cm="1">
        <f t="array" aca="1" ref="Z55" ca="1">IF(ISNUMBER(Main!$F$12),MIN(IF($A$2:$A$302&gt;'Profile Data'!W55,$A$2:$A$302)),"--")</f>
        <v>--</v>
      </c>
      <c r="AA55" t="str" cm="1">
        <f t="array" aca="1" ref="AA55" ca="1">IF(ISNUMBER(Main!$F$13),MIN(IF($A$2:$A$302&gt;'Profile Data'!X55,$A$2:$A$302)),"--")</f>
        <v>--</v>
      </c>
      <c r="AB55" t="str" cm="1">
        <f t="array" aca="1" ref="AB55" ca="1">IF(ISNUMBER(Main!$F$14),MIN(IF($A$2:$A$302&gt;'Profile Data'!Y55,$A$2:$A$302)),"--")</f>
        <v>--</v>
      </c>
      <c r="AD55" t="e">
        <f ca="1">IF(ISNUMBER(Main!$F$3),INDEX($B$2:$B$302,MATCH(D55,$A$2:$A$302,0)),"--")</f>
        <v>#N/A</v>
      </c>
      <c r="AE55" t="e">
        <f ca="1">IF(ISNUMBER(Main!$F$4),INDEX($B$2:$B$302,MATCH(E55,$A$2:$A$302,0)),"--")</f>
        <v>#N/A</v>
      </c>
      <c r="AF55" t="e">
        <f ca="1">IF(ISNUMBER(Main!$F$5),INDEX($B$2:$B$302,MATCH(F55,$A$2:$A$302,0)),"--")</f>
        <v>#N/A</v>
      </c>
      <c r="AG55" t="e">
        <f ca="1">IF(ISNUMBER(Main!$F$6),INDEX($B$2:$B$302,MATCH(G55,$A$2:$A$302,0)),"--")</f>
        <v>#N/A</v>
      </c>
      <c r="AH55" t="e">
        <f ca="1">IF(ISNUMBER(Main!$F$7),INDEX($B$2:$B$302,MATCH(H55,$A$2:$A$302,0)),"--")</f>
        <v>#N/A</v>
      </c>
      <c r="AI55" t="e">
        <f ca="1">IF(ISNUMBER(Main!$F$8),INDEX($B$2:$B$302,MATCH(I55,$A$2:$A$302,0)),"--")</f>
        <v>#N/A</v>
      </c>
      <c r="AJ55" t="str">
        <f ca="1">IF(ISNUMBER(Main!$F$9),INDEX($B$2:$B$302,MATCH(J55,$A$2:$A$302,0)),"--")</f>
        <v>--</v>
      </c>
      <c r="AK55" t="str">
        <f ca="1">IF(ISNUMBER(Main!$F$10),INDEX($B$2:$B$302,MATCH(K55,$A$2:$A$302,0)),"--")</f>
        <v>--</v>
      </c>
      <c r="AL55" t="str">
        <f ca="1">IF(ISNUMBER(Main!$F$11),INDEX($B$2:$B$302,MATCH(L55,$A$2:$A$302,0)),"--")</f>
        <v>--</v>
      </c>
      <c r="AM55" t="str">
        <f ca="1">IF(ISNUMBER(Main!$F$12),INDEX($B$2:$B$302,MATCH(M55,$A$2:$A$302,0)),"--")</f>
        <v>--</v>
      </c>
      <c r="AN55" t="str">
        <f ca="1">IF(ISNUMBER(Main!$F$13),INDEX($B$2:$B$302,MATCH(N55,$A$2:$A$302,0)),"--")</f>
        <v>--</v>
      </c>
      <c r="AO55" t="str">
        <f ca="1">IF(ISNUMBER(Main!$F$14),INDEX($B$2:$B$302,MATCH(O55,$A$2:$A$302,0)),"--")</f>
        <v>--</v>
      </c>
      <c r="AQ55">
        <f ca="1">IF(ISNUMBER(Main!$F$3),INDEX($B$2:$B$302,MATCH(Q55,$A$2:$A$302,0)),"--")</f>
        <v>0</v>
      </c>
      <c r="AR55">
        <f ca="1">IF(ISNUMBER(Main!$F$4),INDEX($B$2:$B$302,MATCH(R55,$A$2:$A$302,0)),"--")</f>
        <v>0</v>
      </c>
      <c r="AS55">
        <f ca="1">IF(ISNUMBER(Main!$F$5),INDEX($B$2:$B$302,MATCH(S55,$A$2:$A$302,0)),"--")</f>
        <v>0</v>
      </c>
      <c r="AT55">
        <f ca="1">IF(ISNUMBER(Main!$F$6),INDEX($B$2:$B$302,MATCH(T55,$A$2:$A$302,0)),"--")</f>
        <v>0</v>
      </c>
      <c r="AU55">
        <f ca="1">IF(ISNUMBER(Main!$F$7),INDEX($B$2:$B$302,MATCH(U55,$A$2:$A$302,0)),"--")</f>
        <v>0</v>
      </c>
      <c r="AV55">
        <f ca="1">IF(ISNUMBER(Main!$F$8),INDEX($B$2:$B$302,MATCH(V55,$A$2:$A$302,0)),"--")</f>
        <v>0</v>
      </c>
      <c r="AW55" t="str">
        <f ca="1">IF(ISNUMBER(Main!$F$9),INDEX($B$2:$B$302,MATCH(W55,$A$2:$A$302,0)),"--")</f>
        <v>--</v>
      </c>
      <c r="AX55" t="str">
        <f ca="1">IF(ISNUMBER(Main!$F$10),INDEX($B$2:$B$302,MATCH(X55,$A$2:$A$302,0)),"--")</f>
        <v>--</v>
      </c>
      <c r="AY55" t="str">
        <f ca="1">IF(ISNUMBER(Main!$F$11),INDEX($B$2:$B$302,MATCH(Y55,$A$2:$A$302,0)),"--")</f>
        <v>--</v>
      </c>
      <c r="AZ55" t="str">
        <f ca="1">IF(ISNUMBER(Main!$F$12),INDEX($B$2:$B$302,MATCH(Z55,$A$2:$A$302,0)),"--")</f>
        <v>--</v>
      </c>
      <c r="BA55" t="str">
        <f ca="1">IF(ISNUMBER(Main!$F$13),INDEX($B$2:$B$302,MATCH(AA55,$A$2:$A$302,0)),"--")</f>
        <v>--</v>
      </c>
      <c r="BB55" t="str">
        <f ca="1">IF(ISNUMBER(Main!$F$14),INDEX($B$2:$B$302,MATCH(AB55,$A$2:$A$302,0)),"--")</f>
        <v>--</v>
      </c>
      <c r="BD55">
        <f ca="1">IF(ISNUMBER(Main!$F$3),IF(D55=0,0,(('Profile Data'!N55-D55)*(AQ55-AD55))/(Q55-D55)+AD55),"--")</f>
        <v>0</v>
      </c>
      <c r="BE55">
        <f ca="1">IF(ISNUMBER(Main!$F$4),IF(E55=0,0,(('Profile Data'!O55-E55)*(AR55-AE55))/(R55-E55)+AE55),"--")</f>
        <v>0</v>
      </c>
      <c r="BF55">
        <f ca="1">IF(ISNUMBER(Main!$F$5),IF(F55=0,0,(('Profile Data'!P55-F55)*(AS55-AF55))/(S55-F55)+AF55),"--")</f>
        <v>0</v>
      </c>
      <c r="BG55">
        <f ca="1">IF(ISNUMBER(Main!$F$6),IF(G55=0,0,(('Profile Data'!Q55-G55)*(AT55-AG55))/(T55-G55)+AG55),"--")</f>
        <v>0</v>
      </c>
      <c r="BH55">
        <f ca="1">IF(ISNUMBER(Main!$F$7),IF(H55=0,0,(('Profile Data'!R55-H55)*(AU55-AH55))/(U55-H55)+AH55),"--")</f>
        <v>0</v>
      </c>
      <c r="BI55">
        <f ca="1">IF(ISNUMBER(Main!$F$8),IF(I55=0,0,(('Profile Data'!S55-I55)*(AV55-AI55))/(V55-I55)+AI55),"--")</f>
        <v>0</v>
      </c>
      <c r="BJ55" t="str">
        <f ca="1">IF(ISNUMBER(Main!$F$9),IF(J55=0,0,(('Profile Data'!T55-J55)*(AW55-AJ55))/(W55-J55)+AJ55),"--")</f>
        <v>--</v>
      </c>
      <c r="BK55" t="str">
        <f ca="1">IF(ISNUMBER(Main!$F$10),IF(K55=0,0,(('Profile Data'!U55-K55)*(AX55-AK55))/(X55-K55)+AK55),"--")</f>
        <v>--</v>
      </c>
      <c r="BL55" t="str">
        <f ca="1">IF(ISNUMBER(Main!$F$11),IF(L55=0,0,(('Profile Data'!V55-L55)*(AY55-AL55))/(Y55-L55)+AL55),"--")</f>
        <v>--</v>
      </c>
      <c r="BM55" t="str">
        <f ca="1">IF(ISNUMBER(Main!$F$12),IF(M55=0,0,(('Profile Data'!W55-M55)*(AZ55-AM55))/(Z55-M55)+AM55),"--")</f>
        <v>--</v>
      </c>
      <c r="BN55" t="str">
        <f ca="1">IF(ISNUMBER(Main!$F$13),IF(N55=0,0,(('Profile Data'!X55-N55)*(BA55-AN55))/(AA55-N55)+AN55),"--")</f>
        <v>--</v>
      </c>
      <c r="BO55" t="str">
        <f ca="1">IF(ISNUMBER(Main!$F$14),IF(O55=0,0,(('Profile Data'!Y55-O55)*(BB55-AO55))/(AB55-O55)+AO55),"--")</f>
        <v>--</v>
      </c>
    </row>
    <row r="56" spans="1:67" x14ac:dyDescent="0.3">
      <c r="A56">
        <v>531</v>
      </c>
      <c r="B56">
        <v>318623</v>
      </c>
      <c r="D56" cm="1">
        <f t="array" aca="1" ref="D56" ca="1">IF(ISNUMBER(Main!$F$3),MAX(IF($A$2:$A$302&lt;'Profile Data'!N56,$A$2:$A$302)),"--")</f>
        <v>0</v>
      </c>
      <c r="E56" cm="1">
        <f t="array" aca="1" ref="E56" ca="1">IF(ISNUMBER(Main!$F$4),MAX(IF($A$2:$A$302&lt;'Profile Data'!O56,$A$2:$A$302)),"--")</f>
        <v>0</v>
      </c>
      <c r="F56" cm="1">
        <f t="array" aca="1" ref="F56" ca="1">IF(ISNUMBER(Main!$F$5),MAX(IF($A$2:$A$302&lt;'Profile Data'!P56,$A$2:$A$302)),"--")</f>
        <v>0</v>
      </c>
      <c r="G56" cm="1">
        <f t="array" aca="1" ref="G56" ca="1">IF(ISNUMBER(Main!$F$6),MAX(IF($A$2:$A$302&lt;'Profile Data'!Q56,$A$2:$A$302)),"--")</f>
        <v>0</v>
      </c>
      <c r="H56" cm="1">
        <f t="array" aca="1" ref="H56" ca="1">IF(ISNUMBER(Main!$F$7),MAX(IF($A$2:$A$302&lt;'Profile Data'!R56,$A$2:$A$302)),"--")</f>
        <v>0</v>
      </c>
      <c r="I56" cm="1">
        <f t="array" aca="1" ref="I56" ca="1">IF(ISNUMBER(Main!$F$8),MAX(IF($A$2:$A$302&lt;'Profile Data'!S56,$A$2:$A$302)),"--")</f>
        <v>0</v>
      </c>
      <c r="J56" t="str" cm="1">
        <f t="array" aca="1" ref="J56" ca="1">IF(ISNUMBER(Main!$F$9),MAX(IF($A$2:$A$302&lt;'Profile Data'!T56,$A$2:$A$302)),"--")</f>
        <v>--</v>
      </c>
      <c r="K56" t="str" cm="1">
        <f t="array" aca="1" ref="K56" ca="1">IF(ISNUMBER(Main!$F$10),MAX(IF($A$2:$A$302&lt;'Profile Data'!U56,$A$2:$A$302)),"--")</f>
        <v>--</v>
      </c>
      <c r="L56" t="str" cm="1">
        <f t="array" aca="1" ref="L56" ca="1">IF(ISNUMBER(Main!$F$11),MAX(IF($A$2:$A$302&lt;'Profile Data'!V56,$A$2:$A$302)),"--")</f>
        <v>--</v>
      </c>
      <c r="M56" t="str" cm="1">
        <f t="array" aca="1" ref="M56" ca="1">IF(ISNUMBER(Main!$F$12),MAX(IF($A$2:$A$302&lt;'Profile Data'!W56,$A$2:$A$302)),"--")</f>
        <v>--</v>
      </c>
      <c r="N56" t="str" cm="1">
        <f t="array" aca="1" ref="N56" ca="1">IF(ISNUMBER(Main!$F$13),MAX(IF($A$2:$A$302&lt;'Profile Data'!X56,$A$2:$A$302)),"--")</f>
        <v>--</v>
      </c>
      <c r="O56" t="str" cm="1">
        <f t="array" aca="1" ref="O56" ca="1">IF(ISNUMBER(Main!$F$14),MAX(IF($A$2:$A$302&lt;'Profile Data'!Y56,$A$2:$A$302)),"--")</f>
        <v>--</v>
      </c>
      <c r="Q56" cm="1">
        <f t="array" aca="1" ref="Q56" ca="1">IF(ISNUMBER(Main!$F$3),MIN(IF($A$2:$A$302&gt;'Profile Data'!N56,$A$2:$A$302)),"--")</f>
        <v>285</v>
      </c>
      <c r="R56" cm="1">
        <f t="array" aca="1" ref="R56" ca="1">IF(ISNUMBER(Main!$F$4),MIN(IF($A$2:$A$302&gt;'Profile Data'!O56,$A$2:$A$302)),"--")</f>
        <v>285</v>
      </c>
      <c r="S56" cm="1">
        <f t="array" aca="1" ref="S56" ca="1">IF(ISNUMBER(Main!$F$5),MIN(IF($A$2:$A$302&gt;'Profile Data'!P56,$A$2:$A$302)),"--")</f>
        <v>285</v>
      </c>
      <c r="T56" cm="1">
        <f t="array" aca="1" ref="T56" ca="1">IF(ISNUMBER(Main!$F$6),MIN(IF($A$2:$A$302&gt;'Profile Data'!Q56,$A$2:$A$302)),"--")</f>
        <v>285</v>
      </c>
      <c r="U56" cm="1">
        <f t="array" aca="1" ref="U56" ca="1">IF(ISNUMBER(Main!$F$7),MIN(IF($A$2:$A$302&gt;'Profile Data'!R56,$A$2:$A$302)),"--")</f>
        <v>285</v>
      </c>
      <c r="V56" cm="1">
        <f t="array" aca="1" ref="V56" ca="1">IF(ISNUMBER(Main!$F$8),MIN(IF($A$2:$A$302&gt;'Profile Data'!S56,$A$2:$A$302)),"--")</f>
        <v>285</v>
      </c>
      <c r="W56" t="str" cm="1">
        <f t="array" aca="1" ref="W56" ca="1">IF(ISNUMBER(Main!$F$9),MIN(IF($A$2:$A$302&gt;'Profile Data'!T56,$A$2:$A$302)),"--")</f>
        <v>--</v>
      </c>
      <c r="X56" t="str" cm="1">
        <f t="array" aca="1" ref="X56" ca="1">IF(ISNUMBER(Main!$F$10),MIN(IF($A$2:$A$302&gt;'Profile Data'!U56,$A$2:$A$302)),"--")</f>
        <v>--</v>
      </c>
      <c r="Y56" t="str" cm="1">
        <f t="array" aca="1" ref="Y56" ca="1">IF(ISNUMBER(Main!$F$11),MIN(IF($A$2:$A$302&gt;'Profile Data'!V56,$A$2:$A$302)),"--")</f>
        <v>--</v>
      </c>
      <c r="Z56" t="str" cm="1">
        <f t="array" aca="1" ref="Z56" ca="1">IF(ISNUMBER(Main!$F$12),MIN(IF($A$2:$A$302&gt;'Profile Data'!W56,$A$2:$A$302)),"--")</f>
        <v>--</v>
      </c>
      <c r="AA56" t="str" cm="1">
        <f t="array" aca="1" ref="AA56" ca="1">IF(ISNUMBER(Main!$F$13),MIN(IF($A$2:$A$302&gt;'Profile Data'!X56,$A$2:$A$302)),"--")</f>
        <v>--</v>
      </c>
      <c r="AB56" t="str" cm="1">
        <f t="array" aca="1" ref="AB56" ca="1">IF(ISNUMBER(Main!$F$14),MIN(IF($A$2:$A$302&gt;'Profile Data'!Y56,$A$2:$A$302)),"--")</f>
        <v>--</v>
      </c>
      <c r="AD56" t="e">
        <f ca="1">IF(ISNUMBER(Main!$F$3),INDEX($B$2:$B$302,MATCH(D56,$A$2:$A$302,0)),"--")</f>
        <v>#N/A</v>
      </c>
      <c r="AE56" t="e">
        <f ca="1">IF(ISNUMBER(Main!$F$4),INDEX($B$2:$B$302,MATCH(E56,$A$2:$A$302,0)),"--")</f>
        <v>#N/A</v>
      </c>
      <c r="AF56" t="e">
        <f ca="1">IF(ISNUMBER(Main!$F$5),INDEX($B$2:$B$302,MATCH(F56,$A$2:$A$302,0)),"--")</f>
        <v>#N/A</v>
      </c>
      <c r="AG56" t="e">
        <f ca="1">IF(ISNUMBER(Main!$F$6),INDEX($B$2:$B$302,MATCH(G56,$A$2:$A$302,0)),"--")</f>
        <v>#N/A</v>
      </c>
      <c r="AH56" t="e">
        <f ca="1">IF(ISNUMBER(Main!$F$7),INDEX($B$2:$B$302,MATCH(H56,$A$2:$A$302,0)),"--")</f>
        <v>#N/A</v>
      </c>
      <c r="AI56" t="e">
        <f ca="1">IF(ISNUMBER(Main!$F$8),INDEX($B$2:$B$302,MATCH(I56,$A$2:$A$302,0)),"--")</f>
        <v>#N/A</v>
      </c>
      <c r="AJ56" t="str">
        <f ca="1">IF(ISNUMBER(Main!$F$9),INDEX($B$2:$B$302,MATCH(J56,$A$2:$A$302,0)),"--")</f>
        <v>--</v>
      </c>
      <c r="AK56" t="str">
        <f ca="1">IF(ISNUMBER(Main!$F$10),INDEX($B$2:$B$302,MATCH(K56,$A$2:$A$302,0)),"--")</f>
        <v>--</v>
      </c>
      <c r="AL56" t="str">
        <f ca="1">IF(ISNUMBER(Main!$F$11),INDEX($B$2:$B$302,MATCH(L56,$A$2:$A$302,0)),"--")</f>
        <v>--</v>
      </c>
      <c r="AM56" t="str">
        <f ca="1">IF(ISNUMBER(Main!$F$12),INDEX($B$2:$B$302,MATCH(M56,$A$2:$A$302,0)),"--")</f>
        <v>--</v>
      </c>
      <c r="AN56" t="str">
        <f ca="1">IF(ISNUMBER(Main!$F$13),INDEX($B$2:$B$302,MATCH(N56,$A$2:$A$302,0)),"--")</f>
        <v>--</v>
      </c>
      <c r="AO56" t="str">
        <f ca="1">IF(ISNUMBER(Main!$F$14),INDEX($B$2:$B$302,MATCH(O56,$A$2:$A$302,0)),"--")</f>
        <v>--</v>
      </c>
      <c r="AQ56">
        <f ca="1">IF(ISNUMBER(Main!$F$3),INDEX($B$2:$B$302,MATCH(Q56,$A$2:$A$302,0)),"--")</f>
        <v>0</v>
      </c>
      <c r="AR56">
        <f ca="1">IF(ISNUMBER(Main!$F$4),INDEX($B$2:$B$302,MATCH(R56,$A$2:$A$302,0)),"--")</f>
        <v>0</v>
      </c>
      <c r="AS56">
        <f ca="1">IF(ISNUMBER(Main!$F$5),INDEX($B$2:$B$302,MATCH(S56,$A$2:$A$302,0)),"--")</f>
        <v>0</v>
      </c>
      <c r="AT56">
        <f ca="1">IF(ISNUMBER(Main!$F$6),INDEX($B$2:$B$302,MATCH(T56,$A$2:$A$302,0)),"--")</f>
        <v>0</v>
      </c>
      <c r="AU56">
        <f ca="1">IF(ISNUMBER(Main!$F$7),INDEX($B$2:$B$302,MATCH(U56,$A$2:$A$302,0)),"--")</f>
        <v>0</v>
      </c>
      <c r="AV56">
        <f ca="1">IF(ISNUMBER(Main!$F$8),INDEX($B$2:$B$302,MATCH(V56,$A$2:$A$302,0)),"--")</f>
        <v>0</v>
      </c>
      <c r="AW56" t="str">
        <f ca="1">IF(ISNUMBER(Main!$F$9),INDEX($B$2:$B$302,MATCH(W56,$A$2:$A$302,0)),"--")</f>
        <v>--</v>
      </c>
      <c r="AX56" t="str">
        <f ca="1">IF(ISNUMBER(Main!$F$10),INDEX($B$2:$B$302,MATCH(X56,$A$2:$A$302,0)),"--")</f>
        <v>--</v>
      </c>
      <c r="AY56" t="str">
        <f ca="1">IF(ISNUMBER(Main!$F$11),INDEX($B$2:$B$302,MATCH(Y56,$A$2:$A$302,0)),"--")</f>
        <v>--</v>
      </c>
      <c r="AZ56" t="str">
        <f ca="1">IF(ISNUMBER(Main!$F$12),INDEX($B$2:$B$302,MATCH(Z56,$A$2:$A$302,0)),"--")</f>
        <v>--</v>
      </c>
      <c r="BA56" t="str">
        <f ca="1">IF(ISNUMBER(Main!$F$13),INDEX($B$2:$B$302,MATCH(AA56,$A$2:$A$302,0)),"--")</f>
        <v>--</v>
      </c>
      <c r="BB56" t="str">
        <f ca="1">IF(ISNUMBER(Main!$F$14),INDEX($B$2:$B$302,MATCH(AB56,$A$2:$A$302,0)),"--")</f>
        <v>--</v>
      </c>
      <c r="BD56">
        <f ca="1">IF(ISNUMBER(Main!$F$3),IF(D56=0,0,(('Profile Data'!N56-D56)*(AQ56-AD56))/(Q56-D56)+AD56),"--")</f>
        <v>0</v>
      </c>
      <c r="BE56">
        <f ca="1">IF(ISNUMBER(Main!$F$4),IF(E56=0,0,(('Profile Data'!O56-E56)*(AR56-AE56))/(R56-E56)+AE56),"--")</f>
        <v>0</v>
      </c>
      <c r="BF56">
        <f ca="1">IF(ISNUMBER(Main!$F$5),IF(F56=0,0,(('Profile Data'!P56-F56)*(AS56-AF56))/(S56-F56)+AF56),"--")</f>
        <v>0</v>
      </c>
      <c r="BG56">
        <f ca="1">IF(ISNUMBER(Main!$F$6),IF(G56=0,0,(('Profile Data'!Q56-G56)*(AT56-AG56))/(T56-G56)+AG56),"--")</f>
        <v>0</v>
      </c>
      <c r="BH56">
        <f ca="1">IF(ISNUMBER(Main!$F$7),IF(H56=0,0,(('Profile Data'!R56-H56)*(AU56-AH56))/(U56-H56)+AH56),"--")</f>
        <v>0</v>
      </c>
      <c r="BI56">
        <f ca="1">IF(ISNUMBER(Main!$F$8),IF(I56=0,0,(('Profile Data'!S56-I56)*(AV56-AI56))/(V56-I56)+AI56),"--")</f>
        <v>0</v>
      </c>
      <c r="BJ56" t="str">
        <f ca="1">IF(ISNUMBER(Main!$F$9),IF(J56=0,0,(('Profile Data'!T56-J56)*(AW56-AJ56))/(W56-J56)+AJ56),"--")</f>
        <v>--</v>
      </c>
      <c r="BK56" t="str">
        <f ca="1">IF(ISNUMBER(Main!$F$10),IF(K56=0,0,(('Profile Data'!U56-K56)*(AX56-AK56))/(X56-K56)+AK56),"--")</f>
        <v>--</v>
      </c>
      <c r="BL56" t="str">
        <f ca="1">IF(ISNUMBER(Main!$F$11),IF(L56=0,0,(('Profile Data'!V56-L56)*(AY56-AL56))/(Y56-L56)+AL56),"--")</f>
        <v>--</v>
      </c>
      <c r="BM56" t="str">
        <f ca="1">IF(ISNUMBER(Main!$F$12),IF(M56=0,0,(('Profile Data'!W56-M56)*(AZ56-AM56))/(Z56-M56)+AM56),"--")</f>
        <v>--</v>
      </c>
      <c r="BN56" t="str">
        <f ca="1">IF(ISNUMBER(Main!$F$13),IF(N56=0,0,(('Profile Data'!X56-N56)*(BA56-AN56))/(AA56-N56)+AN56),"--")</f>
        <v>--</v>
      </c>
      <c r="BO56" t="str">
        <f ca="1">IF(ISNUMBER(Main!$F$14),IF(O56=0,0,(('Profile Data'!Y56-O56)*(BB56-AO56))/(AB56-O56)+AO56),"--")</f>
        <v>--</v>
      </c>
    </row>
    <row r="57" spans="1:67" x14ac:dyDescent="0.3">
      <c r="A57">
        <v>530</v>
      </c>
      <c r="B57">
        <v>314940</v>
      </c>
      <c r="D57" cm="1">
        <f t="array" aca="1" ref="D57" ca="1">IF(ISNUMBER(Main!$F$3),MAX(IF($A$2:$A$302&lt;'Profile Data'!N57,$A$2:$A$302)),"--")</f>
        <v>0</v>
      </c>
      <c r="E57" cm="1">
        <f t="array" aca="1" ref="E57" ca="1">IF(ISNUMBER(Main!$F$4),MAX(IF($A$2:$A$302&lt;'Profile Data'!O57,$A$2:$A$302)),"--")</f>
        <v>0</v>
      </c>
      <c r="F57" cm="1">
        <f t="array" aca="1" ref="F57" ca="1">IF(ISNUMBER(Main!$F$5),MAX(IF($A$2:$A$302&lt;'Profile Data'!P57,$A$2:$A$302)),"--")</f>
        <v>0</v>
      </c>
      <c r="G57" cm="1">
        <f t="array" aca="1" ref="G57" ca="1">IF(ISNUMBER(Main!$F$6),MAX(IF($A$2:$A$302&lt;'Profile Data'!Q57,$A$2:$A$302)),"--")</f>
        <v>0</v>
      </c>
      <c r="H57" cm="1">
        <f t="array" aca="1" ref="H57" ca="1">IF(ISNUMBER(Main!$F$7),MAX(IF($A$2:$A$302&lt;'Profile Data'!R57,$A$2:$A$302)),"--")</f>
        <v>0</v>
      </c>
      <c r="I57" cm="1">
        <f t="array" aca="1" ref="I57" ca="1">IF(ISNUMBER(Main!$F$8),MAX(IF($A$2:$A$302&lt;'Profile Data'!S57,$A$2:$A$302)),"--")</f>
        <v>0</v>
      </c>
      <c r="J57" t="str" cm="1">
        <f t="array" aca="1" ref="J57" ca="1">IF(ISNUMBER(Main!$F$9),MAX(IF($A$2:$A$302&lt;'Profile Data'!T57,$A$2:$A$302)),"--")</f>
        <v>--</v>
      </c>
      <c r="K57" t="str" cm="1">
        <f t="array" aca="1" ref="K57" ca="1">IF(ISNUMBER(Main!$F$10),MAX(IF($A$2:$A$302&lt;'Profile Data'!U57,$A$2:$A$302)),"--")</f>
        <v>--</v>
      </c>
      <c r="L57" t="str" cm="1">
        <f t="array" aca="1" ref="L57" ca="1">IF(ISNUMBER(Main!$F$11),MAX(IF($A$2:$A$302&lt;'Profile Data'!V57,$A$2:$A$302)),"--")</f>
        <v>--</v>
      </c>
      <c r="M57" t="str" cm="1">
        <f t="array" aca="1" ref="M57" ca="1">IF(ISNUMBER(Main!$F$12),MAX(IF($A$2:$A$302&lt;'Profile Data'!W57,$A$2:$A$302)),"--")</f>
        <v>--</v>
      </c>
      <c r="N57" t="str" cm="1">
        <f t="array" aca="1" ref="N57" ca="1">IF(ISNUMBER(Main!$F$13),MAX(IF($A$2:$A$302&lt;'Profile Data'!X57,$A$2:$A$302)),"--")</f>
        <v>--</v>
      </c>
      <c r="O57" t="str" cm="1">
        <f t="array" aca="1" ref="O57" ca="1">IF(ISNUMBER(Main!$F$14),MAX(IF($A$2:$A$302&lt;'Profile Data'!Y57,$A$2:$A$302)),"--")</f>
        <v>--</v>
      </c>
      <c r="Q57" cm="1">
        <f t="array" aca="1" ref="Q57" ca="1">IF(ISNUMBER(Main!$F$3),MIN(IF($A$2:$A$302&gt;'Profile Data'!N57,$A$2:$A$302)),"--")</f>
        <v>285</v>
      </c>
      <c r="R57" cm="1">
        <f t="array" aca="1" ref="R57" ca="1">IF(ISNUMBER(Main!$F$4),MIN(IF($A$2:$A$302&gt;'Profile Data'!O57,$A$2:$A$302)),"--")</f>
        <v>285</v>
      </c>
      <c r="S57" cm="1">
        <f t="array" aca="1" ref="S57" ca="1">IF(ISNUMBER(Main!$F$5),MIN(IF($A$2:$A$302&gt;'Profile Data'!P57,$A$2:$A$302)),"--")</f>
        <v>285</v>
      </c>
      <c r="T57" cm="1">
        <f t="array" aca="1" ref="T57" ca="1">IF(ISNUMBER(Main!$F$6),MIN(IF($A$2:$A$302&gt;'Profile Data'!Q57,$A$2:$A$302)),"--")</f>
        <v>285</v>
      </c>
      <c r="U57" cm="1">
        <f t="array" aca="1" ref="U57" ca="1">IF(ISNUMBER(Main!$F$7),MIN(IF($A$2:$A$302&gt;'Profile Data'!R57,$A$2:$A$302)),"--")</f>
        <v>285</v>
      </c>
      <c r="V57" cm="1">
        <f t="array" aca="1" ref="V57" ca="1">IF(ISNUMBER(Main!$F$8),MIN(IF($A$2:$A$302&gt;'Profile Data'!S57,$A$2:$A$302)),"--")</f>
        <v>285</v>
      </c>
      <c r="W57" t="str" cm="1">
        <f t="array" aca="1" ref="W57" ca="1">IF(ISNUMBER(Main!$F$9),MIN(IF($A$2:$A$302&gt;'Profile Data'!T57,$A$2:$A$302)),"--")</f>
        <v>--</v>
      </c>
      <c r="X57" t="str" cm="1">
        <f t="array" aca="1" ref="X57" ca="1">IF(ISNUMBER(Main!$F$10),MIN(IF($A$2:$A$302&gt;'Profile Data'!U57,$A$2:$A$302)),"--")</f>
        <v>--</v>
      </c>
      <c r="Y57" t="str" cm="1">
        <f t="array" aca="1" ref="Y57" ca="1">IF(ISNUMBER(Main!$F$11),MIN(IF($A$2:$A$302&gt;'Profile Data'!V57,$A$2:$A$302)),"--")</f>
        <v>--</v>
      </c>
      <c r="Z57" t="str" cm="1">
        <f t="array" aca="1" ref="Z57" ca="1">IF(ISNUMBER(Main!$F$12),MIN(IF($A$2:$A$302&gt;'Profile Data'!W57,$A$2:$A$302)),"--")</f>
        <v>--</v>
      </c>
      <c r="AA57" t="str" cm="1">
        <f t="array" aca="1" ref="AA57" ca="1">IF(ISNUMBER(Main!$F$13),MIN(IF($A$2:$A$302&gt;'Profile Data'!X57,$A$2:$A$302)),"--")</f>
        <v>--</v>
      </c>
      <c r="AB57" t="str" cm="1">
        <f t="array" aca="1" ref="AB57" ca="1">IF(ISNUMBER(Main!$F$14),MIN(IF($A$2:$A$302&gt;'Profile Data'!Y57,$A$2:$A$302)),"--")</f>
        <v>--</v>
      </c>
      <c r="AD57" t="e">
        <f ca="1">IF(ISNUMBER(Main!$F$3),INDEX($B$2:$B$302,MATCH(D57,$A$2:$A$302,0)),"--")</f>
        <v>#N/A</v>
      </c>
      <c r="AE57" t="e">
        <f ca="1">IF(ISNUMBER(Main!$F$4),INDEX($B$2:$B$302,MATCH(E57,$A$2:$A$302,0)),"--")</f>
        <v>#N/A</v>
      </c>
      <c r="AF57" t="e">
        <f ca="1">IF(ISNUMBER(Main!$F$5),INDEX($B$2:$B$302,MATCH(F57,$A$2:$A$302,0)),"--")</f>
        <v>#N/A</v>
      </c>
      <c r="AG57" t="e">
        <f ca="1">IF(ISNUMBER(Main!$F$6),INDEX($B$2:$B$302,MATCH(G57,$A$2:$A$302,0)),"--")</f>
        <v>#N/A</v>
      </c>
      <c r="AH57" t="e">
        <f ca="1">IF(ISNUMBER(Main!$F$7),INDEX($B$2:$B$302,MATCH(H57,$A$2:$A$302,0)),"--")</f>
        <v>#N/A</v>
      </c>
      <c r="AI57" t="e">
        <f ca="1">IF(ISNUMBER(Main!$F$8),INDEX($B$2:$B$302,MATCH(I57,$A$2:$A$302,0)),"--")</f>
        <v>#N/A</v>
      </c>
      <c r="AJ57" t="str">
        <f ca="1">IF(ISNUMBER(Main!$F$9),INDEX($B$2:$B$302,MATCH(J57,$A$2:$A$302,0)),"--")</f>
        <v>--</v>
      </c>
      <c r="AK57" t="str">
        <f ca="1">IF(ISNUMBER(Main!$F$10),INDEX($B$2:$B$302,MATCH(K57,$A$2:$A$302,0)),"--")</f>
        <v>--</v>
      </c>
      <c r="AL57" t="str">
        <f ca="1">IF(ISNUMBER(Main!$F$11),INDEX($B$2:$B$302,MATCH(L57,$A$2:$A$302,0)),"--")</f>
        <v>--</v>
      </c>
      <c r="AM57" t="str">
        <f ca="1">IF(ISNUMBER(Main!$F$12),INDEX($B$2:$B$302,MATCH(M57,$A$2:$A$302,0)),"--")</f>
        <v>--</v>
      </c>
      <c r="AN57" t="str">
        <f ca="1">IF(ISNUMBER(Main!$F$13),INDEX($B$2:$B$302,MATCH(N57,$A$2:$A$302,0)),"--")</f>
        <v>--</v>
      </c>
      <c r="AO57" t="str">
        <f ca="1">IF(ISNUMBER(Main!$F$14),INDEX($B$2:$B$302,MATCH(O57,$A$2:$A$302,0)),"--")</f>
        <v>--</v>
      </c>
      <c r="AQ57">
        <f ca="1">IF(ISNUMBER(Main!$F$3),INDEX($B$2:$B$302,MATCH(Q57,$A$2:$A$302,0)),"--")</f>
        <v>0</v>
      </c>
      <c r="AR57">
        <f ca="1">IF(ISNUMBER(Main!$F$4),INDEX($B$2:$B$302,MATCH(R57,$A$2:$A$302,0)),"--")</f>
        <v>0</v>
      </c>
      <c r="AS57">
        <f ca="1">IF(ISNUMBER(Main!$F$5),INDEX($B$2:$B$302,MATCH(S57,$A$2:$A$302,0)),"--")</f>
        <v>0</v>
      </c>
      <c r="AT57">
        <f ca="1">IF(ISNUMBER(Main!$F$6),INDEX($B$2:$B$302,MATCH(T57,$A$2:$A$302,0)),"--")</f>
        <v>0</v>
      </c>
      <c r="AU57">
        <f ca="1">IF(ISNUMBER(Main!$F$7),INDEX($B$2:$B$302,MATCH(U57,$A$2:$A$302,0)),"--")</f>
        <v>0</v>
      </c>
      <c r="AV57">
        <f ca="1">IF(ISNUMBER(Main!$F$8),INDEX($B$2:$B$302,MATCH(V57,$A$2:$A$302,0)),"--")</f>
        <v>0</v>
      </c>
      <c r="AW57" t="str">
        <f ca="1">IF(ISNUMBER(Main!$F$9),INDEX($B$2:$B$302,MATCH(W57,$A$2:$A$302,0)),"--")</f>
        <v>--</v>
      </c>
      <c r="AX57" t="str">
        <f ca="1">IF(ISNUMBER(Main!$F$10),INDEX($B$2:$B$302,MATCH(X57,$A$2:$A$302,0)),"--")</f>
        <v>--</v>
      </c>
      <c r="AY57" t="str">
        <f ca="1">IF(ISNUMBER(Main!$F$11),INDEX($B$2:$B$302,MATCH(Y57,$A$2:$A$302,0)),"--")</f>
        <v>--</v>
      </c>
      <c r="AZ57" t="str">
        <f ca="1">IF(ISNUMBER(Main!$F$12),INDEX($B$2:$B$302,MATCH(Z57,$A$2:$A$302,0)),"--")</f>
        <v>--</v>
      </c>
      <c r="BA57" t="str">
        <f ca="1">IF(ISNUMBER(Main!$F$13),INDEX($B$2:$B$302,MATCH(AA57,$A$2:$A$302,0)),"--")</f>
        <v>--</v>
      </c>
      <c r="BB57" t="str">
        <f ca="1">IF(ISNUMBER(Main!$F$14),INDEX($B$2:$B$302,MATCH(AB57,$A$2:$A$302,0)),"--")</f>
        <v>--</v>
      </c>
      <c r="BD57">
        <f ca="1">IF(ISNUMBER(Main!$F$3),IF(D57=0,0,(('Profile Data'!N57-D57)*(AQ57-AD57))/(Q57-D57)+AD57),"--")</f>
        <v>0</v>
      </c>
      <c r="BE57">
        <f ca="1">IF(ISNUMBER(Main!$F$4),IF(E57=0,0,(('Profile Data'!O57-E57)*(AR57-AE57))/(R57-E57)+AE57),"--")</f>
        <v>0</v>
      </c>
      <c r="BF57">
        <f ca="1">IF(ISNUMBER(Main!$F$5),IF(F57=0,0,(('Profile Data'!P57-F57)*(AS57-AF57))/(S57-F57)+AF57),"--")</f>
        <v>0</v>
      </c>
      <c r="BG57">
        <f ca="1">IF(ISNUMBER(Main!$F$6),IF(G57=0,0,(('Profile Data'!Q57-G57)*(AT57-AG57))/(T57-G57)+AG57),"--")</f>
        <v>0</v>
      </c>
      <c r="BH57">
        <f ca="1">IF(ISNUMBER(Main!$F$7),IF(H57=0,0,(('Profile Data'!R57-H57)*(AU57-AH57))/(U57-H57)+AH57),"--")</f>
        <v>0</v>
      </c>
      <c r="BI57">
        <f ca="1">IF(ISNUMBER(Main!$F$8),IF(I57=0,0,(('Profile Data'!S57-I57)*(AV57-AI57))/(V57-I57)+AI57),"--")</f>
        <v>0</v>
      </c>
      <c r="BJ57" t="str">
        <f ca="1">IF(ISNUMBER(Main!$F$9),IF(J57=0,0,(('Profile Data'!T57-J57)*(AW57-AJ57))/(W57-J57)+AJ57),"--")</f>
        <v>--</v>
      </c>
      <c r="BK57" t="str">
        <f ca="1">IF(ISNUMBER(Main!$F$10),IF(K57=0,0,(('Profile Data'!U57-K57)*(AX57-AK57))/(X57-K57)+AK57),"--")</f>
        <v>--</v>
      </c>
      <c r="BL57" t="str">
        <f ca="1">IF(ISNUMBER(Main!$F$11),IF(L57=0,0,(('Profile Data'!V57-L57)*(AY57-AL57))/(Y57-L57)+AL57),"--")</f>
        <v>--</v>
      </c>
      <c r="BM57" t="str">
        <f ca="1">IF(ISNUMBER(Main!$F$12),IF(M57=0,0,(('Profile Data'!W57-M57)*(AZ57-AM57))/(Z57-M57)+AM57),"--")</f>
        <v>--</v>
      </c>
      <c r="BN57" t="str">
        <f ca="1">IF(ISNUMBER(Main!$F$13),IF(N57=0,0,(('Profile Data'!X57-N57)*(BA57-AN57))/(AA57-N57)+AN57),"--")</f>
        <v>--</v>
      </c>
      <c r="BO57" t="str">
        <f ca="1">IF(ISNUMBER(Main!$F$14),IF(O57=0,0,(('Profile Data'!Y57-O57)*(BB57-AO57))/(AB57-O57)+AO57),"--")</f>
        <v>--</v>
      </c>
    </row>
    <row r="58" spans="1:67" x14ac:dyDescent="0.3">
      <c r="A58">
        <v>529</v>
      </c>
      <c r="B58">
        <v>311265</v>
      </c>
      <c r="D58" cm="1">
        <f t="array" aca="1" ref="D58" ca="1">IF(ISNUMBER(Main!$F$3),MAX(IF($A$2:$A$302&lt;'Profile Data'!N58,$A$2:$A$302)),"--")</f>
        <v>0</v>
      </c>
      <c r="E58" cm="1">
        <f t="array" aca="1" ref="E58" ca="1">IF(ISNUMBER(Main!$F$4),MAX(IF($A$2:$A$302&lt;'Profile Data'!O58,$A$2:$A$302)),"--")</f>
        <v>0</v>
      </c>
      <c r="F58" cm="1">
        <f t="array" aca="1" ref="F58" ca="1">IF(ISNUMBER(Main!$F$5),MAX(IF($A$2:$A$302&lt;'Profile Data'!P58,$A$2:$A$302)),"--")</f>
        <v>0</v>
      </c>
      <c r="G58" cm="1">
        <f t="array" aca="1" ref="G58" ca="1">IF(ISNUMBER(Main!$F$6),MAX(IF($A$2:$A$302&lt;'Profile Data'!Q58,$A$2:$A$302)),"--")</f>
        <v>0</v>
      </c>
      <c r="H58" cm="1">
        <f t="array" aca="1" ref="H58" ca="1">IF(ISNUMBER(Main!$F$7),MAX(IF($A$2:$A$302&lt;'Profile Data'!R58,$A$2:$A$302)),"--")</f>
        <v>0</v>
      </c>
      <c r="I58" cm="1">
        <f t="array" aca="1" ref="I58" ca="1">IF(ISNUMBER(Main!$F$8),MAX(IF($A$2:$A$302&lt;'Profile Data'!S58,$A$2:$A$302)),"--")</f>
        <v>0</v>
      </c>
      <c r="J58" t="str" cm="1">
        <f t="array" aca="1" ref="J58" ca="1">IF(ISNUMBER(Main!$F$9),MAX(IF($A$2:$A$302&lt;'Profile Data'!T58,$A$2:$A$302)),"--")</f>
        <v>--</v>
      </c>
      <c r="K58" t="str" cm="1">
        <f t="array" aca="1" ref="K58" ca="1">IF(ISNUMBER(Main!$F$10),MAX(IF($A$2:$A$302&lt;'Profile Data'!U58,$A$2:$A$302)),"--")</f>
        <v>--</v>
      </c>
      <c r="L58" t="str" cm="1">
        <f t="array" aca="1" ref="L58" ca="1">IF(ISNUMBER(Main!$F$11),MAX(IF($A$2:$A$302&lt;'Profile Data'!V58,$A$2:$A$302)),"--")</f>
        <v>--</v>
      </c>
      <c r="M58" t="str" cm="1">
        <f t="array" aca="1" ref="M58" ca="1">IF(ISNUMBER(Main!$F$12),MAX(IF($A$2:$A$302&lt;'Profile Data'!W58,$A$2:$A$302)),"--")</f>
        <v>--</v>
      </c>
      <c r="N58" t="str" cm="1">
        <f t="array" aca="1" ref="N58" ca="1">IF(ISNUMBER(Main!$F$13),MAX(IF($A$2:$A$302&lt;'Profile Data'!X58,$A$2:$A$302)),"--")</f>
        <v>--</v>
      </c>
      <c r="O58" t="str" cm="1">
        <f t="array" aca="1" ref="O58" ca="1">IF(ISNUMBER(Main!$F$14),MAX(IF($A$2:$A$302&lt;'Profile Data'!Y58,$A$2:$A$302)),"--")</f>
        <v>--</v>
      </c>
      <c r="Q58" cm="1">
        <f t="array" aca="1" ref="Q58" ca="1">IF(ISNUMBER(Main!$F$3),MIN(IF($A$2:$A$302&gt;'Profile Data'!N58,$A$2:$A$302)),"--")</f>
        <v>285</v>
      </c>
      <c r="R58" cm="1">
        <f t="array" aca="1" ref="R58" ca="1">IF(ISNUMBER(Main!$F$4),MIN(IF($A$2:$A$302&gt;'Profile Data'!O58,$A$2:$A$302)),"--")</f>
        <v>285</v>
      </c>
      <c r="S58" cm="1">
        <f t="array" aca="1" ref="S58" ca="1">IF(ISNUMBER(Main!$F$5),MIN(IF($A$2:$A$302&gt;'Profile Data'!P58,$A$2:$A$302)),"--")</f>
        <v>285</v>
      </c>
      <c r="T58" cm="1">
        <f t="array" aca="1" ref="T58" ca="1">IF(ISNUMBER(Main!$F$6),MIN(IF($A$2:$A$302&gt;'Profile Data'!Q58,$A$2:$A$302)),"--")</f>
        <v>285</v>
      </c>
      <c r="U58" cm="1">
        <f t="array" aca="1" ref="U58" ca="1">IF(ISNUMBER(Main!$F$7),MIN(IF($A$2:$A$302&gt;'Profile Data'!R58,$A$2:$A$302)),"--")</f>
        <v>285</v>
      </c>
      <c r="V58" cm="1">
        <f t="array" aca="1" ref="V58" ca="1">IF(ISNUMBER(Main!$F$8),MIN(IF($A$2:$A$302&gt;'Profile Data'!S58,$A$2:$A$302)),"--")</f>
        <v>285</v>
      </c>
      <c r="W58" t="str" cm="1">
        <f t="array" aca="1" ref="W58" ca="1">IF(ISNUMBER(Main!$F$9),MIN(IF($A$2:$A$302&gt;'Profile Data'!T58,$A$2:$A$302)),"--")</f>
        <v>--</v>
      </c>
      <c r="X58" t="str" cm="1">
        <f t="array" aca="1" ref="X58" ca="1">IF(ISNUMBER(Main!$F$10),MIN(IF($A$2:$A$302&gt;'Profile Data'!U58,$A$2:$A$302)),"--")</f>
        <v>--</v>
      </c>
      <c r="Y58" t="str" cm="1">
        <f t="array" aca="1" ref="Y58" ca="1">IF(ISNUMBER(Main!$F$11),MIN(IF($A$2:$A$302&gt;'Profile Data'!V58,$A$2:$A$302)),"--")</f>
        <v>--</v>
      </c>
      <c r="Z58" t="str" cm="1">
        <f t="array" aca="1" ref="Z58" ca="1">IF(ISNUMBER(Main!$F$12),MIN(IF($A$2:$A$302&gt;'Profile Data'!W58,$A$2:$A$302)),"--")</f>
        <v>--</v>
      </c>
      <c r="AA58" t="str" cm="1">
        <f t="array" aca="1" ref="AA58" ca="1">IF(ISNUMBER(Main!$F$13),MIN(IF($A$2:$A$302&gt;'Profile Data'!X58,$A$2:$A$302)),"--")</f>
        <v>--</v>
      </c>
      <c r="AB58" t="str" cm="1">
        <f t="array" aca="1" ref="AB58" ca="1">IF(ISNUMBER(Main!$F$14),MIN(IF($A$2:$A$302&gt;'Profile Data'!Y58,$A$2:$A$302)),"--")</f>
        <v>--</v>
      </c>
      <c r="AD58" t="e">
        <f ca="1">IF(ISNUMBER(Main!$F$3),INDEX($B$2:$B$302,MATCH(D58,$A$2:$A$302,0)),"--")</f>
        <v>#N/A</v>
      </c>
      <c r="AE58" t="e">
        <f ca="1">IF(ISNUMBER(Main!$F$4),INDEX($B$2:$B$302,MATCH(E58,$A$2:$A$302,0)),"--")</f>
        <v>#N/A</v>
      </c>
      <c r="AF58" t="e">
        <f ca="1">IF(ISNUMBER(Main!$F$5),INDEX($B$2:$B$302,MATCH(F58,$A$2:$A$302,0)),"--")</f>
        <v>#N/A</v>
      </c>
      <c r="AG58" t="e">
        <f ca="1">IF(ISNUMBER(Main!$F$6),INDEX($B$2:$B$302,MATCH(G58,$A$2:$A$302,0)),"--")</f>
        <v>#N/A</v>
      </c>
      <c r="AH58" t="e">
        <f ca="1">IF(ISNUMBER(Main!$F$7),INDEX($B$2:$B$302,MATCH(H58,$A$2:$A$302,0)),"--")</f>
        <v>#N/A</v>
      </c>
      <c r="AI58" t="e">
        <f ca="1">IF(ISNUMBER(Main!$F$8),INDEX($B$2:$B$302,MATCH(I58,$A$2:$A$302,0)),"--")</f>
        <v>#N/A</v>
      </c>
      <c r="AJ58" t="str">
        <f ca="1">IF(ISNUMBER(Main!$F$9),INDEX($B$2:$B$302,MATCH(J58,$A$2:$A$302,0)),"--")</f>
        <v>--</v>
      </c>
      <c r="AK58" t="str">
        <f ca="1">IF(ISNUMBER(Main!$F$10),INDEX($B$2:$B$302,MATCH(K58,$A$2:$A$302,0)),"--")</f>
        <v>--</v>
      </c>
      <c r="AL58" t="str">
        <f ca="1">IF(ISNUMBER(Main!$F$11),INDEX($B$2:$B$302,MATCH(L58,$A$2:$A$302,0)),"--")</f>
        <v>--</v>
      </c>
      <c r="AM58" t="str">
        <f ca="1">IF(ISNUMBER(Main!$F$12),INDEX($B$2:$B$302,MATCH(M58,$A$2:$A$302,0)),"--")</f>
        <v>--</v>
      </c>
      <c r="AN58" t="str">
        <f ca="1">IF(ISNUMBER(Main!$F$13),INDEX($B$2:$B$302,MATCH(N58,$A$2:$A$302,0)),"--")</f>
        <v>--</v>
      </c>
      <c r="AO58" t="str">
        <f ca="1">IF(ISNUMBER(Main!$F$14),INDEX($B$2:$B$302,MATCH(O58,$A$2:$A$302,0)),"--")</f>
        <v>--</v>
      </c>
      <c r="AQ58">
        <f ca="1">IF(ISNUMBER(Main!$F$3),INDEX($B$2:$B$302,MATCH(Q58,$A$2:$A$302,0)),"--")</f>
        <v>0</v>
      </c>
      <c r="AR58">
        <f ca="1">IF(ISNUMBER(Main!$F$4),INDEX($B$2:$B$302,MATCH(R58,$A$2:$A$302,0)),"--")</f>
        <v>0</v>
      </c>
      <c r="AS58">
        <f ca="1">IF(ISNUMBER(Main!$F$5),INDEX($B$2:$B$302,MATCH(S58,$A$2:$A$302,0)),"--")</f>
        <v>0</v>
      </c>
      <c r="AT58">
        <f ca="1">IF(ISNUMBER(Main!$F$6),INDEX($B$2:$B$302,MATCH(T58,$A$2:$A$302,0)),"--")</f>
        <v>0</v>
      </c>
      <c r="AU58">
        <f ca="1">IF(ISNUMBER(Main!$F$7),INDEX($B$2:$B$302,MATCH(U58,$A$2:$A$302,0)),"--")</f>
        <v>0</v>
      </c>
      <c r="AV58">
        <f ca="1">IF(ISNUMBER(Main!$F$8),INDEX($B$2:$B$302,MATCH(V58,$A$2:$A$302,0)),"--")</f>
        <v>0</v>
      </c>
      <c r="AW58" t="str">
        <f ca="1">IF(ISNUMBER(Main!$F$9),INDEX($B$2:$B$302,MATCH(W58,$A$2:$A$302,0)),"--")</f>
        <v>--</v>
      </c>
      <c r="AX58" t="str">
        <f ca="1">IF(ISNUMBER(Main!$F$10),INDEX($B$2:$B$302,MATCH(X58,$A$2:$A$302,0)),"--")</f>
        <v>--</v>
      </c>
      <c r="AY58" t="str">
        <f ca="1">IF(ISNUMBER(Main!$F$11),INDEX($B$2:$B$302,MATCH(Y58,$A$2:$A$302,0)),"--")</f>
        <v>--</v>
      </c>
      <c r="AZ58" t="str">
        <f ca="1">IF(ISNUMBER(Main!$F$12),INDEX($B$2:$B$302,MATCH(Z58,$A$2:$A$302,0)),"--")</f>
        <v>--</v>
      </c>
      <c r="BA58" t="str">
        <f ca="1">IF(ISNUMBER(Main!$F$13),INDEX($B$2:$B$302,MATCH(AA58,$A$2:$A$302,0)),"--")</f>
        <v>--</v>
      </c>
      <c r="BB58" t="str">
        <f ca="1">IF(ISNUMBER(Main!$F$14),INDEX($B$2:$B$302,MATCH(AB58,$A$2:$A$302,0)),"--")</f>
        <v>--</v>
      </c>
      <c r="BD58">
        <f ca="1">IF(ISNUMBER(Main!$F$3),IF(D58=0,0,(('Profile Data'!N58-D58)*(AQ58-AD58))/(Q58-D58)+AD58),"--")</f>
        <v>0</v>
      </c>
      <c r="BE58">
        <f ca="1">IF(ISNUMBER(Main!$F$4),IF(E58=0,0,(('Profile Data'!O58-E58)*(AR58-AE58))/(R58-E58)+AE58),"--")</f>
        <v>0</v>
      </c>
      <c r="BF58">
        <f ca="1">IF(ISNUMBER(Main!$F$5),IF(F58=0,0,(('Profile Data'!P58-F58)*(AS58-AF58))/(S58-F58)+AF58),"--")</f>
        <v>0</v>
      </c>
      <c r="BG58">
        <f ca="1">IF(ISNUMBER(Main!$F$6),IF(G58=0,0,(('Profile Data'!Q58-G58)*(AT58-AG58))/(T58-G58)+AG58),"--")</f>
        <v>0</v>
      </c>
      <c r="BH58">
        <f ca="1">IF(ISNUMBER(Main!$F$7),IF(H58=0,0,(('Profile Data'!R58-H58)*(AU58-AH58))/(U58-H58)+AH58),"--")</f>
        <v>0</v>
      </c>
      <c r="BI58">
        <f ca="1">IF(ISNUMBER(Main!$F$8),IF(I58=0,0,(('Profile Data'!S58-I58)*(AV58-AI58))/(V58-I58)+AI58),"--")</f>
        <v>0</v>
      </c>
      <c r="BJ58" t="str">
        <f ca="1">IF(ISNUMBER(Main!$F$9),IF(J58=0,0,(('Profile Data'!T58-J58)*(AW58-AJ58))/(W58-J58)+AJ58),"--")</f>
        <v>--</v>
      </c>
      <c r="BK58" t="str">
        <f ca="1">IF(ISNUMBER(Main!$F$10),IF(K58=0,0,(('Profile Data'!U58-K58)*(AX58-AK58))/(X58-K58)+AK58),"--")</f>
        <v>--</v>
      </c>
      <c r="BL58" t="str">
        <f ca="1">IF(ISNUMBER(Main!$F$11),IF(L58=0,0,(('Profile Data'!V58-L58)*(AY58-AL58))/(Y58-L58)+AL58),"--")</f>
        <v>--</v>
      </c>
      <c r="BM58" t="str">
        <f ca="1">IF(ISNUMBER(Main!$F$12),IF(M58=0,0,(('Profile Data'!W58-M58)*(AZ58-AM58))/(Z58-M58)+AM58),"--")</f>
        <v>--</v>
      </c>
      <c r="BN58" t="str">
        <f ca="1">IF(ISNUMBER(Main!$F$13),IF(N58=0,0,(('Profile Data'!X58-N58)*(BA58-AN58))/(AA58-N58)+AN58),"--")</f>
        <v>--</v>
      </c>
      <c r="BO58" t="str">
        <f ca="1">IF(ISNUMBER(Main!$F$14),IF(O58=0,0,(('Profile Data'!Y58-O58)*(BB58-AO58))/(AB58-O58)+AO58),"--")</f>
        <v>--</v>
      </c>
    </row>
    <row r="59" spans="1:67" x14ac:dyDescent="0.3">
      <c r="A59">
        <v>528</v>
      </c>
      <c r="B59">
        <v>307615</v>
      </c>
      <c r="D59" cm="1">
        <f t="array" aca="1" ref="D59" ca="1">IF(ISNUMBER(Main!$F$3),MAX(IF($A$2:$A$302&lt;'Profile Data'!N59,$A$2:$A$302)),"--")</f>
        <v>0</v>
      </c>
      <c r="E59" cm="1">
        <f t="array" aca="1" ref="E59" ca="1">IF(ISNUMBER(Main!$F$4),MAX(IF($A$2:$A$302&lt;'Profile Data'!O59,$A$2:$A$302)),"--")</f>
        <v>0</v>
      </c>
      <c r="F59" cm="1">
        <f t="array" aca="1" ref="F59" ca="1">IF(ISNUMBER(Main!$F$5),MAX(IF($A$2:$A$302&lt;'Profile Data'!P59,$A$2:$A$302)),"--")</f>
        <v>0</v>
      </c>
      <c r="G59" cm="1">
        <f t="array" aca="1" ref="G59" ca="1">IF(ISNUMBER(Main!$F$6),MAX(IF($A$2:$A$302&lt;'Profile Data'!Q59,$A$2:$A$302)),"--")</f>
        <v>0</v>
      </c>
      <c r="H59" cm="1">
        <f t="array" aca="1" ref="H59" ca="1">IF(ISNUMBER(Main!$F$7),MAX(IF($A$2:$A$302&lt;'Profile Data'!R59,$A$2:$A$302)),"--")</f>
        <v>0</v>
      </c>
      <c r="I59" cm="1">
        <f t="array" aca="1" ref="I59" ca="1">IF(ISNUMBER(Main!$F$8),MAX(IF($A$2:$A$302&lt;'Profile Data'!S59,$A$2:$A$302)),"--")</f>
        <v>0</v>
      </c>
      <c r="J59" t="str" cm="1">
        <f t="array" aca="1" ref="J59" ca="1">IF(ISNUMBER(Main!$F$9),MAX(IF($A$2:$A$302&lt;'Profile Data'!T59,$A$2:$A$302)),"--")</f>
        <v>--</v>
      </c>
      <c r="K59" t="str" cm="1">
        <f t="array" aca="1" ref="K59" ca="1">IF(ISNUMBER(Main!$F$10),MAX(IF($A$2:$A$302&lt;'Profile Data'!U59,$A$2:$A$302)),"--")</f>
        <v>--</v>
      </c>
      <c r="L59" t="str" cm="1">
        <f t="array" aca="1" ref="L59" ca="1">IF(ISNUMBER(Main!$F$11),MAX(IF($A$2:$A$302&lt;'Profile Data'!V59,$A$2:$A$302)),"--")</f>
        <v>--</v>
      </c>
      <c r="M59" t="str" cm="1">
        <f t="array" aca="1" ref="M59" ca="1">IF(ISNUMBER(Main!$F$12),MAX(IF($A$2:$A$302&lt;'Profile Data'!W59,$A$2:$A$302)),"--")</f>
        <v>--</v>
      </c>
      <c r="N59" t="str" cm="1">
        <f t="array" aca="1" ref="N59" ca="1">IF(ISNUMBER(Main!$F$13),MAX(IF($A$2:$A$302&lt;'Profile Data'!X59,$A$2:$A$302)),"--")</f>
        <v>--</v>
      </c>
      <c r="O59" t="str" cm="1">
        <f t="array" aca="1" ref="O59" ca="1">IF(ISNUMBER(Main!$F$14),MAX(IF($A$2:$A$302&lt;'Profile Data'!Y59,$A$2:$A$302)),"--")</f>
        <v>--</v>
      </c>
      <c r="Q59" cm="1">
        <f t="array" aca="1" ref="Q59" ca="1">IF(ISNUMBER(Main!$F$3),MIN(IF($A$2:$A$302&gt;'Profile Data'!N59,$A$2:$A$302)),"--")</f>
        <v>285</v>
      </c>
      <c r="R59" cm="1">
        <f t="array" aca="1" ref="R59" ca="1">IF(ISNUMBER(Main!$F$4),MIN(IF($A$2:$A$302&gt;'Profile Data'!O59,$A$2:$A$302)),"--")</f>
        <v>285</v>
      </c>
      <c r="S59" cm="1">
        <f t="array" aca="1" ref="S59" ca="1">IF(ISNUMBER(Main!$F$5),MIN(IF($A$2:$A$302&gt;'Profile Data'!P59,$A$2:$A$302)),"--")</f>
        <v>285</v>
      </c>
      <c r="T59" cm="1">
        <f t="array" aca="1" ref="T59" ca="1">IF(ISNUMBER(Main!$F$6),MIN(IF($A$2:$A$302&gt;'Profile Data'!Q59,$A$2:$A$302)),"--")</f>
        <v>285</v>
      </c>
      <c r="U59" cm="1">
        <f t="array" aca="1" ref="U59" ca="1">IF(ISNUMBER(Main!$F$7),MIN(IF($A$2:$A$302&gt;'Profile Data'!R59,$A$2:$A$302)),"--")</f>
        <v>285</v>
      </c>
      <c r="V59" cm="1">
        <f t="array" aca="1" ref="V59" ca="1">IF(ISNUMBER(Main!$F$8),MIN(IF($A$2:$A$302&gt;'Profile Data'!S59,$A$2:$A$302)),"--")</f>
        <v>285</v>
      </c>
      <c r="W59" t="str" cm="1">
        <f t="array" aca="1" ref="W59" ca="1">IF(ISNUMBER(Main!$F$9),MIN(IF($A$2:$A$302&gt;'Profile Data'!T59,$A$2:$A$302)),"--")</f>
        <v>--</v>
      </c>
      <c r="X59" t="str" cm="1">
        <f t="array" aca="1" ref="X59" ca="1">IF(ISNUMBER(Main!$F$10),MIN(IF($A$2:$A$302&gt;'Profile Data'!U59,$A$2:$A$302)),"--")</f>
        <v>--</v>
      </c>
      <c r="Y59" t="str" cm="1">
        <f t="array" aca="1" ref="Y59" ca="1">IF(ISNUMBER(Main!$F$11),MIN(IF($A$2:$A$302&gt;'Profile Data'!V59,$A$2:$A$302)),"--")</f>
        <v>--</v>
      </c>
      <c r="Z59" t="str" cm="1">
        <f t="array" aca="1" ref="Z59" ca="1">IF(ISNUMBER(Main!$F$12),MIN(IF($A$2:$A$302&gt;'Profile Data'!W59,$A$2:$A$302)),"--")</f>
        <v>--</v>
      </c>
      <c r="AA59" t="str" cm="1">
        <f t="array" aca="1" ref="AA59" ca="1">IF(ISNUMBER(Main!$F$13),MIN(IF($A$2:$A$302&gt;'Profile Data'!X59,$A$2:$A$302)),"--")</f>
        <v>--</v>
      </c>
      <c r="AB59" t="str" cm="1">
        <f t="array" aca="1" ref="AB59" ca="1">IF(ISNUMBER(Main!$F$14),MIN(IF($A$2:$A$302&gt;'Profile Data'!Y59,$A$2:$A$302)),"--")</f>
        <v>--</v>
      </c>
      <c r="AD59" t="e">
        <f ca="1">IF(ISNUMBER(Main!$F$3),INDEX($B$2:$B$302,MATCH(D59,$A$2:$A$302,0)),"--")</f>
        <v>#N/A</v>
      </c>
      <c r="AE59" t="e">
        <f ca="1">IF(ISNUMBER(Main!$F$4),INDEX($B$2:$B$302,MATCH(E59,$A$2:$A$302,0)),"--")</f>
        <v>#N/A</v>
      </c>
      <c r="AF59" t="e">
        <f ca="1">IF(ISNUMBER(Main!$F$5),INDEX($B$2:$B$302,MATCH(F59,$A$2:$A$302,0)),"--")</f>
        <v>#N/A</v>
      </c>
      <c r="AG59" t="e">
        <f ca="1">IF(ISNUMBER(Main!$F$6),INDEX($B$2:$B$302,MATCH(G59,$A$2:$A$302,0)),"--")</f>
        <v>#N/A</v>
      </c>
      <c r="AH59" t="e">
        <f ca="1">IF(ISNUMBER(Main!$F$7),INDEX($B$2:$B$302,MATCH(H59,$A$2:$A$302,0)),"--")</f>
        <v>#N/A</v>
      </c>
      <c r="AI59" t="e">
        <f ca="1">IF(ISNUMBER(Main!$F$8),INDEX($B$2:$B$302,MATCH(I59,$A$2:$A$302,0)),"--")</f>
        <v>#N/A</v>
      </c>
      <c r="AJ59" t="str">
        <f ca="1">IF(ISNUMBER(Main!$F$9),INDEX($B$2:$B$302,MATCH(J59,$A$2:$A$302,0)),"--")</f>
        <v>--</v>
      </c>
      <c r="AK59" t="str">
        <f ca="1">IF(ISNUMBER(Main!$F$10),INDEX($B$2:$B$302,MATCH(K59,$A$2:$A$302,0)),"--")</f>
        <v>--</v>
      </c>
      <c r="AL59" t="str">
        <f ca="1">IF(ISNUMBER(Main!$F$11),INDEX($B$2:$B$302,MATCH(L59,$A$2:$A$302,0)),"--")</f>
        <v>--</v>
      </c>
      <c r="AM59" t="str">
        <f ca="1">IF(ISNUMBER(Main!$F$12),INDEX($B$2:$B$302,MATCH(M59,$A$2:$A$302,0)),"--")</f>
        <v>--</v>
      </c>
      <c r="AN59" t="str">
        <f ca="1">IF(ISNUMBER(Main!$F$13),INDEX($B$2:$B$302,MATCH(N59,$A$2:$A$302,0)),"--")</f>
        <v>--</v>
      </c>
      <c r="AO59" t="str">
        <f ca="1">IF(ISNUMBER(Main!$F$14),INDEX($B$2:$B$302,MATCH(O59,$A$2:$A$302,0)),"--")</f>
        <v>--</v>
      </c>
      <c r="AQ59">
        <f ca="1">IF(ISNUMBER(Main!$F$3),INDEX($B$2:$B$302,MATCH(Q59,$A$2:$A$302,0)),"--")</f>
        <v>0</v>
      </c>
      <c r="AR59">
        <f ca="1">IF(ISNUMBER(Main!$F$4),INDEX($B$2:$B$302,MATCH(R59,$A$2:$A$302,0)),"--")</f>
        <v>0</v>
      </c>
      <c r="AS59">
        <f ca="1">IF(ISNUMBER(Main!$F$5),INDEX($B$2:$B$302,MATCH(S59,$A$2:$A$302,0)),"--")</f>
        <v>0</v>
      </c>
      <c r="AT59">
        <f ca="1">IF(ISNUMBER(Main!$F$6),INDEX($B$2:$B$302,MATCH(T59,$A$2:$A$302,0)),"--")</f>
        <v>0</v>
      </c>
      <c r="AU59">
        <f ca="1">IF(ISNUMBER(Main!$F$7),INDEX($B$2:$B$302,MATCH(U59,$A$2:$A$302,0)),"--")</f>
        <v>0</v>
      </c>
      <c r="AV59">
        <f ca="1">IF(ISNUMBER(Main!$F$8),INDEX($B$2:$B$302,MATCH(V59,$A$2:$A$302,0)),"--")</f>
        <v>0</v>
      </c>
      <c r="AW59" t="str">
        <f ca="1">IF(ISNUMBER(Main!$F$9),INDEX($B$2:$B$302,MATCH(W59,$A$2:$A$302,0)),"--")</f>
        <v>--</v>
      </c>
      <c r="AX59" t="str">
        <f ca="1">IF(ISNUMBER(Main!$F$10),INDEX($B$2:$B$302,MATCH(X59,$A$2:$A$302,0)),"--")</f>
        <v>--</v>
      </c>
      <c r="AY59" t="str">
        <f ca="1">IF(ISNUMBER(Main!$F$11),INDEX($B$2:$B$302,MATCH(Y59,$A$2:$A$302,0)),"--")</f>
        <v>--</v>
      </c>
      <c r="AZ59" t="str">
        <f ca="1">IF(ISNUMBER(Main!$F$12),INDEX($B$2:$B$302,MATCH(Z59,$A$2:$A$302,0)),"--")</f>
        <v>--</v>
      </c>
      <c r="BA59" t="str">
        <f ca="1">IF(ISNUMBER(Main!$F$13),INDEX($B$2:$B$302,MATCH(AA59,$A$2:$A$302,0)),"--")</f>
        <v>--</v>
      </c>
      <c r="BB59" t="str">
        <f ca="1">IF(ISNUMBER(Main!$F$14),INDEX($B$2:$B$302,MATCH(AB59,$A$2:$A$302,0)),"--")</f>
        <v>--</v>
      </c>
      <c r="BD59">
        <f ca="1">IF(ISNUMBER(Main!$F$3),IF(D59=0,0,(('Profile Data'!N59-D59)*(AQ59-AD59))/(Q59-D59)+AD59),"--")</f>
        <v>0</v>
      </c>
      <c r="BE59">
        <f ca="1">IF(ISNUMBER(Main!$F$4),IF(E59=0,0,(('Profile Data'!O59-E59)*(AR59-AE59))/(R59-E59)+AE59),"--")</f>
        <v>0</v>
      </c>
      <c r="BF59">
        <f ca="1">IF(ISNUMBER(Main!$F$5),IF(F59=0,0,(('Profile Data'!P59-F59)*(AS59-AF59))/(S59-F59)+AF59),"--")</f>
        <v>0</v>
      </c>
      <c r="BG59">
        <f ca="1">IF(ISNUMBER(Main!$F$6),IF(G59=0,0,(('Profile Data'!Q59-G59)*(AT59-AG59))/(T59-G59)+AG59),"--")</f>
        <v>0</v>
      </c>
      <c r="BH59">
        <f ca="1">IF(ISNUMBER(Main!$F$7),IF(H59=0,0,(('Profile Data'!R59-H59)*(AU59-AH59))/(U59-H59)+AH59),"--")</f>
        <v>0</v>
      </c>
      <c r="BI59">
        <f ca="1">IF(ISNUMBER(Main!$F$8),IF(I59=0,0,(('Profile Data'!S59-I59)*(AV59-AI59))/(V59-I59)+AI59),"--")</f>
        <v>0</v>
      </c>
      <c r="BJ59" t="str">
        <f ca="1">IF(ISNUMBER(Main!$F$9),IF(J59=0,0,(('Profile Data'!T59-J59)*(AW59-AJ59))/(W59-J59)+AJ59),"--")</f>
        <v>--</v>
      </c>
      <c r="BK59" t="str">
        <f ca="1">IF(ISNUMBER(Main!$F$10),IF(K59=0,0,(('Profile Data'!U59-K59)*(AX59-AK59))/(X59-K59)+AK59),"--")</f>
        <v>--</v>
      </c>
      <c r="BL59" t="str">
        <f ca="1">IF(ISNUMBER(Main!$F$11),IF(L59=0,0,(('Profile Data'!V59-L59)*(AY59-AL59))/(Y59-L59)+AL59),"--")</f>
        <v>--</v>
      </c>
      <c r="BM59" t="str">
        <f ca="1">IF(ISNUMBER(Main!$F$12),IF(M59=0,0,(('Profile Data'!W59-M59)*(AZ59-AM59))/(Z59-M59)+AM59),"--")</f>
        <v>--</v>
      </c>
      <c r="BN59" t="str">
        <f ca="1">IF(ISNUMBER(Main!$F$13),IF(N59=0,0,(('Profile Data'!X59-N59)*(BA59-AN59))/(AA59-N59)+AN59),"--")</f>
        <v>--</v>
      </c>
      <c r="BO59" t="str">
        <f ca="1">IF(ISNUMBER(Main!$F$14),IF(O59=0,0,(('Profile Data'!Y59-O59)*(BB59-AO59))/(AB59-O59)+AO59),"--")</f>
        <v>--</v>
      </c>
    </row>
    <row r="60" spans="1:67" x14ac:dyDescent="0.3">
      <c r="A60">
        <v>527</v>
      </c>
      <c r="B60">
        <v>303993</v>
      </c>
      <c r="D60" cm="1">
        <f t="array" aca="1" ref="D60" ca="1">IF(ISNUMBER(Main!$F$3),MAX(IF($A$2:$A$302&lt;'Profile Data'!N60,$A$2:$A$302)),"--")</f>
        <v>0</v>
      </c>
      <c r="E60" cm="1">
        <f t="array" aca="1" ref="E60" ca="1">IF(ISNUMBER(Main!$F$4),MAX(IF($A$2:$A$302&lt;'Profile Data'!O60,$A$2:$A$302)),"--")</f>
        <v>0</v>
      </c>
      <c r="F60" cm="1">
        <f t="array" aca="1" ref="F60" ca="1">IF(ISNUMBER(Main!$F$5),MAX(IF($A$2:$A$302&lt;'Profile Data'!P60,$A$2:$A$302)),"--")</f>
        <v>0</v>
      </c>
      <c r="G60" cm="1">
        <f t="array" aca="1" ref="G60" ca="1">IF(ISNUMBER(Main!$F$6),MAX(IF($A$2:$A$302&lt;'Profile Data'!Q60,$A$2:$A$302)),"--")</f>
        <v>0</v>
      </c>
      <c r="H60" cm="1">
        <f t="array" aca="1" ref="H60" ca="1">IF(ISNUMBER(Main!$F$7),MAX(IF($A$2:$A$302&lt;'Profile Data'!R60,$A$2:$A$302)),"--")</f>
        <v>0</v>
      </c>
      <c r="I60" cm="1">
        <f t="array" aca="1" ref="I60" ca="1">IF(ISNUMBER(Main!$F$8),MAX(IF($A$2:$A$302&lt;'Profile Data'!S60,$A$2:$A$302)),"--")</f>
        <v>0</v>
      </c>
      <c r="J60" t="str" cm="1">
        <f t="array" aca="1" ref="J60" ca="1">IF(ISNUMBER(Main!$F$9),MAX(IF($A$2:$A$302&lt;'Profile Data'!T60,$A$2:$A$302)),"--")</f>
        <v>--</v>
      </c>
      <c r="K60" t="str" cm="1">
        <f t="array" aca="1" ref="K60" ca="1">IF(ISNUMBER(Main!$F$10),MAX(IF($A$2:$A$302&lt;'Profile Data'!U60,$A$2:$A$302)),"--")</f>
        <v>--</v>
      </c>
      <c r="L60" t="str" cm="1">
        <f t="array" aca="1" ref="L60" ca="1">IF(ISNUMBER(Main!$F$11),MAX(IF($A$2:$A$302&lt;'Profile Data'!V60,$A$2:$A$302)),"--")</f>
        <v>--</v>
      </c>
      <c r="M60" t="str" cm="1">
        <f t="array" aca="1" ref="M60" ca="1">IF(ISNUMBER(Main!$F$12),MAX(IF($A$2:$A$302&lt;'Profile Data'!W60,$A$2:$A$302)),"--")</f>
        <v>--</v>
      </c>
      <c r="N60" t="str" cm="1">
        <f t="array" aca="1" ref="N60" ca="1">IF(ISNUMBER(Main!$F$13),MAX(IF($A$2:$A$302&lt;'Profile Data'!X60,$A$2:$A$302)),"--")</f>
        <v>--</v>
      </c>
      <c r="O60" t="str" cm="1">
        <f t="array" aca="1" ref="O60" ca="1">IF(ISNUMBER(Main!$F$14),MAX(IF($A$2:$A$302&lt;'Profile Data'!Y60,$A$2:$A$302)),"--")</f>
        <v>--</v>
      </c>
      <c r="Q60" cm="1">
        <f t="array" aca="1" ref="Q60" ca="1">IF(ISNUMBER(Main!$F$3),MIN(IF($A$2:$A$302&gt;'Profile Data'!N60,$A$2:$A$302)),"--")</f>
        <v>285</v>
      </c>
      <c r="R60" cm="1">
        <f t="array" aca="1" ref="R60" ca="1">IF(ISNUMBER(Main!$F$4),MIN(IF($A$2:$A$302&gt;'Profile Data'!O60,$A$2:$A$302)),"--")</f>
        <v>285</v>
      </c>
      <c r="S60" cm="1">
        <f t="array" aca="1" ref="S60" ca="1">IF(ISNUMBER(Main!$F$5),MIN(IF($A$2:$A$302&gt;'Profile Data'!P60,$A$2:$A$302)),"--")</f>
        <v>285</v>
      </c>
      <c r="T60" cm="1">
        <f t="array" aca="1" ref="T60" ca="1">IF(ISNUMBER(Main!$F$6),MIN(IF($A$2:$A$302&gt;'Profile Data'!Q60,$A$2:$A$302)),"--")</f>
        <v>285</v>
      </c>
      <c r="U60" cm="1">
        <f t="array" aca="1" ref="U60" ca="1">IF(ISNUMBER(Main!$F$7),MIN(IF($A$2:$A$302&gt;'Profile Data'!R60,$A$2:$A$302)),"--")</f>
        <v>285</v>
      </c>
      <c r="V60" cm="1">
        <f t="array" aca="1" ref="V60" ca="1">IF(ISNUMBER(Main!$F$8),MIN(IF($A$2:$A$302&gt;'Profile Data'!S60,$A$2:$A$302)),"--")</f>
        <v>285</v>
      </c>
      <c r="W60" t="str" cm="1">
        <f t="array" aca="1" ref="W60" ca="1">IF(ISNUMBER(Main!$F$9),MIN(IF($A$2:$A$302&gt;'Profile Data'!T60,$A$2:$A$302)),"--")</f>
        <v>--</v>
      </c>
      <c r="X60" t="str" cm="1">
        <f t="array" aca="1" ref="X60" ca="1">IF(ISNUMBER(Main!$F$10),MIN(IF($A$2:$A$302&gt;'Profile Data'!U60,$A$2:$A$302)),"--")</f>
        <v>--</v>
      </c>
      <c r="Y60" t="str" cm="1">
        <f t="array" aca="1" ref="Y60" ca="1">IF(ISNUMBER(Main!$F$11),MIN(IF($A$2:$A$302&gt;'Profile Data'!V60,$A$2:$A$302)),"--")</f>
        <v>--</v>
      </c>
      <c r="Z60" t="str" cm="1">
        <f t="array" aca="1" ref="Z60" ca="1">IF(ISNUMBER(Main!$F$12),MIN(IF($A$2:$A$302&gt;'Profile Data'!W60,$A$2:$A$302)),"--")</f>
        <v>--</v>
      </c>
      <c r="AA60" t="str" cm="1">
        <f t="array" aca="1" ref="AA60" ca="1">IF(ISNUMBER(Main!$F$13),MIN(IF($A$2:$A$302&gt;'Profile Data'!X60,$A$2:$A$302)),"--")</f>
        <v>--</v>
      </c>
      <c r="AB60" t="str" cm="1">
        <f t="array" aca="1" ref="AB60" ca="1">IF(ISNUMBER(Main!$F$14),MIN(IF($A$2:$A$302&gt;'Profile Data'!Y60,$A$2:$A$302)),"--")</f>
        <v>--</v>
      </c>
      <c r="AD60" t="e">
        <f ca="1">IF(ISNUMBER(Main!$F$3),INDEX($B$2:$B$302,MATCH(D60,$A$2:$A$302,0)),"--")</f>
        <v>#N/A</v>
      </c>
      <c r="AE60" t="e">
        <f ca="1">IF(ISNUMBER(Main!$F$4),INDEX($B$2:$B$302,MATCH(E60,$A$2:$A$302,0)),"--")</f>
        <v>#N/A</v>
      </c>
      <c r="AF60" t="e">
        <f ca="1">IF(ISNUMBER(Main!$F$5),INDEX($B$2:$B$302,MATCH(F60,$A$2:$A$302,0)),"--")</f>
        <v>#N/A</v>
      </c>
      <c r="AG60" t="e">
        <f ca="1">IF(ISNUMBER(Main!$F$6),INDEX($B$2:$B$302,MATCH(G60,$A$2:$A$302,0)),"--")</f>
        <v>#N/A</v>
      </c>
      <c r="AH60" t="e">
        <f ca="1">IF(ISNUMBER(Main!$F$7),INDEX($B$2:$B$302,MATCH(H60,$A$2:$A$302,0)),"--")</f>
        <v>#N/A</v>
      </c>
      <c r="AI60" t="e">
        <f ca="1">IF(ISNUMBER(Main!$F$8),INDEX($B$2:$B$302,MATCH(I60,$A$2:$A$302,0)),"--")</f>
        <v>#N/A</v>
      </c>
      <c r="AJ60" t="str">
        <f ca="1">IF(ISNUMBER(Main!$F$9),INDEX($B$2:$B$302,MATCH(J60,$A$2:$A$302,0)),"--")</f>
        <v>--</v>
      </c>
      <c r="AK60" t="str">
        <f ca="1">IF(ISNUMBER(Main!$F$10),INDEX($B$2:$B$302,MATCH(K60,$A$2:$A$302,0)),"--")</f>
        <v>--</v>
      </c>
      <c r="AL60" t="str">
        <f ca="1">IF(ISNUMBER(Main!$F$11),INDEX($B$2:$B$302,MATCH(L60,$A$2:$A$302,0)),"--")</f>
        <v>--</v>
      </c>
      <c r="AM60" t="str">
        <f ca="1">IF(ISNUMBER(Main!$F$12),INDEX($B$2:$B$302,MATCH(M60,$A$2:$A$302,0)),"--")</f>
        <v>--</v>
      </c>
      <c r="AN60" t="str">
        <f ca="1">IF(ISNUMBER(Main!$F$13),INDEX($B$2:$B$302,MATCH(N60,$A$2:$A$302,0)),"--")</f>
        <v>--</v>
      </c>
      <c r="AO60" t="str">
        <f ca="1">IF(ISNUMBER(Main!$F$14),INDEX($B$2:$B$302,MATCH(O60,$A$2:$A$302,0)),"--")</f>
        <v>--</v>
      </c>
      <c r="AQ60">
        <f ca="1">IF(ISNUMBER(Main!$F$3),INDEX($B$2:$B$302,MATCH(Q60,$A$2:$A$302,0)),"--")</f>
        <v>0</v>
      </c>
      <c r="AR60">
        <f ca="1">IF(ISNUMBER(Main!$F$4),INDEX($B$2:$B$302,MATCH(R60,$A$2:$A$302,0)),"--")</f>
        <v>0</v>
      </c>
      <c r="AS60">
        <f ca="1">IF(ISNUMBER(Main!$F$5),INDEX($B$2:$B$302,MATCH(S60,$A$2:$A$302,0)),"--")</f>
        <v>0</v>
      </c>
      <c r="AT60">
        <f ca="1">IF(ISNUMBER(Main!$F$6),INDEX($B$2:$B$302,MATCH(T60,$A$2:$A$302,0)),"--")</f>
        <v>0</v>
      </c>
      <c r="AU60">
        <f ca="1">IF(ISNUMBER(Main!$F$7),INDEX($B$2:$B$302,MATCH(U60,$A$2:$A$302,0)),"--")</f>
        <v>0</v>
      </c>
      <c r="AV60">
        <f ca="1">IF(ISNUMBER(Main!$F$8),INDEX($B$2:$B$302,MATCH(V60,$A$2:$A$302,0)),"--")</f>
        <v>0</v>
      </c>
      <c r="AW60" t="str">
        <f ca="1">IF(ISNUMBER(Main!$F$9),INDEX($B$2:$B$302,MATCH(W60,$A$2:$A$302,0)),"--")</f>
        <v>--</v>
      </c>
      <c r="AX60" t="str">
        <f ca="1">IF(ISNUMBER(Main!$F$10),INDEX($B$2:$B$302,MATCH(X60,$A$2:$A$302,0)),"--")</f>
        <v>--</v>
      </c>
      <c r="AY60" t="str">
        <f ca="1">IF(ISNUMBER(Main!$F$11),INDEX($B$2:$B$302,MATCH(Y60,$A$2:$A$302,0)),"--")</f>
        <v>--</v>
      </c>
      <c r="AZ60" t="str">
        <f ca="1">IF(ISNUMBER(Main!$F$12),INDEX($B$2:$B$302,MATCH(Z60,$A$2:$A$302,0)),"--")</f>
        <v>--</v>
      </c>
      <c r="BA60" t="str">
        <f ca="1">IF(ISNUMBER(Main!$F$13),INDEX($B$2:$B$302,MATCH(AA60,$A$2:$A$302,0)),"--")</f>
        <v>--</v>
      </c>
      <c r="BB60" t="str">
        <f ca="1">IF(ISNUMBER(Main!$F$14),INDEX($B$2:$B$302,MATCH(AB60,$A$2:$A$302,0)),"--")</f>
        <v>--</v>
      </c>
      <c r="BD60">
        <f ca="1">IF(ISNUMBER(Main!$F$3),IF(D60=0,0,(('Profile Data'!N60-D60)*(AQ60-AD60))/(Q60-D60)+AD60),"--")</f>
        <v>0</v>
      </c>
      <c r="BE60">
        <f ca="1">IF(ISNUMBER(Main!$F$4),IF(E60=0,0,(('Profile Data'!O60-E60)*(AR60-AE60))/(R60-E60)+AE60),"--")</f>
        <v>0</v>
      </c>
      <c r="BF60">
        <f ca="1">IF(ISNUMBER(Main!$F$5),IF(F60=0,0,(('Profile Data'!P60-F60)*(AS60-AF60))/(S60-F60)+AF60),"--")</f>
        <v>0</v>
      </c>
      <c r="BG60">
        <f ca="1">IF(ISNUMBER(Main!$F$6),IF(G60=0,0,(('Profile Data'!Q60-G60)*(AT60-AG60))/(T60-G60)+AG60),"--")</f>
        <v>0</v>
      </c>
      <c r="BH60">
        <f ca="1">IF(ISNUMBER(Main!$F$7),IF(H60=0,0,(('Profile Data'!R60-H60)*(AU60-AH60))/(U60-H60)+AH60),"--")</f>
        <v>0</v>
      </c>
      <c r="BI60">
        <f ca="1">IF(ISNUMBER(Main!$F$8),IF(I60=0,0,(('Profile Data'!S60-I60)*(AV60-AI60))/(V60-I60)+AI60),"--")</f>
        <v>0</v>
      </c>
      <c r="BJ60" t="str">
        <f ca="1">IF(ISNUMBER(Main!$F$9),IF(J60=0,0,(('Profile Data'!T60-J60)*(AW60-AJ60))/(W60-J60)+AJ60),"--")</f>
        <v>--</v>
      </c>
      <c r="BK60" t="str">
        <f ca="1">IF(ISNUMBER(Main!$F$10),IF(K60=0,0,(('Profile Data'!U60-K60)*(AX60-AK60))/(X60-K60)+AK60),"--")</f>
        <v>--</v>
      </c>
      <c r="BL60" t="str">
        <f ca="1">IF(ISNUMBER(Main!$F$11),IF(L60=0,0,(('Profile Data'!V60-L60)*(AY60-AL60))/(Y60-L60)+AL60),"--")</f>
        <v>--</v>
      </c>
      <c r="BM60" t="str">
        <f ca="1">IF(ISNUMBER(Main!$F$12),IF(M60=0,0,(('Profile Data'!W60-M60)*(AZ60-AM60))/(Z60-M60)+AM60),"--")</f>
        <v>--</v>
      </c>
      <c r="BN60" t="str">
        <f ca="1">IF(ISNUMBER(Main!$F$13),IF(N60=0,0,(('Profile Data'!X60-N60)*(BA60-AN60))/(AA60-N60)+AN60),"--")</f>
        <v>--</v>
      </c>
      <c r="BO60" t="str">
        <f ca="1">IF(ISNUMBER(Main!$F$14),IF(O60=0,0,(('Profile Data'!Y60-O60)*(BB60-AO60))/(AB60-O60)+AO60),"--")</f>
        <v>--</v>
      </c>
    </row>
    <row r="61" spans="1:67" x14ac:dyDescent="0.3">
      <c r="A61">
        <v>526</v>
      </c>
      <c r="B61">
        <v>300396</v>
      </c>
      <c r="D61" cm="1">
        <f t="array" aca="1" ref="D61" ca="1">IF(ISNUMBER(Main!$F$3),MAX(IF($A$2:$A$302&lt;'Profile Data'!N61,$A$2:$A$302)),"--")</f>
        <v>0</v>
      </c>
      <c r="E61" cm="1">
        <f t="array" aca="1" ref="E61" ca="1">IF(ISNUMBER(Main!$F$4),MAX(IF($A$2:$A$302&lt;'Profile Data'!O61,$A$2:$A$302)),"--")</f>
        <v>0</v>
      </c>
      <c r="F61" cm="1">
        <f t="array" aca="1" ref="F61" ca="1">IF(ISNUMBER(Main!$F$5),MAX(IF($A$2:$A$302&lt;'Profile Data'!P61,$A$2:$A$302)),"--")</f>
        <v>0</v>
      </c>
      <c r="G61" cm="1">
        <f t="array" aca="1" ref="G61" ca="1">IF(ISNUMBER(Main!$F$6),MAX(IF($A$2:$A$302&lt;'Profile Data'!Q61,$A$2:$A$302)),"--")</f>
        <v>0</v>
      </c>
      <c r="H61" cm="1">
        <f t="array" aca="1" ref="H61" ca="1">IF(ISNUMBER(Main!$F$7),MAX(IF($A$2:$A$302&lt;'Profile Data'!R61,$A$2:$A$302)),"--")</f>
        <v>0</v>
      </c>
      <c r="I61" cm="1">
        <f t="array" aca="1" ref="I61" ca="1">IF(ISNUMBER(Main!$F$8),MAX(IF($A$2:$A$302&lt;'Profile Data'!S61,$A$2:$A$302)),"--")</f>
        <v>0</v>
      </c>
      <c r="J61" t="str" cm="1">
        <f t="array" aca="1" ref="J61" ca="1">IF(ISNUMBER(Main!$F$9),MAX(IF($A$2:$A$302&lt;'Profile Data'!T61,$A$2:$A$302)),"--")</f>
        <v>--</v>
      </c>
      <c r="K61" t="str" cm="1">
        <f t="array" aca="1" ref="K61" ca="1">IF(ISNUMBER(Main!$F$10),MAX(IF($A$2:$A$302&lt;'Profile Data'!U61,$A$2:$A$302)),"--")</f>
        <v>--</v>
      </c>
      <c r="L61" t="str" cm="1">
        <f t="array" aca="1" ref="L61" ca="1">IF(ISNUMBER(Main!$F$11),MAX(IF($A$2:$A$302&lt;'Profile Data'!V61,$A$2:$A$302)),"--")</f>
        <v>--</v>
      </c>
      <c r="M61" t="str" cm="1">
        <f t="array" aca="1" ref="M61" ca="1">IF(ISNUMBER(Main!$F$12),MAX(IF($A$2:$A$302&lt;'Profile Data'!W61,$A$2:$A$302)),"--")</f>
        <v>--</v>
      </c>
      <c r="N61" t="str" cm="1">
        <f t="array" aca="1" ref="N61" ca="1">IF(ISNUMBER(Main!$F$13),MAX(IF($A$2:$A$302&lt;'Profile Data'!X61,$A$2:$A$302)),"--")</f>
        <v>--</v>
      </c>
      <c r="O61" t="str" cm="1">
        <f t="array" aca="1" ref="O61" ca="1">IF(ISNUMBER(Main!$F$14),MAX(IF($A$2:$A$302&lt;'Profile Data'!Y61,$A$2:$A$302)),"--")</f>
        <v>--</v>
      </c>
      <c r="Q61" cm="1">
        <f t="array" aca="1" ref="Q61" ca="1">IF(ISNUMBER(Main!$F$3),MIN(IF($A$2:$A$302&gt;'Profile Data'!N61,$A$2:$A$302)),"--")</f>
        <v>285</v>
      </c>
      <c r="R61" cm="1">
        <f t="array" aca="1" ref="R61" ca="1">IF(ISNUMBER(Main!$F$4),MIN(IF($A$2:$A$302&gt;'Profile Data'!O61,$A$2:$A$302)),"--")</f>
        <v>285</v>
      </c>
      <c r="S61" cm="1">
        <f t="array" aca="1" ref="S61" ca="1">IF(ISNUMBER(Main!$F$5),MIN(IF($A$2:$A$302&gt;'Profile Data'!P61,$A$2:$A$302)),"--")</f>
        <v>285</v>
      </c>
      <c r="T61" cm="1">
        <f t="array" aca="1" ref="T61" ca="1">IF(ISNUMBER(Main!$F$6),MIN(IF($A$2:$A$302&gt;'Profile Data'!Q61,$A$2:$A$302)),"--")</f>
        <v>285</v>
      </c>
      <c r="U61" cm="1">
        <f t="array" aca="1" ref="U61" ca="1">IF(ISNUMBER(Main!$F$7),MIN(IF($A$2:$A$302&gt;'Profile Data'!R61,$A$2:$A$302)),"--")</f>
        <v>285</v>
      </c>
      <c r="V61" cm="1">
        <f t="array" aca="1" ref="V61" ca="1">IF(ISNUMBER(Main!$F$8),MIN(IF($A$2:$A$302&gt;'Profile Data'!S61,$A$2:$A$302)),"--")</f>
        <v>285</v>
      </c>
      <c r="W61" t="str" cm="1">
        <f t="array" aca="1" ref="W61" ca="1">IF(ISNUMBER(Main!$F$9),MIN(IF($A$2:$A$302&gt;'Profile Data'!T61,$A$2:$A$302)),"--")</f>
        <v>--</v>
      </c>
      <c r="X61" t="str" cm="1">
        <f t="array" aca="1" ref="X61" ca="1">IF(ISNUMBER(Main!$F$10),MIN(IF($A$2:$A$302&gt;'Profile Data'!U61,$A$2:$A$302)),"--")</f>
        <v>--</v>
      </c>
      <c r="Y61" t="str" cm="1">
        <f t="array" aca="1" ref="Y61" ca="1">IF(ISNUMBER(Main!$F$11),MIN(IF($A$2:$A$302&gt;'Profile Data'!V61,$A$2:$A$302)),"--")</f>
        <v>--</v>
      </c>
      <c r="Z61" t="str" cm="1">
        <f t="array" aca="1" ref="Z61" ca="1">IF(ISNUMBER(Main!$F$12),MIN(IF($A$2:$A$302&gt;'Profile Data'!W61,$A$2:$A$302)),"--")</f>
        <v>--</v>
      </c>
      <c r="AA61" t="str" cm="1">
        <f t="array" aca="1" ref="AA61" ca="1">IF(ISNUMBER(Main!$F$13),MIN(IF($A$2:$A$302&gt;'Profile Data'!X61,$A$2:$A$302)),"--")</f>
        <v>--</v>
      </c>
      <c r="AB61" t="str" cm="1">
        <f t="array" aca="1" ref="AB61" ca="1">IF(ISNUMBER(Main!$F$14),MIN(IF($A$2:$A$302&gt;'Profile Data'!Y61,$A$2:$A$302)),"--")</f>
        <v>--</v>
      </c>
      <c r="AD61" t="e">
        <f ca="1">IF(ISNUMBER(Main!$F$3),INDEX($B$2:$B$302,MATCH(D61,$A$2:$A$302,0)),"--")</f>
        <v>#N/A</v>
      </c>
      <c r="AE61" t="e">
        <f ca="1">IF(ISNUMBER(Main!$F$4),INDEX($B$2:$B$302,MATCH(E61,$A$2:$A$302,0)),"--")</f>
        <v>#N/A</v>
      </c>
      <c r="AF61" t="e">
        <f ca="1">IF(ISNUMBER(Main!$F$5),INDEX($B$2:$B$302,MATCH(F61,$A$2:$A$302,0)),"--")</f>
        <v>#N/A</v>
      </c>
      <c r="AG61" t="e">
        <f ca="1">IF(ISNUMBER(Main!$F$6),INDEX($B$2:$B$302,MATCH(G61,$A$2:$A$302,0)),"--")</f>
        <v>#N/A</v>
      </c>
      <c r="AH61" t="e">
        <f ca="1">IF(ISNUMBER(Main!$F$7),INDEX($B$2:$B$302,MATCH(H61,$A$2:$A$302,0)),"--")</f>
        <v>#N/A</v>
      </c>
      <c r="AI61" t="e">
        <f ca="1">IF(ISNUMBER(Main!$F$8),INDEX($B$2:$B$302,MATCH(I61,$A$2:$A$302,0)),"--")</f>
        <v>#N/A</v>
      </c>
      <c r="AJ61" t="str">
        <f ca="1">IF(ISNUMBER(Main!$F$9),INDEX($B$2:$B$302,MATCH(J61,$A$2:$A$302,0)),"--")</f>
        <v>--</v>
      </c>
      <c r="AK61" t="str">
        <f ca="1">IF(ISNUMBER(Main!$F$10),INDEX($B$2:$B$302,MATCH(K61,$A$2:$A$302,0)),"--")</f>
        <v>--</v>
      </c>
      <c r="AL61" t="str">
        <f ca="1">IF(ISNUMBER(Main!$F$11),INDEX($B$2:$B$302,MATCH(L61,$A$2:$A$302,0)),"--")</f>
        <v>--</v>
      </c>
      <c r="AM61" t="str">
        <f ca="1">IF(ISNUMBER(Main!$F$12),INDEX($B$2:$B$302,MATCH(M61,$A$2:$A$302,0)),"--")</f>
        <v>--</v>
      </c>
      <c r="AN61" t="str">
        <f ca="1">IF(ISNUMBER(Main!$F$13),INDEX($B$2:$B$302,MATCH(N61,$A$2:$A$302,0)),"--")</f>
        <v>--</v>
      </c>
      <c r="AO61" t="str">
        <f ca="1">IF(ISNUMBER(Main!$F$14),INDEX($B$2:$B$302,MATCH(O61,$A$2:$A$302,0)),"--")</f>
        <v>--</v>
      </c>
      <c r="AQ61">
        <f ca="1">IF(ISNUMBER(Main!$F$3),INDEX($B$2:$B$302,MATCH(Q61,$A$2:$A$302,0)),"--")</f>
        <v>0</v>
      </c>
      <c r="AR61">
        <f ca="1">IF(ISNUMBER(Main!$F$4),INDEX($B$2:$B$302,MATCH(R61,$A$2:$A$302,0)),"--")</f>
        <v>0</v>
      </c>
      <c r="AS61">
        <f ca="1">IF(ISNUMBER(Main!$F$5),INDEX($B$2:$B$302,MATCH(S61,$A$2:$A$302,0)),"--")</f>
        <v>0</v>
      </c>
      <c r="AT61">
        <f ca="1">IF(ISNUMBER(Main!$F$6),INDEX($B$2:$B$302,MATCH(T61,$A$2:$A$302,0)),"--")</f>
        <v>0</v>
      </c>
      <c r="AU61">
        <f ca="1">IF(ISNUMBER(Main!$F$7),INDEX($B$2:$B$302,MATCH(U61,$A$2:$A$302,0)),"--")</f>
        <v>0</v>
      </c>
      <c r="AV61">
        <f ca="1">IF(ISNUMBER(Main!$F$8),INDEX($B$2:$B$302,MATCH(V61,$A$2:$A$302,0)),"--")</f>
        <v>0</v>
      </c>
      <c r="AW61" t="str">
        <f ca="1">IF(ISNUMBER(Main!$F$9),INDEX($B$2:$B$302,MATCH(W61,$A$2:$A$302,0)),"--")</f>
        <v>--</v>
      </c>
      <c r="AX61" t="str">
        <f ca="1">IF(ISNUMBER(Main!$F$10),INDEX($B$2:$B$302,MATCH(X61,$A$2:$A$302,0)),"--")</f>
        <v>--</v>
      </c>
      <c r="AY61" t="str">
        <f ca="1">IF(ISNUMBER(Main!$F$11),INDEX($B$2:$B$302,MATCH(Y61,$A$2:$A$302,0)),"--")</f>
        <v>--</v>
      </c>
      <c r="AZ61" t="str">
        <f ca="1">IF(ISNUMBER(Main!$F$12),INDEX($B$2:$B$302,MATCH(Z61,$A$2:$A$302,0)),"--")</f>
        <v>--</v>
      </c>
      <c r="BA61" t="str">
        <f ca="1">IF(ISNUMBER(Main!$F$13),INDEX($B$2:$B$302,MATCH(AA61,$A$2:$A$302,0)),"--")</f>
        <v>--</v>
      </c>
      <c r="BB61" t="str">
        <f ca="1">IF(ISNUMBER(Main!$F$14),INDEX($B$2:$B$302,MATCH(AB61,$A$2:$A$302,0)),"--")</f>
        <v>--</v>
      </c>
      <c r="BD61">
        <f ca="1">IF(ISNUMBER(Main!$F$3),IF(D61=0,0,(('Profile Data'!N61-D61)*(AQ61-AD61))/(Q61-D61)+AD61),"--")</f>
        <v>0</v>
      </c>
      <c r="BE61">
        <f ca="1">IF(ISNUMBER(Main!$F$4),IF(E61=0,0,(('Profile Data'!O61-E61)*(AR61-AE61))/(R61-E61)+AE61),"--")</f>
        <v>0</v>
      </c>
      <c r="BF61">
        <f ca="1">IF(ISNUMBER(Main!$F$5),IF(F61=0,0,(('Profile Data'!P61-F61)*(AS61-AF61))/(S61-F61)+AF61),"--")</f>
        <v>0</v>
      </c>
      <c r="BG61">
        <f ca="1">IF(ISNUMBER(Main!$F$6),IF(G61=0,0,(('Profile Data'!Q61-G61)*(AT61-AG61))/(T61-G61)+AG61),"--")</f>
        <v>0</v>
      </c>
      <c r="BH61">
        <f ca="1">IF(ISNUMBER(Main!$F$7),IF(H61=0,0,(('Profile Data'!R61-H61)*(AU61-AH61))/(U61-H61)+AH61),"--")</f>
        <v>0</v>
      </c>
      <c r="BI61">
        <f ca="1">IF(ISNUMBER(Main!$F$8),IF(I61=0,0,(('Profile Data'!S61-I61)*(AV61-AI61))/(V61-I61)+AI61),"--")</f>
        <v>0</v>
      </c>
      <c r="BJ61" t="str">
        <f ca="1">IF(ISNUMBER(Main!$F$9),IF(J61=0,0,(('Profile Data'!T61-J61)*(AW61-AJ61))/(W61-J61)+AJ61),"--")</f>
        <v>--</v>
      </c>
      <c r="BK61" t="str">
        <f ca="1">IF(ISNUMBER(Main!$F$10),IF(K61=0,0,(('Profile Data'!U61-K61)*(AX61-AK61))/(X61-K61)+AK61),"--")</f>
        <v>--</v>
      </c>
      <c r="BL61" t="str">
        <f ca="1">IF(ISNUMBER(Main!$F$11),IF(L61=0,0,(('Profile Data'!V61-L61)*(AY61-AL61))/(Y61-L61)+AL61),"--")</f>
        <v>--</v>
      </c>
      <c r="BM61" t="str">
        <f ca="1">IF(ISNUMBER(Main!$F$12),IF(M61=0,0,(('Profile Data'!W61-M61)*(AZ61-AM61))/(Z61-M61)+AM61),"--")</f>
        <v>--</v>
      </c>
      <c r="BN61" t="str">
        <f ca="1">IF(ISNUMBER(Main!$F$13),IF(N61=0,0,(('Profile Data'!X61-N61)*(BA61-AN61))/(AA61-N61)+AN61),"--")</f>
        <v>--</v>
      </c>
      <c r="BO61" t="str">
        <f ca="1">IF(ISNUMBER(Main!$F$14),IF(O61=0,0,(('Profile Data'!Y61-O61)*(BB61-AO61))/(AB61-O61)+AO61),"--")</f>
        <v>--</v>
      </c>
    </row>
    <row r="62" spans="1:67" x14ac:dyDescent="0.3">
      <c r="A62">
        <v>525</v>
      </c>
      <c r="B62">
        <v>296826</v>
      </c>
      <c r="D62" cm="1">
        <f t="array" aca="1" ref="D62" ca="1">IF(ISNUMBER(Main!$F$3),MAX(IF($A$2:$A$302&lt;'Profile Data'!N62,$A$2:$A$302)),"--")</f>
        <v>0</v>
      </c>
      <c r="E62" cm="1">
        <f t="array" aca="1" ref="E62" ca="1">IF(ISNUMBER(Main!$F$4),MAX(IF($A$2:$A$302&lt;'Profile Data'!O62,$A$2:$A$302)),"--")</f>
        <v>0</v>
      </c>
      <c r="F62" cm="1">
        <f t="array" aca="1" ref="F62" ca="1">IF(ISNUMBER(Main!$F$5),MAX(IF($A$2:$A$302&lt;'Profile Data'!P62,$A$2:$A$302)),"--")</f>
        <v>0</v>
      </c>
      <c r="G62" cm="1">
        <f t="array" aca="1" ref="G62" ca="1">IF(ISNUMBER(Main!$F$6),MAX(IF($A$2:$A$302&lt;'Profile Data'!Q62,$A$2:$A$302)),"--")</f>
        <v>0</v>
      </c>
      <c r="H62" cm="1">
        <f t="array" aca="1" ref="H62" ca="1">IF(ISNUMBER(Main!$F$7),MAX(IF($A$2:$A$302&lt;'Profile Data'!R62,$A$2:$A$302)),"--")</f>
        <v>0</v>
      </c>
      <c r="I62" cm="1">
        <f t="array" aca="1" ref="I62" ca="1">IF(ISNUMBER(Main!$F$8),MAX(IF($A$2:$A$302&lt;'Profile Data'!S62,$A$2:$A$302)),"--")</f>
        <v>0</v>
      </c>
      <c r="J62" t="str" cm="1">
        <f t="array" aca="1" ref="J62" ca="1">IF(ISNUMBER(Main!$F$9),MAX(IF($A$2:$A$302&lt;'Profile Data'!T62,$A$2:$A$302)),"--")</f>
        <v>--</v>
      </c>
      <c r="K62" t="str" cm="1">
        <f t="array" aca="1" ref="K62" ca="1">IF(ISNUMBER(Main!$F$10),MAX(IF($A$2:$A$302&lt;'Profile Data'!U62,$A$2:$A$302)),"--")</f>
        <v>--</v>
      </c>
      <c r="L62" t="str" cm="1">
        <f t="array" aca="1" ref="L62" ca="1">IF(ISNUMBER(Main!$F$11),MAX(IF($A$2:$A$302&lt;'Profile Data'!V62,$A$2:$A$302)),"--")</f>
        <v>--</v>
      </c>
      <c r="M62" t="str" cm="1">
        <f t="array" aca="1" ref="M62" ca="1">IF(ISNUMBER(Main!$F$12),MAX(IF($A$2:$A$302&lt;'Profile Data'!W62,$A$2:$A$302)),"--")</f>
        <v>--</v>
      </c>
      <c r="N62" t="str" cm="1">
        <f t="array" aca="1" ref="N62" ca="1">IF(ISNUMBER(Main!$F$13),MAX(IF($A$2:$A$302&lt;'Profile Data'!X62,$A$2:$A$302)),"--")</f>
        <v>--</v>
      </c>
      <c r="O62" t="str" cm="1">
        <f t="array" aca="1" ref="O62" ca="1">IF(ISNUMBER(Main!$F$14),MAX(IF($A$2:$A$302&lt;'Profile Data'!Y62,$A$2:$A$302)),"--")</f>
        <v>--</v>
      </c>
      <c r="Q62" cm="1">
        <f t="array" aca="1" ref="Q62" ca="1">IF(ISNUMBER(Main!$F$3),MIN(IF($A$2:$A$302&gt;'Profile Data'!N62,$A$2:$A$302)),"--")</f>
        <v>285</v>
      </c>
      <c r="R62" cm="1">
        <f t="array" aca="1" ref="R62" ca="1">IF(ISNUMBER(Main!$F$4),MIN(IF($A$2:$A$302&gt;'Profile Data'!O62,$A$2:$A$302)),"--")</f>
        <v>285</v>
      </c>
      <c r="S62" cm="1">
        <f t="array" aca="1" ref="S62" ca="1">IF(ISNUMBER(Main!$F$5),MIN(IF($A$2:$A$302&gt;'Profile Data'!P62,$A$2:$A$302)),"--")</f>
        <v>285</v>
      </c>
      <c r="T62" cm="1">
        <f t="array" aca="1" ref="T62" ca="1">IF(ISNUMBER(Main!$F$6),MIN(IF($A$2:$A$302&gt;'Profile Data'!Q62,$A$2:$A$302)),"--")</f>
        <v>285</v>
      </c>
      <c r="U62" cm="1">
        <f t="array" aca="1" ref="U62" ca="1">IF(ISNUMBER(Main!$F$7),MIN(IF($A$2:$A$302&gt;'Profile Data'!R62,$A$2:$A$302)),"--")</f>
        <v>285</v>
      </c>
      <c r="V62" cm="1">
        <f t="array" aca="1" ref="V62" ca="1">IF(ISNUMBER(Main!$F$8),MIN(IF($A$2:$A$302&gt;'Profile Data'!S62,$A$2:$A$302)),"--")</f>
        <v>285</v>
      </c>
      <c r="W62" t="str" cm="1">
        <f t="array" aca="1" ref="W62" ca="1">IF(ISNUMBER(Main!$F$9),MIN(IF($A$2:$A$302&gt;'Profile Data'!T62,$A$2:$A$302)),"--")</f>
        <v>--</v>
      </c>
      <c r="X62" t="str" cm="1">
        <f t="array" aca="1" ref="X62" ca="1">IF(ISNUMBER(Main!$F$10),MIN(IF($A$2:$A$302&gt;'Profile Data'!U62,$A$2:$A$302)),"--")</f>
        <v>--</v>
      </c>
      <c r="Y62" t="str" cm="1">
        <f t="array" aca="1" ref="Y62" ca="1">IF(ISNUMBER(Main!$F$11),MIN(IF($A$2:$A$302&gt;'Profile Data'!V62,$A$2:$A$302)),"--")</f>
        <v>--</v>
      </c>
      <c r="Z62" t="str" cm="1">
        <f t="array" aca="1" ref="Z62" ca="1">IF(ISNUMBER(Main!$F$12),MIN(IF($A$2:$A$302&gt;'Profile Data'!W62,$A$2:$A$302)),"--")</f>
        <v>--</v>
      </c>
      <c r="AA62" t="str" cm="1">
        <f t="array" aca="1" ref="AA62" ca="1">IF(ISNUMBER(Main!$F$13),MIN(IF($A$2:$A$302&gt;'Profile Data'!X62,$A$2:$A$302)),"--")</f>
        <v>--</v>
      </c>
      <c r="AB62" t="str" cm="1">
        <f t="array" aca="1" ref="AB62" ca="1">IF(ISNUMBER(Main!$F$14),MIN(IF($A$2:$A$302&gt;'Profile Data'!Y62,$A$2:$A$302)),"--")</f>
        <v>--</v>
      </c>
      <c r="AD62" t="e">
        <f ca="1">IF(ISNUMBER(Main!$F$3),INDEX($B$2:$B$302,MATCH(D62,$A$2:$A$302,0)),"--")</f>
        <v>#N/A</v>
      </c>
      <c r="AE62" t="e">
        <f ca="1">IF(ISNUMBER(Main!$F$4),INDEX($B$2:$B$302,MATCH(E62,$A$2:$A$302,0)),"--")</f>
        <v>#N/A</v>
      </c>
      <c r="AF62" t="e">
        <f ca="1">IF(ISNUMBER(Main!$F$5),INDEX($B$2:$B$302,MATCH(F62,$A$2:$A$302,0)),"--")</f>
        <v>#N/A</v>
      </c>
      <c r="AG62" t="e">
        <f ca="1">IF(ISNUMBER(Main!$F$6),INDEX($B$2:$B$302,MATCH(G62,$A$2:$A$302,0)),"--")</f>
        <v>#N/A</v>
      </c>
      <c r="AH62" t="e">
        <f ca="1">IF(ISNUMBER(Main!$F$7),INDEX($B$2:$B$302,MATCH(H62,$A$2:$A$302,0)),"--")</f>
        <v>#N/A</v>
      </c>
      <c r="AI62" t="e">
        <f ca="1">IF(ISNUMBER(Main!$F$8),INDEX($B$2:$B$302,MATCH(I62,$A$2:$A$302,0)),"--")</f>
        <v>#N/A</v>
      </c>
      <c r="AJ62" t="str">
        <f ca="1">IF(ISNUMBER(Main!$F$9),INDEX($B$2:$B$302,MATCH(J62,$A$2:$A$302,0)),"--")</f>
        <v>--</v>
      </c>
      <c r="AK62" t="str">
        <f ca="1">IF(ISNUMBER(Main!$F$10),INDEX($B$2:$B$302,MATCH(K62,$A$2:$A$302,0)),"--")</f>
        <v>--</v>
      </c>
      <c r="AL62" t="str">
        <f ca="1">IF(ISNUMBER(Main!$F$11),INDEX($B$2:$B$302,MATCH(L62,$A$2:$A$302,0)),"--")</f>
        <v>--</v>
      </c>
      <c r="AM62" t="str">
        <f ca="1">IF(ISNUMBER(Main!$F$12),INDEX($B$2:$B$302,MATCH(M62,$A$2:$A$302,0)),"--")</f>
        <v>--</v>
      </c>
      <c r="AN62" t="str">
        <f ca="1">IF(ISNUMBER(Main!$F$13),INDEX($B$2:$B$302,MATCH(N62,$A$2:$A$302,0)),"--")</f>
        <v>--</v>
      </c>
      <c r="AO62" t="str">
        <f ca="1">IF(ISNUMBER(Main!$F$14),INDEX($B$2:$B$302,MATCH(O62,$A$2:$A$302,0)),"--")</f>
        <v>--</v>
      </c>
      <c r="AQ62">
        <f ca="1">IF(ISNUMBER(Main!$F$3),INDEX($B$2:$B$302,MATCH(Q62,$A$2:$A$302,0)),"--")</f>
        <v>0</v>
      </c>
      <c r="AR62">
        <f ca="1">IF(ISNUMBER(Main!$F$4),INDEX($B$2:$B$302,MATCH(R62,$A$2:$A$302,0)),"--")</f>
        <v>0</v>
      </c>
      <c r="AS62">
        <f ca="1">IF(ISNUMBER(Main!$F$5),INDEX($B$2:$B$302,MATCH(S62,$A$2:$A$302,0)),"--")</f>
        <v>0</v>
      </c>
      <c r="AT62">
        <f ca="1">IF(ISNUMBER(Main!$F$6),INDEX($B$2:$B$302,MATCH(T62,$A$2:$A$302,0)),"--")</f>
        <v>0</v>
      </c>
      <c r="AU62">
        <f ca="1">IF(ISNUMBER(Main!$F$7),INDEX($B$2:$B$302,MATCH(U62,$A$2:$A$302,0)),"--")</f>
        <v>0</v>
      </c>
      <c r="AV62">
        <f ca="1">IF(ISNUMBER(Main!$F$8),INDEX($B$2:$B$302,MATCH(V62,$A$2:$A$302,0)),"--")</f>
        <v>0</v>
      </c>
      <c r="AW62" t="str">
        <f ca="1">IF(ISNUMBER(Main!$F$9),INDEX($B$2:$B$302,MATCH(W62,$A$2:$A$302,0)),"--")</f>
        <v>--</v>
      </c>
      <c r="AX62" t="str">
        <f ca="1">IF(ISNUMBER(Main!$F$10),INDEX($B$2:$B$302,MATCH(X62,$A$2:$A$302,0)),"--")</f>
        <v>--</v>
      </c>
      <c r="AY62" t="str">
        <f ca="1">IF(ISNUMBER(Main!$F$11),INDEX($B$2:$B$302,MATCH(Y62,$A$2:$A$302,0)),"--")</f>
        <v>--</v>
      </c>
      <c r="AZ62" t="str">
        <f ca="1">IF(ISNUMBER(Main!$F$12),INDEX($B$2:$B$302,MATCH(Z62,$A$2:$A$302,0)),"--")</f>
        <v>--</v>
      </c>
      <c r="BA62" t="str">
        <f ca="1">IF(ISNUMBER(Main!$F$13),INDEX($B$2:$B$302,MATCH(AA62,$A$2:$A$302,0)),"--")</f>
        <v>--</v>
      </c>
      <c r="BB62" t="str">
        <f ca="1">IF(ISNUMBER(Main!$F$14),INDEX($B$2:$B$302,MATCH(AB62,$A$2:$A$302,0)),"--")</f>
        <v>--</v>
      </c>
      <c r="BD62">
        <f ca="1">IF(ISNUMBER(Main!$F$3),IF(D62=0,0,(('Profile Data'!N62-D62)*(AQ62-AD62))/(Q62-D62)+AD62),"--")</f>
        <v>0</v>
      </c>
      <c r="BE62">
        <f ca="1">IF(ISNUMBER(Main!$F$4),IF(E62=0,0,(('Profile Data'!O62-E62)*(AR62-AE62))/(R62-E62)+AE62),"--")</f>
        <v>0</v>
      </c>
      <c r="BF62">
        <f ca="1">IF(ISNUMBER(Main!$F$5),IF(F62=0,0,(('Profile Data'!P62-F62)*(AS62-AF62))/(S62-F62)+AF62),"--")</f>
        <v>0</v>
      </c>
      <c r="BG62">
        <f ca="1">IF(ISNUMBER(Main!$F$6),IF(G62=0,0,(('Profile Data'!Q62-G62)*(AT62-AG62))/(T62-G62)+AG62),"--")</f>
        <v>0</v>
      </c>
      <c r="BH62">
        <f ca="1">IF(ISNUMBER(Main!$F$7),IF(H62=0,0,(('Profile Data'!R62-H62)*(AU62-AH62))/(U62-H62)+AH62),"--")</f>
        <v>0</v>
      </c>
      <c r="BI62">
        <f ca="1">IF(ISNUMBER(Main!$F$8),IF(I62=0,0,(('Profile Data'!S62-I62)*(AV62-AI62))/(V62-I62)+AI62),"--")</f>
        <v>0</v>
      </c>
      <c r="BJ62" t="str">
        <f ca="1">IF(ISNUMBER(Main!$F$9),IF(J62=0,0,(('Profile Data'!T62-J62)*(AW62-AJ62))/(W62-J62)+AJ62),"--")</f>
        <v>--</v>
      </c>
      <c r="BK62" t="str">
        <f ca="1">IF(ISNUMBER(Main!$F$10),IF(K62=0,0,(('Profile Data'!U62-K62)*(AX62-AK62))/(X62-K62)+AK62),"--")</f>
        <v>--</v>
      </c>
      <c r="BL62" t="str">
        <f ca="1">IF(ISNUMBER(Main!$F$11),IF(L62=0,0,(('Profile Data'!V62-L62)*(AY62-AL62))/(Y62-L62)+AL62),"--")</f>
        <v>--</v>
      </c>
      <c r="BM62" t="str">
        <f ca="1">IF(ISNUMBER(Main!$F$12),IF(M62=0,0,(('Profile Data'!W62-M62)*(AZ62-AM62))/(Z62-M62)+AM62),"--")</f>
        <v>--</v>
      </c>
      <c r="BN62" t="str">
        <f ca="1">IF(ISNUMBER(Main!$F$13),IF(N62=0,0,(('Profile Data'!X62-N62)*(BA62-AN62))/(AA62-N62)+AN62),"--")</f>
        <v>--</v>
      </c>
      <c r="BO62" t="str">
        <f ca="1">IF(ISNUMBER(Main!$F$14),IF(O62=0,0,(('Profile Data'!Y62-O62)*(BB62-AO62))/(AB62-O62)+AO62),"--")</f>
        <v>--</v>
      </c>
    </row>
    <row r="63" spans="1:67" x14ac:dyDescent="0.3">
      <c r="A63">
        <v>524</v>
      </c>
      <c r="B63">
        <v>293282</v>
      </c>
      <c r="D63" cm="1">
        <f t="array" aca="1" ref="D63" ca="1">IF(ISNUMBER(Main!$F$3),MAX(IF($A$2:$A$302&lt;'Profile Data'!N63,$A$2:$A$302)),"--")</f>
        <v>0</v>
      </c>
      <c r="E63" cm="1">
        <f t="array" aca="1" ref="E63" ca="1">IF(ISNUMBER(Main!$F$4),MAX(IF($A$2:$A$302&lt;'Profile Data'!O63,$A$2:$A$302)),"--")</f>
        <v>0</v>
      </c>
      <c r="F63" cm="1">
        <f t="array" aca="1" ref="F63" ca="1">IF(ISNUMBER(Main!$F$5),MAX(IF($A$2:$A$302&lt;'Profile Data'!P63,$A$2:$A$302)),"--")</f>
        <v>0</v>
      </c>
      <c r="G63" cm="1">
        <f t="array" aca="1" ref="G63" ca="1">IF(ISNUMBER(Main!$F$6),MAX(IF($A$2:$A$302&lt;'Profile Data'!Q63,$A$2:$A$302)),"--")</f>
        <v>0</v>
      </c>
      <c r="H63" cm="1">
        <f t="array" aca="1" ref="H63" ca="1">IF(ISNUMBER(Main!$F$7),MAX(IF($A$2:$A$302&lt;'Profile Data'!R63,$A$2:$A$302)),"--")</f>
        <v>0</v>
      </c>
      <c r="I63" cm="1">
        <f t="array" aca="1" ref="I63" ca="1">IF(ISNUMBER(Main!$F$8),MAX(IF($A$2:$A$302&lt;'Profile Data'!S63,$A$2:$A$302)),"--")</f>
        <v>0</v>
      </c>
      <c r="J63" t="str" cm="1">
        <f t="array" aca="1" ref="J63" ca="1">IF(ISNUMBER(Main!$F$9),MAX(IF($A$2:$A$302&lt;'Profile Data'!T63,$A$2:$A$302)),"--")</f>
        <v>--</v>
      </c>
      <c r="K63" t="str" cm="1">
        <f t="array" aca="1" ref="K63" ca="1">IF(ISNUMBER(Main!$F$10),MAX(IF($A$2:$A$302&lt;'Profile Data'!U63,$A$2:$A$302)),"--")</f>
        <v>--</v>
      </c>
      <c r="L63" t="str" cm="1">
        <f t="array" aca="1" ref="L63" ca="1">IF(ISNUMBER(Main!$F$11),MAX(IF($A$2:$A$302&lt;'Profile Data'!V63,$A$2:$A$302)),"--")</f>
        <v>--</v>
      </c>
      <c r="M63" t="str" cm="1">
        <f t="array" aca="1" ref="M63" ca="1">IF(ISNUMBER(Main!$F$12),MAX(IF($A$2:$A$302&lt;'Profile Data'!W63,$A$2:$A$302)),"--")</f>
        <v>--</v>
      </c>
      <c r="N63" t="str" cm="1">
        <f t="array" aca="1" ref="N63" ca="1">IF(ISNUMBER(Main!$F$13),MAX(IF($A$2:$A$302&lt;'Profile Data'!X63,$A$2:$A$302)),"--")</f>
        <v>--</v>
      </c>
      <c r="O63" t="str" cm="1">
        <f t="array" aca="1" ref="O63" ca="1">IF(ISNUMBER(Main!$F$14),MAX(IF($A$2:$A$302&lt;'Profile Data'!Y63,$A$2:$A$302)),"--")</f>
        <v>--</v>
      </c>
      <c r="Q63" cm="1">
        <f t="array" aca="1" ref="Q63" ca="1">IF(ISNUMBER(Main!$F$3),MIN(IF($A$2:$A$302&gt;'Profile Data'!N63,$A$2:$A$302)),"--")</f>
        <v>285</v>
      </c>
      <c r="R63" cm="1">
        <f t="array" aca="1" ref="R63" ca="1">IF(ISNUMBER(Main!$F$4),MIN(IF($A$2:$A$302&gt;'Profile Data'!O63,$A$2:$A$302)),"--")</f>
        <v>285</v>
      </c>
      <c r="S63" cm="1">
        <f t="array" aca="1" ref="S63" ca="1">IF(ISNUMBER(Main!$F$5),MIN(IF($A$2:$A$302&gt;'Profile Data'!P63,$A$2:$A$302)),"--")</f>
        <v>285</v>
      </c>
      <c r="T63" cm="1">
        <f t="array" aca="1" ref="T63" ca="1">IF(ISNUMBER(Main!$F$6),MIN(IF($A$2:$A$302&gt;'Profile Data'!Q63,$A$2:$A$302)),"--")</f>
        <v>285</v>
      </c>
      <c r="U63" cm="1">
        <f t="array" aca="1" ref="U63" ca="1">IF(ISNUMBER(Main!$F$7),MIN(IF($A$2:$A$302&gt;'Profile Data'!R63,$A$2:$A$302)),"--")</f>
        <v>285</v>
      </c>
      <c r="V63" cm="1">
        <f t="array" aca="1" ref="V63" ca="1">IF(ISNUMBER(Main!$F$8),MIN(IF($A$2:$A$302&gt;'Profile Data'!S63,$A$2:$A$302)),"--")</f>
        <v>285</v>
      </c>
      <c r="W63" t="str" cm="1">
        <f t="array" aca="1" ref="W63" ca="1">IF(ISNUMBER(Main!$F$9),MIN(IF($A$2:$A$302&gt;'Profile Data'!T63,$A$2:$A$302)),"--")</f>
        <v>--</v>
      </c>
      <c r="X63" t="str" cm="1">
        <f t="array" aca="1" ref="X63" ca="1">IF(ISNUMBER(Main!$F$10),MIN(IF($A$2:$A$302&gt;'Profile Data'!U63,$A$2:$A$302)),"--")</f>
        <v>--</v>
      </c>
      <c r="Y63" t="str" cm="1">
        <f t="array" aca="1" ref="Y63" ca="1">IF(ISNUMBER(Main!$F$11),MIN(IF($A$2:$A$302&gt;'Profile Data'!V63,$A$2:$A$302)),"--")</f>
        <v>--</v>
      </c>
      <c r="Z63" t="str" cm="1">
        <f t="array" aca="1" ref="Z63" ca="1">IF(ISNUMBER(Main!$F$12),MIN(IF($A$2:$A$302&gt;'Profile Data'!W63,$A$2:$A$302)),"--")</f>
        <v>--</v>
      </c>
      <c r="AA63" t="str" cm="1">
        <f t="array" aca="1" ref="AA63" ca="1">IF(ISNUMBER(Main!$F$13),MIN(IF($A$2:$A$302&gt;'Profile Data'!X63,$A$2:$A$302)),"--")</f>
        <v>--</v>
      </c>
      <c r="AB63" t="str" cm="1">
        <f t="array" aca="1" ref="AB63" ca="1">IF(ISNUMBER(Main!$F$14),MIN(IF($A$2:$A$302&gt;'Profile Data'!Y63,$A$2:$A$302)),"--")</f>
        <v>--</v>
      </c>
      <c r="AD63" t="e">
        <f ca="1">IF(ISNUMBER(Main!$F$3),INDEX($B$2:$B$302,MATCH(D63,$A$2:$A$302,0)),"--")</f>
        <v>#N/A</v>
      </c>
      <c r="AE63" t="e">
        <f ca="1">IF(ISNUMBER(Main!$F$4),INDEX($B$2:$B$302,MATCH(E63,$A$2:$A$302,0)),"--")</f>
        <v>#N/A</v>
      </c>
      <c r="AF63" t="e">
        <f ca="1">IF(ISNUMBER(Main!$F$5),INDEX($B$2:$B$302,MATCH(F63,$A$2:$A$302,0)),"--")</f>
        <v>#N/A</v>
      </c>
      <c r="AG63" t="e">
        <f ca="1">IF(ISNUMBER(Main!$F$6),INDEX($B$2:$B$302,MATCH(G63,$A$2:$A$302,0)),"--")</f>
        <v>#N/A</v>
      </c>
      <c r="AH63" t="e">
        <f ca="1">IF(ISNUMBER(Main!$F$7),INDEX($B$2:$B$302,MATCH(H63,$A$2:$A$302,0)),"--")</f>
        <v>#N/A</v>
      </c>
      <c r="AI63" t="e">
        <f ca="1">IF(ISNUMBER(Main!$F$8),INDEX($B$2:$B$302,MATCH(I63,$A$2:$A$302,0)),"--")</f>
        <v>#N/A</v>
      </c>
      <c r="AJ63" t="str">
        <f ca="1">IF(ISNUMBER(Main!$F$9),INDEX($B$2:$B$302,MATCH(J63,$A$2:$A$302,0)),"--")</f>
        <v>--</v>
      </c>
      <c r="AK63" t="str">
        <f ca="1">IF(ISNUMBER(Main!$F$10),INDEX($B$2:$B$302,MATCH(K63,$A$2:$A$302,0)),"--")</f>
        <v>--</v>
      </c>
      <c r="AL63" t="str">
        <f ca="1">IF(ISNUMBER(Main!$F$11),INDEX($B$2:$B$302,MATCH(L63,$A$2:$A$302,0)),"--")</f>
        <v>--</v>
      </c>
      <c r="AM63" t="str">
        <f ca="1">IF(ISNUMBER(Main!$F$12),INDEX($B$2:$B$302,MATCH(M63,$A$2:$A$302,0)),"--")</f>
        <v>--</v>
      </c>
      <c r="AN63" t="str">
        <f ca="1">IF(ISNUMBER(Main!$F$13),INDEX($B$2:$B$302,MATCH(N63,$A$2:$A$302,0)),"--")</f>
        <v>--</v>
      </c>
      <c r="AO63" t="str">
        <f ca="1">IF(ISNUMBER(Main!$F$14),INDEX($B$2:$B$302,MATCH(O63,$A$2:$A$302,0)),"--")</f>
        <v>--</v>
      </c>
      <c r="AQ63">
        <f ca="1">IF(ISNUMBER(Main!$F$3),INDEX($B$2:$B$302,MATCH(Q63,$A$2:$A$302,0)),"--")</f>
        <v>0</v>
      </c>
      <c r="AR63">
        <f ca="1">IF(ISNUMBER(Main!$F$4),INDEX($B$2:$B$302,MATCH(R63,$A$2:$A$302,0)),"--")</f>
        <v>0</v>
      </c>
      <c r="AS63">
        <f ca="1">IF(ISNUMBER(Main!$F$5),INDEX($B$2:$B$302,MATCH(S63,$A$2:$A$302,0)),"--")</f>
        <v>0</v>
      </c>
      <c r="AT63">
        <f ca="1">IF(ISNUMBER(Main!$F$6),INDEX($B$2:$B$302,MATCH(T63,$A$2:$A$302,0)),"--")</f>
        <v>0</v>
      </c>
      <c r="AU63">
        <f ca="1">IF(ISNUMBER(Main!$F$7),INDEX($B$2:$B$302,MATCH(U63,$A$2:$A$302,0)),"--")</f>
        <v>0</v>
      </c>
      <c r="AV63">
        <f ca="1">IF(ISNUMBER(Main!$F$8),INDEX($B$2:$B$302,MATCH(V63,$A$2:$A$302,0)),"--")</f>
        <v>0</v>
      </c>
      <c r="AW63" t="str">
        <f ca="1">IF(ISNUMBER(Main!$F$9),INDEX($B$2:$B$302,MATCH(W63,$A$2:$A$302,0)),"--")</f>
        <v>--</v>
      </c>
      <c r="AX63" t="str">
        <f ca="1">IF(ISNUMBER(Main!$F$10),INDEX($B$2:$B$302,MATCH(X63,$A$2:$A$302,0)),"--")</f>
        <v>--</v>
      </c>
      <c r="AY63" t="str">
        <f ca="1">IF(ISNUMBER(Main!$F$11),INDEX($B$2:$B$302,MATCH(Y63,$A$2:$A$302,0)),"--")</f>
        <v>--</v>
      </c>
      <c r="AZ63" t="str">
        <f ca="1">IF(ISNUMBER(Main!$F$12),INDEX($B$2:$B$302,MATCH(Z63,$A$2:$A$302,0)),"--")</f>
        <v>--</v>
      </c>
      <c r="BA63" t="str">
        <f ca="1">IF(ISNUMBER(Main!$F$13),INDEX($B$2:$B$302,MATCH(AA63,$A$2:$A$302,0)),"--")</f>
        <v>--</v>
      </c>
      <c r="BB63" t="str">
        <f ca="1">IF(ISNUMBER(Main!$F$14),INDEX($B$2:$B$302,MATCH(AB63,$A$2:$A$302,0)),"--")</f>
        <v>--</v>
      </c>
      <c r="BD63">
        <f ca="1">IF(ISNUMBER(Main!$F$3),IF(D63=0,0,(('Profile Data'!N63-D63)*(AQ63-AD63))/(Q63-D63)+AD63),"--")</f>
        <v>0</v>
      </c>
      <c r="BE63">
        <f ca="1">IF(ISNUMBER(Main!$F$4),IF(E63=0,0,(('Profile Data'!O63-E63)*(AR63-AE63))/(R63-E63)+AE63),"--")</f>
        <v>0</v>
      </c>
      <c r="BF63">
        <f ca="1">IF(ISNUMBER(Main!$F$5),IF(F63=0,0,(('Profile Data'!P63-F63)*(AS63-AF63))/(S63-F63)+AF63),"--")</f>
        <v>0</v>
      </c>
      <c r="BG63">
        <f ca="1">IF(ISNUMBER(Main!$F$6),IF(G63=0,0,(('Profile Data'!Q63-G63)*(AT63-AG63))/(T63-G63)+AG63),"--")</f>
        <v>0</v>
      </c>
      <c r="BH63">
        <f ca="1">IF(ISNUMBER(Main!$F$7),IF(H63=0,0,(('Profile Data'!R63-H63)*(AU63-AH63))/(U63-H63)+AH63),"--")</f>
        <v>0</v>
      </c>
      <c r="BI63">
        <f ca="1">IF(ISNUMBER(Main!$F$8),IF(I63=0,0,(('Profile Data'!S63-I63)*(AV63-AI63))/(V63-I63)+AI63),"--")</f>
        <v>0</v>
      </c>
      <c r="BJ63" t="str">
        <f ca="1">IF(ISNUMBER(Main!$F$9),IF(J63=0,0,(('Profile Data'!T63-J63)*(AW63-AJ63))/(W63-J63)+AJ63),"--")</f>
        <v>--</v>
      </c>
      <c r="BK63" t="str">
        <f ca="1">IF(ISNUMBER(Main!$F$10),IF(K63=0,0,(('Profile Data'!U63-K63)*(AX63-AK63))/(X63-K63)+AK63),"--")</f>
        <v>--</v>
      </c>
      <c r="BL63" t="str">
        <f ca="1">IF(ISNUMBER(Main!$F$11),IF(L63=0,0,(('Profile Data'!V63-L63)*(AY63-AL63))/(Y63-L63)+AL63),"--")</f>
        <v>--</v>
      </c>
      <c r="BM63" t="str">
        <f ca="1">IF(ISNUMBER(Main!$F$12),IF(M63=0,0,(('Profile Data'!W63-M63)*(AZ63-AM63))/(Z63-M63)+AM63),"--")</f>
        <v>--</v>
      </c>
      <c r="BN63" t="str">
        <f ca="1">IF(ISNUMBER(Main!$F$13),IF(N63=0,0,(('Profile Data'!X63-N63)*(BA63-AN63))/(AA63-N63)+AN63),"--")</f>
        <v>--</v>
      </c>
      <c r="BO63" t="str">
        <f ca="1">IF(ISNUMBER(Main!$F$14),IF(O63=0,0,(('Profile Data'!Y63-O63)*(BB63-AO63))/(AB63-O63)+AO63),"--")</f>
        <v>--</v>
      </c>
    </row>
    <row r="64" spans="1:67" x14ac:dyDescent="0.3">
      <c r="A64">
        <v>523</v>
      </c>
      <c r="B64">
        <v>289763</v>
      </c>
      <c r="D64" cm="1">
        <f t="array" aca="1" ref="D64" ca="1">IF(ISNUMBER(Main!$F$3),MAX(IF($A$2:$A$302&lt;'Profile Data'!N64,$A$2:$A$302)),"--")</f>
        <v>0</v>
      </c>
      <c r="E64" cm="1">
        <f t="array" aca="1" ref="E64" ca="1">IF(ISNUMBER(Main!$F$4),MAX(IF($A$2:$A$302&lt;'Profile Data'!O64,$A$2:$A$302)),"--")</f>
        <v>0</v>
      </c>
      <c r="F64" cm="1">
        <f t="array" aca="1" ref="F64" ca="1">IF(ISNUMBER(Main!$F$5),MAX(IF($A$2:$A$302&lt;'Profile Data'!P64,$A$2:$A$302)),"--")</f>
        <v>0</v>
      </c>
      <c r="G64" cm="1">
        <f t="array" aca="1" ref="G64" ca="1">IF(ISNUMBER(Main!$F$6),MAX(IF($A$2:$A$302&lt;'Profile Data'!Q64,$A$2:$A$302)),"--")</f>
        <v>0</v>
      </c>
      <c r="H64" cm="1">
        <f t="array" aca="1" ref="H64" ca="1">IF(ISNUMBER(Main!$F$7),MAX(IF($A$2:$A$302&lt;'Profile Data'!R64,$A$2:$A$302)),"--")</f>
        <v>0</v>
      </c>
      <c r="I64" cm="1">
        <f t="array" aca="1" ref="I64" ca="1">IF(ISNUMBER(Main!$F$8),MAX(IF($A$2:$A$302&lt;'Profile Data'!S64,$A$2:$A$302)),"--")</f>
        <v>0</v>
      </c>
      <c r="J64" t="str" cm="1">
        <f t="array" aca="1" ref="J64" ca="1">IF(ISNUMBER(Main!$F$9),MAX(IF($A$2:$A$302&lt;'Profile Data'!T64,$A$2:$A$302)),"--")</f>
        <v>--</v>
      </c>
      <c r="K64" t="str" cm="1">
        <f t="array" aca="1" ref="K64" ca="1">IF(ISNUMBER(Main!$F$10),MAX(IF($A$2:$A$302&lt;'Profile Data'!U64,$A$2:$A$302)),"--")</f>
        <v>--</v>
      </c>
      <c r="L64" t="str" cm="1">
        <f t="array" aca="1" ref="L64" ca="1">IF(ISNUMBER(Main!$F$11),MAX(IF($A$2:$A$302&lt;'Profile Data'!V64,$A$2:$A$302)),"--")</f>
        <v>--</v>
      </c>
      <c r="M64" t="str" cm="1">
        <f t="array" aca="1" ref="M64" ca="1">IF(ISNUMBER(Main!$F$12),MAX(IF($A$2:$A$302&lt;'Profile Data'!W64,$A$2:$A$302)),"--")</f>
        <v>--</v>
      </c>
      <c r="N64" t="str" cm="1">
        <f t="array" aca="1" ref="N64" ca="1">IF(ISNUMBER(Main!$F$13),MAX(IF($A$2:$A$302&lt;'Profile Data'!X64,$A$2:$A$302)),"--")</f>
        <v>--</v>
      </c>
      <c r="O64" t="str" cm="1">
        <f t="array" aca="1" ref="O64" ca="1">IF(ISNUMBER(Main!$F$14),MAX(IF($A$2:$A$302&lt;'Profile Data'!Y64,$A$2:$A$302)),"--")</f>
        <v>--</v>
      </c>
      <c r="Q64" cm="1">
        <f t="array" aca="1" ref="Q64" ca="1">IF(ISNUMBER(Main!$F$3),MIN(IF($A$2:$A$302&gt;'Profile Data'!N64,$A$2:$A$302)),"--")</f>
        <v>285</v>
      </c>
      <c r="R64" cm="1">
        <f t="array" aca="1" ref="R64" ca="1">IF(ISNUMBER(Main!$F$4),MIN(IF($A$2:$A$302&gt;'Profile Data'!O64,$A$2:$A$302)),"--")</f>
        <v>285</v>
      </c>
      <c r="S64" cm="1">
        <f t="array" aca="1" ref="S64" ca="1">IF(ISNUMBER(Main!$F$5),MIN(IF($A$2:$A$302&gt;'Profile Data'!P64,$A$2:$A$302)),"--")</f>
        <v>285</v>
      </c>
      <c r="T64" cm="1">
        <f t="array" aca="1" ref="T64" ca="1">IF(ISNUMBER(Main!$F$6),MIN(IF($A$2:$A$302&gt;'Profile Data'!Q64,$A$2:$A$302)),"--")</f>
        <v>285</v>
      </c>
      <c r="U64" cm="1">
        <f t="array" aca="1" ref="U64" ca="1">IF(ISNUMBER(Main!$F$7),MIN(IF($A$2:$A$302&gt;'Profile Data'!R64,$A$2:$A$302)),"--")</f>
        <v>285</v>
      </c>
      <c r="V64" cm="1">
        <f t="array" aca="1" ref="V64" ca="1">IF(ISNUMBER(Main!$F$8),MIN(IF($A$2:$A$302&gt;'Profile Data'!S64,$A$2:$A$302)),"--")</f>
        <v>285</v>
      </c>
      <c r="W64" t="str" cm="1">
        <f t="array" aca="1" ref="W64" ca="1">IF(ISNUMBER(Main!$F$9),MIN(IF($A$2:$A$302&gt;'Profile Data'!T64,$A$2:$A$302)),"--")</f>
        <v>--</v>
      </c>
      <c r="X64" t="str" cm="1">
        <f t="array" aca="1" ref="X64" ca="1">IF(ISNUMBER(Main!$F$10),MIN(IF($A$2:$A$302&gt;'Profile Data'!U64,$A$2:$A$302)),"--")</f>
        <v>--</v>
      </c>
      <c r="Y64" t="str" cm="1">
        <f t="array" aca="1" ref="Y64" ca="1">IF(ISNUMBER(Main!$F$11),MIN(IF($A$2:$A$302&gt;'Profile Data'!V64,$A$2:$A$302)),"--")</f>
        <v>--</v>
      </c>
      <c r="Z64" t="str" cm="1">
        <f t="array" aca="1" ref="Z64" ca="1">IF(ISNUMBER(Main!$F$12),MIN(IF($A$2:$A$302&gt;'Profile Data'!W64,$A$2:$A$302)),"--")</f>
        <v>--</v>
      </c>
      <c r="AA64" t="str" cm="1">
        <f t="array" aca="1" ref="AA64" ca="1">IF(ISNUMBER(Main!$F$13),MIN(IF($A$2:$A$302&gt;'Profile Data'!X64,$A$2:$A$302)),"--")</f>
        <v>--</v>
      </c>
      <c r="AB64" t="str" cm="1">
        <f t="array" aca="1" ref="AB64" ca="1">IF(ISNUMBER(Main!$F$14),MIN(IF($A$2:$A$302&gt;'Profile Data'!Y64,$A$2:$A$302)),"--")</f>
        <v>--</v>
      </c>
      <c r="AD64" t="e">
        <f ca="1">IF(ISNUMBER(Main!$F$3),INDEX($B$2:$B$302,MATCH(D64,$A$2:$A$302,0)),"--")</f>
        <v>#N/A</v>
      </c>
      <c r="AE64" t="e">
        <f ca="1">IF(ISNUMBER(Main!$F$4),INDEX($B$2:$B$302,MATCH(E64,$A$2:$A$302,0)),"--")</f>
        <v>#N/A</v>
      </c>
      <c r="AF64" t="e">
        <f ca="1">IF(ISNUMBER(Main!$F$5),INDEX($B$2:$B$302,MATCH(F64,$A$2:$A$302,0)),"--")</f>
        <v>#N/A</v>
      </c>
      <c r="AG64" t="e">
        <f ca="1">IF(ISNUMBER(Main!$F$6),INDEX($B$2:$B$302,MATCH(G64,$A$2:$A$302,0)),"--")</f>
        <v>#N/A</v>
      </c>
      <c r="AH64" t="e">
        <f ca="1">IF(ISNUMBER(Main!$F$7),INDEX($B$2:$B$302,MATCH(H64,$A$2:$A$302,0)),"--")</f>
        <v>#N/A</v>
      </c>
      <c r="AI64" t="e">
        <f ca="1">IF(ISNUMBER(Main!$F$8),INDEX($B$2:$B$302,MATCH(I64,$A$2:$A$302,0)),"--")</f>
        <v>#N/A</v>
      </c>
      <c r="AJ64" t="str">
        <f ca="1">IF(ISNUMBER(Main!$F$9),INDEX($B$2:$B$302,MATCH(J64,$A$2:$A$302,0)),"--")</f>
        <v>--</v>
      </c>
      <c r="AK64" t="str">
        <f ca="1">IF(ISNUMBER(Main!$F$10),INDEX($B$2:$B$302,MATCH(K64,$A$2:$A$302,0)),"--")</f>
        <v>--</v>
      </c>
      <c r="AL64" t="str">
        <f ca="1">IF(ISNUMBER(Main!$F$11),INDEX($B$2:$B$302,MATCH(L64,$A$2:$A$302,0)),"--")</f>
        <v>--</v>
      </c>
      <c r="AM64" t="str">
        <f ca="1">IF(ISNUMBER(Main!$F$12),INDEX($B$2:$B$302,MATCH(M64,$A$2:$A$302,0)),"--")</f>
        <v>--</v>
      </c>
      <c r="AN64" t="str">
        <f ca="1">IF(ISNUMBER(Main!$F$13),INDEX($B$2:$B$302,MATCH(N64,$A$2:$A$302,0)),"--")</f>
        <v>--</v>
      </c>
      <c r="AO64" t="str">
        <f ca="1">IF(ISNUMBER(Main!$F$14),INDEX($B$2:$B$302,MATCH(O64,$A$2:$A$302,0)),"--")</f>
        <v>--</v>
      </c>
      <c r="AQ64">
        <f ca="1">IF(ISNUMBER(Main!$F$3),INDEX($B$2:$B$302,MATCH(Q64,$A$2:$A$302,0)),"--")</f>
        <v>0</v>
      </c>
      <c r="AR64">
        <f ca="1">IF(ISNUMBER(Main!$F$4),INDEX($B$2:$B$302,MATCH(R64,$A$2:$A$302,0)),"--")</f>
        <v>0</v>
      </c>
      <c r="AS64">
        <f ca="1">IF(ISNUMBER(Main!$F$5),INDEX($B$2:$B$302,MATCH(S64,$A$2:$A$302,0)),"--")</f>
        <v>0</v>
      </c>
      <c r="AT64">
        <f ca="1">IF(ISNUMBER(Main!$F$6),INDEX($B$2:$B$302,MATCH(T64,$A$2:$A$302,0)),"--")</f>
        <v>0</v>
      </c>
      <c r="AU64">
        <f ca="1">IF(ISNUMBER(Main!$F$7),INDEX($B$2:$B$302,MATCH(U64,$A$2:$A$302,0)),"--")</f>
        <v>0</v>
      </c>
      <c r="AV64">
        <f ca="1">IF(ISNUMBER(Main!$F$8),INDEX($B$2:$B$302,MATCH(V64,$A$2:$A$302,0)),"--")</f>
        <v>0</v>
      </c>
      <c r="AW64" t="str">
        <f ca="1">IF(ISNUMBER(Main!$F$9),INDEX($B$2:$B$302,MATCH(W64,$A$2:$A$302,0)),"--")</f>
        <v>--</v>
      </c>
      <c r="AX64" t="str">
        <f ca="1">IF(ISNUMBER(Main!$F$10),INDEX($B$2:$B$302,MATCH(X64,$A$2:$A$302,0)),"--")</f>
        <v>--</v>
      </c>
      <c r="AY64" t="str">
        <f ca="1">IF(ISNUMBER(Main!$F$11),INDEX($B$2:$B$302,MATCH(Y64,$A$2:$A$302,0)),"--")</f>
        <v>--</v>
      </c>
      <c r="AZ64" t="str">
        <f ca="1">IF(ISNUMBER(Main!$F$12),INDEX($B$2:$B$302,MATCH(Z64,$A$2:$A$302,0)),"--")</f>
        <v>--</v>
      </c>
      <c r="BA64" t="str">
        <f ca="1">IF(ISNUMBER(Main!$F$13),INDEX($B$2:$B$302,MATCH(AA64,$A$2:$A$302,0)),"--")</f>
        <v>--</v>
      </c>
      <c r="BB64" t="str">
        <f ca="1">IF(ISNUMBER(Main!$F$14),INDEX($B$2:$B$302,MATCH(AB64,$A$2:$A$302,0)),"--")</f>
        <v>--</v>
      </c>
      <c r="BD64">
        <f ca="1">IF(ISNUMBER(Main!$F$3),IF(D64=0,0,(('Profile Data'!N64-D64)*(AQ64-AD64))/(Q64-D64)+AD64),"--")</f>
        <v>0</v>
      </c>
      <c r="BE64">
        <f ca="1">IF(ISNUMBER(Main!$F$4),IF(E64=0,0,(('Profile Data'!O64-E64)*(AR64-AE64))/(R64-E64)+AE64),"--")</f>
        <v>0</v>
      </c>
      <c r="BF64">
        <f ca="1">IF(ISNUMBER(Main!$F$5),IF(F64=0,0,(('Profile Data'!P64-F64)*(AS64-AF64))/(S64-F64)+AF64),"--")</f>
        <v>0</v>
      </c>
      <c r="BG64">
        <f ca="1">IF(ISNUMBER(Main!$F$6),IF(G64=0,0,(('Profile Data'!Q64-G64)*(AT64-AG64))/(T64-G64)+AG64),"--")</f>
        <v>0</v>
      </c>
      <c r="BH64">
        <f ca="1">IF(ISNUMBER(Main!$F$7),IF(H64=0,0,(('Profile Data'!R64-H64)*(AU64-AH64))/(U64-H64)+AH64),"--")</f>
        <v>0</v>
      </c>
      <c r="BI64">
        <f ca="1">IF(ISNUMBER(Main!$F$8),IF(I64=0,0,(('Profile Data'!S64-I64)*(AV64-AI64))/(V64-I64)+AI64),"--")</f>
        <v>0</v>
      </c>
      <c r="BJ64" t="str">
        <f ca="1">IF(ISNUMBER(Main!$F$9),IF(J64=0,0,(('Profile Data'!T64-J64)*(AW64-AJ64))/(W64-J64)+AJ64),"--")</f>
        <v>--</v>
      </c>
      <c r="BK64" t="str">
        <f ca="1">IF(ISNUMBER(Main!$F$10),IF(K64=0,0,(('Profile Data'!U64-K64)*(AX64-AK64))/(X64-K64)+AK64),"--")</f>
        <v>--</v>
      </c>
      <c r="BL64" t="str">
        <f ca="1">IF(ISNUMBER(Main!$F$11),IF(L64=0,0,(('Profile Data'!V64-L64)*(AY64-AL64))/(Y64-L64)+AL64),"--")</f>
        <v>--</v>
      </c>
      <c r="BM64" t="str">
        <f ca="1">IF(ISNUMBER(Main!$F$12),IF(M64=0,0,(('Profile Data'!W64-M64)*(AZ64-AM64))/(Z64-M64)+AM64),"--")</f>
        <v>--</v>
      </c>
      <c r="BN64" t="str">
        <f ca="1">IF(ISNUMBER(Main!$F$13),IF(N64=0,0,(('Profile Data'!X64-N64)*(BA64-AN64))/(AA64-N64)+AN64),"--")</f>
        <v>--</v>
      </c>
      <c r="BO64" t="str">
        <f ca="1">IF(ISNUMBER(Main!$F$14),IF(O64=0,0,(('Profile Data'!Y64-O64)*(BB64-AO64))/(AB64-O64)+AO64),"--")</f>
        <v>--</v>
      </c>
    </row>
    <row r="65" spans="1:67" x14ac:dyDescent="0.3">
      <c r="A65">
        <v>522</v>
      </c>
      <c r="B65">
        <v>286271</v>
      </c>
      <c r="D65" cm="1">
        <f t="array" aca="1" ref="D65" ca="1">IF(ISNUMBER(Main!$F$3),MAX(IF($A$2:$A$302&lt;'Profile Data'!N65,$A$2:$A$302)),"--")</f>
        <v>0</v>
      </c>
      <c r="E65" cm="1">
        <f t="array" aca="1" ref="E65" ca="1">IF(ISNUMBER(Main!$F$4),MAX(IF($A$2:$A$302&lt;'Profile Data'!O65,$A$2:$A$302)),"--")</f>
        <v>0</v>
      </c>
      <c r="F65" cm="1">
        <f t="array" aca="1" ref="F65" ca="1">IF(ISNUMBER(Main!$F$5),MAX(IF($A$2:$A$302&lt;'Profile Data'!P65,$A$2:$A$302)),"--")</f>
        <v>0</v>
      </c>
      <c r="G65" cm="1">
        <f t="array" aca="1" ref="G65" ca="1">IF(ISNUMBER(Main!$F$6),MAX(IF($A$2:$A$302&lt;'Profile Data'!Q65,$A$2:$A$302)),"--")</f>
        <v>0</v>
      </c>
      <c r="H65" cm="1">
        <f t="array" aca="1" ref="H65" ca="1">IF(ISNUMBER(Main!$F$7),MAX(IF($A$2:$A$302&lt;'Profile Data'!R65,$A$2:$A$302)),"--")</f>
        <v>0</v>
      </c>
      <c r="I65" cm="1">
        <f t="array" aca="1" ref="I65" ca="1">IF(ISNUMBER(Main!$F$8),MAX(IF($A$2:$A$302&lt;'Profile Data'!S65,$A$2:$A$302)),"--")</f>
        <v>0</v>
      </c>
      <c r="J65" t="str" cm="1">
        <f t="array" aca="1" ref="J65" ca="1">IF(ISNUMBER(Main!$F$9),MAX(IF($A$2:$A$302&lt;'Profile Data'!T65,$A$2:$A$302)),"--")</f>
        <v>--</v>
      </c>
      <c r="K65" t="str" cm="1">
        <f t="array" aca="1" ref="K65" ca="1">IF(ISNUMBER(Main!$F$10),MAX(IF($A$2:$A$302&lt;'Profile Data'!U65,$A$2:$A$302)),"--")</f>
        <v>--</v>
      </c>
      <c r="L65" t="str" cm="1">
        <f t="array" aca="1" ref="L65" ca="1">IF(ISNUMBER(Main!$F$11),MAX(IF($A$2:$A$302&lt;'Profile Data'!V65,$A$2:$A$302)),"--")</f>
        <v>--</v>
      </c>
      <c r="M65" t="str" cm="1">
        <f t="array" aca="1" ref="M65" ca="1">IF(ISNUMBER(Main!$F$12),MAX(IF($A$2:$A$302&lt;'Profile Data'!W65,$A$2:$A$302)),"--")</f>
        <v>--</v>
      </c>
      <c r="N65" t="str" cm="1">
        <f t="array" aca="1" ref="N65" ca="1">IF(ISNUMBER(Main!$F$13),MAX(IF($A$2:$A$302&lt;'Profile Data'!X65,$A$2:$A$302)),"--")</f>
        <v>--</v>
      </c>
      <c r="O65" t="str" cm="1">
        <f t="array" aca="1" ref="O65" ca="1">IF(ISNUMBER(Main!$F$14),MAX(IF($A$2:$A$302&lt;'Profile Data'!Y65,$A$2:$A$302)),"--")</f>
        <v>--</v>
      </c>
      <c r="Q65" cm="1">
        <f t="array" aca="1" ref="Q65" ca="1">IF(ISNUMBER(Main!$F$3),MIN(IF($A$2:$A$302&gt;'Profile Data'!N65,$A$2:$A$302)),"--")</f>
        <v>285</v>
      </c>
      <c r="R65" cm="1">
        <f t="array" aca="1" ref="R65" ca="1">IF(ISNUMBER(Main!$F$4),MIN(IF($A$2:$A$302&gt;'Profile Data'!O65,$A$2:$A$302)),"--")</f>
        <v>285</v>
      </c>
      <c r="S65" cm="1">
        <f t="array" aca="1" ref="S65" ca="1">IF(ISNUMBER(Main!$F$5),MIN(IF($A$2:$A$302&gt;'Profile Data'!P65,$A$2:$A$302)),"--")</f>
        <v>285</v>
      </c>
      <c r="T65" cm="1">
        <f t="array" aca="1" ref="T65" ca="1">IF(ISNUMBER(Main!$F$6),MIN(IF($A$2:$A$302&gt;'Profile Data'!Q65,$A$2:$A$302)),"--")</f>
        <v>285</v>
      </c>
      <c r="U65" cm="1">
        <f t="array" aca="1" ref="U65" ca="1">IF(ISNUMBER(Main!$F$7),MIN(IF($A$2:$A$302&gt;'Profile Data'!R65,$A$2:$A$302)),"--")</f>
        <v>285</v>
      </c>
      <c r="V65" cm="1">
        <f t="array" aca="1" ref="V65" ca="1">IF(ISNUMBER(Main!$F$8),MIN(IF($A$2:$A$302&gt;'Profile Data'!S65,$A$2:$A$302)),"--")</f>
        <v>285</v>
      </c>
      <c r="W65" t="str" cm="1">
        <f t="array" aca="1" ref="W65" ca="1">IF(ISNUMBER(Main!$F$9),MIN(IF($A$2:$A$302&gt;'Profile Data'!T65,$A$2:$A$302)),"--")</f>
        <v>--</v>
      </c>
      <c r="X65" t="str" cm="1">
        <f t="array" aca="1" ref="X65" ca="1">IF(ISNUMBER(Main!$F$10),MIN(IF($A$2:$A$302&gt;'Profile Data'!U65,$A$2:$A$302)),"--")</f>
        <v>--</v>
      </c>
      <c r="Y65" t="str" cm="1">
        <f t="array" aca="1" ref="Y65" ca="1">IF(ISNUMBER(Main!$F$11),MIN(IF($A$2:$A$302&gt;'Profile Data'!V65,$A$2:$A$302)),"--")</f>
        <v>--</v>
      </c>
      <c r="Z65" t="str" cm="1">
        <f t="array" aca="1" ref="Z65" ca="1">IF(ISNUMBER(Main!$F$12),MIN(IF($A$2:$A$302&gt;'Profile Data'!W65,$A$2:$A$302)),"--")</f>
        <v>--</v>
      </c>
      <c r="AA65" t="str" cm="1">
        <f t="array" aca="1" ref="AA65" ca="1">IF(ISNUMBER(Main!$F$13),MIN(IF($A$2:$A$302&gt;'Profile Data'!X65,$A$2:$A$302)),"--")</f>
        <v>--</v>
      </c>
      <c r="AB65" t="str" cm="1">
        <f t="array" aca="1" ref="AB65" ca="1">IF(ISNUMBER(Main!$F$14),MIN(IF($A$2:$A$302&gt;'Profile Data'!Y65,$A$2:$A$302)),"--")</f>
        <v>--</v>
      </c>
      <c r="AD65" t="e">
        <f ca="1">IF(ISNUMBER(Main!$F$3),INDEX($B$2:$B$302,MATCH(D65,$A$2:$A$302,0)),"--")</f>
        <v>#N/A</v>
      </c>
      <c r="AE65" t="e">
        <f ca="1">IF(ISNUMBER(Main!$F$4),INDEX($B$2:$B$302,MATCH(E65,$A$2:$A$302,0)),"--")</f>
        <v>#N/A</v>
      </c>
      <c r="AF65" t="e">
        <f ca="1">IF(ISNUMBER(Main!$F$5),INDEX($B$2:$B$302,MATCH(F65,$A$2:$A$302,0)),"--")</f>
        <v>#N/A</v>
      </c>
      <c r="AG65" t="e">
        <f ca="1">IF(ISNUMBER(Main!$F$6),INDEX($B$2:$B$302,MATCH(G65,$A$2:$A$302,0)),"--")</f>
        <v>#N/A</v>
      </c>
      <c r="AH65" t="e">
        <f ca="1">IF(ISNUMBER(Main!$F$7),INDEX($B$2:$B$302,MATCH(H65,$A$2:$A$302,0)),"--")</f>
        <v>#N/A</v>
      </c>
      <c r="AI65" t="e">
        <f ca="1">IF(ISNUMBER(Main!$F$8),INDEX($B$2:$B$302,MATCH(I65,$A$2:$A$302,0)),"--")</f>
        <v>#N/A</v>
      </c>
      <c r="AJ65" t="str">
        <f ca="1">IF(ISNUMBER(Main!$F$9),INDEX($B$2:$B$302,MATCH(J65,$A$2:$A$302,0)),"--")</f>
        <v>--</v>
      </c>
      <c r="AK65" t="str">
        <f ca="1">IF(ISNUMBER(Main!$F$10),INDEX($B$2:$B$302,MATCH(K65,$A$2:$A$302,0)),"--")</f>
        <v>--</v>
      </c>
      <c r="AL65" t="str">
        <f ca="1">IF(ISNUMBER(Main!$F$11),INDEX($B$2:$B$302,MATCH(L65,$A$2:$A$302,0)),"--")</f>
        <v>--</v>
      </c>
      <c r="AM65" t="str">
        <f ca="1">IF(ISNUMBER(Main!$F$12),INDEX($B$2:$B$302,MATCH(M65,$A$2:$A$302,0)),"--")</f>
        <v>--</v>
      </c>
      <c r="AN65" t="str">
        <f ca="1">IF(ISNUMBER(Main!$F$13),INDEX($B$2:$B$302,MATCH(N65,$A$2:$A$302,0)),"--")</f>
        <v>--</v>
      </c>
      <c r="AO65" t="str">
        <f ca="1">IF(ISNUMBER(Main!$F$14),INDEX($B$2:$B$302,MATCH(O65,$A$2:$A$302,0)),"--")</f>
        <v>--</v>
      </c>
      <c r="AQ65">
        <f ca="1">IF(ISNUMBER(Main!$F$3),INDEX($B$2:$B$302,MATCH(Q65,$A$2:$A$302,0)),"--")</f>
        <v>0</v>
      </c>
      <c r="AR65">
        <f ca="1">IF(ISNUMBER(Main!$F$4),INDEX($B$2:$B$302,MATCH(R65,$A$2:$A$302,0)),"--")</f>
        <v>0</v>
      </c>
      <c r="AS65">
        <f ca="1">IF(ISNUMBER(Main!$F$5),INDEX($B$2:$B$302,MATCH(S65,$A$2:$A$302,0)),"--")</f>
        <v>0</v>
      </c>
      <c r="AT65">
        <f ca="1">IF(ISNUMBER(Main!$F$6),INDEX($B$2:$B$302,MATCH(T65,$A$2:$A$302,0)),"--")</f>
        <v>0</v>
      </c>
      <c r="AU65">
        <f ca="1">IF(ISNUMBER(Main!$F$7),INDEX($B$2:$B$302,MATCH(U65,$A$2:$A$302,0)),"--")</f>
        <v>0</v>
      </c>
      <c r="AV65">
        <f ca="1">IF(ISNUMBER(Main!$F$8),INDEX($B$2:$B$302,MATCH(V65,$A$2:$A$302,0)),"--")</f>
        <v>0</v>
      </c>
      <c r="AW65" t="str">
        <f ca="1">IF(ISNUMBER(Main!$F$9),INDEX($B$2:$B$302,MATCH(W65,$A$2:$A$302,0)),"--")</f>
        <v>--</v>
      </c>
      <c r="AX65" t="str">
        <f ca="1">IF(ISNUMBER(Main!$F$10),INDEX($B$2:$B$302,MATCH(X65,$A$2:$A$302,0)),"--")</f>
        <v>--</v>
      </c>
      <c r="AY65" t="str">
        <f ca="1">IF(ISNUMBER(Main!$F$11),INDEX($B$2:$B$302,MATCH(Y65,$A$2:$A$302,0)),"--")</f>
        <v>--</v>
      </c>
      <c r="AZ65" t="str">
        <f ca="1">IF(ISNUMBER(Main!$F$12),INDEX($B$2:$B$302,MATCH(Z65,$A$2:$A$302,0)),"--")</f>
        <v>--</v>
      </c>
      <c r="BA65" t="str">
        <f ca="1">IF(ISNUMBER(Main!$F$13),INDEX($B$2:$B$302,MATCH(AA65,$A$2:$A$302,0)),"--")</f>
        <v>--</v>
      </c>
      <c r="BB65" t="str">
        <f ca="1">IF(ISNUMBER(Main!$F$14),INDEX($B$2:$B$302,MATCH(AB65,$A$2:$A$302,0)),"--")</f>
        <v>--</v>
      </c>
      <c r="BD65">
        <f ca="1">IF(ISNUMBER(Main!$F$3),IF(D65=0,0,(('Profile Data'!N65-D65)*(AQ65-AD65))/(Q65-D65)+AD65),"--")</f>
        <v>0</v>
      </c>
      <c r="BE65">
        <f ca="1">IF(ISNUMBER(Main!$F$4),IF(E65=0,0,(('Profile Data'!O65-E65)*(AR65-AE65))/(R65-E65)+AE65),"--")</f>
        <v>0</v>
      </c>
      <c r="BF65">
        <f ca="1">IF(ISNUMBER(Main!$F$5),IF(F65=0,0,(('Profile Data'!P65-F65)*(AS65-AF65))/(S65-F65)+AF65),"--")</f>
        <v>0</v>
      </c>
      <c r="BG65">
        <f ca="1">IF(ISNUMBER(Main!$F$6),IF(G65=0,0,(('Profile Data'!Q65-G65)*(AT65-AG65))/(T65-G65)+AG65),"--")</f>
        <v>0</v>
      </c>
      <c r="BH65">
        <f ca="1">IF(ISNUMBER(Main!$F$7),IF(H65=0,0,(('Profile Data'!R65-H65)*(AU65-AH65))/(U65-H65)+AH65),"--")</f>
        <v>0</v>
      </c>
      <c r="BI65">
        <f ca="1">IF(ISNUMBER(Main!$F$8),IF(I65=0,0,(('Profile Data'!S65-I65)*(AV65-AI65))/(V65-I65)+AI65),"--")</f>
        <v>0</v>
      </c>
      <c r="BJ65" t="str">
        <f ca="1">IF(ISNUMBER(Main!$F$9),IF(J65=0,0,(('Profile Data'!T65-J65)*(AW65-AJ65))/(W65-J65)+AJ65),"--")</f>
        <v>--</v>
      </c>
      <c r="BK65" t="str">
        <f ca="1">IF(ISNUMBER(Main!$F$10),IF(K65=0,0,(('Profile Data'!U65-K65)*(AX65-AK65))/(X65-K65)+AK65),"--")</f>
        <v>--</v>
      </c>
      <c r="BL65" t="str">
        <f ca="1">IF(ISNUMBER(Main!$F$11),IF(L65=0,0,(('Profile Data'!V65-L65)*(AY65-AL65))/(Y65-L65)+AL65),"--")</f>
        <v>--</v>
      </c>
      <c r="BM65" t="str">
        <f ca="1">IF(ISNUMBER(Main!$F$12),IF(M65=0,0,(('Profile Data'!W65-M65)*(AZ65-AM65))/(Z65-M65)+AM65),"--")</f>
        <v>--</v>
      </c>
      <c r="BN65" t="str">
        <f ca="1">IF(ISNUMBER(Main!$F$13),IF(N65=0,0,(('Profile Data'!X65-N65)*(BA65-AN65))/(AA65-N65)+AN65),"--")</f>
        <v>--</v>
      </c>
      <c r="BO65" t="str">
        <f ca="1">IF(ISNUMBER(Main!$F$14),IF(O65=0,0,(('Profile Data'!Y65-O65)*(BB65-AO65))/(AB65-O65)+AO65),"--")</f>
        <v>--</v>
      </c>
    </row>
    <row r="66" spans="1:67" x14ac:dyDescent="0.3">
      <c r="A66">
        <v>521</v>
      </c>
      <c r="B66">
        <v>282805</v>
      </c>
      <c r="D66" cm="1">
        <f t="array" aca="1" ref="D66" ca="1">IF(ISNUMBER(Main!$F$3),MAX(IF($A$2:$A$302&lt;'Profile Data'!N66,$A$2:$A$302)),"--")</f>
        <v>0</v>
      </c>
      <c r="E66" cm="1">
        <f t="array" aca="1" ref="E66" ca="1">IF(ISNUMBER(Main!$F$4),MAX(IF($A$2:$A$302&lt;'Profile Data'!O66,$A$2:$A$302)),"--")</f>
        <v>0</v>
      </c>
      <c r="F66" cm="1">
        <f t="array" aca="1" ref="F66" ca="1">IF(ISNUMBER(Main!$F$5),MAX(IF($A$2:$A$302&lt;'Profile Data'!P66,$A$2:$A$302)),"--")</f>
        <v>0</v>
      </c>
      <c r="G66" cm="1">
        <f t="array" aca="1" ref="G66" ca="1">IF(ISNUMBER(Main!$F$6),MAX(IF($A$2:$A$302&lt;'Profile Data'!Q66,$A$2:$A$302)),"--")</f>
        <v>0</v>
      </c>
      <c r="H66" cm="1">
        <f t="array" aca="1" ref="H66" ca="1">IF(ISNUMBER(Main!$F$7),MAX(IF($A$2:$A$302&lt;'Profile Data'!R66,$A$2:$A$302)),"--")</f>
        <v>0</v>
      </c>
      <c r="I66" cm="1">
        <f t="array" aca="1" ref="I66" ca="1">IF(ISNUMBER(Main!$F$8),MAX(IF($A$2:$A$302&lt;'Profile Data'!S66,$A$2:$A$302)),"--")</f>
        <v>0</v>
      </c>
      <c r="J66" t="str" cm="1">
        <f t="array" aca="1" ref="J66" ca="1">IF(ISNUMBER(Main!$F$9),MAX(IF($A$2:$A$302&lt;'Profile Data'!T66,$A$2:$A$302)),"--")</f>
        <v>--</v>
      </c>
      <c r="K66" t="str" cm="1">
        <f t="array" aca="1" ref="K66" ca="1">IF(ISNUMBER(Main!$F$10),MAX(IF($A$2:$A$302&lt;'Profile Data'!U66,$A$2:$A$302)),"--")</f>
        <v>--</v>
      </c>
      <c r="L66" t="str" cm="1">
        <f t="array" aca="1" ref="L66" ca="1">IF(ISNUMBER(Main!$F$11),MAX(IF($A$2:$A$302&lt;'Profile Data'!V66,$A$2:$A$302)),"--")</f>
        <v>--</v>
      </c>
      <c r="M66" t="str" cm="1">
        <f t="array" aca="1" ref="M66" ca="1">IF(ISNUMBER(Main!$F$12),MAX(IF($A$2:$A$302&lt;'Profile Data'!W66,$A$2:$A$302)),"--")</f>
        <v>--</v>
      </c>
      <c r="N66" t="str" cm="1">
        <f t="array" aca="1" ref="N66" ca="1">IF(ISNUMBER(Main!$F$13),MAX(IF($A$2:$A$302&lt;'Profile Data'!X66,$A$2:$A$302)),"--")</f>
        <v>--</v>
      </c>
      <c r="O66" t="str" cm="1">
        <f t="array" aca="1" ref="O66" ca="1">IF(ISNUMBER(Main!$F$14),MAX(IF($A$2:$A$302&lt;'Profile Data'!Y66,$A$2:$A$302)),"--")</f>
        <v>--</v>
      </c>
      <c r="Q66" cm="1">
        <f t="array" aca="1" ref="Q66" ca="1">IF(ISNUMBER(Main!$F$3),MIN(IF($A$2:$A$302&gt;'Profile Data'!N66,$A$2:$A$302)),"--")</f>
        <v>285</v>
      </c>
      <c r="R66" cm="1">
        <f t="array" aca="1" ref="R66" ca="1">IF(ISNUMBER(Main!$F$4),MIN(IF($A$2:$A$302&gt;'Profile Data'!O66,$A$2:$A$302)),"--")</f>
        <v>285</v>
      </c>
      <c r="S66" cm="1">
        <f t="array" aca="1" ref="S66" ca="1">IF(ISNUMBER(Main!$F$5),MIN(IF($A$2:$A$302&gt;'Profile Data'!P66,$A$2:$A$302)),"--")</f>
        <v>285</v>
      </c>
      <c r="T66" cm="1">
        <f t="array" aca="1" ref="T66" ca="1">IF(ISNUMBER(Main!$F$6),MIN(IF($A$2:$A$302&gt;'Profile Data'!Q66,$A$2:$A$302)),"--")</f>
        <v>285</v>
      </c>
      <c r="U66" cm="1">
        <f t="array" aca="1" ref="U66" ca="1">IF(ISNUMBER(Main!$F$7),MIN(IF($A$2:$A$302&gt;'Profile Data'!R66,$A$2:$A$302)),"--")</f>
        <v>285</v>
      </c>
      <c r="V66" cm="1">
        <f t="array" aca="1" ref="V66" ca="1">IF(ISNUMBER(Main!$F$8),MIN(IF($A$2:$A$302&gt;'Profile Data'!S66,$A$2:$A$302)),"--")</f>
        <v>285</v>
      </c>
      <c r="W66" t="str" cm="1">
        <f t="array" aca="1" ref="W66" ca="1">IF(ISNUMBER(Main!$F$9),MIN(IF($A$2:$A$302&gt;'Profile Data'!T66,$A$2:$A$302)),"--")</f>
        <v>--</v>
      </c>
      <c r="X66" t="str" cm="1">
        <f t="array" aca="1" ref="X66" ca="1">IF(ISNUMBER(Main!$F$10),MIN(IF($A$2:$A$302&gt;'Profile Data'!U66,$A$2:$A$302)),"--")</f>
        <v>--</v>
      </c>
      <c r="Y66" t="str" cm="1">
        <f t="array" aca="1" ref="Y66" ca="1">IF(ISNUMBER(Main!$F$11),MIN(IF($A$2:$A$302&gt;'Profile Data'!V66,$A$2:$A$302)),"--")</f>
        <v>--</v>
      </c>
      <c r="Z66" t="str" cm="1">
        <f t="array" aca="1" ref="Z66" ca="1">IF(ISNUMBER(Main!$F$12),MIN(IF($A$2:$A$302&gt;'Profile Data'!W66,$A$2:$A$302)),"--")</f>
        <v>--</v>
      </c>
      <c r="AA66" t="str" cm="1">
        <f t="array" aca="1" ref="AA66" ca="1">IF(ISNUMBER(Main!$F$13),MIN(IF($A$2:$A$302&gt;'Profile Data'!X66,$A$2:$A$302)),"--")</f>
        <v>--</v>
      </c>
      <c r="AB66" t="str" cm="1">
        <f t="array" aca="1" ref="AB66" ca="1">IF(ISNUMBER(Main!$F$14),MIN(IF($A$2:$A$302&gt;'Profile Data'!Y66,$A$2:$A$302)),"--")</f>
        <v>--</v>
      </c>
      <c r="AD66" t="e">
        <f ca="1">IF(ISNUMBER(Main!$F$3),INDEX($B$2:$B$302,MATCH(D66,$A$2:$A$302,0)),"--")</f>
        <v>#N/A</v>
      </c>
      <c r="AE66" t="e">
        <f ca="1">IF(ISNUMBER(Main!$F$4),INDEX($B$2:$B$302,MATCH(E66,$A$2:$A$302,0)),"--")</f>
        <v>#N/A</v>
      </c>
      <c r="AF66" t="e">
        <f ca="1">IF(ISNUMBER(Main!$F$5),INDEX($B$2:$B$302,MATCH(F66,$A$2:$A$302,0)),"--")</f>
        <v>#N/A</v>
      </c>
      <c r="AG66" t="e">
        <f ca="1">IF(ISNUMBER(Main!$F$6),INDEX($B$2:$B$302,MATCH(G66,$A$2:$A$302,0)),"--")</f>
        <v>#N/A</v>
      </c>
      <c r="AH66" t="e">
        <f ca="1">IF(ISNUMBER(Main!$F$7),INDEX($B$2:$B$302,MATCH(H66,$A$2:$A$302,0)),"--")</f>
        <v>#N/A</v>
      </c>
      <c r="AI66" t="e">
        <f ca="1">IF(ISNUMBER(Main!$F$8),INDEX($B$2:$B$302,MATCH(I66,$A$2:$A$302,0)),"--")</f>
        <v>#N/A</v>
      </c>
      <c r="AJ66" t="str">
        <f ca="1">IF(ISNUMBER(Main!$F$9),INDEX($B$2:$B$302,MATCH(J66,$A$2:$A$302,0)),"--")</f>
        <v>--</v>
      </c>
      <c r="AK66" t="str">
        <f ca="1">IF(ISNUMBER(Main!$F$10),INDEX($B$2:$B$302,MATCH(K66,$A$2:$A$302,0)),"--")</f>
        <v>--</v>
      </c>
      <c r="AL66" t="str">
        <f ca="1">IF(ISNUMBER(Main!$F$11),INDEX($B$2:$B$302,MATCH(L66,$A$2:$A$302,0)),"--")</f>
        <v>--</v>
      </c>
      <c r="AM66" t="str">
        <f ca="1">IF(ISNUMBER(Main!$F$12),INDEX($B$2:$B$302,MATCH(M66,$A$2:$A$302,0)),"--")</f>
        <v>--</v>
      </c>
      <c r="AN66" t="str">
        <f ca="1">IF(ISNUMBER(Main!$F$13),INDEX($B$2:$B$302,MATCH(N66,$A$2:$A$302,0)),"--")</f>
        <v>--</v>
      </c>
      <c r="AO66" t="str">
        <f ca="1">IF(ISNUMBER(Main!$F$14),INDEX($B$2:$B$302,MATCH(O66,$A$2:$A$302,0)),"--")</f>
        <v>--</v>
      </c>
      <c r="AQ66">
        <f ca="1">IF(ISNUMBER(Main!$F$3),INDEX($B$2:$B$302,MATCH(Q66,$A$2:$A$302,0)),"--")</f>
        <v>0</v>
      </c>
      <c r="AR66">
        <f ca="1">IF(ISNUMBER(Main!$F$4),INDEX($B$2:$B$302,MATCH(R66,$A$2:$A$302,0)),"--")</f>
        <v>0</v>
      </c>
      <c r="AS66">
        <f ca="1">IF(ISNUMBER(Main!$F$5),INDEX($B$2:$B$302,MATCH(S66,$A$2:$A$302,0)),"--")</f>
        <v>0</v>
      </c>
      <c r="AT66">
        <f ca="1">IF(ISNUMBER(Main!$F$6),INDEX($B$2:$B$302,MATCH(T66,$A$2:$A$302,0)),"--")</f>
        <v>0</v>
      </c>
      <c r="AU66">
        <f ca="1">IF(ISNUMBER(Main!$F$7),INDEX($B$2:$B$302,MATCH(U66,$A$2:$A$302,0)),"--")</f>
        <v>0</v>
      </c>
      <c r="AV66">
        <f ca="1">IF(ISNUMBER(Main!$F$8),INDEX($B$2:$B$302,MATCH(V66,$A$2:$A$302,0)),"--")</f>
        <v>0</v>
      </c>
      <c r="AW66" t="str">
        <f ca="1">IF(ISNUMBER(Main!$F$9),INDEX($B$2:$B$302,MATCH(W66,$A$2:$A$302,0)),"--")</f>
        <v>--</v>
      </c>
      <c r="AX66" t="str">
        <f ca="1">IF(ISNUMBER(Main!$F$10),INDEX($B$2:$B$302,MATCH(X66,$A$2:$A$302,0)),"--")</f>
        <v>--</v>
      </c>
      <c r="AY66" t="str">
        <f ca="1">IF(ISNUMBER(Main!$F$11),INDEX($B$2:$B$302,MATCH(Y66,$A$2:$A$302,0)),"--")</f>
        <v>--</v>
      </c>
      <c r="AZ66" t="str">
        <f ca="1">IF(ISNUMBER(Main!$F$12),INDEX($B$2:$B$302,MATCH(Z66,$A$2:$A$302,0)),"--")</f>
        <v>--</v>
      </c>
      <c r="BA66" t="str">
        <f ca="1">IF(ISNUMBER(Main!$F$13),INDEX($B$2:$B$302,MATCH(AA66,$A$2:$A$302,0)),"--")</f>
        <v>--</v>
      </c>
      <c r="BB66" t="str">
        <f ca="1">IF(ISNUMBER(Main!$F$14),INDEX($B$2:$B$302,MATCH(AB66,$A$2:$A$302,0)),"--")</f>
        <v>--</v>
      </c>
      <c r="BD66">
        <f ca="1">IF(ISNUMBER(Main!$F$3),IF(D66=0,0,(('Profile Data'!N66-D66)*(AQ66-AD66))/(Q66-D66)+AD66),"--")</f>
        <v>0</v>
      </c>
      <c r="BE66">
        <f ca="1">IF(ISNUMBER(Main!$F$4),IF(E66=0,0,(('Profile Data'!O66-E66)*(AR66-AE66))/(R66-E66)+AE66),"--")</f>
        <v>0</v>
      </c>
      <c r="BF66">
        <f ca="1">IF(ISNUMBER(Main!$F$5),IF(F66=0,0,(('Profile Data'!P66-F66)*(AS66-AF66))/(S66-F66)+AF66),"--")</f>
        <v>0</v>
      </c>
      <c r="BG66">
        <f ca="1">IF(ISNUMBER(Main!$F$6),IF(G66=0,0,(('Profile Data'!Q66-G66)*(AT66-AG66))/(T66-G66)+AG66),"--")</f>
        <v>0</v>
      </c>
      <c r="BH66">
        <f ca="1">IF(ISNUMBER(Main!$F$7),IF(H66=0,0,(('Profile Data'!R66-H66)*(AU66-AH66))/(U66-H66)+AH66),"--")</f>
        <v>0</v>
      </c>
      <c r="BI66">
        <f ca="1">IF(ISNUMBER(Main!$F$8),IF(I66=0,0,(('Profile Data'!S66-I66)*(AV66-AI66))/(V66-I66)+AI66),"--")</f>
        <v>0</v>
      </c>
      <c r="BJ66" t="str">
        <f ca="1">IF(ISNUMBER(Main!$F$9),IF(J66=0,0,(('Profile Data'!T66-J66)*(AW66-AJ66))/(W66-J66)+AJ66),"--")</f>
        <v>--</v>
      </c>
      <c r="BK66" t="str">
        <f ca="1">IF(ISNUMBER(Main!$F$10),IF(K66=0,0,(('Profile Data'!U66-K66)*(AX66-AK66))/(X66-K66)+AK66),"--")</f>
        <v>--</v>
      </c>
      <c r="BL66" t="str">
        <f ca="1">IF(ISNUMBER(Main!$F$11),IF(L66=0,0,(('Profile Data'!V66-L66)*(AY66-AL66))/(Y66-L66)+AL66),"--")</f>
        <v>--</v>
      </c>
      <c r="BM66" t="str">
        <f ca="1">IF(ISNUMBER(Main!$F$12),IF(M66=0,0,(('Profile Data'!W66-M66)*(AZ66-AM66))/(Z66-M66)+AM66),"--")</f>
        <v>--</v>
      </c>
      <c r="BN66" t="str">
        <f ca="1">IF(ISNUMBER(Main!$F$13),IF(N66=0,0,(('Profile Data'!X66-N66)*(BA66-AN66))/(AA66-N66)+AN66),"--")</f>
        <v>--</v>
      </c>
      <c r="BO66" t="str">
        <f ca="1">IF(ISNUMBER(Main!$F$14),IF(O66=0,0,(('Profile Data'!Y66-O66)*(BB66-AO66))/(AB66-O66)+AO66),"--")</f>
        <v>--</v>
      </c>
    </row>
    <row r="67" spans="1:67" x14ac:dyDescent="0.3">
      <c r="A67">
        <v>520</v>
      </c>
      <c r="B67">
        <v>279364</v>
      </c>
      <c r="D67" cm="1">
        <f t="array" aca="1" ref="D67" ca="1">IF(ISNUMBER(Main!$F$3),MAX(IF($A$2:$A$302&lt;'Profile Data'!N67,$A$2:$A$302)),"--")</f>
        <v>0</v>
      </c>
      <c r="E67" cm="1">
        <f t="array" aca="1" ref="E67" ca="1">IF(ISNUMBER(Main!$F$4),MAX(IF($A$2:$A$302&lt;'Profile Data'!O67,$A$2:$A$302)),"--")</f>
        <v>0</v>
      </c>
      <c r="F67" cm="1">
        <f t="array" aca="1" ref="F67" ca="1">IF(ISNUMBER(Main!$F$5),MAX(IF($A$2:$A$302&lt;'Profile Data'!P67,$A$2:$A$302)),"--")</f>
        <v>0</v>
      </c>
      <c r="G67" cm="1">
        <f t="array" aca="1" ref="G67" ca="1">IF(ISNUMBER(Main!$F$6),MAX(IF($A$2:$A$302&lt;'Profile Data'!Q67,$A$2:$A$302)),"--")</f>
        <v>0</v>
      </c>
      <c r="H67" cm="1">
        <f t="array" aca="1" ref="H67" ca="1">IF(ISNUMBER(Main!$F$7),MAX(IF($A$2:$A$302&lt;'Profile Data'!R67,$A$2:$A$302)),"--")</f>
        <v>0</v>
      </c>
      <c r="I67" cm="1">
        <f t="array" aca="1" ref="I67" ca="1">IF(ISNUMBER(Main!$F$8),MAX(IF($A$2:$A$302&lt;'Profile Data'!S67,$A$2:$A$302)),"--")</f>
        <v>0</v>
      </c>
      <c r="J67" t="str" cm="1">
        <f t="array" aca="1" ref="J67" ca="1">IF(ISNUMBER(Main!$F$9),MAX(IF($A$2:$A$302&lt;'Profile Data'!T67,$A$2:$A$302)),"--")</f>
        <v>--</v>
      </c>
      <c r="K67" t="str" cm="1">
        <f t="array" aca="1" ref="K67" ca="1">IF(ISNUMBER(Main!$F$10),MAX(IF($A$2:$A$302&lt;'Profile Data'!U67,$A$2:$A$302)),"--")</f>
        <v>--</v>
      </c>
      <c r="L67" t="str" cm="1">
        <f t="array" aca="1" ref="L67" ca="1">IF(ISNUMBER(Main!$F$11),MAX(IF($A$2:$A$302&lt;'Profile Data'!V67,$A$2:$A$302)),"--")</f>
        <v>--</v>
      </c>
      <c r="M67" t="str" cm="1">
        <f t="array" aca="1" ref="M67" ca="1">IF(ISNUMBER(Main!$F$12),MAX(IF($A$2:$A$302&lt;'Profile Data'!W67,$A$2:$A$302)),"--")</f>
        <v>--</v>
      </c>
      <c r="N67" t="str" cm="1">
        <f t="array" aca="1" ref="N67" ca="1">IF(ISNUMBER(Main!$F$13),MAX(IF($A$2:$A$302&lt;'Profile Data'!X67,$A$2:$A$302)),"--")</f>
        <v>--</v>
      </c>
      <c r="O67" t="str" cm="1">
        <f t="array" aca="1" ref="O67" ca="1">IF(ISNUMBER(Main!$F$14),MAX(IF($A$2:$A$302&lt;'Profile Data'!Y67,$A$2:$A$302)),"--")</f>
        <v>--</v>
      </c>
      <c r="Q67" cm="1">
        <f t="array" aca="1" ref="Q67" ca="1">IF(ISNUMBER(Main!$F$3),MIN(IF($A$2:$A$302&gt;'Profile Data'!N67,$A$2:$A$302)),"--")</f>
        <v>285</v>
      </c>
      <c r="R67" cm="1">
        <f t="array" aca="1" ref="R67" ca="1">IF(ISNUMBER(Main!$F$4),MIN(IF($A$2:$A$302&gt;'Profile Data'!O67,$A$2:$A$302)),"--")</f>
        <v>285</v>
      </c>
      <c r="S67" cm="1">
        <f t="array" aca="1" ref="S67" ca="1">IF(ISNUMBER(Main!$F$5),MIN(IF($A$2:$A$302&gt;'Profile Data'!P67,$A$2:$A$302)),"--")</f>
        <v>285</v>
      </c>
      <c r="T67" cm="1">
        <f t="array" aca="1" ref="T67" ca="1">IF(ISNUMBER(Main!$F$6),MIN(IF($A$2:$A$302&gt;'Profile Data'!Q67,$A$2:$A$302)),"--")</f>
        <v>285</v>
      </c>
      <c r="U67" cm="1">
        <f t="array" aca="1" ref="U67" ca="1">IF(ISNUMBER(Main!$F$7),MIN(IF($A$2:$A$302&gt;'Profile Data'!R67,$A$2:$A$302)),"--")</f>
        <v>285</v>
      </c>
      <c r="V67" cm="1">
        <f t="array" aca="1" ref="V67" ca="1">IF(ISNUMBER(Main!$F$8),MIN(IF($A$2:$A$302&gt;'Profile Data'!S67,$A$2:$A$302)),"--")</f>
        <v>285</v>
      </c>
      <c r="W67" t="str" cm="1">
        <f t="array" aca="1" ref="W67" ca="1">IF(ISNUMBER(Main!$F$9),MIN(IF($A$2:$A$302&gt;'Profile Data'!T67,$A$2:$A$302)),"--")</f>
        <v>--</v>
      </c>
      <c r="X67" t="str" cm="1">
        <f t="array" aca="1" ref="X67" ca="1">IF(ISNUMBER(Main!$F$10),MIN(IF($A$2:$A$302&gt;'Profile Data'!U67,$A$2:$A$302)),"--")</f>
        <v>--</v>
      </c>
      <c r="Y67" t="str" cm="1">
        <f t="array" aca="1" ref="Y67" ca="1">IF(ISNUMBER(Main!$F$11),MIN(IF($A$2:$A$302&gt;'Profile Data'!V67,$A$2:$A$302)),"--")</f>
        <v>--</v>
      </c>
      <c r="Z67" t="str" cm="1">
        <f t="array" aca="1" ref="Z67" ca="1">IF(ISNUMBER(Main!$F$12),MIN(IF($A$2:$A$302&gt;'Profile Data'!W67,$A$2:$A$302)),"--")</f>
        <v>--</v>
      </c>
      <c r="AA67" t="str" cm="1">
        <f t="array" aca="1" ref="AA67" ca="1">IF(ISNUMBER(Main!$F$13),MIN(IF($A$2:$A$302&gt;'Profile Data'!X67,$A$2:$A$302)),"--")</f>
        <v>--</v>
      </c>
      <c r="AB67" t="str" cm="1">
        <f t="array" aca="1" ref="AB67" ca="1">IF(ISNUMBER(Main!$F$14),MIN(IF($A$2:$A$302&gt;'Profile Data'!Y67,$A$2:$A$302)),"--")</f>
        <v>--</v>
      </c>
      <c r="AD67" t="e">
        <f ca="1">IF(ISNUMBER(Main!$F$3),INDEX($B$2:$B$302,MATCH(D67,$A$2:$A$302,0)),"--")</f>
        <v>#N/A</v>
      </c>
      <c r="AE67" t="e">
        <f ca="1">IF(ISNUMBER(Main!$F$4),INDEX($B$2:$B$302,MATCH(E67,$A$2:$A$302,0)),"--")</f>
        <v>#N/A</v>
      </c>
      <c r="AF67" t="e">
        <f ca="1">IF(ISNUMBER(Main!$F$5),INDEX($B$2:$B$302,MATCH(F67,$A$2:$A$302,0)),"--")</f>
        <v>#N/A</v>
      </c>
      <c r="AG67" t="e">
        <f ca="1">IF(ISNUMBER(Main!$F$6),INDEX($B$2:$B$302,MATCH(G67,$A$2:$A$302,0)),"--")</f>
        <v>#N/A</v>
      </c>
      <c r="AH67" t="e">
        <f ca="1">IF(ISNUMBER(Main!$F$7),INDEX($B$2:$B$302,MATCH(H67,$A$2:$A$302,0)),"--")</f>
        <v>#N/A</v>
      </c>
      <c r="AI67" t="e">
        <f ca="1">IF(ISNUMBER(Main!$F$8),INDEX($B$2:$B$302,MATCH(I67,$A$2:$A$302,0)),"--")</f>
        <v>#N/A</v>
      </c>
      <c r="AJ67" t="str">
        <f ca="1">IF(ISNUMBER(Main!$F$9),INDEX($B$2:$B$302,MATCH(J67,$A$2:$A$302,0)),"--")</f>
        <v>--</v>
      </c>
      <c r="AK67" t="str">
        <f ca="1">IF(ISNUMBER(Main!$F$10),INDEX($B$2:$B$302,MATCH(K67,$A$2:$A$302,0)),"--")</f>
        <v>--</v>
      </c>
      <c r="AL67" t="str">
        <f ca="1">IF(ISNUMBER(Main!$F$11),INDEX($B$2:$B$302,MATCH(L67,$A$2:$A$302,0)),"--")</f>
        <v>--</v>
      </c>
      <c r="AM67" t="str">
        <f ca="1">IF(ISNUMBER(Main!$F$12),INDEX($B$2:$B$302,MATCH(M67,$A$2:$A$302,0)),"--")</f>
        <v>--</v>
      </c>
      <c r="AN67" t="str">
        <f ca="1">IF(ISNUMBER(Main!$F$13),INDEX($B$2:$B$302,MATCH(N67,$A$2:$A$302,0)),"--")</f>
        <v>--</v>
      </c>
      <c r="AO67" t="str">
        <f ca="1">IF(ISNUMBER(Main!$F$14),INDEX($B$2:$B$302,MATCH(O67,$A$2:$A$302,0)),"--")</f>
        <v>--</v>
      </c>
      <c r="AQ67">
        <f ca="1">IF(ISNUMBER(Main!$F$3),INDEX($B$2:$B$302,MATCH(Q67,$A$2:$A$302,0)),"--")</f>
        <v>0</v>
      </c>
      <c r="AR67">
        <f ca="1">IF(ISNUMBER(Main!$F$4),INDEX($B$2:$B$302,MATCH(R67,$A$2:$A$302,0)),"--")</f>
        <v>0</v>
      </c>
      <c r="AS67">
        <f ca="1">IF(ISNUMBER(Main!$F$5),INDEX($B$2:$B$302,MATCH(S67,$A$2:$A$302,0)),"--")</f>
        <v>0</v>
      </c>
      <c r="AT67">
        <f ca="1">IF(ISNUMBER(Main!$F$6),INDEX($B$2:$B$302,MATCH(T67,$A$2:$A$302,0)),"--")</f>
        <v>0</v>
      </c>
      <c r="AU67">
        <f ca="1">IF(ISNUMBER(Main!$F$7),INDEX($B$2:$B$302,MATCH(U67,$A$2:$A$302,0)),"--")</f>
        <v>0</v>
      </c>
      <c r="AV67">
        <f ca="1">IF(ISNUMBER(Main!$F$8),INDEX($B$2:$B$302,MATCH(V67,$A$2:$A$302,0)),"--")</f>
        <v>0</v>
      </c>
      <c r="AW67" t="str">
        <f ca="1">IF(ISNUMBER(Main!$F$9),INDEX($B$2:$B$302,MATCH(W67,$A$2:$A$302,0)),"--")</f>
        <v>--</v>
      </c>
      <c r="AX67" t="str">
        <f ca="1">IF(ISNUMBER(Main!$F$10),INDEX($B$2:$B$302,MATCH(X67,$A$2:$A$302,0)),"--")</f>
        <v>--</v>
      </c>
      <c r="AY67" t="str">
        <f ca="1">IF(ISNUMBER(Main!$F$11),INDEX($B$2:$B$302,MATCH(Y67,$A$2:$A$302,0)),"--")</f>
        <v>--</v>
      </c>
      <c r="AZ67" t="str">
        <f ca="1">IF(ISNUMBER(Main!$F$12),INDEX($B$2:$B$302,MATCH(Z67,$A$2:$A$302,0)),"--")</f>
        <v>--</v>
      </c>
      <c r="BA67" t="str">
        <f ca="1">IF(ISNUMBER(Main!$F$13),INDEX($B$2:$B$302,MATCH(AA67,$A$2:$A$302,0)),"--")</f>
        <v>--</v>
      </c>
      <c r="BB67" t="str">
        <f ca="1">IF(ISNUMBER(Main!$F$14),INDEX($B$2:$B$302,MATCH(AB67,$A$2:$A$302,0)),"--")</f>
        <v>--</v>
      </c>
      <c r="BD67">
        <f ca="1">IF(ISNUMBER(Main!$F$3),IF(D67=0,0,(('Profile Data'!N67-D67)*(AQ67-AD67))/(Q67-D67)+AD67),"--")</f>
        <v>0</v>
      </c>
      <c r="BE67">
        <f ca="1">IF(ISNUMBER(Main!$F$4),IF(E67=0,0,(('Profile Data'!O67-E67)*(AR67-AE67))/(R67-E67)+AE67),"--")</f>
        <v>0</v>
      </c>
      <c r="BF67">
        <f ca="1">IF(ISNUMBER(Main!$F$5),IF(F67=0,0,(('Profile Data'!P67-F67)*(AS67-AF67))/(S67-F67)+AF67),"--")</f>
        <v>0</v>
      </c>
      <c r="BG67">
        <f ca="1">IF(ISNUMBER(Main!$F$6),IF(G67=0,0,(('Profile Data'!Q67-G67)*(AT67-AG67))/(T67-G67)+AG67),"--")</f>
        <v>0</v>
      </c>
      <c r="BH67">
        <f ca="1">IF(ISNUMBER(Main!$F$7),IF(H67=0,0,(('Profile Data'!R67-H67)*(AU67-AH67))/(U67-H67)+AH67),"--")</f>
        <v>0</v>
      </c>
      <c r="BI67">
        <f ca="1">IF(ISNUMBER(Main!$F$8),IF(I67=0,0,(('Profile Data'!S67-I67)*(AV67-AI67))/(V67-I67)+AI67),"--")</f>
        <v>0</v>
      </c>
      <c r="BJ67" t="str">
        <f ca="1">IF(ISNUMBER(Main!$F$9),IF(J67=0,0,(('Profile Data'!T67-J67)*(AW67-AJ67))/(W67-J67)+AJ67),"--")</f>
        <v>--</v>
      </c>
      <c r="BK67" t="str">
        <f ca="1">IF(ISNUMBER(Main!$F$10),IF(K67=0,0,(('Profile Data'!U67-K67)*(AX67-AK67))/(X67-K67)+AK67),"--")</f>
        <v>--</v>
      </c>
      <c r="BL67" t="str">
        <f ca="1">IF(ISNUMBER(Main!$F$11),IF(L67=0,0,(('Profile Data'!V67-L67)*(AY67-AL67))/(Y67-L67)+AL67),"--")</f>
        <v>--</v>
      </c>
      <c r="BM67" t="str">
        <f ca="1">IF(ISNUMBER(Main!$F$12),IF(M67=0,0,(('Profile Data'!W67-M67)*(AZ67-AM67))/(Z67-M67)+AM67),"--")</f>
        <v>--</v>
      </c>
      <c r="BN67" t="str">
        <f ca="1">IF(ISNUMBER(Main!$F$13),IF(N67=0,0,(('Profile Data'!X67-N67)*(BA67-AN67))/(AA67-N67)+AN67),"--")</f>
        <v>--</v>
      </c>
      <c r="BO67" t="str">
        <f ca="1">IF(ISNUMBER(Main!$F$14),IF(O67=0,0,(('Profile Data'!Y67-O67)*(BB67-AO67))/(AB67-O67)+AO67),"--")</f>
        <v>--</v>
      </c>
    </row>
    <row r="68" spans="1:67" x14ac:dyDescent="0.3">
      <c r="A68">
        <v>519</v>
      </c>
      <c r="B68">
        <v>275941</v>
      </c>
      <c r="D68" cm="1">
        <f t="array" aca="1" ref="D68" ca="1">IF(ISNUMBER(Main!$F$3),MAX(IF($A$2:$A$302&lt;'Profile Data'!N68,$A$2:$A$302)),"--")</f>
        <v>0</v>
      </c>
      <c r="E68" cm="1">
        <f t="array" aca="1" ref="E68" ca="1">IF(ISNUMBER(Main!$F$4),MAX(IF($A$2:$A$302&lt;'Profile Data'!O68,$A$2:$A$302)),"--")</f>
        <v>0</v>
      </c>
      <c r="F68" cm="1">
        <f t="array" aca="1" ref="F68" ca="1">IF(ISNUMBER(Main!$F$5),MAX(IF($A$2:$A$302&lt;'Profile Data'!P68,$A$2:$A$302)),"--")</f>
        <v>0</v>
      </c>
      <c r="G68" cm="1">
        <f t="array" aca="1" ref="G68" ca="1">IF(ISNUMBER(Main!$F$6),MAX(IF($A$2:$A$302&lt;'Profile Data'!Q68,$A$2:$A$302)),"--")</f>
        <v>0</v>
      </c>
      <c r="H68" cm="1">
        <f t="array" aca="1" ref="H68" ca="1">IF(ISNUMBER(Main!$F$7),MAX(IF($A$2:$A$302&lt;'Profile Data'!R68,$A$2:$A$302)),"--")</f>
        <v>0</v>
      </c>
      <c r="I68" cm="1">
        <f t="array" aca="1" ref="I68" ca="1">IF(ISNUMBER(Main!$F$8),MAX(IF($A$2:$A$302&lt;'Profile Data'!S68,$A$2:$A$302)),"--")</f>
        <v>0</v>
      </c>
      <c r="J68" t="str" cm="1">
        <f t="array" aca="1" ref="J68" ca="1">IF(ISNUMBER(Main!$F$9),MAX(IF($A$2:$A$302&lt;'Profile Data'!T68,$A$2:$A$302)),"--")</f>
        <v>--</v>
      </c>
      <c r="K68" t="str" cm="1">
        <f t="array" aca="1" ref="K68" ca="1">IF(ISNUMBER(Main!$F$10),MAX(IF($A$2:$A$302&lt;'Profile Data'!U68,$A$2:$A$302)),"--")</f>
        <v>--</v>
      </c>
      <c r="L68" t="str" cm="1">
        <f t="array" aca="1" ref="L68" ca="1">IF(ISNUMBER(Main!$F$11),MAX(IF($A$2:$A$302&lt;'Profile Data'!V68,$A$2:$A$302)),"--")</f>
        <v>--</v>
      </c>
      <c r="M68" t="str" cm="1">
        <f t="array" aca="1" ref="M68" ca="1">IF(ISNUMBER(Main!$F$12),MAX(IF($A$2:$A$302&lt;'Profile Data'!W68,$A$2:$A$302)),"--")</f>
        <v>--</v>
      </c>
      <c r="N68" t="str" cm="1">
        <f t="array" aca="1" ref="N68" ca="1">IF(ISNUMBER(Main!$F$13),MAX(IF($A$2:$A$302&lt;'Profile Data'!X68,$A$2:$A$302)),"--")</f>
        <v>--</v>
      </c>
      <c r="O68" t="str" cm="1">
        <f t="array" aca="1" ref="O68" ca="1">IF(ISNUMBER(Main!$F$14),MAX(IF($A$2:$A$302&lt;'Profile Data'!Y68,$A$2:$A$302)),"--")</f>
        <v>--</v>
      </c>
      <c r="Q68" cm="1">
        <f t="array" aca="1" ref="Q68" ca="1">IF(ISNUMBER(Main!$F$3),MIN(IF($A$2:$A$302&gt;'Profile Data'!N68,$A$2:$A$302)),"--")</f>
        <v>285</v>
      </c>
      <c r="R68" cm="1">
        <f t="array" aca="1" ref="R68" ca="1">IF(ISNUMBER(Main!$F$4),MIN(IF($A$2:$A$302&gt;'Profile Data'!O68,$A$2:$A$302)),"--")</f>
        <v>285</v>
      </c>
      <c r="S68" cm="1">
        <f t="array" aca="1" ref="S68" ca="1">IF(ISNUMBER(Main!$F$5),MIN(IF($A$2:$A$302&gt;'Profile Data'!P68,$A$2:$A$302)),"--")</f>
        <v>285</v>
      </c>
      <c r="T68" cm="1">
        <f t="array" aca="1" ref="T68" ca="1">IF(ISNUMBER(Main!$F$6),MIN(IF($A$2:$A$302&gt;'Profile Data'!Q68,$A$2:$A$302)),"--")</f>
        <v>285</v>
      </c>
      <c r="U68" cm="1">
        <f t="array" aca="1" ref="U68" ca="1">IF(ISNUMBER(Main!$F$7),MIN(IF($A$2:$A$302&gt;'Profile Data'!R68,$A$2:$A$302)),"--")</f>
        <v>285</v>
      </c>
      <c r="V68" cm="1">
        <f t="array" aca="1" ref="V68" ca="1">IF(ISNUMBER(Main!$F$8),MIN(IF($A$2:$A$302&gt;'Profile Data'!S68,$A$2:$A$302)),"--")</f>
        <v>285</v>
      </c>
      <c r="W68" t="str" cm="1">
        <f t="array" aca="1" ref="W68" ca="1">IF(ISNUMBER(Main!$F$9),MIN(IF($A$2:$A$302&gt;'Profile Data'!T68,$A$2:$A$302)),"--")</f>
        <v>--</v>
      </c>
      <c r="X68" t="str" cm="1">
        <f t="array" aca="1" ref="X68" ca="1">IF(ISNUMBER(Main!$F$10),MIN(IF($A$2:$A$302&gt;'Profile Data'!U68,$A$2:$A$302)),"--")</f>
        <v>--</v>
      </c>
      <c r="Y68" t="str" cm="1">
        <f t="array" aca="1" ref="Y68" ca="1">IF(ISNUMBER(Main!$F$11),MIN(IF($A$2:$A$302&gt;'Profile Data'!V68,$A$2:$A$302)),"--")</f>
        <v>--</v>
      </c>
      <c r="Z68" t="str" cm="1">
        <f t="array" aca="1" ref="Z68" ca="1">IF(ISNUMBER(Main!$F$12),MIN(IF($A$2:$A$302&gt;'Profile Data'!W68,$A$2:$A$302)),"--")</f>
        <v>--</v>
      </c>
      <c r="AA68" t="str" cm="1">
        <f t="array" aca="1" ref="AA68" ca="1">IF(ISNUMBER(Main!$F$13),MIN(IF($A$2:$A$302&gt;'Profile Data'!X68,$A$2:$A$302)),"--")</f>
        <v>--</v>
      </c>
      <c r="AB68" t="str" cm="1">
        <f t="array" aca="1" ref="AB68" ca="1">IF(ISNUMBER(Main!$F$14),MIN(IF($A$2:$A$302&gt;'Profile Data'!Y68,$A$2:$A$302)),"--")</f>
        <v>--</v>
      </c>
      <c r="AD68" t="e">
        <f ca="1">IF(ISNUMBER(Main!$F$3),INDEX($B$2:$B$302,MATCH(D68,$A$2:$A$302,0)),"--")</f>
        <v>#N/A</v>
      </c>
      <c r="AE68" t="e">
        <f ca="1">IF(ISNUMBER(Main!$F$4),INDEX($B$2:$B$302,MATCH(E68,$A$2:$A$302,0)),"--")</f>
        <v>#N/A</v>
      </c>
      <c r="AF68" t="e">
        <f ca="1">IF(ISNUMBER(Main!$F$5),INDEX($B$2:$B$302,MATCH(F68,$A$2:$A$302,0)),"--")</f>
        <v>#N/A</v>
      </c>
      <c r="AG68" t="e">
        <f ca="1">IF(ISNUMBER(Main!$F$6),INDEX($B$2:$B$302,MATCH(G68,$A$2:$A$302,0)),"--")</f>
        <v>#N/A</v>
      </c>
      <c r="AH68" t="e">
        <f ca="1">IF(ISNUMBER(Main!$F$7),INDEX($B$2:$B$302,MATCH(H68,$A$2:$A$302,0)),"--")</f>
        <v>#N/A</v>
      </c>
      <c r="AI68" t="e">
        <f ca="1">IF(ISNUMBER(Main!$F$8),INDEX($B$2:$B$302,MATCH(I68,$A$2:$A$302,0)),"--")</f>
        <v>#N/A</v>
      </c>
      <c r="AJ68" t="str">
        <f ca="1">IF(ISNUMBER(Main!$F$9),INDEX($B$2:$B$302,MATCH(J68,$A$2:$A$302,0)),"--")</f>
        <v>--</v>
      </c>
      <c r="AK68" t="str">
        <f ca="1">IF(ISNUMBER(Main!$F$10),INDEX($B$2:$B$302,MATCH(K68,$A$2:$A$302,0)),"--")</f>
        <v>--</v>
      </c>
      <c r="AL68" t="str">
        <f ca="1">IF(ISNUMBER(Main!$F$11),INDEX($B$2:$B$302,MATCH(L68,$A$2:$A$302,0)),"--")</f>
        <v>--</v>
      </c>
      <c r="AM68" t="str">
        <f ca="1">IF(ISNUMBER(Main!$F$12),INDEX($B$2:$B$302,MATCH(M68,$A$2:$A$302,0)),"--")</f>
        <v>--</v>
      </c>
      <c r="AN68" t="str">
        <f ca="1">IF(ISNUMBER(Main!$F$13),INDEX($B$2:$B$302,MATCH(N68,$A$2:$A$302,0)),"--")</f>
        <v>--</v>
      </c>
      <c r="AO68" t="str">
        <f ca="1">IF(ISNUMBER(Main!$F$14),INDEX($B$2:$B$302,MATCH(O68,$A$2:$A$302,0)),"--")</f>
        <v>--</v>
      </c>
      <c r="AQ68">
        <f ca="1">IF(ISNUMBER(Main!$F$3),INDEX($B$2:$B$302,MATCH(Q68,$A$2:$A$302,0)),"--")</f>
        <v>0</v>
      </c>
      <c r="AR68">
        <f ca="1">IF(ISNUMBER(Main!$F$4),INDEX($B$2:$B$302,MATCH(R68,$A$2:$A$302,0)),"--")</f>
        <v>0</v>
      </c>
      <c r="AS68">
        <f ca="1">IF(ISNUMBER(Main!$F$5),INDEX($B$2:$B$302,MATCH(S68,$A$2:$A$302,0)),"--")</f>
        <v>0</v>
      </c>
      <c r="AT68">
        <f ca="1">IF(ISNUMBER(Main!$F$6),INDEX($B$2:$B$302,MATCH(T68,$A$2:$A$302,0)),"--")</f>
        <v>0</v>
      </c>
      <c r="AU68">
        <f ca="1">IF(ISNUMBER(Main!$F$7),INDEX($B$2:$B$302,MATCH(U68,$A$2:$A$302,0)),"--")</f>
        <v>0</v>
      </c>
      <c r="AV68">
        <f ca="1">IF(ISNUMBER(Main!$F$8),INDEX($B$2:$B$302,MATCH(V68,$A$2:$A$302,0)),"--")</f>
        <v>0</v>
      </c>
      <c r="AW68" t="str">
        <f ca="1">IF(ISNUMBER(Main!$F$9),INDEX($B$2:$B$302,MATCH(W68,$A$2:$A$302,0)),"--")</f>
        <v>--</v>
      </c>
      <c r="AX68" t="str">
        <f ca="1">IF(ISNUMBER(Main!$F$10),INDEX($B$2:$B$302,MATCH(X68,$A$2:$A$302,0)),"--")</f>
        <v>--</v>
      </c>
      <c r="AY68" t="str">
        <f ca="1">IF(ISNUMBER(Main!$F$11),INDEX($B$2:$B$302,MATCH(Y68,$A$2:$A$302,0)),"--")</f>
        <v>--</v>
      </c>
      <c r="AZ68" t="str">
        <f ca="1">IF(ISNUMBER(Main!$F$12),INDEX($B$2:$B$302,MATCH(Z68,$A$2:$A$302,0)),"--")</f>
        <v>--</v>
      </c>
      <c r="BA68" t="str">
        <f ca="1">IF(ISNUMBER(Main!$F$13),INDEX($B$2:$B$302,MATCH(AA68,$A$2:$A$302,0)),"--")</f>
        <v>--</v>
      </c>
      <c r="BB68" t="str">
        <f ca="1">IF(ISNUMBER(Main!$F$14),INDEX($B$2:$B$302,MATCH(AB68,$A$2:$A$302,0)),"--")</f>
        <v>--</v>
      </c>
      <c r="BD68">
        <f ca="1">IF(ISNUMBER(Main!$F$3),IF(D68=0,0,(('Profile Data'!N68-D68)*(AQ68-AD68))/(Q68-D68)+AD68),"--")</f>
        <v>0</v>
      </c>
      <c r="BE68">
        <f ca="1">IF(ISNUMBER(Main!$F$4),IF(E68=0,0,(('Profile Data'!O68-E68)*(AR68-AE68))/(R68-E68)+AE68),"--")</f>
        <v>0</v>
      </c>
      <c r="BF68">
        <f ca="1">IF(ISNUMBER(Main!$F$5),IF(F68=0,0,(('Profile Data'!P68-F68)*(AS68-AF68))/(S68-F68)+AF68),"--")</f>
        <v>0</v>
      </c>
      <c r="BG68">
        <f ca="1">IF(ISNUMBER(Main!$F$6),IF(G68=0,0,(('Profile Data'!Q68-G68)*(AT68-AG68))/(T68-G68)+AG68),"--")</f>
        <v>0</v>
      </c>
      <c r="BH68">
        <f ca="1">IF(ISNUMBER(Main!$F$7),IF(H68=0,0,(('Profile Data'!R68-H68)*(AU68-AH68))/(U68-H68)+AH68),"--")</f>
        <v>0</v>
      </c>
      <c r="BI68">
        <f ca="1">IF(ISNUMBER(Main!$F$8),IF(I68=0,0,(('Profile Data'!S68-I68)*(AV68-AI68))/(V68-I68)+AI68),"--")</f>
        <v>0</v>
      </c>
      <c r="BJ68" t="str">
        <f ca="1">IF(ISNUMBER(Main!$F$9),IF(J68=0,0,(('Profile Data'!T68-J68)*(AW68-AJ68))/(W68-J68)+AJ68),"--")</f>
        <v>--</v>
      </c>
      <c r="BK68" t="str">
        <f ca="1">IF(ISNUMBER(Main!$F$10),IF(K68=0,0,(('Profile Data'!U68-K68)*(AX68-AK68))/(X68-K68)+AK68),"--")</f>
        <v>--</v>
      </c>
      <c r="BL68" t="str">
        <f ca="1">IF(ISNUMBER(Main!$F$11),IF(L68=0,0,(('Profile Data'!V68-L68)*(AY68-AL68))/(Y68-L68)+AL68),"--")</f>
        <v>--</v>
      </c>
      <c r="BM68" t="str">
        <f ca="1">IF(ISNUMBER(Main!$F$12),IF(M68=0,0,(('Profile Data'!W68-M68)*(AZ68-AM68))/(Z68-M68)+AM68),"--")</f>
        <v>--</v>
      </c>
      <c r="BN68" t="str">
        <f ca="1">IF(ISNUMBER(Main!$F$13),IF(N68=0,0,(('Profile Data'!X68-N68)*(BA68-AN68))/(AA68-N68)+AN68),"--")</f>
        <v>--</v>
      </c>
      <c r="BO68" t="str">
        <f ca="1">IF(ISNUMBER(Main!$F$14),IF(O68=0,0,(('Profile Data'!Y68-O68)*(BB68-AO68))/(AB68-O68)+AO68),"--")</f>
        <v>--</v>
      </c>
    </row>
    <row r="69" spans="1:67" x14ac:dyDescent="0.3">
      <c r="A69">
        <v>518</v>
      </c>
      <c r="B69">
        <v>272543</v>
      </c>
      <c r="D69" cm="1">
        <f t="array" aca="1" ref="D69" ca="1">IF(ISNUMBER(Main!$F$3),MAX(IF($A$2:$A$302&lt;'Profile Data'!N69,$A$2:$A$302)),"--")</f>
        <v>0</v>
      </c>
      <c r="E69" cm="1">
        <f t="array" aca="1" ref="E69" ca="1">IF(ISNUMBER(Main!$F$4),MAX(IF($A$2:$A$302&lt;'Profile Data'!O69,$A$2:$A$302)),"--")</f>
        <v>0</v>
      </c>
      <c r="F69" cm="1">
        <f t="array" aca="1" ref="F69" ca="1">IF(ISNUMBER(Main!$F$5),MAX(IF($A$2:$A$302&lt;'Profile Data'!P69,$A$2:$A$302)),"--")</f>
        <v>0</v>
      </c>
      <c r="G69" cm="1">
        <f t="array" aca="1" ref="G69" ca="1">IF(ISNUMBER(Main!$F$6),MAX(IF($A$2:$A$302&lt;'Profile Data'!Q69,$A$2:$A$302)),"--")</f>
        <v>0</v>
      </c>
      <c r="H69" cm="1">
        <f t="array" aca="1" ref="H69" ca="1">IF(ISNUMBER(Main!$F$7),MAX(IF($A$2:$A$302&lt;'Profile Data'!R69,$A$2:$A$302)),"--")</f>
        <v>0</v>
      </c>
      <c r="I69" cm="1">
        <f t="array" aca="1" ref="I69" ca="1">IF(ISNUMBER(Main!$F$8),MAX(IF($A$2:$A$302&lt;'Profile Data'!S69,$A$2:$A$302)),"--")</f>
        <v>0</v>
      </c>
      <c r="J69" t="str" cm="1">
        <f t="array" aca="1" ref="J69" ca="1">IF(ISNUMBER(Main!$F$9),MAX(IF($A$2:$A$302&lt;'Profile Data'!T69,$A$2:$A$302)),"--")</f>
        <v>--</v>
      </c>
      <c r="K69" t="str" cm="1">
        <f t="array" aca="1" ref="K69" ca="1">IF(ISNUMBER(Main!$F$10),MAX(IF($A$2:$A$302&lt;'Profile Data'!U69,$A$2:$A$302)),"--")</f>
        <v>--</v>
      </c>
      <c r="L69" t="str" cm="1">
        <f t="array" aca="1" ref="L69" ca="1">IF(ISNUMBER(Main!$F$11),MAX(IF($A$2:$A$302&lt;'Profile Data'!V69,$A$2:$A$302)),"--")</f>
        <v>--</v>
      </c>
      <c r="M69" t="str" cm="1">
        <f t="array" aca="1" ref="M69" ca="1">IF(ISNUMBER(Main!$F$12),MAX(IF($A$2:$A$302&lt;'Profile Data'!W69,$A$2:$A$302)),"--")</f>
        <v>--</v>
      </c>
      <c r="N69" t="str" cm="1">
        <f t="array" aca="1" ref="N69" ca="1">IF(ISNUMBER(Main!$F$13),MAX(IF($A$2:$A$302&lt;'Profile Data'!X69,$A$2:$A$302)),"--")</f>
        <v>--</v>
      </c>
      <c r="O69" t="str" cm="1">
        <f t="array" aca="1" ref="O69" ca="1">IF(ISNUMBER(Main!$F$14),MAX(IF($A$2:$A$302&lt;'Profile Data'!Y69,$A$2:$A$302)),"--")</f>
        <v>--</v>
      </c>
      <c r="Q69" cm="1">
        <f t="array" aca="1" ref="Q69" ca="1">IF(ISNUMBER(Main!$F$3),MIN(IF($A$2:$A$302&gt;'Profile Data'!N69,$A$2:$A$302)),"--")</f>
        <v>285</v>
      </c>
      <c r="R69" cm="1">
        <f t="array" aca="1" ref="R69" ca="1">IF(ISNUMBER(Main!$F$4),MIN(IF($A$2:$A$302&gt;'Profile Data'!O69,$A$2:$A$302)),"--")</f>
        <v>285</v>
      </c>
      <c r="S69" cm="1">
        <f t="array" aca="1" ref="S69" ca="1">IF(ISNUMBER(Main!$F$5),MIN(IF($A$2:$A$302&gt;'Profile Data'!P69,$A$2:$A$302)),"--")</f>
        <v>285</v>
      </c>
      <c r="T69" cm="1">
        <f t="array" aca="1" ref="T69" ca="1">IF(ISNUMBER(Main!$F$6),MIN(IF($A$2:$A$302&gt;'Profile Data'!Q69,$A$2:$A$302)),"--")</f>
        <v>285</v>
      </c>
      <c r="U69" cm="1">
        <f t="array" aca="1" ref="U69" ca="1">IF(ISNUMBER(Main!$F$7),MIN(IF($A$2:$A$302&gt;'Profile Data'!R69,$A$2:$A$302)),"--")</f>
        <v>285</v>
      </c>
      <c r="V69" cm="1">
        <f t="array" aca="1" ref="V69" ca="1">IF(ISNUMBER(Main!$F$8),MIN(IF($A$2:$A$302&gt;'Profile Data'!S69,$A$2:$A$302)),"--")</f>
        <v>285</v>
      </c>
      <c r="W69" t="str" cm="1">
        <f t="array" aca="1" ref="W69" ca="1">IF(ISNUMBER(Main!$F$9),MIN(IF($A$2:$A$302&gt;'Profile Data'!T69,$A$2:$A$302)),"--")</f>
        <v>--</v>
      </c>
      <c r="X69" t="str" cm="1">
        <f t="array" aca="1" ref="X69" ca="1">IF(ISNUMBER(Main!$F$10),MIN(IF($A$2:$A$302&gt;'Profile Data'!U69,$A$2:$A$302)),"--")</f>
        <v>--</v>
      </c>
      <c r="Y69" t="str" cm="1">
        <f t="array" aca="1" ref="Y69" ca="1">IF(ISNUMBER(Main!$F$11),MIN(IF($A$2:$A$302&gt;'Profile Data'!V69,$A$2:$A$302)),"--")</f>
        <v>--</v>
      </c>
      <c r="Z69" t="str" cm="1">
        <f t="array" aca="1" ref="Z69" ca="1">IF(ISNUMBER(Main!$F$12),MIN(IF($A$2:$A$302&gt;'Profile Data'!W69,$A$2:$A$302)),"--")</f>
        <v>--</v>
      </c>
      <c r="AA69" t="str" cm="1">
        <f t="array" aca="1" ref="AA69" ca="1">IF(ISNUMBER(Main!$F$13),MIN(IF($A$2:$A$302&gt;'Profile Data'!X69,$A$2:$A$302)),"--")</f>
        <v>--</v>
      </c>
      <c r="AB69" t="str" cm="1">
        <f t="array" aca="1" ref="AB69" ca="1">IF(ISNUMBER(Main!$F$14),MIN(IF($A$2:$A$302&gt;'Profile Data'!Y69,$A$2:$A$302)),"--")</f>
        <v>--</v>
      </c>
      <c r="AD69" t="e">
        <f ca="1">IF(ISNUMBER(Main!$F$3),INDEX($B$2:$B$302,MATCH(D69,$A$2:$A$302,0)),"--")</f>
        <v>#N/A</v>
      </c>
      <c r="AE69" t="e">
        <f ca="1">IF(ISNUMBER(Main!$F$4),INDEX($B$2:$B$302,MATCH(E69,$A$2:$A$302,0)),"--")</f>
        <v>#N/A</v>
      </c>
      <c r="AF69" t="e">
        <f ca="1">IF(ISNUMBER(Main!$F$5),INDEX($B$2:$B$302,MATCH(F69,$A$2:$A$302,0)),"--")</f>
        <v>#N/A</v>
      </c>
      <c r="AG69" t="e">
        <f ca="1">IF(ISNUMBER(Main!$F$6),INDEX($B$2:$B$302,MATCH(G69,$A$2:$A$302,0)),"--")</f>
        <v>#N/A</v>
      </c>
      <c r="AH69" t="e">
        <f ca="1">IF(ISNUMBER(Main!$F$7),INDEX($B$2:$B$302,MATCH(H69,$A$2:$A$302,0)),"--")</f>
        <v>#N/A</v>
      </c>
      <c r="AI69" t="e">
        <f ca="1">IF(ISNUMBER(Main!$F$8),INDEX($B$2:$B$302,MATCH(I69,$A$2:$A$302,0)),"--")</f>
        <v>#N/A</v>
      </c>
      <c r="AJ69" t="str">
        <f ca="1">IF(ISNUMBER(Main!$F$9),INDEX($B$2:$B$302,MATCH(J69,$A$2:$A$302,0)),"--")</f>
        <v>--</v>
      </c>
      <c r="AK69" t="str">
        <f ca="1">IF(ISNUMBER(Main!$F$10),INDEX($B$2:$B$302,MATCH(K69,$A$2:$A$302,0)),"--")</f>
        <v>--</v>
      </c>
      <c r="AL69" t="str">
        <f ca="1">IF(ISNUMBER(Main!$F$11),INDEX($B$2:$B$302,MATCH(L69,$A$2:$A$302,0)),"--")</f>
        <v>--</v>
      </c>
      <c r="AM69" t="str">
        <f ca="1">IF(ISNUMBER(Main!$F$12),INDEX($B$2:$B$302,MATCH(M69,$A$2:$A$302,0)),"--")</f>
        <v>--</v>
      </c>
      <c r="AN69" t="str">
        <f ca="1">IF(ISNUMBER(Main!$F$13),INDEX($B$2:$B$302,MATCH(N69,$A$2:$A$302,0)),"--")</f>
        <v>--</v>
      </c>
      <c r="AO69" t="str">
        <f ca="1">IF(ISNUMBER(Main!$F$14),INDEX($B$2:$B$302,MATCH(O69,$A$2:$A$302,0)),"--")</f>
        <v>--</v>
      </c>
      <c r="AQ69">
        <f ca="1">IF(ISNUMBER(Main!$F$3),INDEX($B$2:$B$302,MATCH(Q69,$A$2:$A$302,0)),"--")</f>
        <v>0</v>
      </c>
      <c r="AR69">
        <f ca="1">IF(ISNUMBER(Main!$F$4),INDEX($B$2:$B$302,MATCH(R69,$A$2:$A$302,0)),"--")</f>
        <v>0</v>
      </c>
      <c r="AS69">
        <f ca="1">IF(ISNUMBER(Main!$F$5),INDEX($B$2:$B$302,MATCH(S69,$A$2:$A$302,0)),"--")</f>
        <v>0</v>
      </c>
      <c r="AT69">
        <f ca="1">IF(ISNUMBER(Main!$F$6),INDEX($B$2:$B$302,MATCH(T69,$A$2:$A$302,0)),"--")</f>
        <v>0</v>
      </c>
      <c r="AU69">
        <f ca="1">IF(ISNUMBER(Main!$F$7),INDEX($B$2:$B$302,MATCH(U69,$A$2:$A$302,0)),"--")</f>
        <v>0</v>
      </c>
      <c r="AV69">
        <f ca="1">IF(ISNUMBER(Main!$F$8),INDEX($B$2:$B$302,MATCH(V69,$A$2:$A$302,0)),"--")</f>
        <v>0</v>
      </c>
      <c r="AW69" t="str">
        <f ca="1">IF(ISNUMBER(Main!$F$9),INDEX($B$2:$B$302,MATCH(W69,$A$2:$A$302,0)),"--")</f>
        <v>--</v>
      </c>
      <c r="AX69" t="str">
        <f ca="1">IF(ISNUMBER(Main!$F$10),INDEX($B$2:$B$302,MATCH(X69,$A$2:$A$302,0)),"--")</f>
        <v>--</v>
      </c>
      <c r="AY69" t="str">
        <f ca="1">IF(ISNUMBER(Main!$F$11),INDEX($B$2:$B$302,MATCH(Y69,$A$2:$A$302,0)),"--")</f>
        <v>--</v>
      </c>
      <c r="AZ69" t="str">
        <f ca="1">IF(ISNUMBER(Main!$F$12),INDEX($B$2:$B$302,MATCH(Z69,$A$2:$A$302,0)),"--")</f>
        <v>--</v>
      </c>
      <c r="BA69" t="str">
        <f ca="1">IF(ISNUMBER(Main!$F$13),INDEX($B$2:$B$302,MATCH(AA69,$A$2:$A$302,0)),"--")</f>
        <v>--</v>
      </c>
      <c r="BB69" t="str">
        <f ca="1">IF(ISNUMBER(Main!$F$14),INDEX($B$2:$B$302,MATCH(AB69,$A$2:$A$302,0)),"--")</f>
        <v>--</v>
      </c>
      <c r="BD69">
        <f ca="1">IF(ISNUMBER(Main!$F$3),IF(D69=0,0,(('Profile Data'!N69-D69)*(AQ69-AD69))/(Q69-D69)+AD69),"--")</f>
        <v>0</v>
      </c>
      <c r="BE69">
        <f ca="1">IF(ISNUMBER(Main!$F$4),IF(E69=0,0,(('Profile Data'!O69-E69)*(AR69-AE69))/(R69-E69)+AE69),"--")</f>
        <v>0</v>
      </c>
      <c r="BF69">
        <f ca="1">IF(ISNUMBER(Main!$F$5),IF(F69=0,0,(('Profile Data'!P69-F69)*(AS69-AF69))/(S69-F69)+AF69),"--")</f>
        <v>0</v>
      </c>
      <c r="BG69">
        <f ca="1">IF(ISNUMBER(Main!$F$6),IF(G69=0,0,(('Profile Data'!Q69-G69)*(AT69-AG69))/(T69-G69)+AG69),"--")</f>
        <v>0</v>
      </c>
      <c r="BH69">
        <f ca="1">IF(ISNUMBER(Main!$F$7),IF(H69=0,0,(('Profile Data'!R69-H69)*(AU69-AH69))/(U69-H69)+AH69),"--")</f>
        <v>0</v>
      </c>
      <c r="BI69">
        <f ca="1">IF(ISNUMBER(Main!$F$8),IF(I69=0,0,(('Profile Data'!S69-I69)*(AV69-AI69))/(V69-I69)+AI69),"--")</f>
        <v>0</v>
      </c>
      <c r="BJ69" t="str">
        <f ca="1">IF(ISNUMBER(Main!$F$9),IF(J69=0,0,(('Profile Data'!T69-J69)*(AW69-AJ69))/(W69-J69)+AJ69),"--")</f>
        <v>--</v>
      </c>
      <c r="BK69" t="str">
        <f ca="1">IF(ISNUMBER(Main!$F$10),IF(K69=0,0,(('Profile Data'!U69-K69)*(AX69-AK69))/(X69-K69)+AK69),"--")</f>
        <v>--</v>
      </c>
      <c r="BL69" t="str">
        <f ca="1">IF(ISNUMBER(Main!$F$11),IF(L69=0,0,(('Profile Data'!V69-L69)*(AY69-AL69))/(Y69-L69)+AL69),"--")</f>
        <v>--</v>
      </c>
      <c r="BM69" t="str">
        <f ca="1">IF(ISNUMBER(Main!$F$12),IF(M69=0,0,(('Profile Data'!W69-M69)*(AZ69-AM69))/(Z69-M69)+AM69),"--")</f>
        <v>--</v>
      </c>
      <c r="BN69" t="str">
        <f ca="1">IF(ISNUMBER(Main!$F$13),IF(N69=0,0,(('Profile Data'!X69-N69)*(BA69-AN69))/(AA69-N69)+AN69),"--")</f>
        <v>--</v>
      </c>
      <c r="BO69" t="str">
        <f ca="1">IF(ISNUMBER(Main!$F$14),IF(O69=0,0,(('Profile Data'!Y69-O69)*(BB69-AO69))/(AB69-O69)+AO69),"--")</f>
        <v>--</v>
      </c>
    </row>
    <row r="70" spans="1:67" x14ac:dyDescent="0.3">
      <c r="A70">
        <v>517</v>
      </c>
      <c r="B70">
        <v>269171</v>
      </c>
      <c r="D70" cm="1">
        <f t="array" aca="1" ref="D70" ca="1">IF(ISNUMBER(Main!$F$3),MAX(IF($A$2:$A$302&lt;'Profile Data'!N70,$A$2:$A$302)),"--")</f>
        <v>0</v>
      </c>
      <c r="E70" cm="1">
        <f t="array" aca="1" ref="E70" ca="1">IF(ISNUMBER(Main!$F$4),MAX(IF($A$2:$A$302&lt;'Profile Data'!O70,$A$2:$A$302)),"--")</f>
        <v>0</v>
      </c>
      <c r="F70" cm="1">
        <f t="array" aca="1" ref="F70" ca="1">IF(ISNUMBER(Main!$F$5),MAX(IF($A$2:$A$302&lt;'Profile Data'!P70,$A$2:$A$302)),"--")</f>
        <v>0</v>
      </c>
      <c r="G70" cm="1">
        <f t="array" aca="1" ref="G70" ca="1">IF(ISNUMBER(Main!$F$6),MAX(IF($A$2:$A$302&lt;'Profile Data'!Q70,$A$2:$A$302)),"--")</f>
        <v>0</v>
      </c>
      <c r="H70" cm="1">
        <f t="array" aca="1" ref="H70" ca="1">IF(ISNUMBER(Main!$F$7),MAX(IF($A$2:$A$302&lt;'Profile Data'!R70,$A$2:$A$302)),"--")</f>
        <v>0</v>
      </c>
      <c r="I70" cm="1">
        <f t="array" aca="1" ref="I70" ca="1">IF(ISNUMBER(Main!$F$8),MAX(IF($A$2:$A$302&lt;'Profile Data'!S70,$A$2:$A$302)),"--")</f>
        <v>0</v>
      </c>
      <c r="J70" t="str" cm="1">
        <f t="array" aca="1" ref="J70" ca="1">IF(ISNUMBER(Main!$F$9),MAX(IF($A$2:$A$302&lt;'Profile Data'!T70,$A$2:$A$302)),"--")</f>
        <v>--</v>
      </c>
      <c r="K70" t="str" cm="1">
        <f t="array" aca="1" ref="K70" ca="1">IF(ISNUMBER(Main!$F$10),MAX(IF($A$2:$A$302&lt;'Profile Data'!U70,$A$2:$A$302)),"--")</f>
        <v>--</v>
      </c>
      <c r="L70" t="str" cm="1">
        <f t="array" aca="1" ref="L70" ca="1">IF(ISNUMBER(Main!$F$11),MAX(IF($A$2:$A$302&lt;'Profile Data'!V70,$A$2:$A$302)),"--")</f>
        <v>--</v>
      </c>
      <c r="M70" t="str" cm="1">
        <f t="array" aca="1" ref="M70" ca="1">IF(ISNUMBER(Main!$F$12),MAX(IF($A$2:$A$302&lt;'Profile Data'!W70,$A$2:$A$302)),"--")</f>
        <v>--</v>
      </c>
      <c r="N70" t="str" cm="1">
        <f t="array" aca="1" ref="N70" ca="1">IF(ISNUMBER(Main!$F$13),MAX(IF($A$2:$A$302&lt;'Profile Data'!X70,$A$2:$A$302)),"--")</f>
        <v>--</v>
      </c>
      <c r="O70" t="str" cm="1">
        <f t="array" aca="1" ref="O70" ca="1">IF(ISNUMBER(Main!$F$14),MAX(IF($A$2:$A$302&lt;'Profile Data'!Y70,$A$2:$A$302)),"--")</f>
        <v>--</v>
      </c>
      <c r="Q70" cm="1">
        <f t="array" aca="1" ref="Q70" ca="1">IF(ISNUMBER(Main!$F$3),MIN(IF($A$2:$A$302&gt;'Profile Data'!N70,$A$2:$A$302)),"--")</f>
        <v>285</v>
      </c>
      <c r="R70" cm="1">
        <f t="array" aca="1" ref="R70" ca="1">IF(ISNUMBER(Main!$F$4),MIN(IF($A$2:$A$302&gt;'Profile Data'!O70,$A$2:$A$302)),"--")</f>
        <v>285</v>
      </c>
      <c r="S70" cm="1">
        <f t="array" aca="1" ref="S70" ca="1">IF(ISNUMBER(Main!$F$5),MIN(IF($A$2:$A$302&gt;'Profile Data'!P70,$A$2:$A$302)),"--")</f>
        <v>285</v>
      </c>
      <c r="T70" cm="1">
        <f t="array" aca="1" ref="T70" ca="1">IF(ISNUMBER(Main!$F$6),MIN(IF($A$2:$A$302&gt;'Profile Data'!Q70,$A$2:$A$302)),"--")</f>
        <v>285</v>
      </c>
      <c r="U70" cm="1">
        <f t="array" aca="1" ref="U70" ca="1">IF(ISNUMBER(Main!$F$7),MIN(IF($A$2:$A$302&gt;'Profile Data'!R70,$A$2:$A$302)),"--")</f>
        <v>285</v>
      </c>
      <c r="V70" cm="1">
        <f t="array" aca="1" ref="V70" ca="1">IF(ISNUMBER(Main!$F$8),MIN(IF($A$2:$A$302&gt;'Profile Data'!S70,$A$2:$A$302)),"--")</f>
        <v>285</v>
      </c>
      <c r="W70" t="str" cm="1">
        <f t="array" aca="1" ref="W70" ca="1">IF(ISNUMBER(Main!$F$9),MIN(IF($A$2:$A$302&gt;'Profile Data'!T70,$A$2:$A$302)),"--")</f>
        <v>--</v>
      </c>
      <c r="X70" t="str" cm="1">
        <f t="array" aca="1" ref="X70" ca="1">IF(ISNUMBER(Main!$F$10),MIN(IF($A$2:$A$302&gt;'Profile Data'!U70,$A$2:$A$302)),"--")</f>
        <v>--</v>
      </c>
      <c r="Y70" t="str" cm="1">
        <f t="array" aca="1" ref="Y70" ca="1">IF(ISNUMBER(Main!$F$11),MIN(IF($A$2:$A$302&gt;'Profile Data'!V70,$A$2:$A$302)),"--")</f>
        <v>--</v>
      </c>
      <c r="Z70" t="str" cm="1">
        <f t="array" aca="1" ref="Z70" ca="1">IF(ISNUMBER(Main!$F$12),MIN(IF($A$2:$A$302&gt;'Profile Data'!W70,$A$2:$A$302)),"--")</f>
        <v>--</v>
      </c>
      <c r="AA70" t="str" cm="1">
        <f t="array" aca="1" ref="AA70" ca="1">IF(ISNUMBER(Main!$F$13),MIN(IF($A$2:$A$302&gt;'Profile Data'!X70,$A$2:$A$302)),"--")</f>
        <v>--</v>
      </c>
      <c r="AB70" t="str" cm="1">
        <f t="array" aca="1" ref="AB70" ca="1">IF(ISNUMBER(Main!$F$14),MIN(IF($A$2:$A$302&gt;'Profile Data'!Y70,$A$2:$A$302)),"--")</f>
        <v>--</v>
      </c>
      <c r="AD70" t="e">
        <f ca="1">IF(ISNUMBER(Main!$F$3),INDEX($B$2:$B$302,MATCH(D70,$A$2:$A$302,0)),"--")</f>
        <v>#N/A</v>
      </c>
      <c r="AE70" t="e">
        <f ca="1">IF(ISNUMBER(Main!$F$4),INDEX($B$2:$B$302,MATCH(E70,$A$2:$A$302,0)),"--")</f>
        <v>#N/A</v>
      </c>
      <c r="AF70" t="e">
        <f ca="1">IF(ISNUMBER(Main!$F$5),INDEX($B$2:$B$302,MATCH(F70,$A$2:$A$302,0)),"--")</f>
        <v>#N/A</v>
      </c>
      <c r="AG70" t="e">
        <f ca="1">IF(ISNUMBER(Main!$F$6),INDEX($B$2:$B$302,MATCH(G70,$A$2:$A$302,0)),"--")</f>
        <v>#N/A</v>
      </c>
      <c r="AH70" t="e">
        <f ca="1">IF(ISNUMBER(Main!$F$7),INDEX($B$2:$B$302,MATCH(H70,$A$2:$A$302,0)),"--")</f>
        <v>#N/A</v>
      </c>
      <c r="AI70" t="e">
        <f ca="1">IF(ISNUMBER(Main!$F$8),INDEX($B$2:$B$302,MATCH(I70,$A$2:$A$302,0)),"--")</f>
        <v>#N/A</v>
      </c>
      <c r="AJ70" t="str">
        <f ca="1">IF(ISNUMBER(Main!$F$9),INDEX($B$2:$B$302,MATCH(J70,$A$2:$A$302,0)),"--")</f>
        <v>--</v>
      </c>
      <c r="AK70" t="str">
        <f ca="1">IF(ISNUMBER(Main!$F$10),INDEX($B$2:$B$302,MATCH(K70,$A$2:$A$302,0)),"--")</f>
        <v>--</v>
      </c>
      <c r="AL70" t="str">
        <f ca="1">IF(ISNUMBER(Main!$F$11),INDEX($B$2:$B$302,MATCH(L70,$A$2:$A$302,0)),"--")</f>
        <v>--</v>
      </c>
      <c r="AM70" t="str">
        <f ca="1">IF(ISNUMBER(Main!$F$12),INDEX($B$2:$B$302,MATCH(M70,$A$2:$A$302,0)),"--")</f>
        <v>--</v>
      </c>
      <c r="AN70" t="str">
        <f ca="1">IF(ISNUMBER(Main!$F$13),INDEX($B$2:$B$302,MATCH(N70,$A$2:$A$302,0)),"--")</f>
        <v>--</v>
      </c>
      <c r="AO70" t="str">
        <f ca="1">IF(ISNUMBER(Main!$F$14),INDEX($B$2:$B$302,MATCH(O70,$A$2:$A$302,0)),"--")</f>
        <v>--</v>
      </c>
      <c r="AQ70">
        <f ca="1">IF(ISNUMBER(Main!$F$3),INDEX($B$2:$B$302,MATCH(Q70,$A$2:$A$302,0)),"--")</f>
        <v>0</v>
      </c>
      <c r="AR70">
        <f ca="1">IF(ISNUMBER(Main!$F$4),INDEX($B$2:$B$302,MATCH(R70,$A$2:$A$302,0)),"--")</f>
        <v>0</v>
      </c>
      <c r="AS70">
        <f ca="1">IF(ISNUMBER(Main!$F$5),INDEX($B$2:$B$302,MATCH(S70,$A$2:$A$302,0)),"--")</f>
        <v>0</v>
      </c>
      <c r="AT70">
        <f ca="1">IF(ISNUMBER(Main!$F$6),INDEX($B$2:$B$302,MATCH(T70,$A$2:$A$302,0)),"--")</f>
        <v>0</v>
      </c>
      <c r="AU70">
        <f ca="1">IF(ISNUMBER(Main!$F$7),INDEX($B$2:$B$302,MATCH(U70,$A$2:$A$302,0)),"--")</f>
        <v>0</v>
      </c>
      <c r="AV70">
        <f ca="1">IF(ISNUMBER(Main!$F$8),INDEX($B$2:$B$302,MATCH(V70,$A$2:$A$302,0)),"--")</f>
        <v>0</v>
      </c>
      <c r="AW70" t="str">
        <f ca="1">IF(ISNUMBER(Main!$F$9),INDEX($B$2:$B$302,MATCH(W70,$A$2:$A$302,0)),"--")</f>
        <v>--</v>
      </c>
      <c r="AX70" t="str">
        <f ca="1">IF(ISNUMBER(Main!$F$10),INDEX($B$2:$B$302,MATCH(X70,$A$2:$A$302,0)),"--")</f>
        <v>--</v>
      </c>
      <c r="AY70" t="str">
        <f ca="1">IF(ISNUMBER(Main!$F$11),INDEX($B$2:$B$302,MATCH(Y70,$A$2:$A$302,0)),"--")</f>
        <v>--</v>
      </c>
      <c r="AZ70" t="str">
        <f ca="1">IF(ISNUMBER(Main!$F$12),INDEX($B$2:$B$302,MATCH(Z70,$A$2:$A$302,0)),"--")</f>
        <v>--</v>
      </c>
      <c r="BA70" t="str">
        <f ca="1">IF(ISNUMBER(Main!$F$13),INDEX($B$2:$B$302,MATCH(AA70,$A$2:$A$302,0)),"--")</f>
        <v>--</v>
      </c>
      <c r="BB70" t="str">
        <f ca="1">IF(ISNUMBER(Main!$F$14),INDEX($B$2:$B$302,MATCH(AB70,$A$2:$A$302,0)),"--")</f>
        <v>--</v>
      </c>
      <c r="BD70">
        <f ca="1">IF(ISNUMBER(Main!$F$3),IF(D70=0,0,(('Profile Data'!N70-D70)*(AQ70-AD70))/(Q70-D70)+AD70),"--")</f>
        <v>0</v>
      </c>
      <c r="BE70">
        <f ca="1">IF(ISNUMBER(Main!$F$4),IF(E70=0,0,(('Profile Data'!O70-E70)*(AR70-AE70))/(R70-E70)+AE70),"--")</f>
        <v>0</v>
      </c>
      <c r="BF70">
        <f ca="1">IF(ISNUMBER(Main!$F$5),IF(F70=0,0,(('Profile Data'!P70-F70)*(AS70-AF70))/(S70-F70)+AF70),"--")</f>
        <v>0</v>
      </c>
      <c r="BG70">
        <f ca="1">IF(ISNUMBER(Main!$F$6),IF(G70=0,0,(('Profile Data'!Q70-G70)*(AT70-AG70))/(T70-G70)+AG70),"--")</f>
        <v>0</v>
      </c>
      <c r="BH70">
        <f ca="1">IF(ISNUMBER(Main!$F$7),IF(H70=0,0,(('Profile Data'!R70-H70)*(AU70-AH70))/(U70-H70)+AH70),"--")</f>
        <v>0</v>
      </c>
      <c r="BI70">
        <f ca="1">IF(ISNUMBER(Main!$F$8),IF(I70=0,0,(('Profile Data'!S70-I70)*(AV70-AI70))/(V70-I70)+AI70),"--")</f>
        <v>0</v>
      </c>
      <c r="BJ70" t="str">
        <f ca="1">IF(ISNUMBER(Main!$F$9),IF(J70=0,0,(('Profile Data'!T70-J70)*(AW70-AJ70))/(W70-J70)+AJ70),"--")</f>
        <v>--</v>
      </c>
      <c r="BK70" t="str">
        <f ca="1">IF(ISNUMBER(Main!$F$10),IF(K70=0,0,(('Profile Data'!U70-K70)*(AX70-AK70))/(X70-K70)+AK70),"--")</f>
        <v>--</v>
      </c>
      <c r="BL70" t="str">
        <f ca="1">IF(ISNUMBER(Main!$F$11),IF(L70=0,0,(('Profile Data'!V70-L70)*(AY70-AL70))/(Y70-L70)+AL70),"--")</f>
        <v>--</v>
      </c>
      <c r="BM70" t="str">
        <f ca="1">IF(ISNUMBER(Main!$F$12),IF(M70=0,0,(('Profile Data'!W70-M70)*(AZ70-AM70))/(Z70-M70)+AM70),"--")</f>
        <v>--</v>
      </c>
      <c r="BN70" t="str">
        <f ca="1">IF(ISNUMBER(Main!$F$13),IF(N70=0,0,(('Profile Data'!X70-N70)*(BA70-AN70))/(AA70-N70)+AN70),"--")</f>
        <v>--</v>
      </c>
      <c r="BO70" t="str">
        <f ca="1">IF(ISNUMBER(Main!$F$14),IF(O70=0,0,(('Profile Data'!Y70-O70)*(BB70-AO70))/(AB70-O70)+AO70),"--")</f>
        <v>--</v>
      </c>
    </row>
    <row r="71" spans="1:67" x14ac:dyDescent="0.3">
      <c r="A71">
        <v>516</v>
      </c>
      <c r="B71">
        <v>265825</v>
      </c>
      <c r="D71" cm="1">
        <f t="array" aca="1" ref="D71" ca="1">IF(ISNUMBER(Main!$F$3),MAX(IF($A$2:$A$302&lt;'Profile Data'!N71,$A$2:$A$302)),"--")</f>
        <v>0</v>
      </c>
      <c r="E71" cm="1">
        <f t="array" aca="1" ref="E71" ca="1">IF(ISNUMBER(Main!$F$4),MAX(IF($A$2:$A$302&lt;'Profile Data'!O71,$A$2:$A$302)),"--")</f>
        <v>0</v>
      </c>
      <c r="F71" cm="1">
        <f t="array" aca="1" ref="F71" ca="1">IF(ISNUMBER(Main!$F$5),MAX(IF($A$2:$A$302&lt;'Profile Data'!P71,$A$2:$A$302)),"--")</f>
        <v>0</v>
      </c>
      <c r="G71" cm="1">
        <f t="array" aca="1" ref="G71" ca="1">IF(ISNUMBER(Main!$F$6),MAX(IF($A$2:$A$302&lt;'Profile Data'!Q71,$A$2:$A$302)),"--")</f>
        <v>0</v>
      </c>
      <c r="H71" cm="1">
        <f t="array" aca="1" ref="H71" ca="1">IF(ISNUMBER(Main!$F$7),MAX(IF($A$2:$A$302&lt;'Profile Data'!R71,$A$2:$A$302)),"--")</f>
        <v>0</v>
      </c>
      <c r="I71" cm="1">
        <f t="array" aca="1" ref="I71" ca="1">IF(ISNUMBER(Main!$F$8),MAX(IF($A$2:$A$302&lt;'Profile Data'!S71,$A$2:$A$302)),"--")</f>
        <v>0</v>
      </c>
      <c r="J71" t="str" cm="1">
        <f t="array" aca="1" ref="J71" ca="1">IF(ISNUMBER(Main!$F$9),MAX(IF($A$2:$A$302&lt;'Profile Data'!T71,$A$2:$A$302)),"--")</f>
        <v>--</v>
      </c>
      <c r="K71" t="str" cm="1">
        <f t="array" aca="1" ref="K71" ca="1">IF(ISNUMBER(Main!$F$10),MAX(IF($A$2:$A$302&lt;'Profile Data'!U71,$A$2:$A$302)),"--")</f>
        <v>--</v>
      </c>
      <c r="L71" t="str" cm="1">
        <f t="array" aca="1" ref="L71" ca="1">IF(ISNUMBER(Main!$F$11),MAX(IF($A$2:$A$302&lt;'Profile Data'!V71,$A$2:$A$302)),"--")</f>
        <v>--</v>
      </c>
      <c r="M71" t="str" cm="1">
        <f t="array" aca="1" ref="M71" ca="1">IF(ISNUMBER(Main!$F$12),MAX(IF($A$2:$A$302&lt;'Profile Data'!W71,$A$2:$A$302)),"--")</f>
        <v>--</v>
      </c>
      <c r="N71" t="str" cm="1">
        <f t="array" aca="1" ref="N71" ca="1">IF(ISNUMBER(Main!$F$13),MAX(IF($A$2:$A$302&lt;'Profile Data'!X71,$A$2:$A$302)),"--")</f>
        <v>--</v>
      </c>
      <c r="O71" t="str" cm="1">
        <f t="array" aca="1" ref="O71" ca="1">IF(ISNUMBER(Main!$F$14),MAX(IF($A$2:$A$302&lt;'Profile Data'!Y71,$A$2:$A$302)),"--")</f>
        <v>--</v>
      </c>
      <c r="Q71" cm="1">
        <f t="array" aca="1" ref="Q71" ca="1">IF(ISNUMBER(Main!$F$3),MIN(IF($A$2:$A$302&gt;'Profile Data'!N71,$A$2:$A$302)),"--")</f>
        <v>285</v>
      </c>
      <c r="R71" cm="1">
        <f t="array" aca="1" ref="R71" ca="1">IF(ISNUMBER(Main!$F$4),MIN(IF($A$2:$A$302&gt;'Profile Data'!O71,$A$2:$A$302)),"--")</f>
        <v>285</v>
      </c>
      <c r="S71" cm="1">
        <f t="array" aca="1" ref="S71" ca="1">IF(ISNUMBER(Main!$F$5),MIN(IF($A$2:$A$302&gt;'Profile Data'!P71,$A$2:$A$302)),"--")</f>
        <v>285</v>
      </c>
      <c r="T71" cm="1">
        <f t="array" aca="1" ref="T71" ca="1">IF(ISNUMBER(Main!$F$6),MIN(IF($A$2:$A$302&gt;'Profile Data'!Q71,$A$2:$A$302)),"--")</f>
        <v>285</v>
      </c>
      <c r="U71" cm="1">
        <f t="array" aca="1" ref="U71" ca="1">IF(ISNUMBER(Main!$F$7),MIN(IF($A$2:$A$302&gt;'Profile Data'!R71,$A$2:$A$302)),"--")</f>
        <v>285</v>
      </c>
      <c r="V71" cm="1">
        <f t="array" aca="1" ref="V71" ca="1">IF(ISNUMBER(Main!$F$8),MIN(IF($A$2:$A$302&gt;'Profile Data'!S71,$A$2:$A$302)),"--")</f>
        <v>285</v>
      </c>
      <c r="W71" t="str" cm="1">
        <f t="array" aca="1" ref="W71" ca="1">IF(ISNUMBER(Main!$F$9),MIN(IF($A$2:$A$302&gt;'Profile Data'!T71,$A$2:$A$302)),"--")</f>
        <v>--</v>
      </c>
      <c r="X71" t="str" cm="1">
        <f t="array" aca="1" ref="X71" ca="1">IF(ISNUMBER(Main!$F$10),MIN(IF($A$2:$A$302&gt;'Profile Data'!U71,$A$2:$A$302)),"--")</f>
        <v>--</v>
      </c>
      <c r="Y71" t="str" cm="1">
        <f t="array" aca="1" ref="Y71" ca="1">IF(ISNUMBER(Main!$F$11),MIN(IF($A$2:$A$302&gt;'Profile Data'!V71,$A$2:$A$302)),"--")</f>
        <v>--</v>
      </c>
      <c r="Z71" t="str" cm="1">
        <f t="array" aca="1" ref="Z71" ca="1">IF(ISNUMBER(Main!$F$12),MIN(IF($A$2:$A$302&gt;'Profile Data'!W71,$A$2:$A$302)),"--")</f>
        <v>--</v>
      </c>
      <c r="AA71" t="str" cm="1">
        <f t="array" aca="1" ref="AA71" ca="1">IF(ISNUMBER(Main!$F$13),MIN(IF($A$2:$A$302&gt;'Profile Data'!X71,$A$2:$A$302)),"--")</f>
        <v>--</v>
      </c>
      <c r="AB71" t="str" cm="1">
        <f t="array" aca="1" ref="AB71" ca="1">IF(ISNUMBER(Main!$F$14),MIN(IF($A$2:$A$302&gt;'Profile Data'!Y71,$A$2:$A$302)),"--")</f>
        <v>--</v>
      </c>
      <c r="AD71" t="e">
        <f ca="1">IF(ISNUMBER(Main!$F$3),INDEX($B$2:$B$302,MATCH(D71,$A$2:$A$302,0)),"--")</f>
        <v>#N/A</v>
      </c>
      <c r="AE71" t="e">
        <f ca="1">IF(ISNUMBER(Main!$F$4),INDEX($B$2:$B$302,MATCH(E71,$A$2:$A$302,0)),"--")</f>
        <v>#N/A</v>
      </c>
      <c r="AF71" t="e">
        <f ca="1">IF(ISNUMBER(Main!$F$5),INDEX($B$2:$B$302,MATCH(F71,$A$2:$A$302,0)),"--")</f>
        <v>#N/A</v>
      </c>
      <c r="AG71" t="e">
        <f ca="1">IF(ISNUMBER(Main!$F$6),INDEX($B$2:$B$302,MATCH(G71,$A$2:$A$302,0)),"--")</f>
        <v>#N/A</v>
      </c>
      <c r="AH71" t="e">
        <f ca="1">IF(ISNUMBER(Main!$F$7),INDEX($B$2:$B$302,MATCH(H71,$A$2:$A$302,0)),"--")</f>
        <v>#N/A</v>
      </c>
      <c r="AI71" t="e">
        <f ca="1">IF(ISNUMBER(Main!$F$8),INDEX($B$2:$B$302,MATCH(I71,$A$2:$A$302,0)),"--")</f>
        <v>#N/A</v>
      </c>
      <c r="AJ71" t="str">
        <f ca="1">IF(ISNUMBER(Main!$F$9),INDEX($B$2:$B$302,MATCH(J71,$A$2:$A$302,0)),"--")</f>
        <v>--</v>
      </c>
      <c r="AK71" t="str">
        <f ca="1">IF(ISNUMBER(Main!$F$10),INDEX($B$2:$B$302,MATCH(K71,$A$2:$A$302,0)),"--")</f>
        <v>--</v>
      </c>
      <c r="AL71" t="str">
        <f ca="1">IF(ISNUMBER(Main!$F$11),INDEX($B$2:$B$302,MATCH(L71,$A$2:$A$302,0)),"--")</f>
        <v>--</v>
      </c>
      <c r="AM71" t="str">
        <f ca="1">IF(ISNUMBER(Main!$F$12),INDEX($B$2:$B$302,MATCH(M71,$A$2:$A$302,0)),"--")</f>
        <v>--</v>
      </c>
      <c r="AN71" t="str">
        <f ca="1">IF(ISNUMBER(Main!$F$13),INDEX($B$2:$B$302,MATCH(N71,$A$2:$A$302,0)),"--")</f>
        <v>--</v>
      </c>
      <c r="AO71" t="str">
        <f ca="1">IF(ISNUMBER(Main!$F$14),INDEX($B$2:$B$302,MATCH(O71,$A$2:$A$302,0)),"--")</f>
        <v>--</v>
      </c>
      <c r="AQ71">
        <f ca="1">IF(ISNUMBER(Main!$F$3),INDEX($B$2:$B$302,MATCH(Q71,$A$2:$A$302,0)),"--")</f>
        <v>0</v>
      </c>
      <c r="AR71">
        <f ca="1">IF(ISNUMBER(Main!$F$4),INDEX($B$2:$B$302,MATCH(R71,$A$2:$A$302,0)),"--")</f>
        <v>0</v>
      </c>
      <c r="AS71">
        <f ca="1">IF(ISNUMBER(Main!$F$5),INDEX($B$2:$B$302,MATCH(S71,$A$2:$A$302,0)),"--")</f>
        <v>0</v>
      </c>
      <c r="AT71">
        <f ca="1">IF(ISNUMBER(Main!$F$6),INDEX($B$2:$B$302,MATCH(T71,$A$2:$A$302,0)),"--")</f>
        <v>0</v>
      </c>
      <c r="AU71">
        <f ca="1">IF(ISNUMBER(Main!$F$7),INDEX($B$2:$B$302,MATCH(U71,$A$2:$A$302,0)),"--")</f>
        <v>0</v>
      </c>
      <c r="AV71">
        <f ca="1">IF(ISNUMBER(Main!$F$8),INDEX($B$2:$B$302,MATCH(V71,$A$2:$A$302,0)),"--")</f>
        <v>0</v>
      </c>
      <c r="AW71" t="str">
        <f ca="1">IF(ISNUMBER(Main!$F$9),INDEX($B$2:$B$302,MATCH(W71,$A$2:$A$302,0)),"--")</f>
        <v>--</v>
      </c>
      <c r="AX71" t="str">
        <f ca="1">IF(ISNUMBER(Main!$F$10),INDEX($B$2:$B$302,MATCH(X71,$A$2:$A$302,0)),"--")</f>
        <v>--</v>
      </c>
      <c r="AY71" t="str">
        <f ca="1">IF(ISNUMBER(Main!$F$11),INDEX($B$2:$B$302,MATCH(Y71,$A$2:$A$302,0)),"--")</f>
        <v>--</v>
      </c>
      <c r="AZ71" t="str">
        <f ca="1">IF(ISNUMBER(Main!$F$12),INDEX($B$2:$B$302,MATCH(Z71,$A$2:$A$302,0)),"--")</f>
        <v>--</v>
      </c>
      <c r="BA71" t="str">
        <f ca="1">IF(ISNUMBER(Main!$F$13),INDEX($B$2:$B$302,MATCH(AA71,$A$2:$A$302,0)),"--")</f>
        <v>--</v>
      </c>
      <c r="BB71" t="str">
        <f ca="1">IF(ISNUMBER(Main!$F$14),INDEX($B$2:$B$302,MATCH(AB71,$A$2:$A$302,0)),"--")</f>
        <v>--</v>
      </c>
      <c r="BD71">
        <f ca="1">IF(ISNUMBER(Main!$F$3),IF(D71=0,0,(('Profile Data'!N71-D71)*(AQ71-AD71))/(Q71-D71)+AD71),"--")</f>
        <v>0</v>
      </c>
      <c r="BE71">
        <f ca="1">IF(ISNUMBER(Main!$F$4),IF(E71=0,0,(('Profile Data'!O71-E71)*(AR71-AE71))/(R71-E71)+AE71),"--")</f>
        <v>0</v>
      </c>
      <c r="BF71">
        <f ca="1">IF(ISNUMBER(Main!$F$5),IF(F71=0,0,(('Profile Data'!P71-F71)*(AS71-AF71))/(S71-F71)+AF71),"--")</f>
        <v>0</v>
      </c>
      <c r="BG71">
        <f ca="1">IF(ISNUMBER(Main!$F$6),IF(G71=0,0,(('Profile Data'!Q71-G71)*(AT71-AG71))/(T71-G71)+AG71),"--")</f>
        <v>0</v>
      </c>
      <c r="BH71">
        <f ca="1">IF(ISNUMBER(Main!$F$7),IF(H71=0,0,(('Profile Data'!R71-H71)*(AU71-AH71))/(U71-H71)+AH71),"--")</f>
        <v>0</v>
      </c>
      <c r="BI71">
        <f ca="1">IF(ISNUMBER(Main!$F$8),IF(I71=0,0,(('Profile Data'!S71-I71)*(AV71-AI71))/(V71-I71)+AI71),"--")</f>
        <v>0</v>
      </c>
      <c r="BJ71" t="str">
        <f ca="1">IF(ISNUMBER(Main!$F$9),IF(J71=0,0,(('Profile Data'!T71-J71)*(AW71-AJ71))/(W71-J71)+AJ71),"--")</f>
        <v>--</v>
      </c>
      <c r="BK71" t="str">
        <f ca="1">IF(ISNUMBER(Main!$F$10),IF(K71=0,0,(('Profile Data'!U71-K71)*(AX71-AK71))/(X71-K71)+AK71),"--")</f>
        <v>--</v>
      </c>
      <c r="BL71" t="str">
        <f ca="1">IF(ISNUMBER(Main!$F$11),IF(L71=0,0,(('Profile Data'!V71-L71)*(AY71-AL71))/(Y71-L71)+AL71),"--")</f>
        <v>--</v>
      </c>
      <c r="BM71" t="str">
        <f ca="1">IF(ISNUMBER(Main!$F$12),IF(M71=0,0,(('Profile Data'!W71-M71)*(AZ71-AM71))/(Z71-M71)+AM71),"--")</f>
        <v>--</v>
      </c>
      <c r="BN71" t="str">
        <f ca="1">IF(ISNUMBER(Main!$F$13),IF(N71=0,0,(('Profile Data'!X71-N71)*(BA71-AN71))/(AA71-N71)+AN71),"--")</f>
        <v>--</v>
      </c>
      <c r="BO71" t="str">
        <f ca="1">IF(ISNUMBER(Main!$F$14),IF(O71=0,0,(('Profile Data'!Y71-O71)*(BB71-AO71))/(AB71-O71)+AO71),"--")</f>
        <v>--</v>
      </c>
    </row>
    <row r="72" spans="1:67" x14ac:dyDescent="0.3">
      <c r="A72">
        <v>515</v>
      </c>
      <c r="B72">
        <v>262505</v>
      </c>
      <c r="D72" cm="1">
        <f t="array" aca="1" ref="D72" ca="1">IF(ISNUMBER(Main!$F$3),MAX(IF($A$2:$A$302&lt;'Profile Data'!N72,$A$2:$A$302)),"--")</f>
        <v>0</v>
      </c>
      <c r="E72" cm="1">
        <f t="array" aca="1" ref="E72" ca="1">IF(ISNUMBER(Main!$F$4),MAX(IF($A$2:$A$302&lt;'Profile Data'!O72,$A$2:$A$302)),"--")</f>
        <v>0</v>
      </c>
      <c r="F72" cm="1">
        <f t="array" aca="1" ref="F72" ca="1">IF(ISNUMBER(Main!$F$5),MAX(IF($A$2:$A$302&lt;'Profile Data'!P72,$A$2:$A$302)),"--")</f>
        <v>0</v>
      </c>
      <c r="G72" cm="1">
        <f t="array" aca="1" ref="G72" ca="1">IF(ISNUMBER(Main!$F$6),MAX(IF($A$2:$A$302&lt;'Profile Data'!Q72,$A$2:$A$302)),"--")</f>
        <v>0</v>
      </c>
      <c r="H72" cm="1">
        <f t="array" aca="1" ref="H72" ca="1">IF(ISNUMBER(Main!$F$7),MAX(IF($A$2:$A$302&lt;'Profile Data'!R72,$A$2:$A$302)),"--")</f>
        <v>0</v>
      </c>
      <c r="I72" cm="1">
        <f t="array" aca="1" ref="I72" ca="1">IF(ISNUMBER(Main!$F$8),MAX(IF($A$2:$A$302&lt;'Profile Data'!S72,$A$2:$A$302)),"--")</f>
        <v>0</v>
      </c>
      <c r="J72" t="str" cm="1">
        <f t="array" aca="1" ref="J72" ca="1">IF(ISNUMBER(Main!$F$9),MAX(IF($A$2:$A$302&lt;'Profile Data'!T72,$A$2:$A$302)),"--")</f>
        <v>--</v>
      </c>
      <c r="K72" t="str" cm="1">
        <f t="array" aca="1" ref="K72" ca="1">IF(ISNUMBER(Main!$F$10),MAX(IF($A$2:$A$302&lt;'Profile Data'!U72,$A$2:$A$302)),"--")</f>
        <v>--</v>
      </c>
      <c r="L72" t="str" cm="1">
        <f t="array" aca="1" ref="L72" ca="1">IF(ISNUMBER(Main!$F$11),MAX(IF($A$2:$A$302&lt;'Profile Data'!V72,$A$2:$A$302)),"--")</f>
        <v>--</v>
      </c>
      <c r="M72" t="str" cm="1">
        <f t="array" aca="1" ref="M72" ca="1">IF(ISNUMBER(Main!$F$12),MAX(IF($A$2:$A$302&lt;'Profile Data'!W72,$A$2:$A$302)),"--")</f>
        <v>--</v>
      </c>
      <c r="N72" t="str" cm="1">
        <f t="array" aca="1" ref="N72" ca="1">IF(ISNUMBER(Main!$F$13),MAX(IF($A$2:$A$302&lt;'Profile Data'!X72,$A$2:$A$302)),"--")</f>
        <v>--</v>
      </c>
      <c r="O72" t="str" cm="1">
        <f t="array" aca="1" ref="O72" ca="1">IF(ISNUMBER(Main!$F$14),MAX(IF($A$2:$A$302&lt;'Profile Data'!Y72,$A$2:$A$302)),"--")</f>
        <v>--</v>
      </c>
      <c r="Q72" cm="1">
        <f t="array" aca="1" ref="Q72" ca="1">IF(ISNUMBER(Main!$F$3),MIN(IF($A$2:$A$302&gt;'Profile Data'!N72,$A$2:$A$302)),"--")</f>
        <v>285</v>
      </c>
      <c r="R72" cm="1">
        <f t="array" aca="1" ref="R72" ca="1">IF(ISNUMBER(Main!$F$4),MIN(IF($A$2:$A$302&gt;'Profile Data'!O72,$A$2:$A$302)),"--")</f>
        <v>285</v>
      </c>
      <c r="S72" cm="1">
        <f t="array" aca="1" ref="S72" ca="1">IF(ISNUMBER(Main!$F$5),MIN(IF($A$2:$A$302&gt;'Profile Data'!P72,$A$2:$A$302)),"--")</f>
        <v>285</v>
      </c>
      <c r="T72" cm="1">
        <f t="array" aca="1" ref="T72" ca="1">IF(ISNUMBER(Main!$F$6),MIN(IF($A$2:$A$302&gt;'Profile Data'!Q72,$A$2:$A$302)),"--")</f>
        <v>285</v>
      </c>
      <c r="U72" cm="1">
        <f t="array" aca="1" ref="U72" ca="1">IF(ISNUMBER(Main!$F$7),MIN(IF($A$2:$A$302&gt;'Profile Data'!R72,$A$2:$A$302)),"--")</f>
        <v>285</v>
      </c>
      <c r="V72" cm="1">
        <f t="array" aca="1" ref="V72" ca="1">IF(ISNUMBER(Main!$F$8),MIN(IF($A$2:$A$302&gt;'Profile Data'!S72,$A$2:$A$302)),"--")</f>
        <v>285</v>
      </c>
      <c r="W72" t="str" cm="1">
        <f t="array" aca="1" ref="W72" ca="1">IF(ISNUMBER(Main!$F$9),MIN(IF($A$2:$A$302&gt;'Profile Data'!T72,$A$2:$A$302)),"--")</f>
        <v>--</v>
      </c>
      <c r="X72" t="str" cm="1">
        <f t="array" aca="1" ref="X72" ca="1">IF(ISNUMBER(Main!$F$10),MIN(IF($A$2:$A$302&gt;'Profile Data'!U72,$A$2:$A$302)),"--")</f>
        <v>--</v>
      </c>
      <c r="Y72" t="str" cm="1">
        <f t="array" aca="1" ref="Y72" ca="1">IF(ISNUMBER(Main!$F$11),MIN(IF($A$2:$A$302&gt;'Profile Data'!V72,$A$2:$A$302)),"--")</f>
        <v>--</v>
      </c>
      <c r="Z72" t="str" cm="1">
        <f t="array" aca="1" ref="Z72" ca="1">IF(ISNUMBER(Main!$F$12),MIN(IF($A$2:$A$302&gt;'Profile Data'!W72,$A$2:$A$302)),"--")</f>
        <v>--</v>
      </c>
      <c r="AA72" t="str" cm="1">
        <f t="array" aca="1" ref="AA72" ca="1">IF(ISNUMBER(Main!$F$13),MIN(IF($A$2:$A$302&gt;'Profile Data'!X72,$A$2:$A$302)),"--")</f>
        <v>--</v>
      </c>
      <c r="AB72" t="str" cm="1">
        <f t="array" aca="1" ref="AB72" ca="1">IF(ISNUMBER(Main!$F$14),MIN(IF($A$2:$A$302&gt;'Profile Data'!Y72,$A$2:$A$302)),"--")</f>
        <v>--</v>
      </c>
      <c r="AD72" t="e">
        <f ca="1">IF(ISNUMBER(Main!$F$3),INDEX($B$2:$B$302,MATCH(D72,$A$2:$A$302,0)),"--")</f>
        <v>#N/A</v>
      </c>
      <c r="AE72" t="e">
        <f ca="1">IF(ISNUMBER(Main!$F$4),INDEX($B$2:$B$302,MATCH(E72,$A$2:$A$302,0)),"--")</f>
        <v>#N/A</v>
      </c>
      <c r="AF72" t="e">
        <f ca="1">IF(ISNUMBER(Main!$F$5),INDEX($B$2:$B$302,MATCH(F72,$A$2:$A$302,0)),"--")</f>
        <v>#N/A</v>
      </c>
      <c r="AG72" t="e">
        <f ca="1">IF(ISNUMBER(Main!$F$6),INDEX($B$2:$B$302,MATCH(G72,$A$2:$A$302,0)),"--")</f>
        <v>#N/A</v>
      </c>
      <c r="AH72" t="e">
        <f ca="1">IF(ISNUMBER(Main!$F$7),INDEX($B$2:$B$302,MATCH(H72,$A$2:$A$302,0)),"--")</f>
        <v>#N/A</v>
      </c>
      <c r="AI72" t="e">
        <f ca="1">IF(ISNUMBER(Main!$F$8),INDEX($B$2:$B$302,MATCH(I72,$A$2:$A$302,0)),"--")</f>
        <v>#N/A</v>
      </c>
      <c r="AJ72" t="str">
        <f ca="1">IF(ISNUMBER(Main!$F$9),INDEX($B$2:$B$302,MATCH(J72,$A$2:$A$302,0)),"--")</f>
        <v>--</v>
      </c>
      <c r="AK72" t="str">
        <f ca="1">IF(ISNUMBER(Main!$F$10),INDEX($B$2:$B$302,MATCH(K72,$A$2:$A$302,0)),"--")</f>
        <v>--</v>
      </c>
      <c r="AL72" t="str">
        <f ca="1">IF(ISNUMBER(Main!$F$11),INDEX($B$2:$B$302,MATCH(L72,$A$2:$A$302,0)),"--")</f>
        <v>--</v>
      </c>
      <c r="AM72" t="str">
        <f ca="1">IF(ISNUMBER(Main!$F$12),INDEX($B$2:$B$302,MATCH(M72,$A$2:$A$302,0)),"--")</f>
        <v>--</v>
      </c>
      <c r="AN72" t="str">
        <f ca="1">IF(ISNUMBER(Main!$F$13),INDEX($B$2:$B$302,MATCH(N72,$A$2:$A$302,0)),"--")</f>
        <v>--</v>
      </c>
      <c r="AO72" t="str">
        <f ca="1">IF(ISNUMBER(Main!$F$14),INDEX($B$2:$B$302,MATCH(O72,$A$2:$A$302,0)),"--")</f>
        <v>--</v>
      </c>
      <c r="AQ72">
        <f ca="1">IF(ISNUMBER(Main!$F$3),INDEX($B$2:$B$302,MATCH(Q72,$A$2:$A$302,0)),"--")</f>
        <v>0</v>
      </c>
      <c r="AR72">
        <f ca="1">IF(ISNUMBER(Main!$F$4),INDEX($B$2:$B$302,MATCH(R72,$A$2:$A$302,0)),"--")</f>
        <v>0</v>
      </c>
      <c r="AS72">
        <f ca="1">IF(ISNUMBER(Main!$F$5),INDEX($B$2:$B$302,MATCH(S72,$A$2:$A$302,0)),"--")</f>
        <v>0</v>
      </c>
      <c r="AT72">
        <f ca="1">IF(ISNUMBER(Main!$F$6),INDEX($B$2:$B$302,MATCH(T72,$A$2:$A$302,0)),"--")</f>
        <v>0</v>
      </c>
      <c r="AU72">
        <f ca="1">IF(ISNUMBER(Main!$F$7),INDEX($B$2:$B$302,MATCH(U72,$A$2:$A$302,0)),"--")</f>
        <v>0</v>
      </c>
      <c r="AV72">
        <f ca="1">IF(ISNUMBER(Main!$F$8),INDEX($B$2:$B$302,MATCH(V72,$A$2:$A$302,0)),"--")</f>
        <v>0</v>
      </c>
      <c r="AW72" t="str">
        <f ca="1">IF(ISNUMBER(Main!$F$9),INDEX($B$2:$B$302,MATCH(W72,$A$2:$A$302,0)),"--")</f>
        <v>--</v>
      </c>
      <c r="AX72" t="str">
        <f ca="1">IF(ISNUMBER(Main!$F$10),INDEX($B$2:$B$302,MATCH(X72,$A$2:$A$302,0)),"--")</f>
        <v>--</v>
      </c>
      <c r="AY72" t="str">
        <f ca="1">IF(ISNUMBER(Main!$F$11),INDEX($B$2:$B$302,MATCH(Y72,$A$2:$A$302,0)),"--")</f>
        <v>--</v>
      </c>
      <c r="AZ72" t="str">
        <f ca="1">IF(ISNUMBER(Main!$F$12),INDEX($B$2:$B$302,MATCH(Z72,$A$2:$A$302,0)),"--")</f>
        <v>--</v>
      </c>
      <c r="BA72" t="str">
        <f ca="1">IF(ISNUMBER(Main!$F$13),INDEX($B$2:$B$302,MATCH(AA72,$A$2:$A$302,0)),"--")</f>
        <v>--</v>
      </c>
      <c r="BB72" t="str">
        <f ca="1">IF(ISNUMBER(Main!$F$14),INDEX($B$2:$B$302,MATCH(AB72,$A$2:$A$302,0)),"--")</f>
        <v>--</v>
      </c>
      <c r="BD72">
        <f ca="1">IF(ISNUMBER(Main!$F$3),IF(D72=0,0,(('Profile Data'!N72-D72)*(AQ72-AD72))/(Q72-D72)+AD72),"--")</f>
        <v>0</v>
      </c>
      <c r="BE72">
        <f ca="1">IF(ISNUMBER(Main!$F$4),IF(E72=0,0,(('Profile Data'!O72-E72)*(AR72-AE72))/(R72-E72)+AE72),"--")</f>
        <v>0</v>
      </c>
      <c r="BF72">
        <f ca="1">IF(ISNUMBER(Main!$F$5),IF(F72=0,0,(('Profile Data'!P72-F72)*(AS72-AF72))/(S72-F72)+AF72),"--")</f>
        <v>0</v>
      </c>
      <c r="BG72">
        <f ca="1">IF(ISNUMBER(Main!$F$6),IF(G72=0,0,(('Profile Data'!Q72-G72)*(AT72-AG72))/(T72-G72)+AG72),"--")</f>
        <v>0</v>
      </c>
      <c r="BH72">
        <f ca="1">IF(ISNUMBER(Main!$F$7),IF(H72=0,0,(('Profile Data'!R72-H72)*(AU72-AH72))/(U72-H72)+AH72),"--")</f>
        <v>0</v>
      </c>
      <c r="BI72">
        <f ca="1">IF(ISNUMBER(Main!$F$8),IF(I72=0,0,(('Profile Data'!S72-I72)*(AV72-AI72))/(V72-I72)+AI72),"--")</f>
        <v>0</v>
      </c>
      <c r="BJ72" t="str">
        <f ca="1">IF(ISNUMBER(Main!$F$9),IF(J72=0,0,(('Profile Data'!T72-J72)*(AW72-AJ72))/(W72-J72)+AJ72),"--")</f>
        <v>--</v>
      </c>
      <c r="BK72" t="str">
        <f ca="1">IF(ISNUMBER(Main!$F$10),IF(K72=0,0,(('Profile Data'!U72-K72)*(AX72-AK72))/(X72-K72)+AK72),"--")</f>
        <v>--</v>
      </c>
      <c r="BL72" t="str">
        <f ca="1">IF(ISNUMBER(Main!$F$11),IF(L72=0,0,(('Profile Data'!V72-L72)*(AY72-AL72))/(Y72-L72)+AL72),"--")</f>
        <v>--</v>
      </c>
      <c r="BM72" t="str">
        <f ca="1">IF(ISNUMBER(Main!$F$12),IF(M72=0,0,(('Profile Data'!W72-M72)*(AZ72-AM72))/(Z72-M72)+AM72),"--")</f>
        <v>--</v>
      </c>
      <c r="BN72" t="str">
        <f ca="1">IF(ISNUMBER(Main!$F$13),IF(N72=0,0,(('Profile Data'!X72-N72)*(BA72-AN72))/(AA72-N72)+AN72),"--")</f>
        <v>--</v>
      </c>
      <c r="BO72" t="str">
        <f ca="1">IF(ISNUMBER(Main!$F$14),IF(O72=0,0,(('Profile Data'!Y72-O72)*(BB72-AO72))/(AB72-O72)+AO72),"--")</f>
        <v>--</v>
      </c>
    </row>
    <row r="73" spans="1:67" x14ac:dyDescent="0.3">
      <c r="A73">
        <v>514</v>
      </c>
      <c r="B73">
        <v>259210</v>
      </c>
      <c r="D73" cm="1">
        <f t="array" aca="1" ref="D73" ca="1">IF(ISNUMBER(Main!$F$3),MAX(IF($A$2:$A$302&lt;'Profile Data'!N73,$A$2:$A$302)),"--")</f>
        <v>0</v>
      </c>
      <c r="E73" cm="1">
        <f t="array" aca="1" ref="E73" ca="1">IF(ISNUMBER(Main!$F$4),MAX(IF($A$2:$A$302&lt;'Profile Data'!O73,$A$2:$A$302)),"--")</f>
        <v>0</v>
      </c>
      <c r="F73" cm="1">
        <f t="array" aca="1" ref="F73" ca="1">IF(ISNUMBER(Main!$F$5),MAX(IF($A$2:$A$302&lt;'Profile Data'!P73,$A$2:$A$302)),"--")</f>
        <v>0</v>
      </c>
      <c r="G73" cm="1">
        <f t="array" aca="1" ref="G73" ca="1">IF(ISNUMBER(Main!$F$6),MAX(IF($A$2:$A$302&lt;'Profile Data'!Q73,$A$2:$A$302)),"--")</f>
        <v>0</v>
      </c>
      <c r="H73" cm="1">
        <f t="array" aca="1" ref="H73" ca="1">IF(ISNUMBER(Main!$F$7),MAX(IF($A$2:$A$302&lt;'Profile Data'!R73,$A$2:$A$302)),"--")</f>
        <v>0</v>
      </c>
      <c r="I73" cm="1">
        <f t="array" aca="1" ref="I73" ca="1">IF(ISNUMBER(Main!$F$8),MAX(IF($A$2:$A$302&lt;'Profile Data'!S73,$A$2:$A$302)),"--")</f>
        <v>0</v>
      </c>
      <c r="J73" t="str" cm="1">
        <f t="array" aca="1" ref="J73" ca="1">IF(ISNUMBER(Main!$F$9),MAX(IF($A$2:$A$302&lt;'Profile Data'!T73,$A$2:$A$302)),"--")</f>
        <v>--</v>
      </c>
      <c r="K73" t="str" cm="1">
        <f t="array" aca="1" ref="K73" ca="1">IF(ISNUMBER(Main!$F$10),MAX(IF($A$2:$A$302&lt;'Profile Data'!U73,$A$2:$A$302)),"--")</f>
        <v>--</v>
      </c>
      <c r="L73" t="str" cm="1">
        <f t="array" aca="1" ref="L73" ca="1">IF(ISNUMBER(Main!$F$11),MAX(IF($A$2:$A$302&lt;'Profile Data'!V73,$A$2:$A$302)),"--")</f>
        <v>--</v>
      </c>
      <c r="M73" t="str" cm="1">
        <f t="array" aca="1" ref="M73" ca="1">IF(ISNUMBER(Main!$F$12),MAX(IF($A$2:$A$302&lt;'Profile Data'!W73,$A$2:$A$302)),"--")</f>
        <v>--</v>
      </c>
      <c r="N73" t="str" cm="1">
        <f t="array" aca="1" ref="N73" ca="1">IF(ISNUMBER(Main!$F$13),MAX(IF($A$2:$A$302&lt;'Profile Data'!X73,$A$2:$A$302)),"--")</f>
        <v>--</v>
      </c>
      <c r="O73" t="str" cm="1">
        <f t="array" aca="1" ref="O73" ca="1">IF(ISNUMBER(Main!$F$14),MAX(IF($A$2:$A$302&lt;'Profile Data'!Y73,$A$2:$A$302)),"--")</f>
        <v>--</v>
      </c>
      <c r="Q73" cm="1">
        <f t="array" aca="1" ref="Q73" ca="1">IF(ISNUMBER(Main!$F$3),MIN(IF($A$2:$A$302&gt;'Profile Data'!N73,$A$2:$A$302)),"--")</f>
        <v>285</v>
      </c>
      <c r="R73" cm="1">
        <f t="array" aca="1" ref="R73" ca="1">IF(ISNUMBER(Main!$F$4),MIN(IF($A$2:$A$302&gt;'Profile Data'!O73,$A$2:$A$302)),"--")</f>
        <v>285</v>
      </c>
      <c r="S73" cm="1">
        <f t="array" aca="1" ref="S73" ca="1">IF(ISNUMBER(Main!$F$5),MIN(IF($A$2:$A$302&gt;'Profile Data'!P73,$A$2:$A$302)),"--")</f>
        <v>285</v>
      </c>
      <c r="T73" cm="1">
        <f t="array" aca="1" ref="T73" ca="1">IF(ISNUMBER(Main!$F$6),MIN(IF($A$2:$A$302&gt;'Profile Data'!Q73,$A$2:$A$302)),"--")</f>
        <v>285</v>
      </c>
      <c r="U73" cm="1">
        <f t="array" aca="1" ref="U73" ca="1">IF(ISNUMBER(Main!$F$7),MIN(IF($A$2:$A$302&gt;'Profile Data'!R73,$A$2:$A$302)),"--")</f>
        <v>285</v>
      </c>
      <c r="V73" cm="1">
        <f t="array" aca="1" ref="V73" ca="1">IF(ISNUMBER(Main!$F$8),MIN(IF($A$2:$A$302&gt;'Profile Data'!S73,$A$2:$A$302)),"--")</f>
        <v>285</v>
      </c>
      <c r="W73" t="str" cm="1">
        <f t="array" aca="1" ref="W73" ca="1">IF(ISNUMBER(Main!$F$9),MIN(IF($A$2:$A$302&gt;'Profile Data'!T73,$A$2:$A$302)),"--")</f>
        <v>--</v>
      </c>
      <c r="X73" t="str" cm="1">
        <f t="array" aca="1" ref="X73" ca="1">IF(ISNUMBER(Main!$F$10),MIN(IF($A$2:$A$302&gt;'Profile Data'!U73,$A$2:$A$302)),"--")</f>
        <v>--</v>
      </c>
      <c r="Y73" t="str" cm="1">
        <f t="array" aca="1" ref="Y73" ca="1">IF(ISNUMBER(Main!$F$11),MIN(IF($A$2:$A$302&gt;'Profile Data'!V73,$A$2:$A$302)),"--")</f>
        <v>--</v>
      </c>
      <c r="Z73" t="str" cm="1">
        <f t="array" aca="1" ref="Z73" ca="1">IF(ISNUMBER(Main!$F$12),MIN(IF($A$2:$A$302&gt;'Profile Data'!W73,$A$2:$A$302)),"--")</f>
        <v>--</v>
      </c>
      <c r="AA73" t="str" cm="1">
        <f t="array" aca="1" ref="AA73" ca="1">IF(ISNUMBER(Main!$F$13),MIN(IF($A$2:$A$302&gt;'Profile Data'!X73,$A$2:$A$302)),"--")</f>
        <v>--</v>
      </c>
      <c r="AB73" t="str" cm="1">
        <f t="array" aca="1" ref="AB73" ca="1">IF(ISNUMBER(Main!$F$14),MIN(IF($A$2:$A$302&gt;'Profile Data'!Y73,$A$2:$A$302)),"--")</f>
        <v>--</v>
      </c>
      <c r="AD73" t="e">
        <f ca="1">IF(ISNUMBER(Main!$F$3),INDEX($B$2:$B$302,MATCH(D73,$A$2:$A$302,0)),"--")</f>
        <v>#N/A</v>
      </c>
      <c r="AE73" t="e">
        <f ca="1">IF(ISNUMBER(Main!$F$4),INDEX($B$2:$B$302,MATCH(E73,$A$2:$A$302,0)),"--")</f>
        <v>#N/A</v>
      </c>
      <c r="AF73" t="e">
        <f ca="1">IF(ISNUMBER(Main!$F$5),INDEX($B$2:$B$302,MATCH(F73,$A$2:$A$302,0)),"--")</f>
        <v>#N/A</v>
      </c>
      <c r="AG73" t="e">
        <f ca="1">IF(ISNUMBER(Main!$F$6),INDEX($B$2:$B$302,MATCH(G73,$A$2:$A$302,0)),"--")</f>
        <v>#N/A</v>
      </c>
      <c r="AH73" t="e">
        <f ca="1">IF(ISNUMBER(Main!$F$7),INDEX($B$2:$B$302,MATCH(H73,$A$2:$A$302,0)),"--")</f>
        <v>#N/A</v>
      </c>
      <c r="AI73" t="e">
        <f ca="1">IF(ISNUMBER(Main!$F$8),INDEX($B$2:$B$302,MATCH(I73,$A$2:$A$302,0)),"--")</f>
        <v>#N/A</v>
      </c>
      <c r="AJ73" t="str">
        <f ca="1">IF(ISNUMBER(Main!$F$9),INDEX($B$2:$B$302,MATCH(J73,$A$2:$A$302,0)),"--")</f>
        <v>--</v>
      </c>
      <c r="AK73" t="str">
        <f ca="1">IF(ISNUMBER(Main!$F$10),INDEX($B$2:$B$302,MATCH(K73,$A$2:$A$302,0)),"--")</f>
        <v>--</v>
      </c>
      <c r="AL73" t="str">
        <f ca="1">IF(ISNUMBER(Main!$F$11),INDEX($B$2:$B$302,MATCH(L73,$A$2:$A$302,0)),"--")</f>
        <v>--</v>
      </c>
      <c r="AM73" t="str">
        <f ca="1">IF(ISNUMBER(Main!$F$12),INDEX($B$2:$B$302,MATCH(M73,$A$2:$A$302,0)),"--")</f>
        <v>--</v>
      </c>
      <c r="AN73" t="str">
        <f ca="1">IF(ISNUMBER(Main!$F$13),INDEX($B$2:$B$302,MATCH(N73,$A$2:$A$302,0)),"--")</f>
        <v>--</v>
      </c>
      <c r="AO73" t="str">
        <f ca="1">IF(ISNUMBER(Main!$F$14),INDEX($B$2:$B$302,MATCH(O73,$A$2:$A$302,0)),"--")</f>
        <v>--</v>
      </c>
      <c r="AQ73">
        <f ca="1">IF(ISNUMBER(Main!$F$3),INDEX($B$2:$B$302,MATCH(Q73,$A$2:$A$302,0)),"--")</f>
        <v>0</v>
      </c>
      <c r="AR73">
        <f ca="1">IF(ISNUMBER(Main!$F$4),INDEX($B$2:$B$302,MATCH(R73,$A$2:$A$302,0)),"--")</f>
        <v>0</v>
      </c>
      <c r="AS73">
        <f ca="1">IF(ISNUMBER(Main!$F$5),INDEX($B$2:$B$302,MATCH(S73,$A$2:$A$302,0)),"--")</f>
        <v>0</v>
      </c>
      <c r="AT73">
        <f ca="1">IF(ISNUMBER(Main!$F$6),INDEX($B$2:$B$302,MATCH(T73,$A$2:$A$302,0)),"--")</f>
        <v>0</v>
      </c>
      <c r="AU73">
        <f ca="1">IF(ISNUMBER(Main!$F$7),INDEX($B$2:$B$302,MATCH(U73,$A$2:$A$302,0)),"--")</f>
        <v>0</v>
      </c>
      <c r="AV73">
        <f ca="1">IF(ISNUMBER(Main!$F$8),INDEX($B$2:$B$302,MATCH(V73,$A$2:$A$302,0)),"--")</f>
        <v>0</v>
      </c>
      <c r="AW73" t="str">
        <f ca="1">IF(ISNUMBER(Main!$F$9),INDEX($B$2:$B$302,MATCH(W73,$A$2:$A$302,0)),"--")</f>
        <v>--</v>
      </c>
      <c r="AX73" t="str">
        <f ca="1">IF(ISNUMBER(Main!$F$10),INDEX($B$2:$B$302,MATCH(X73,$A$2:$A$302,0)),"--")</f>
        <v>--</v>
      </c>
      <c r="AY73" t="str">
        <f ca="1">IF(ISNUMBER(Main!$F$11),INDEX($B$2:$B$302,MATCH(Y73,$A$2:$A$302,0)),"--")</f>
        <v>--</v>
      </c>
      <c r="AZ73" t="str">
        <f ca="1">IF(ISNUMBER(Main!$F$12),INDEX($B$2:$B$302,MATCH(Z73,$A$2:$A$302,0)),"--")</f>
        <v>--</v>
      </c>
      <c r="BA73" t="str">
        <f ca="1">IF(ISNUMBER(Main!$F$13),INDEX($B$2:$B$302,MATCH(AA73,$A$2:$A$302,0)),"--")</f>
        <v>--</v>
      </c>
      <c r="BB73" t="str">
        <f ca="1">IF(ISNUMBER(Main!$F$14),INDEX($B$2:$B$302,MATCH(AB73,$A$2:$A$302,0)),"--")</f>
        <v>--</v>
      </c>
      <c r="BD73">
        <f ca="1">IF(ISNUMBER(Main!$F$3),IF(D73=0,0,(('Profile Data'!N73-D73)*(AQ73-AD73))/(Q73-D73)+AD73),"--")</f>
        <v>0</v>
      </c>
      <c r="BE73">
        <f ca="1">IF(ISNUMBER(Main!$F$4),IF(E73=0,0,(('Profile Data'!O73-E73)*(AR73-AE73))/(R73-E73)+AE73),"--")</f>
        <v>0</v>
      </c>
      <c r="BF73">
        <f ca="1">IF(ISNUMBER(Main!$F$5),IF(F73=0,0,(('Profile Data'!P73-F73)*(AS73-AF73))/(S73-F73)+AF73),"--")</f>
        <v>0</v>
      </c>
      <c r="BG73">
        <f ca="1">IF(ISNUMBER(Main!$F$6),IF(G73=0,0,(('Profile Data'!Q73-G73)*(AT73-AG73))/(T73-G73)+AG73),"--")</f>
        <v>0</v>
      </c>
      <c r="BH73">
        <f ca="1">IF(ISNUMBER(Main!$F$7),IF(H73=0,0,(('Profile Data'!R73-H73)*(AU73-AH73))/(U73-H73)+AH73),"--")</f>
        <v>0</v>
      </c>
      <c r="BI73">
        <f ca="1">IF(ISNUMBER(Main!$F$8),IF(I73=0,0,(('Profile Data'!S73-I73)*(AV73-AI73))/(V73-I73)+AI73),"--")</f>
        <v>0</v>
      </c>
      <c r="BJ73" t="str">
        <f ca="1">IF(ISNUMBER(Main!$F$9),IF(J73=0,0,(('Profile Data'!T73-J73)*(AW73-AJ73))/(W73-J73)+AJ73),"--")</f>
        <v>--</v>
      </c>
      <c r="BK73" t="str">
        <f ca="1">IF(ISNUMBER(Main!$F$10),IF(K73=0,0,(('Profile Data'!U73-K73)*(AX73-AK73))/(X73-K73)+AK73),"--")</f>
        <v>--</v>
      </c>
      <c r="BL73" t="str">
        <f ca="1">IF(ISNUMBER(Main!$F$11),IF(L73=0,0,(('Profile Data'!V73-L73)*(AY73-AL73))/(Y73-L73)+AL73),"--")</f>
        <v>--</v>
      </c>
      <c r="BM73" t="str">
        <f ca="1">IF(ISNUMBER(Main!$F$12),IF(M73=0,0,(('Profile Data'!W73-M73)*(AZ73-AM73))/(Z73-M73)+AM73),"--")</f>
        <v>--</v>
      </c>
      <c r="BN73" t="str">
        <f ca="1">IF(ISNUMBER(Main!$F$13),IF(N73=0,0,(('Profile Data'!X73-N73)*(BA73-AN73))/(AA73-N73)+AN73),"--")</f>
        <v>--</v>
      </c>
      <c r="BO73" t="str">
        <f ca="1">IF(ISNUMBER(Main!$F$14),IF(O73=0,0,(('Profile Data'!Y73-O73)*(BB73-AO73))/(AB73-O73)+AO73),"--")</f>
        <v>--</v>
      </c>
    </row>
    <row r="74" spans="1:67" x14ac:dyDescent="0.3">
      <c r="A74">
        <v>513</v>
      </c>
      <c r="B74">
        <v>255941</v>
      </c>
      <c r="D74" cm="1">
        <f t="array" aca="1" ref="D74" ca="1">IF(ISNUMBER(Main!$F$3),MAX(IF($A$2:$A$302&lt;'Profile Data'!N74,$A$2:$A$302)),"--")</f>
        <v>0</v>
      </c>
      <c r="E74" cm="1">
        <f t="array" aca="1" ref="E74" ca="1">IF(ISNUMBER(Main!$F$4),MAX(IF($A$2:$A$302&lt;'Profile Data'!O74,$A$2:$A$302)),"--")</f>
        <v>0</v>
      </c>
      <c r="F74" cm="1">
        <f t="array" aca="1" ref="F74" ca="1">IF(ISNUMBER(Main!$F$5),MAX(IF($A$2:$A$302&lt;'Profile Data'!P74,$A$2:$A$302)),"--")</f>
        <v>0</v>
      </c>
      <c r="G74" cm="1">
        <f t="array" aca="1" ref="G74" ca="1">IF(ISNUMBER(Main!$F$6),MAX(IF($A$2:$A$302&lt;'Profile Data'!Q74,$A$2:$A$302)),"--")</f>
        <v>0</v>
      </c>
      <c r="H74" cm="1">
        <f t="array" aca="1" ref="H74" ca="1">IF(ISNUMBER(Main!$F$7),MAX(IF($A$2:$A$302&lt;'Profile Data'!R74,$A$2:$A$302)),"--")</f>
        <v>0</v>
      </c>
      <c r="I74" cm="1">
        <f t="array" aca="1" ref="I74" ca="1">IF(ISNUMBER(Main!$F$8),MAX(IF($A$2:$A$302&lt;'Profile Data'!S74,$A$2:$A$302)),"--")</f>
        <v>0</v>
      </c>
      <c r="J74" t="str" cm="1">
        <f t="array" aca="1" ref="J74" ca="1">IF(ISNUMBER(Main!$F$9),MAX(IF($A$2:$A$302&lt;'Profile Data'!T74,$A$2:$A$302)),"--")</f>
        <v>--</v>
      </c>
      <c r="K74" t="str" cm="1">
        <f t="array" aca="1" ref="K74" ca="1">IF(ISNUMBER(Main!$F$10),MAX(IF($A$2:$A$302&lt;'Profile Data'!U74,$A$2:$A$302)),"--")</f>
        <v>--</v>
      </c>
      <c r="L74" t="str" cm="1">
        <f t="array" aca="1" ref="L74" ca="1">IF(ISNUMBER(Main!$F$11),MAX(IF($A$2:$A$302&lt;'Profile Data'!V74,$A$2:$A$302)),"--")</f>
        <v>--</v>
      </c>
      <c r="M74" t="str" cm="1">
        <f t="array" aca="1" ref="M74" ca="1">IF(ISNUMBER(Main!$F$12),MAX(IF($A$2:$A$302&lt;'Profile Data'!W74,$A$2:$A$302)),"--")</f>
        <v>--</v>
      </c>
      <c r="N74" t="str" cm="1">
        <f t="array" aca="1" ref="N74" ca="1">IF(ISNUMBER(Main!$F$13),MAX(IF($A$2:$A$302&lt;'Profile Data'!X74,$A$2:$A$302)),"--")</f>
        <v>--</v>
      </c>
      <c r="O74" t="str" cm="1">
        <f t="array" aca="1" ref="O74" ca="1">IF(ISNUMBER(Main!$F$14),MAX(IF($A$2:$A$302&lt;'Profile Data'!Y74,$A$2:$A$302)),"--")</f>
        <v>--</v>
      </c>
      <c r="Q74" cm="1">
        <f t="array" aca="1" ref="Q74" ca="1">IF(ISNUMBER(Main!$F$3),MIN(IF($A$2:$A$302&gt;'Profile Data'!N74,$A$2:$A$302)),"--")</f>
        <v>285</v>
      </c>
      <c r="R74" cm="1">
        <f t="array" aca="1" ref="R74" ca="1">IF(ISNUMBER(Main!$F$4),MIN(IF($A$2:$A$302&gt;'Profile Data'!O74,$A$2:$A$302)),"--")</f>
        <v>285</v>
      </c>
      <c r="S74" cm="1">
        <f t="array" aca="1" ref="S74" ca="1">IF(ISNUMBER(Main!$F$5),MIN(IF($A$2:$A$302&gt;'Profile Data'!P74,$A$2:$A$302)),"--")</f>
        <v>285</v>
      </c>
      <c r="T74" cm="1">
        <f t="array" aca="1" ref="T74" ca="1">IF(ISNUMBER(Main!$F$6),MIN(IF($A$2:$A$302&gt;'Profile Data'!Q74,$A$2:$A$302)),"--")</f>
        <v>285</v>
      </c>
      <c r="U74" cm="1">
        <f t="array" aca="1" ref="U74" ca="1">IF(ISNUMBER(Main!$F$7),MIN(IF($A$2:$A$302&gt;'Profile Data'!R74,$A$2:$A$302)),"--")</f>
        <v>285</v>
      </c>
      <c r="V74" cm="1">
        <f t="array" aca="1" ref="V74" ca="1">IF(ISNUMBER(Main!$F$8),MIN(IF($A$2:$A$302&gt;'Profile Data'!S74,$A$2:$A$302)),"--")</f>
        <v>285</v>
      </c>
      <c r="W74" t="str" cm="1">
        <f t="array" aca="1" ref="W74" ca="1">IF(ISNUMBER(Main!$F$9),MIN(IF($A$2:$A$302&gt;'Profile Data'!T74,$A$2:$A$302)),"--")</f>
        <v>--</v>
      </c>
      <c r="X74" t="str" cm="1">
        <f t="array" aca="1" ref="X74" ca="1">IF(ISNUMBER(Main!$F$10),MIN(IF($A$2:$A$302&gt;'Profile Data'!U74,$A$2:$A$302)),"--")</f>
        <v>--</v>
      </c>
      <c r="Y74" t="str" cm="1">
        <f t="array" aca="1" ref="Y74" ca="1">IF(ISNUMBER(Main!$F$11),MIN(IF($A$2:$A$302&gt;'Profile Data'!V74,$A$2:$A$302)),"--")</f>
        <v>--</v>
      </c>
      <c r="Z74" t="str" cm="1">
        <f t="array" aca="1" ref="Z74" ca="1">IF(ISNUMBER(Main!$F$12),MIN(IF($A$2:$A$302&gt;'Profile Data'!W74,$A$2:$A$302)),"--")</f>
        <v>--</v>
      </c>
      <c r="AA74" t="str" cm="1">
        <f t="array" aca="1" ref="AA74" ca="1">IF(ISNUMBER(Main!$F$13),MIN(IF($A$2:$A$302&gt;'Profile Data'!X74,$A$2:$A$302)),"--")</f>
        <v>--</v>
      </c>
      <c r="AB74" t="str" cm="1">
        <f t="array" aca="1" ref="AB74" ca="1">IF(ISNUMBER(Main!$F$14),MIN(IF($A$2:$A$302&gt;'Profile Data'!Y74,$A$2:$A$302)),"--")</f>
        <v>--</v>
      </c>
      <c r="AD74" t="e">
        <f ca="1">IF(ISNUMBER(Main!$F$3),INDEX($B$2:$B$302,MATCH(D74,$A$2:$A$302,0)),"--")</f>
        <v>#N/A</v>
      </c>
      <c r="AE74" t="e">
        <f ca="1">IF(ISNUMBER(Main!$F$4),INDEX($B$2:$B$302,MATCH(E74,$A$2:$A$302,0)),"--")</f>
        <v>#N/A</v>
      </c>
      <c r="AF74" t="e">
        <f ca="1">IF(ISNUMBER(Main!$F$5),INDEX($B$2:$B$302,MATCH(F74,$A$2:$A$302,0)),"--")</f>
        <v>#N/A</v>
      </c>
      <c r="AG74" t="e">
        <f ca="1">IF(ISNUMBER(Main!$F$6),INDEX($B$2:$B$302,MATCH(G74,$A$2:$A$302,0)),"--")</f>
        <v>#N/A</v>
      </c>
      <c r="AH74" t="e">
        <f ca="1">IF(ISNUMBER(Main!$F$7),INDEX($B$2:$B$302,MATCH(H74,$A$2:$A$302,0)),"--")</f>
        <v>#N/A</v>
      </c>
      <c r="AI74" t="e">
        <f ca="1">IF(ISNUMBER(Main!$F$8),INDEX($B$2:$B$302,MATCH(I74,$A$2:$A$302,0)),"--")</f>
        <v>#N/A</v>
      </c>
      <c r="AJ74" t="str">
        <f ca="1">IF(ISNUMBER(Main!$F$9),INDEX($B$2:$B$302,MATCH(J74,$A$2:$A$302,0)),"--")</f>
        <v>--</v>
      </c>
      <c r="AK74" t="str">
        <f ca="1">IF(ISNUMBER(Main!$F$10),INDEX($B$2:$B$302,MATCH(K74,$A$2:$A$302,0)),"--")</f>
        <v>--</v>
      </c>
      <c r="AL74" t="str">
        <f ca="1">IF(ISNUMBER(Main!$F$11),INDEX($B$2:$B$302,MATCH(L74,$A$2:$A$302,0)),"--")</f>
        <v>--</v>
      </c>
      <c r="AM74" t="str">
        <f ca="1">IF(ISNUMBER(Main!$F$12),INDEX($B$2:$B$302,MATCH(M74,$A$2:$A$302,0)),"--")</f>
        <v>--</v>
      </c>
      <c r="AN74" t="str">
        <f ca="1">IF(ISNUMBER(Main!$F$13),INDEX($B$2:$B$302,MATCH(N74,$A$2:$A$302,0)),"--")</f>
        <v>--</v>
      </c>
      <c r="AO74" t="str">
        <f ca="1">IF(ISNUMBER(Main!$F$14),INDEX($B$2:$B$302,MATCH(O74,$A$2:$A$302,0)),"--")</f>
        <v>--</v>
      </c>
      <c r="AQ74">
        <f ca="1">IF(ISNUMBER(Main!$F$3),INDEX($B$2:$B$302,MATCH(Q74,$A$2:$A$302,0)),"--")</f>
        <v>0</v>
      </c>
      <c r="AR74">
        <f ca="1">IF(ISNUMBER(Main!$F$4),INDEX($B$2:$B$302,MATCH(R74,$A$2:$A$302,0)),"--")</f>
        <v>0</v>
      </c>
      <c r="AS74">
        <f ca="1">IF(ISNUMBER(Main!$F$5),INDEX($B$2:$B$302,MATCH(S74,$A$2:$A$302,0)),"--")</f>
        <v>0</v>
      </c>
      <c r="AT74">
        <f ca="1">IF(ISNUMBER(Main!$F$6),INDEX($B$2:$B$302,MATCH(T74,$A$2:$A$302,0)),"--")</f>
        <v>0</v>
      </c>
      <c r="AU74">
        <f ca="1">IF(ISNUMBER(Main!$F$7),INDEX($B$2:$B$302,MATCH(U74,$A$2:$A$302,0)),"--")</f>
        <v>0</v>
      </c>
      <c r="AV74">
        <f ca="1">IF(ISNUMBER(Main!$F$8),INDEX($B$2:$B$302,MATCH(V74,$A$2:$A$302,0)),"--")</f>
        <v>0</v>
      </c>
      <c r="AW74" t="str">
        <f ca="1">IF(ISNUMBER(Main!$F$9),INDEX($B$2:$B$302,MATCH(W74,$A$2:$A$302,0)),"--")</f>
        <v>--</v>
      </c>
      <c r="AX74" t="str">
        <f ca="1">IF(ISNUMBER(Main!$F$10),INDEX($B$2:$B$302,MATCH(X74,$A$2:$A$302,0)),"--")</f>
        <v>--</v>
      </c>
      <c r="AY74" t="str">
        <f ca="1">IF(ISNUMBER(Main!$F$11),INDEX($B$2:$B$302,MATCH(Y74,$A$2:$A$302,0)),"--")</f>
        <v>--</v>
      </c>
      <c r="AZ74" t="str">
        <f ca="1">IF(ISNUMBER(Main!$F$12),INDEX($B$2:$B$302,MATCH(Z74,$A$2:$A$302,0)),"--")</f>
        <v>--</v>
      </c>
      <c r="BA74" t="str">
        <f ca="1">IF(ISNUMBER(Main!$F$13),INDEX($B$2:$B$302,MATCH(AA74,$A$2:$A$302,0)),"--")</f>
        <v>--</v>
      </c>
      <c r="BB74" t="str">
        <f ca="1">IF(ISNUMBER(Main!$F$14),INDEX($B$2:$B$302,MATCH(AB74,$A$2:$A$302,0)),"--")</f>
        <v>--</v>
      </c>
      <c r="BD74">
        <f ca="1">IF(ISNUMBER(Main!$F$3),IF(D74=0,0,(('Profile Data'!N74-D74)*(AQ74-AD74))/(Q74-D74)+AD74),"--")</f>
        <v>0</v>
      </c>
      <c r="BE74">
        <f ca="1">IF(ISNUMBER(Main!$F$4),IF(E74=0,0,(('Profile Data'!O74-E74)*(AR74-AE74))/(R74-E74)+AE74),"--")</f>
        <v>0</v>
      </c>
      <c r="BF74">
        <f ca="1">IF(ISNUMBER(Main!$F$5),IF(F74=0,0,(('Profile Data'!P74-F74)*(AS74-AF74))/(S74-F74)+AF74),"--")</f>
        <v>0</v>
      </c>
      <c r="BG74">
        <f ca="1">IF(ISNUMBER(Main!$F$6),IF(G74=0,0,(('Profile Data'!Q74-G74)*(AT74-AG74))/(T74-G74)+AG74),"--")</f>
        <v>0</v>
      </c>
      <c r="BH74">
        <f ca="1">IF(ISNUMBER(Main!$F$7),IF(H74=0,0,(('Profile Data'!R74-H74)*(AU74-AH74))/(U74-H74)+AH74),"--")</f>
        <v>0</v>
      </c>
      <c r="BI74">
        <f ca="1">IF(ISNUMBER(Main!$F$8),IF(I74=0,0,(('Profile Data'!S74-I74)*(AV74-AI74))/(V74-I74)+AI74),"--")</f>
        <v>0</v>
      </c>
      <c r="BJ74" t="str">
        <f ca="1">IF(ISNUMBER(Main!$F$9),IF(J74=0,0,(('Profile Data'!T74-J74)*(AW74-AJ74))/(W74-J74)+AJ74),"--")</f>
        <v>--</v>
      </c>
      <c r="BK74" t="str">
        <f ca="1">IF(ISNUMBER(Main!$F$10),IF(K74=0,0,(('Profile Data'!U74-K74)*(AX74-AK74))/(X74-K74)+AK74),"--")</f>
        <v>--</v>
      </c>
      <c r="BL74" t="str">
        <f ca="1">IF(ISNUMBER(Main!$F$11),IF(L74=0,0,(('Profile Data'!V74-L74)*(AY74-AL74))/(Y74-L74)+AL74),"--")</f>
        <v>--</v>
      </c>
      <c r="BM74" t="str">
        <f ca="1">IF(ISNUMBER(Main!$F$12),IF(M74=0,0,(('Profile Data'!W74-M74)*(AZ74-AM74))/(Z74-M74)+AM74),"--")</f>
        <v>--</v>
      </c>
      <c r="BN74" t="str">
        <f ca="1">IF(ISNUMBER(Main!$F$13),IF(N74=0,0,(('Profile Data'!X74-N74)*(BA74-AN74))/(AA74-N74)+AN74),"--")</f>
        <v>--</v>
      </c>
      <c r="BO74" t="str">
        <f ca="1">IF(ISNUMBER(Main!$F$14),IF(O74=0,0,(('Profile Data'!Y74-O74)*(BB74-AO74))/(AB74-O74)+AO74),"--")</f>
        <v>--</v>
      </c>
    </row>
    <row r="75" spans="1:67" x14ac:dyDescent="0.3">
      <c r="A75">
        <v>512</v>
      </c>
      <c r="B75">
        <v>252697</v>
      </c>
      <c r="D75" cm="1">
        <f t="array" aca="1" ref="D75" ca="1">IF(ISNUMBER(Main!$F$3),MAX(IF($A$2:$A$302&lt;'Profile Data'!N75,$A$2:$A$302)),"--")</f>
        <v>0</v>
      </c>
      <c r="E75" cm="1">
        <f t="array" aca="1" ref="E75" ca="1">IF(ISNUMBER(Main!$F$4),MAX(IF($A$2:$A$302&lt;'Profile Data'!O75,$A$2:$A$302)),"--")</f>
        <v>0</v>
      </c>
      <c r="F75" cm="1">
        <f t="array" aca="1" ref="F75" ca="1">IF(ISNUMBER(Main!$F$5),MAX(IF($A$2:$A$302&lt;'Profile Data'!P75,$A$2:$A$302)),"--")</f>
        <v>0</v>
      </c>
      <c r="G75" cm="1">
        <f t="array" aca="1" ref="G75" ca="1">IF(ISNUMBER(Main!$F$6),MAX(IF($A$2:$A$302&lt;'Profile Data'!Q75,$A$2:$A$302)),"--")</f>
        <v>0</v>
      </c>
      <c r="H75" cm="1">
        <f t="array" aca="1" ref="H75" ca="1">IF(ISNUMBER(Main!$F$7),MAX(IF($A$2:$A$302&lt;'Profile Data'!R75,$A$2:$A$302)),"--")</f>
        <v>0</v>
      </c>
      <c r="I75" cm="1">
        <f t="array" aca="1" ref="I75" ca="1">IF(ISNUMBER(Main!$F$8),MAX(IF($A$2:$A$302&lt;'Profile Data'!S75,$A$2:$A$302)),"--")</f>
        <v>0</v>
      </c>
      <c r="J75" t="str" cm="1">
        <f t="array" aca="1" ref="J75" ca="1">IF(ISNUMBER(Main!$F$9),MAX(IF($A$2:$A$302&lt;'Profile Data'!T75,$A$2:$A$302)),"--")</f>
        <v>--</v>
      </c>
      <c r="K75" t="str" cm="1">
        <f t="array" aca="1" ref="K75" ca="1">IF(ISNUMBER(Main!$F$10),MAX(IF($A$2:$A$302&lt;'Profile Data'!U75,$A$2:$A$302)),"--")</f>
        <v>--</v>
      </c>
      <c r="L75" t="str" cm="1">
        <f t="array" aca="1" ref="L75" ca="1">IF(ISNUMBER(Main!$F$11),MAX(IF($A$2:$A$302&lt;'Profile Data'!V75,$A$2:$A$302)),"--")</f>
        <v>--</v>
      </c>
      <c r="M75" t="str" cm="1">
        <f t="array" aca="1" ref="M75" ca="1">IF(ISNUMBER(Main!$F$12),MAX(IF($A$2:$A$302&lt;'Profile Data'!W75,$A$2:$A$302)),"--")</f>
        <v>--</v>
      </c>
      <c r="N75" t="str" cm="1">
        <f t="array" aca="1" ref="N75" ca="1">IF(ISNUMBER(Main!$F$13),MAX(IF($A$2:$A$302&lt;'Profile Data'!X75,$A$2:$A$302)),"--")</f>
        <v>--</v>
      </c>
      <c r="O75" t="str" cm="1">
        <f t="array" aca="1" ref="O75" ca="1">IF(ISNUMBER(Main!$F$14),MAX(IF($A$2:$A$302&lt;'Profile Data'!Y75,$A$2:$A$302)),"--")</f>
        <v>--</v>
      </c>
      <c r="Q75" cm="1">
        <f t="array" aca="1" ref="Q75" ca="1">IF(ISNUMBER(Main!$F$3),MIN(IF($A$2:$A$302&gt;'Profile Data'!N75,$A$2:$A$302)),"--")</f>
        <v>285</v>
      </c>
      <c r="R75" cm="1">
        <f t="array" aca="1" ref="R75" ca="1">IF(ISNUMBER(Main!$F$4),MIN(IF($A$2:$A$302&gt;'Profile Data'!O75,$A$2:$A$302)),"--")</f>
        <v>285</v>
      </c>
      <c r="S75" cm="1">
        <f t="array" aca="1" ref="S75" ca="1">IF(ISNUMBER(Main!$F$5),MIN(IF($A$2:$A$302&gt;'Profile Data'!P75,$A$2:$A$302)),"--")</f>
        <v>285</v>
      </c>
      <c r="T75" cm="1">
        <f t="array" aca="1" ref="T75" ca="1">IF(ISNUMBER(Main!$F$6),MIN(IF($A$2:$A$302&gt;'Profile Data'!Q75,$A$2:$A$302)),"--")</f>
        <v>285</v>
      </c>
      <c r="U75" cm="1">
        <f t="array" aca="1" ref="U75" ca="1">IF(ISNUMBER(Main!$F$7),MIN(IF($A$2:$A$302&gt;'Profile Data'!R75,$A$2:$A$302)),"--")</f>
        <v>285</v>
      </c>
      <c r="V75" cm="1">
        <f t="array" aca="1" ref="V75" ca="1">IF(ISNUMBER(Main!$F$8),MIN(IF($A$2:$A$302&gt;'Profile Data'!S75,$A$2:$A$302)),"--")</f>
        <v>285</v>
      </c>
      <c r="W75" t="str" cm="1">
        <f t="array" aca="1" ref="W75" ca="1">IF(ISNUMBER(Main!$F$9),MIN(IF($A$2:$A$302&gt;'Profile Data'!T75,$A$2:$A$302)),"--")</f>
        <v>--</v>
      </c>
      <c r="X75" t="str" cm="1">
        <f t="array" aca="1" ref="X75" ca="1">IF(ISNUMBER(Main!$F$10),MIN(IF($A$2:$A$302&gt;'Profile Data'!U75,$A$2:$A$302)),"--")</f>
        <v>--</v>
      </c>
      <c r="Y75" t="str" cm="1">
        <f t="array" aca="1" ref="Y75" ca="1">IF(ISNUMBER(Main!$F$11),MIN(IF($A$2:$A$302&gt;'Profile Data'!V75,$A$2:$A$302)),"--")</f>
        <v>--</v>
      </c>
      <c r="Z75" t="str" cm="1">
        <f t="array" aca="1" ref="Z75" ca="1">IF(ISNUMBER(Main!$F$12),MIN(IF($A$2:$A$302&gt;'Profile Data'!W75,$A$2:$A$302)),"--")</f>
        <v>--</v>
      </c>
      <c r="AA75" t="str" cm="1">
        <f t="array" aca="1" ref="AA75" ca="1">IF(ISNUMBER(Main!$F$13),MIN(IF($A$2:$A$302&gt;'Profile Data'!X75,$A$2:$A$302)),"--")</f>
        <v>--</v>
      </c>
      <c r="AB75" t="str" cm="1">
        <f t="array" aca="1" ref="AB75" ca="1">IF(ISNUMBER(Main!$F$14),MIN(IF($A$2:$A$302&gt;'Profile Data'!Y75,$A$2:$A$302)),"--")</f>
        <v>--</v>
      </c>
      <c r="AD75" t="e">
        <f ca="1">IF(ISNUMBER(Main!$F$3),INDEX($B$2:$B$302,MATCH(D75,$A$2:$A$302,0)),"--")</f>
        <v>#N/A</v>
      </c>
      <c r="AE75" t="e">
        <f ca="1">IF(ISNUMBER(Main!$F$4),INDEX($B$2:$B$302,MATCH(E75,$A$2:$A$302,0)),"--")</f>
        <v>#N/A</v>
      </c>
      <c r="AF75" t="e">
        <f ca="1">IF(ISNUMBER(Main!$F$5),INDEX($B$2:$B$302,MATCH(F75,$A$2:$A$302,0)),"--")</f>
        <v>#N/A</v>
      </c>
      <c r="AG75" t="e">
        <f ca="1">IF(ISNUMBER(Main!$F$6),INDEX($B$2:$B$302,MATCH(G75,$A$2:$A$302,0)),"--")</f>
        <v>#N/A</v>
      </c>
      <c r="AH75" t="e">
        <f ca="1">IF(ISNUMBER(Main!$F$7),INDEX($B$2:$B$302,MATCH(H75,$A$2:$A$302,0)),"--")</f>
        <v>#N/A</v>
      </c>
      <c r="AI75" t="e">
        <f ca="1">IF(ISNUMBER(Main!$F$8),INDEX($B$2:$B$302,MATCH(I75,$A$2:$A$302,0)),"--")</f>
        <v>#N/A</v>
      </c>
      <c r="AJ75" t="str">
        <f ca="1">IF(ISNUMBER(Main!$F$9),INDEX($B$2:$B$302,MATCH(J75,$A$2:$A$302,0)),"--")</f>
        <v>--</v>
      </c>
      <c r="AK75" t="str">
        <f ca="1">IF(ISNUMBER(Main!$F$10),INDEX($B$2:$B$302,MATCH(K75,$A$2:$A$302,0)),"--")</f>
        <v>--</v>
      </c>
      <c r="AL75" t="str">
        <f ca="1">IF(ISNUMBER(Main!$F$11),INDEX($B$2:$B$302,MATCH(L75,$A$2:$A$302,0)),"--")</f>
        <v>--</v>
      </c>
      <c r="AM75" t="str">
        <f ca="1">IF(ISNUMBER(Main!$F$12),INDEX($B$2:$B$302,MATCH(M75,$A$2:$A$302,0)),"--")</f>
        <v>--</v>
      </c>
      <c r="AN75" t="str">
        <f ca="1">IF(ISNUMBER(Main!$F$13),INDEX($B$2:$B$302,MATCH(N75,$A$2:$A$302,0)),"--")</f>
        <v>--</v>
      </c>
      <c r="AO75" t="str">
        <f ca="1">IF(ISNUMBER(Main!$F$14),INDEX($B$2:$B$302,MATCH(O75,$A$2:$A$302,0)),"--")</f>
        <v>--</v>
      </c>
      <c r="AQ75">
        <f ca="1">IF(ISNUMBER(Main!$F$3),INDEX($B$2:$B$302,MATCH(Q75,$A$2:$A$302,0)),"--")</f>
        <v>0</v>
      </c>
      <c r="AR75">
        <f ca="1">IF(ISNUMBER(Main!$F$4),INDEX($B$2:$B$302,MATCH(R75,$A$2:$A$302,0)),"--")</f>
        <v>0</v>
      </c>
      <c r="AS75">
        <f ca="1">IF(ISNUMBER(Main!$F$5),INDEX($B$2:$B$302,MATCH(S75,$A$2:$A$302,0)),"--")</f>
        <v>0</v>
      </c>
      <c r="AT75">
        <f ca="1">IF(ISNUMBER(Main!$F$6),INDEX($B$2:$B$302,MATCH(T75,$A$2:$A$302,0)),"--")</f>
        <v>0</v>
      </c>
      <c r="AU75">
        <f ca="1">IF(ISNUMBER(Main!$F$7),INDEX($B$2:$B$302,MATCH(U75,$A$2:$A$302,0)),"--")</f>
        <v>0</v>
      </c>
      <c r="AV75">
        <f ca="1">IF(ISNUMBER(Main!$F$8),INDEX($B$2:$B$302,MATCH(V75,$A$2:$A$302,0)),"--")</f>
        <v>0</v>
      </c>
      <c r="AW75" t="str">
        <f ca="1">IF(ISNUMBER(Main!$F$9),INDEX($B$2:$B$302,MATCH(W75,$A$2:$A$302,0)),"--")</f>
        <v>--</v>
      </c>
      <c r="AX75" t="str">
        <f ca="1">IF(ISNUMBER(Main!$F$10),INDEX($B$2:$B$302,MATCH(X75,$A$2:$A$302,0)),"--")</f>
        <v>--</v>
      </c>
      <c r="AY75" t="str">
        <f ca="1">IF(ISNUMBER(Main!$F$11),INDEX($B$2:$B$302,MATCH(Y75,$A$2:$A$302,0)),"--")</f>
        <v>--</v>
      </c>
      <c r="AZ75" t="str">
        <f ca="1">IF(ISNUMBER(Main!$F$12),INDEX($B$2:$B$302,MATCH(Z75,$A$2:$A$302,0)),"--")</f>
        <v>--</v>
      </c>
      <c r="BA75" t="str">
        <f ca="1">IF(ISNUMBER(Main!$F$13),INDEX($B$2:$B$302,MATCH(AA75,$A$2:$A$302,0)),"--")</f>
        <v>--</v>
      </c>
      <c r="BB75" t="str">
        <f ca="1">IF(ISNUMBER(Main!$F$14),INDEX($B$2:$B$302,MATCH(AB75,$A$2:$A$302,0)),"--")</f>
        <v>--</v>
      </c>
      <c r="BD75">
        <f ca="1">IF(ISNUMBER(Main!$F$3),IF(D75=0,0,(('Profile Data'!N75-D75)*(AQ75-AD75))/(Q75-D75)+AD75),"--")</f>
        <v>0</v>
      </c>
      <c r="BE75">
        <f ca="1">IF(ISNUMBER(Main!$F$4),IF(E75=0,0,(('Profile Data'!O75-E75)*(AR75-AE75))/(R75-E75)+AE75),"--")</f>
        <v>0</v>
      </c>
      <c r="BF75">
        <f ca="1">IF(ISNUMBER(Main!$F$5),IF(F75=0,0,(('Profile Data'!P75-F75)*(AS75-AF75))/(S75-F75)+AF75),"--")</f>
        <v>0</v>
      </c>
      <c r="BG75">
        <f ca="1">IF(ISNUMBER(Main!$F$6),IF(G75=0,0,(('Profile Data'!Q75-G75)*(AT75-AG75))/(T75-G75)+AG75),"--")</f>
        <v>0</v>
      </c>
      <c r="BH75">
        <f ca="1">IF(ISNUMBER(Main!$F$7),IF(H75=0,0,(('Profile Data'!R75-H75)*(AU75-AH75))/(U75-H75)+AH75),"--")</f>
        <v>0</v>
      </c>
      <c r="BI75">
        <f ca="1">IF(ISNUMBER(Main!$F$8),IF(I75=0,0,(('Profile Data'!S75-I75)*(AV75-AI75))/(V75-I75)+AI75),"--")</f>
        <v>0</v>
      </c>
      <c r="BJ75" t="str">
        <f ca="1">IF(ISNUMBER(Main!$F$9),IF(J75=0,0,(('Profile Data'!T75-J75)*(AW75-AJ75))/(W75-J75)+AJ75),"--")</f>
        <v>--</v>
      </c>
      <c r="BK75" t="str">
        <f ca="1">IF(ISNUMBER(Main!$F$10),IF(K75=0,0,(('Profile Data'!U75-K75)*(AX75-AK75))/(X75-K75)+AK75),"--")</f>
        <v>--</v>
      </c>
      <c r="BL75" t="str">
        <f ca="1">IF(ISNUMBER(Main!$F$11),IF(L75=0,0,(('Profile Data'!V75-L75)*(AY75-AL75))/(Y75-L75)+AL75),"--")</f>
        <v>--</v>
      </c>
      <c r="BM75" t="str">
        <f ca="1">IF(ISNUMBER(Main!$F$12),IF(M75=0,0,(('Profile Data'!W75-M75)*(AZ75-AM75))/(Z75-M75)+AM75),"--")</f>
        <v>--</v>
      </c>
      <c r="BN75" t="str">
        <f ca="1">IF(ISNUMBER(Main!$F$13),IF(N75=0,0,(('Profile Data'!X75-N75)*(BA75-AN75))/(AA75-N75)+AN75),"--")</f>
        <v>--</v>
      </c>
      <c r="BO75" t="str">
        <f ca="1">IF(ISNUMBER(Main!$F$14),IF(O75=0,0,(('Profile Data'!Y75-O75)*(BB75-AO75))/(AB75-O75)+AO75),"--")</f>
        <v>--</v>
      </c>
    </row>
    <row r="76" spans="1:67" x14ac:dyDescent="0.3">
      <c r="A76">
        <v>511</v>
      </c>
      <c r="B76">
        <v>249478</v>
      </c>
      <c r="D76" cm="1">
        <f t="array" aca="1" ref="D76" ca="1">IF(ISNUMBER(Main!$F$3),MAX(IF($A$2:$A$302&lt;'Profile Data'!N76,$A$2:$A$302)),"--")</f>
        <v>0</v>
      </c>
      <c r="E76" cm="1">
        <f t="array" aca="1" ref="E76" ca="1">IF(ISNUMBER(Main!$F$4),MAX(IF($A$2:$A$302&lt;'Profile Data'!O76,$A$2:$A$302)),"--")</f>
        <v>0</v>
      </c>
      <c r="F76" cm="1">
        <f t="array" aca="1" ref="F76" ca="1">IF(ISNUMBER(Main!$F$5),MAX(IF($A$2:$A$302&lt;'Profile Data'!P76,$A$2:$A$302)),"--")</f>
        <v>0</v>
      </c>
      <c r="G76" cm="1">
        <f t="array" aca="1" ref="G76" ca="1">IF(ISNUMBER(Main!$F$6),MAX(IF($A$2:$A$302&lt;'Profile Data'!Q76,$A$2:$A$302)),"--")</f>
        <v>0</v>
      </c>
      <c r="H76" cm="1">
        <f t="array" aca="1" ref="H76" ca="1">IF(ISNUMBER(Main!$F$7),MAX(IF($A$2:$A$302&lt;'Profile Data'!R76,$A$2:$A$302)),"--")</f>
        <v>0</v>
      </c>
      <c r="I76" cm="1">
        <f t="array" aca="1" ref="I76" ca="1">IF(ISNUMBER(Main!$F$8),MAX(IF($A$2:$A$302&lt;'Profile Data'!S76,$A$2:$A$302)),"--")</f>
        <v>0</v>
      </c>
      <c r="J76" t="str" cm="1">
        <f t="array" aca="1" ref="J76" ca="1">IF(ISNUMBER(Main!$F$9),MAX(IF($A$2:$A$302&lt;'Profile Data'!T76,$A$2:$A$302)),"--")</f>
        <v>--</v>
      </c>
      <c r="K76" t="str" cm="1">
        <f t="array" aca="1" ref="K76" ca="1">IF(ISNUMBER(Main!$F$10),MAX(IF($A$2:$A$302&lt;'Profile Data'!U76,$A$2:$A$302)),"--")</f>
        <v>--</v>
      </c>
      <c r="L76" t="str" cm="1">
        <f t="array" aca="1" ref="L76" ca="1">IF(ISNUMBER(Main!$F$11),MAX(IF($A$2:$A$302&lt;'Profile Data'!V76,$A$2:$A$302)),"--")</f>
        <v>--</v>
      </c>
      <c r="M76" t="str" cm="1">
        <f t="array" aca="1" ref="M76" ca="1">IF(ISNUMBER(Main!$F$12),MAX(IF($A$2:$A$302&lt;'Profile Data'!W76,$A$2:$A$302)),"--")</f>
        <v>--</v>
      </c>
      <c r="N76" t="str" cm="1">
        <f t="array" aca="1" ref="N76" ca="1">IF(ISNUMBER(Main!$F$13),MAX(IF($A$2:$A$302&lt;'Profile Data'!X76,$A$2:$A$302)),"--")</f>
        <v>--</v>
      </c>
      <c r="O76" t="str" cm="1">
        <f t="array" aca="1" ref="O76" ca="1">IF(ISNUMBER(Main!$F$14),MAX(IF($A$2:$A$302&lt;'Profile Data'!Y76,$A$2:$A$302)),"--")</f>
        <v>--</v>
      </c>
      <c r="Q76" cm="1">
        <f t="array" aca="1" ref="Q76" ca="1">IF(ISNUMBER(Main!$F$3),MIN(IF($A$2:$A$302&gt;'Profile Data'!N76,$A$2:$A$302)),"--")</f>
        <v>285</v>
      </c>
      <c r="R76" cm="1">
        <f t="array" aca="1" ref="R76" ca="1">IF(ISNUMBER(Main!$F$4),MIN(IF($A$2:$A$302&gt;'Profile Data'!O76,$A$2:$A$302)),"--")</f>
        <v>285</v>
      </c>
      <c r="S76" cm="1">
        <f t="array" aca="1" ref="S76" ca="1">IF(ISNUMBER(Main!$F$5),MIN(IF($A$2:$A$302&gt;'Profile Data'!P76,$A$2:$A$302)),"--")</f>
        <v>285</v>
      </c>
      <c r="T76" cm="1">
        <f t="array" aca="1" ref="T76" ca="1">IF(ISNUMBER(Main!$F$6),MIN(IF($A$2:$A$302&gt;'Profile Data'!Q76,$A$2:$A$302)),"--")</f>
        <v>285</v>
      </c>
      <c r="U76" cm="1">
        <f t="array" aca="1" ref="U76" ca="1">IF(ISNUMBER(Main!$F$7),MIN(IF($A$2:$A$302&gt;'Profile Data'!R76,$A$2:$A$302)),"--")</f>
        <v>285</v>
      </c>
      <c r="V76" cm="1">
        <f t="array" aca="1" ref="V76" ca="1">IF(ISNUMBER(Main!$F$8),MIN(IF($A$2:$A$302&gt;'Profile Data'!S76,$A$2:$A$302)),"--")</f>
        <v>285</v>
      </c>
      <c r="W76" t="str" cm="1">
        <f t="array" aca="1" ref="W76" ca="1">IF(ISNUMBER(Main!$F$9),MIN(IF($A$2:$A$302&gt;'Profile Data'!T76,$A$2:$A$302)),"--")</f>
        <v>--</v>
      </c>
      <c r="X76" t="str" cm="1">
        <f t="array" aca="1" ref="X76" ca="1">IF(ISNUMBER(Main!$F$10),MIN(IF($A$2:$A$302&gt;'Profile Data'!U76,$A$2:$A$302)),"--")</f>
        <v>--</v>
      </c>
      <c r="Y76" t="str" cm="1">
        <f t="array" aca="1" ref="Y76" ca="1">IF(ISNUMBER(Main!$F$11),MIN(IF($A$2:$A$302&gt;'Profile Data'!V76,$A$2:$A$302)),"--")</f>
        <v>--</v>
      </c>
      <c r="Z76" t="str" cm="1">
        <f t="array" aca="1" ref="Z76" ca="1">IF(ISNUMBER(Main!$F$12),MIN(IF($A$2:$A$302&gt;'Profile Data'!W76,$A$2:$A$302)),"--")</f>
        <v>--</v>
      </c>
      <c r="AA76" t="str" cm="1">
        <f t="array" aca="1" ref="AA76" ca="1">IF(ISNUMBER(Main!$F$13),MIN(IF($A$2:$A$302&gt;'Profile Data'!X76,$A$2:$A$302)),"--")</f>
        <v>--</v>
      </c>
      <c r="AB76" t="str" cm="1">
        <f t="array" aca="1" ref="AB76" ca="1">IF(ISNUMBER(Main!$F$14),MIN(IF($A$2:$A$302&gt;'Profile Data'!Y76,$A$2:$A$302)),"--")</f>
        <v>--</v>
      </c>
      <c r="AD76" t="e">
        <f ca="1">IF(ISNUMBER(Main!$F$3),INDEX($B$2:$B$302,MATCH(D76,$A$2:$A$302,0)),"--")</f>
        <v>#N/A</v>
      </c>
      <c r="AE76" t="e">
        <f ca="1">IF(ISNUMBER(Main!$F$4),INDEX($B$2:$B$302,MATCH(E76,$A$2:$A$302,0)),"--")</f>
        <v>#N/A</v>
      </c>
      <c r="AF76" t="e">
        <f ca="1">IF(ISNUMBER(Main!$F$5),INDEX($B$2:$B$302,MATCH(F76,$A$2:$A$302,0)),"--")</f>
        <v>#N/A</v>
      </c>
      <c r="AG76" t="e">
        <f ca="1">IF(ISNUMBER(Main!$F$6),INDEX($B$2:$B$302,MATCH(G76,$A$2:$A$302,0)),"--")</f>
        <v>#N/A</v>
      </c>
      <c r="AH76" t="e">
        <f ca="1">IF(ISNUMBER(Main!$F$7),INDEX($B$2:$B$302,MATCH(H76,$A$2:$A$302,0)),"--")</f>
        <v>#N/A</v>
      </c>
      <c r="AI76" t="e">
        <f ca="1">IF(ISNUMBER(Main!$F$8),INDEX($B$2:$B$302,MATCH(I76,$A$2:$A$302,0)),"--")</f>
        <v>#N/A</v>
      </c>
      <c r="AJ76" t="str">
        <f ca="1">IF(ISNUMBER(Main!$F$9),INDEX($B$2:$B$302,MATCH(J76,$A$2:$A$302,0)),"--")</f>
        <v>--</v>
      </c>
      <c r="AK76" t="str">
        <f ca="1">IF(ISNUMBER(Main!$F$10),INDEX($B$2:$B$302,MATCH(K76,$A$2:$A$302,0)),"--")</f>
        <v>--</v>
      </c>
      <c r="AL76" t="str">
        <f ca="1">IF(ISNUMBER(Main!$F$11),INDEX($B$2:$B$302,MATCH(L76,$A$2:$A$302,0)),"--")</f>
        <v>--</v>
      </c>
      <c r="AM76" t="str">
        <f ca="1">IF(ISNUMBER(Main!$F$12),INDEX($B$2:$B$302,MATCH(M76,$A$2:$A$302,0)),"--")</f>
        <v>--</v>
      </c>
      <c r="AN76" t="str">
        <f ca="1">IF(ISNUMBER(Main!$F$13),INDEX($B$2:$B$302,MATCH(N76,$A$2:$A$302,0)),"--")</f>
        <v>--</v>
      </c>
      <c r="AO76" t="str">
        <f ca="1">IF(ISNUMBER(Main!$F$14),INDEX($B$2:$B$302,MATCH(O76,$A$2:$A$302,0)),"--")</f>
        <v>--</v>
      </c>
      <c r="AQ76">
        <f ca="1">IF(ISNUMBER(Main!$F$3),INDEX($B$2:$B$302,MATCH(Q76,$A$2:$A$302,0)),"--")</f>
        <v>0</v>
      </c>
      <c r="AR76">
        <f ca="1">IF(ISNUMBER(Main!$F$4),INDEX($B$2:$B$302,MATCH(R76,$A$2:$A$302,0)),"--")</f>
        <v>0</v>
      </c>
      <c r="AS76">
        <f ca="1">IF(ISNUMBER(Main!$F$5),INDEX($B$2:$B$302,MATCH(S76,$A$2:$A$302,0)),"--")</f>
        <v>0</v>
      </c>
      <c r="AT76">
        <f ca="1">IF(ISNUMBER(Main!$F$6),INDEX($B$2:$B$302,MATCH(T76,$A$2:$A$302,0)),"--")</f>
        <v>0</v>
      </c>
      <c r="AU76">
        <f ca="1">IF(ISNUMBER(Main!$F$7),INDEX($B$2:$B$302,MATCH(U76,$A$2:$A$302,0)),"--")</f>
        <v>0</v>
      </c>
      <c r="AV76">
        <f ca="1">IF(ISNUMBER(Main!$F$8),INDEX($B$2:$B$302,MATCH(V76,$A$2:$A$302,0)),"--")</f>
        <v>0</v>
      </c>
      <c r="AW76" t="str">
        <f ca="1">IF(ISNUMBER(Main!$F$9),INDEX($B$2:$B$302,MATCH(W76,$A$2:$A$302,0)),"--")</f>
        <v>--</v>
      </c>
      <c r="AX76" t="str">
        <f ca="1">IF(ISNUMBER(Main!$F$10),INDEX($B$2:$B$302,MATCH(X76,$A$2:$A$302,0)),"--")</f>
        <v>--</v>
      </c>
      <c r="AY76" t="str">
        <f ca="1">IF(ISNUMBER(Main!$F$11),INDEX($B$2:$B$302,MATCH(Y76,$A$2:$A$302,0)),"--")</f>
        <v>--</v>
      </c>
      <c r="AZ76" t="str">
        <f ca="1">IF(ISNUMBER(Main!$F$12),INDEX($B$2:$B$302,MATCH(Z76,$A$2:$A$302,0)),"--")</f>
        <v>--</v>
      </c>
      <c r="BA76" t="str">
        <f ca="1">IF(ISNUMBER(Main!$F$13),INDEX($B$2:$B$302,MATCH(AA76,$A$2:$A$302,0)),"--")</f>
        <v>--</v>
      </c>
      <c r="BB76" t="str">
        <f ca="1">IF(ISNUMBER(Main!$F$14),INDEX($B$2:$B$302,MATCH(AB76,$A$2:$A$302,0)),"--")</f>
        <v>--</v>
      </c>
      <c r="BD76">
        <f ca="1">IF(ISNUMBER(Main!$F$3),IF(D76=0,0,(('Profile Data'!N76-D76)*(AQ76-AD76))/(Q76-D76)+AD76),"--")</f>
        <v>0</v>
      </c>
      <c r="BE76">
        <f ca="1">IF(ISNUMBER(Main!$F$4),IF(E76=0,0,(('Profile Data'!O76-E76)*(AR76-AE76))/(R76-E76)+AE76),"--")</f>
        <v>0</v>
      </c>
      <c r="BF76">
        <f ca="1">IF(ISNUMBER(Main!$F$5),IF(F76=0,0,(('Profile Data'!P76-F76)*(AS76-AF76))/(S76-F76)+AF76),"--")</f>
        <v>0</v>
      </c>
      <c r="BG76">
        <f ca="1">IF(ISNUMBER(Main!$F$6),IF(G76=0,0,(('Profile Data'!Q76-G76)*(AT76-AG76))/(T76-G76)+AG76),"--")</f>
        <v>0</v>
      </c>
      <c r="BH76">
        <f ca="1">IF(ISNUMBER(Main!$F$7),IF(H76=0,0,(('Profile Data'!R76-H76)*(AU76-AH76))/(U76-H76)+AH76),"--")</f>
        <v>0</v>
      </c>
      <c r="BI76">
        <f ca="1">IF(ISNUMBER(Main!$F$8),IF(I76=0,0,(('Profile Data'!S76-I76)*(AV76-AI76))/(V76-I76)+AI76),"--")</f>
        <v>0</v>
      </c>
      <c r="BJ76" t="str">
        <f ca="1">IF(ISNUMBER(Main!$F$9),IF(J76=0,0,(('Profile Data'!T76-J76)*(AW76-AJ76))/(W76-J76)+AJ76),"--")</f>
        <v>--</v>
      </c>
      <c r="BK76" t="str">
        <f ca="1">IF(ISNUMBER(Main!$F$10),IF(K76=0,0,(('Profile Data'!U76-K76)*(AX76-AK76))/(X76-K76)+AK76),"--")</f>
        <v>--</v>
      </c>
      <c r="BL76" t="str">
        <f ca="1">IF(ISNUMBER(Main!$F$11),IF(L76=0,0,(('Profile Data'!V76-L76)*(AY76-AL76))/(Y76-L76)+AL76),"--")</f>
        <v>--</v>
      </c>
      <c r="BM76" t="str">
        <f ca="1">IF(ISNUMBER(Main!$F$12),IF(M76=0,0,(('Profile Data'!W76-M76)*(AZ76-AM76))/(Z76-M76)+AM76),"--")</f>
        <v>--</v>
      </c>
      <c r="BN76" t="str">
        <f ca="1">IF(ISNUMBER(Main!$F$13),IF(N76=0,0,(('Profile Data'!X76-N76)*(BA76-AN76))/(AA76-N76)+AN76),"--")</f>
        <v>--</v>
      </c>
      <c r="BO76" t="str">
        <f ca="1">IF(ISNUMBER(Main!$F$14),IF(O76=0,0,(('Profile Data'!Y76-O76)*(BB76-AO76))/(AB76-O76)+AO76),"--")</f>
        <v>--</v>
      </c>
    </row>
    <row r="77" spans="1:67" x14ac:dyDescent="0.3">
      <c r="A77">
        <v>510</v>
      </c>
      <c r="B77">
        <v>246285</v>
      </c>
      <c r="D77" cm="1">
        <f t="array" aca="1" ref="D77" ca="1">IF(ISNUMBER(Main!$F$3),MAX(IF($A$2:$A$302&lt;'Profile Data'!N77,$A$2:$A$302)),"--")</f>
        <v>0</v>
      </c>
      <c r="E77" cm="1">
        <f t="array" aca="1" ref="E77" ca="1">IF(ISNUMBER(Main!$F$4),MAX(IF($A$2:$A$302&lt;'Profile Data'!O77,$A$2:$A$302)),"--")</f>
        <v>0</v>
      </c>
      <c r="F77" cm="1">
        <f t="array" aca="1" ref="F77" ca="1">IF(ISNUMBER(Main!$F$5),MAX(IF($A$2:$A$302&lt;'Profile Data'!P77,$A$2:$A$302)),"--")</f>
        <v>0</v>
      </c>
      <c r="G77" cm="1">
        <f t="array" aca="1" ref="G77" ca="1">IF(ISNUMBER(Main!$F$6),MAX(IF($A$2:$A$302&lt;'Profile Data'!Q77,$A$2:$A$302)),"--")</f>
        <v>0</v>
      </c>
      <c r="H77" cm="1">
        <f t="array" aca="1" ref="H77" ca="1">IF(ISNUMBER(Main!$F$7),MAX(IF($A$2:$A$302&lt;'Profile Data'!R77,$A$2:$A$302)),"--")</f>
        <v>0</v>
      </c>
      <c r="I77" cm="1">
        <f t="array" aca="1" ref="I77" ca="1">IF(ISNUMBER(Main!$F$8),MAX(IF($A$2:$A$302&lt;'Profile Data'!S77,$A$2:$A$302)),"--")</f>
        <v>0</v>
      </c>
      <c r="J77" t="str" cm="1">
        <f t="array" aca="1" ref="J77" ca="1">IF(ISNUMBER(Main!$F$9),MAX(IF($A$2:$A$302&lt;'Profile Data'!T77,$A$2:$A$302)),"--")</f>
        <v>--</v>
      </c>
      <c r="K77" t="str" cm="1">
        <f t="array" aca="1" ref="K77" ca="1">IF(ISNUMBER(Main!$F$10),MAX(IF($A$2:$A$302&lt;'Profile Data'!U77,$A$2:$A$302)),"--")</f>
        <v>--</v>
      </c>
      <c r="L77" t="str" cm="1">
        <f t="array" aca="1" ref="L77" ca="1">IF(ISNUMBER(Main!$F$11),MAX(IF($A$2:$A$302&lt;'Profile Data'!V77,$A$2:$A$302)),"--")</f>
        <v>--</v>
      </c>
      <c r="M77" t="str" cm="1">
        <f t="array" aca="1" ref="M77" ca="1">IF(ISNUMBER(Main!$F$12),MAX(IF($A$2:$A$302&lt;'Profile Data'!W77,$A$2:$A$302)),"--")</f>
        <v>--</v>
      </c>
      <c r="N77" t="str" cm="1">
        <f t="array" aca="1" ref="N77" ca="1">IF(ISNUMBER(Main!$F$13),MAX(IF($A$2:$A$302&lt;'Profile Data'!X77,$A$2:$A$302)),"--")</f>
        <v>--</v>
      </c>
      <c r="O77" t="str" cm="1">
        <f t="array" aca="1" ref="O77" ca="1">IF(ISNUMBER(Main!$F$14),MAX(IF($A$2:$A$302&lt;'Profile Data'!Y77,$A$2:$A$302)),"--")</f>
        <v>--</v>
      </c>
      <c r="Q77" cm="1">
        <f t="array" aca="1" ref="Q77" ca="1">IF(ISNUMBER(Main!$F$3),MIN(IF($A$2:$A$302&gt;'Profile Data'!N77,$A$2:$A$302)),"--")</f>
        <v>285</v>
      </c>
      <c r="R77" cm="1">
        <f t="array" aca="1" ref="R77" ca="1">IF(ISNUMBER(Main!$F$4),MIN(IF($A$2:$A$302&gt;'Profile Data'!O77,$A$2:$A$302)),"--")</f>
        <v>285</v>
      </c>
      <c r="S77" cm="1">
        <f t="array" aca="1" ref="S77" ca="1">IF(ISNUMBER(Main!$F$5),MIN(IF($A$2:$A$302&gt;'Profile Data'!P77,$A$2:$A$302)),"--")</f>
        <v>285</v>
      </c>
      <c r="T77" cm="1">
        <f t="array" aca="1" ref="T77" ca="1">IF(ISNUMBER(Main!$F$6),MIN(IF($A$2:$A$302&gt;'Profile Data'!Q77,$A$2:$A$302)),"--")</f>
        <v>285</v>
      </c>
      <c r="U77" cm="1">
        <f t="array" aca="1" ref="U77" ca="1">IF(ISNUMBER(Main!$F$7),MIN(IF($A$2:$A$302&gt;'Profile Data'!R77,$A$2:$A$302)),"--")</f>
        <v>285</v>
      </c>
      <c r="V77" cm="1">
        <f t="array" aca="1" ref="V77" ca="1">IF(ISNUMBER(Main!$F$8),MIN(IF($A$2:$A$302&gt;'Profile Data'!S77,$A$2:$A$302)),"--")</f>
        <v>285</v>
      </c>
      <c r="W77" t="str" cm="1">
        <f t="array" aca="1" ref="W77" ca="1">IF(ISNUMBER(Main!$F$9),MIN(IF($A$2:$A$302&gt;'Profile Data'!T77,$A$2:$A$302)),"--")</f>
        <v>--</v>
      </c>
      <c r="X77" t="str" cm="1">
        <f t="array" aca="1" ref="X77" ca="1">IF(ISNUMBER(Main!$F$10),MIN(IF($A$2:$A$302&gt;'Profile Data'!U77,$A$2:$A$302)),"--")</f>
        <v>--</v>
      </c>
      <c r="Y77" t="str" cm="1">
        <f t="array" aca="1" ref="Y77" ca="1">IF(ISNUMBER(Main!$F$11),MIN(IF($A$2:$A$302&gt;'Profile Data'!V77,$A$2:$A$302)),"--")</f>
        <v>--</v>
      </c>
      <c r="Z77" t="str" cm="1">
        <f t="array" aca="1" ref="Z77" ca="1">IF(ISNUMBER(Main!$F$12),MIN(IF($A$2:$A$302&gt;'Profile Data'!W77,$A$2:$A$302)),"--")</f>
        <v>--</v>
      </c>
      <c r="AA77" t="str" cm="1">
        <f t="array" aca="1" ref="AA77" ca="1">IF(ISNUMBER(Main!$F$13),MIN(IF($A$2:$A$302&gt;'Profile Data'!X77,$A$2:$A$302)),"--")</f>
        <v>--</v>
      </c>
      <c r="AB77" t="str" cm="1">
        <f t="array" aca="1" ref="AB77" ca="1">IF(ISNUMBER(Main!$F$14),MIN(IF($A$2:$A$302&gt;'Profile Data'!Y77,$A$2:$A$302)),"--")</f>
        <v>--</v>
      </c>
      <c r="AD77" t="e">
        <f ca="1">IF(ISNUMBER(Main!$F$3),INDEX($B$2:$B$302,MATCH(D77,$A$2:$A$302,0)),"--")</f>
        <v>#N/A</v>
      </c>
      <c r="AE77" t="e">
        <f ca="1">IF(ISNUMBER(Main!$F$4),INDEX($B$2:$B$302,MATCH(E77,$A$2:$A$302,0)),"--")</f>
        <v>#N/A</v>
      </c>
      <c r="AF77" t="e">
        <f ca="1">IF(ISNUMBER(Main!$F$5),INDEX($B$2:$B$302,MATCH(F77,$A$2:$A$302,0)),"--")</f>
        <v>#N/A</v>
      </c>
      <c r="AG77" t="e">
        <f ca="1">IF(ISNUMBER(Main!$F$6),INDEX($B$2:$B$302,MATCH(G77,$A$2:$A$302,0)),"--")</f>
        <v>#N/A</v>
      </c>
      <c r="AH77" t="e">
        <f ca="1">IF(ISNUMBER(Main!$F$7),INDEX($B$2:$B$302,MATCH(H77,$A$2:$A$302,0)),"--")</f>
        <v>#N/A</v>
      </c>
      <c r="AI77" t="e">
        <f ca="1">IF(ISNUMBER(Main!$F$8),INDEX($B$2:$B$302,MATCH(I77,$A$2:$A$302,0)),"--")</f>
        <v>#N/A</v>
      </c>
      <c r="AJ77" t="str">
        <f ca="1">IF(ISNUMBER(Main!$F$9),INDEX($B$2:$B$302,MATCH(J77,$A$2:$A$302,0)),"--")</f>
        <v>--</v>
      </c>
      <c r="AK77" t="str">
        <f ca="1">IF(ISNUMBER(Main!$F$10),INDEX($B$2:$B$302,MATCH(K77,$A$2:$A$302,0)),"--")</f>
        <v>--</v>
      </c>
      <c r="AL77" t="str">
        <f ca="1">IF(ISNUMBER(Main!$F$11),INDEX($B$2:$B$302,MATCH(L77,$A$2:$A$302,0)),"--")</f>
        <v>--</v>
      </c>
      <c r="AM77" t="str">
        <f ca="1">IF(ISNUMBER(Main!$F$12),INDEX($B$2:$B$302,MATCH(M77,$A$2:$A$302,0)),"--")</f>
        <v>--</v>
      </c>
      <c r="AN77" t="str">
        <f ca="1">IF(ISNUMBER(Main!$F$13),INDEX($B$2:$B$302,MATCH(N77,$A$2:$A$302,0)),"--")</f>
        <v>--</v>
      </c>
      <c r="AO77" t="str">
        <f ca="1">IF(ISNUMBER(Main!$F$14),INDEX($B$2:$B$302,MATCH(O77,$A$2:$A$302,0)),"--")</f>
        <v>--</v>
      </c>
      <c r="AQ77">
        <f ca="1">IF(ISNUMBER(Main!$F$3),INDEX($B$2:$B$302,MATCH(Q77,$A$2:$A$302,0)),"--")</f>
        <v>0</v>
      </c>
      <c r="AR77">
        <f ca="1">IF(ISNUMBER(Main!$F$4),INDEX($B$2:$B$302,MATCH(R77,$A$2:$A$302,0)),"--")</f>
        <v>0</v>
      </c>
      <c r="AS77">
        <f ca="1">IF(ISNUMBER(Main!$F$5),INDEX($B$2:$B$302,MATCH(S77,$A$2:$A$302,0)),"--")</f>
        <v>0</v>
      </c>
      <c r="AT77">
        <f ca="1">IF(ISNUMBER(Main!$F$6),INDEX($B$2:$B$302,MATCH(T77,$A$2:$A$302,0)),"--")</f>
        <v>0</v>
      </c>
      <c r="AU77">
        <f ca="1">IF(ISNUMBER(Main!$F$7),INDEX($B$2:$B$302,MATCH(U77,$A$2:$A$302,0)),"--")</f>
        <v>0</v>
      </c>
      <c r="AV77">
        <f ca="1">IF(ISNUMBER(Main!$F$8),INDEX($B$2:$B$302,MATCH(V77,$A$2:$A$302,0)),"--")</f>
        <v>0</v>
      </c>
      <c r="AW77" t="str">
        <f ca="1">IF(ISNUMBER(Main!$F$9),INDEX($B$2:$B$302,MATCH(W77,$A$2:$A$302,0)),"--")</f>
        <v>--</v>
      </c>
      <c r="AX77" t="str">
        <f ca="1">IF(ISNUMBER(Main!$F$10),INDEX($B$2:$B$302,MATCH(X77,$A$2:$A$302,0)),"--")</f>
        <v>--</v>
      </c>
      <c r="AY77" t="str">
        <f ca="1">IF(ISNUMBER(Main!$F$11),INDEX($B$2:$B$302,MATCH(Y77,$A$2:$A$302,0)),"--")</f>
        <v>--</v>
      </c>
      <c r="AZ77" t="str">
        <f ca="1">IF(ISNUMBER(Main!$F$12),INDEX($B$2:$B$302,MATCH(Z77,$A$2:$A$302,0)),"--")</f>
        <v>--</v>
      </c>
      <c r="BA77" t="str">
        <f ca="1">IF(ISNUMBER(Main!$F$13),INDEX($B$2:$B$302,MATCH(AA77,$A$2:$A$302,0)),"--")</f>
        <v>--</v>
      </c>
      <c r="BB77" t="str">
        <f ca="1">IF(ISNUMBER(Main!$F$14),INDEX($B$2:$B$302,MATCH(AB77,$A$2:$A$302,0)),"--")</f>
        <v>--</v>
      </c>
      <c r="BD77">
        <f ca="1">IF(ISNUMBER(Main!$F$3),IF(D77=0,0,(('Profile Data'!N77-D77)*(AQ77-AD77))/(Q77-D77)+AD77),"--")</f>
        <v>0</v>
      </c>
      <c r="BE77">
        <f ca="1">IF(ISNUMBER(Main!$F$4),IF(E77=0,0,(('Profile Data'!O77-E77)*(AR77-AE77))/(R77-E77)+AE77),"--")</f>
        <v>0</v>
      </c>
      <c r="BF77">
        <f ca="1">IF(ISNUMBER(Main!$F$5),IF(F77=0,0,(('Profile Data'!P77-F77)*(AS77-AF77))/(S77-F77)+AF77),"--")</f>
        <v>0</v>
      </c>
      <c r="BG77">
        <f ca="1">IF(ISNUMBER(Main!$F$6),IF(G77=0,0,(('Profile Data'!Q77-G77)*(AT77-AG77))/(T77-G77)+AG77),"--")</f>
        <v>0</v>
      </c>
      <c r="BH77">
        <f ca="1">IF(ISNUMBER(Main!$F$7),IF(H77=0,0,(('Profile Data'!R77-H77)*(AU77-AH77))/(U77-H77)+AH77),"--")</f>
        <v>0</v>
      </c>
      <c r="BI77">
        <f ca="1">IF(ISNUMBER(Main!$F$8),IF(I77=0,0,(('Profile Data'!S77-I77)*(AV77-AI77))/(V77-I77)+AI77),"--")</f>
        <v>0</v>
      </c>
      <c r="BJ77" t="str">
        <f ca="1">IF(ISNUMBER(Main!$F$9),IF(J77=0,0,(('Profile Data'!T77-J77)*(AW77-AJ77))/(W77-J77)+AJ77),"--")</f>
        <v>--</v>
      </c>
      <c r="BK77" t="str">
        <f ca="1">IF(ISNUMBER(Main!$F$10),IF(K77=0,0,(('Profile Data'!U77-K77)*(AX77-AK77))/(X77-K77)+AK77),"--")</f>
        <v>--</v>
      </c>
      <c r="BL77" t="str">
        <f ca="1">IF(ISNUMBER(Main!$F$11),IF(L77=0,0,(('Profile Data'!V77-L77)*(AY77-AL77))/(Y77-L77)+AL77),"--")</f>
        <v>--</v>
      </c>
      <c r="BM77" t="str">
        <f ca="1">IF(ISNUMBER(Main!$F$12),IF(M77=0,0,(('Profile Data'!W77-M77)*(AZ77-AM77))/(Z77-M77)+AM77),"--")</f>
        <v>--</v>
      </c>
      <c r="BN77" t="str">
        <f ca="1">IF(ISNUMBER(Main!$F$13),IF(N77=0,0,(('Profile Data'!X77-N77)*(BA77-AN77))/(AA77-N77)+AN77),"--")</f>
        <v>--</v>
      </c>
      <c r="BO77" t="str">
        <f ca="1">IF(ISNUMBER(Main!$F$14),IF(O77=0,0,(('Profile Data'!Y77-O77)*(BB77-AO77))/(AB77-O77)+AO77),"--")</f>
        <v>--</v>
      </c>
    </row>
    <row r="78" spans="1:67" x14ac:dyDescent="0.3">
      <c r="A78">
        <v>509</v>
      </c>
      <c r="B78">
        <v>243108</v>
      </c>
      <c r="D78" cm="1">
        <f t="array" aca="1" ref="D78" ca="1">IF(ISNUMBER(Main!$F$3),MAX(IF($A$2:$A$302&lt;'Profile Data'!N78,$A$2:$A$302)),"--")</f>
        <v>0</v>
      </c>
      <c r="E78" cm="1">
        <f t="array" aca="1" ref="E78" ca="1">IF(ISNUMBER(Main!$F$4),MAX(IF($A$2:$A$302&lt;'Profile Data'!O78,$A$2:$A$302)),"--")</f>
        <v>0</v>
      </c>
      <c r="F78" cm="1">
        <f t="array" aca="1" ref="F78" ca="1">IF(ISNUMBER(Main!$F$5),MAX(IF($A$2:$A$302&lt;'Profile Data'!P78,$A$2:$A$302)),"--")</f>
        <v>0</v>
      </c>
      <c r="G78" cm="1">
        <f t="array" aca="1" ref="G78" ca="1">IF(ISNUMBER(Main!$F$6),MAX(IF($A$2:$A$302&lt;'Profile Data'!Q78,$A$2:$A$302)),"--")</f>
        <v>0</v>
      </c>
      <c r="H78" cm="1">
        <f t="array" aca="1" ref="H78" ca="1">IF(ISNUMBER(Main!$F$7),MAX(IF($A$2:$A$302&lt;'Profile Data'!R78,$A$2:$A$302)),"--")</f>
        <v>0</v>
      </c>
      <c r="I78" cm="1">
        <f t="array" aca="1" ref="I78" ca="1">IF(ISNUMBER(Main!$F$8),MAX(IF($A$2:$A$302&lt;'Profile Data'!S78,$A$2:$A$302)),"--")</f>
        <v>0</v>
      </c>
      <c r="J78" t="str" cm="1">
        <f t="array" aca="1" ref="J78" ca="1">IF(ISNUMBER(Main!$F$9),MAX(IF($A$2:$A$302&lt;'Profile Data'!T78,$A$2:$A$302)),"--")</f>
        <v>--</v>
      </c>
      <c r="K78" t="str" cm="1">
        <f t="array" aca="1" ref="K78" ca="1">IF(ISNUMBER(Main!$F$10),MAX(IF($A$2:$A$302&lt;'Profile Data'!U78,$A$2:$A$302)),"--")</f>
        <v>--</v>
      </c>
      <c r="L78" t="str" cm="1">
        <f t="array" aca="1" ref="L78" ca="1">IF(ISNUMBER(Main!$F$11),MAX(IF($A$2:$A$302&lt;'Profile Data'!V78,$A$2:$A$302)),"--")</f>
        <v>--</v>
      </c>
      <c r="M78" t="str" cm="1">
        <f t="array" aca="1" ref="M78" ca="1">IF(ISNUMBER(Main!$F$12),MAX(IF($A$2:$A$302&lt;'Profile Data'!W78,$A$2:$A$302)),"--")</f>
        <v>--</v>
      </c>
      <c r="N78" t="str" cm="1">
        <f t="array" aca="1" ref="N78" ca="1">IF(ISNUMBER(Main!$F$13),MAX(IF($A$2:$A$302&lt;'Profile Data'!X78,$A$2:$A$302)),"--")</f>
        <v>--</v>
      </c>
      <c r="O78" t="str" cm="1">
        <f t="array" aca="1" ref="O78" ca="1">IF(ISNUMBER(Main!$F$14),MAX(IF($A$2:$A$302&lt;'Profile Data'!Y78,$A$2:$A$302)),"--")</f>
        <v>--</v>
      </c>
      <c r="Q78" cm="1">
        <f t="array" aca="1" ref="Q78" ca="1">IF(ISNUMBER(Main!$F$3),MIN(IF($A$2:$A$302&gt;'Profile Data'!N78,$A$2:$A$302)),"--")</f>
        <v>285</v>
      </c>
      <c r="R78" cm="1">
        <f t="array" aca="1" ref="R78" ca="1">IF(ISNUMBER(Main!$F$4),MIN(IF($A$2:$A$302&gt;'Profile Data'!O78,$A$2:$A$302)),"--")</f>
        <v>285</v>
      </c>
      <c r="S78" cm="1">
        <f t="array" aca="1" ref="S78" ca="1">IF(ISNUMBER(Main!$F$5),MIN(IF($A$2:$A$302&gt;'Profile Data'!P78,$A$2:$A$302)),"--")</f>
        <v>285</v>
      </c>
      <c r="T78" cm="1">
        <f t="array" aca="1" ref="T78" ca="1">IF(ISNUMBER(Main!$F$6),MIN(IF($A$2:$A$302&gt;'Profile Data'!Q78,$A$2:$A$302)),"--")</f>
        <v>285</v>
      </c>
      <c r="U78" cm="1">
        <f t="array" aca="1" ref="U78" ca="1">IF(ISNUMBER(Main!$F$7),MIN(IF($A$2:$A$302&gt;'Profile Data'!R78,$A$2:$A$302)),"--")</f>
        <v>285</v>
      </c>
      <c r="V78" cm="1">
        <f t="array" aca="1" ref="V78" ca="1">IF(ISNUMBER(Main!$F$8),MIN(IF($A$2:$A$302&gt;'Profile Data'!S78,$A$2:$A$302)),"--")</f>
        <v>285</v>
      </c>
      <c r="W78" t="str" cm="1">
        <f t="array" aca="1" ref="W78" ca="1">IF(ISNUMBER(Main!$F$9),MIN(IF($A$2:$A$302&gt;'Profile Data'!T78,$A$2:$A$302)),"--")</f>
        <v>--</v>
      </c>
      <c r="X78" t="str" cm="1">
        <f t="array" aca="1" ref="X78" ca="1">IF(ISNUMBER(Main!$F$10),MIN(IF($A$2:$A$302&gt;'Profile Data'!U78,$A$2:$A$302)),"--")</f>
        <v>--</v>
      </c>
      <c r="Y78" t="str" cm="1">
        <f t="array" aca="1" ref="Y78" ca="1">IF(ISNUMBER(Main!$F$11),MIN(IF($A$2:$A$302&gt;'Profile Data'!V78,$A$2:$A$302)),"--")</f>
        <v>--</v>
      </c>
      <c r="Z78" t="str" cm="1">
        <f t="array" aca="1" ref="Z78" ca="1">IF(ISNUMBER(Main!$F$12),MIN(IF($A$2:$A$302&gt;'Profile Data'!W78,$A$2:$A$302)),"--")</f>
        <v>--</v>
      </c>
      <c r="AA78" t="str" cm="1">
        <f t="array" aca="1" ref="AA78" ca="1">IF(ISNUMBER(Main!$F$13),MIN(IF($A$2:$A$302&gt;'Profile Data'!X78,$A$2:$A$302)),"--")</f>
        <v>--</v>
      </c>
      <c r="AB78" t="str" cm="1">
        <f t="array" aca="1" ref="AB78" ca="1">IF(ISNUMBER(Main!$F$14),MIN(IF($A$2:$A$302&gt;'Profile Data'!Y78,$A$2:$A$302)),"--")</f>
        <v>--</v>
      </c>
      <c r="AD78" t="e">
        <f ca="1">IF(ISNUMBER(Main!$F$3),INDEX($B$2:$B$302,MATCH(D78,$A$2:$A$302,0)),"--")</f>
        <v>#N/A</v>
      </c>
      <c r="AE78" t="e">
        <f ca="1">IF(ISNUMBER(Main!$F$4),INDEX($B$2:$B$302,MATCH(E78,$A$2:$A$302,0)),"--")</f>
        <v>#N/A</v>
      </c>
      <c r="AF78" t="e">
        <f ca="1">IF(ISNUMBER(Main!$F$5),INDEX($B$2:$B$302,MATCH(F78,$A$2:$A$302,0)),"--")</f>
        <v>#N/A</v>
      </c>
      <c r="AG78" t="e">
        <f ca="1">IF(ISNUMBER(Main!$F$6),INDEX($B$2:$B$302,MATCH(G78,$A$2:$A$302,0)),"--")</f>
        <v>#N/A</v>
      </c>
      <c r="AH78" t="e">
        <f ca="1">IF(ISNUMBER(Main!$F$7),INDEX($B$2:$B$302,MATCH(H78,$A$2:$A$302,0)),"--")</f>
        <v>#N/A</v>
      </c>
      <c r="AI78" t="e">
        <f ca="1">IF(ISNUMBER(Main!$F$8),INDEX($B$2:$B$302,MATCH(I78,$A$2:$A$302,0)),"--")</f>
        <v>#N/A</v>
      </c>
      <c r="AJ78" t="str">
        <f ca="1">IF(ISNUMBER(Main!$F$9),INDEX($B$2:$B$302,MATCH(J78,$A$2:$A$302,0)),"--")</f>
        <v>--</v>
      </c>
      <c r="AK78" t="str">
        <f ca="1">IF(ISNUMBER(Main!$F$10),INDEX($B$2:$B$302,MATCH(K78,$A$2:$A$302,0)),"--")</f>
        <v>--</v>
      </c>
      <c r="AL78" t="str">
        <f ca="1">IF(ISNUMBER(Main!$F$11),INDEX($B$2:$B$302,MATCH(L78,$A$2:$A$302,0)),"--")</f>
        <v>--</v>
      </c>
      <c r="AM78" t="str">
        <f ca="1">IF(ISNUMBER(Main!$F$12),INDEX($B$2:$B$302,MATCH(M78,$A$2:$A$302,0)),"--")</f>
        <v>--</v>
      </c>
      <c r="AN78" t="str">
        <f ca="1">IF(ISNUMBER(Main!$F$13),INDEX($B$2:$B$302,MATCH(N78,$A$2:$A$302,0)),"--")</f>
        <v>--</v>
      </c>
      <c r="AO78" t="str">
        <f ca="1">IF(ISNUMBER(Main!$F$14),INDEX($B$2:$B$302,MATCH(O78,$A$2:$A$302,0)),"--")</f>
        <v>--</v>
      </c>
      <c r="AQ78">
        <f ca="1">IF(ISNUMBER(Main!$F$3),INDEX($B$2:$B$302,MATCH(Q78,$A$2:$A$302,0)),"--")</f>
        <v>0</v>
      </c>
      <c r="AR78">
        <f ca="1">IF(ISNUMBER(Main!$F$4),INDEX($B$2:$B$302,MATCH(R78,$A$2:$A$302,0)),"--")</f>
        <v>0</v>
      </c>
      <c r="AS78">
        <f ca="1">IF(ISNUMBER(Main!$F$5),INDEX($B$2:$B$302,MATCH(S78,$A$2:$A$302,0)),"--")</f>
        <v>0</v>
      </c>
      <c r="AT78">
        <f ca="1">IF(ISNUMBER(Main!$F$6),INDEX($B$2:$B$302,MATCH(T78,$A$2:$A$302,0)),"--")</f>
        <v>0</v>
      </c>
      <c r="AU78">
        <f ca="1">IF(ISNUMBER(Main!$F$7),INDEX($B$2:$B$302,MATCH(U78,$A$2:$A$302,0)),"--")</f>
        <v>0</v>
      </c>
      <c r="AV78">
        <f ca="1">IF(ISNUMBER(Main!$F$8),INDEX($B$2:$B$302,MATCH(V78,$A$2:$A$302,0)),"--")</f>
        <v>0</v>
      </c>
      <c r="AW78" t="str">
        <f ca="1">IF(ISNUMBER(Main!$F$9),INDEX($B$2:$B$302,MATCH(W78,$A$2:$A$302,0)),"--")</f>
        <v>--</v>
      </c>
      <c r="AX78" t="str">
        <f ca="1">IF(ISNUMBER(Main!$F$10),INDEX($B$2:$B$302,MATCH(X78,$A$2:$A$302,0)),"--")</f>
        <v>--</v>
      </c>
      <c r="AY78" t="str">
        <f ca="1">IF(ISNUMBER(Main!$F$11),INDEX($B$2:$B$302,MATCH(Y78,$A$2:$A$302,0)),"--")</f>
        <v>--</v>
      </c>
      <c r="AZ78" t="str">
        <f ca="1">IF(ISNUMBER(Main!$F$12),INDEX($B$2:$B$302,MATCH(Z78,$A$2:$A$302,0)),"--")</f>
        <v>--</v>
      </c>
      <c r="BA78" t="str">
        <f ca="1">IF(ISNUMBER(Main!$F$13),INDEX($B$2:$B$302,MATCH(AA78,$A$2:$A$302,0)),"--")</f>
        <v>--</v>
      </c>
      <c r="BB78" t="str">
        <f ca="1">IF(ISNUMBER(Main!$F$14),INDEX($B$2:$B$302,MATCH(AB78,$A$2:$A$302,0)),"--")</f>
        <v>--</v>
      </c>
      <c r="BD78">
        <f ca="1">IF(ISNUMBER(Main!$F$3),IF(D78=0,0,(('Profile Data'!N78-D78)*(AQ78-AD78))/(Q78-D78)+AD78),"--")</f>
        <v>0</v>
      </c>
      <c r="BE78">
        <f ca="1">IF(ISNUMBER(Main!$F$4),IF(E78=0,0,(('Profile Data'!O78-E78)*(AR78-AE78))/(R78-E78)+AE78),"--")</f>
        <v>0</v>
      </c>
      <c r="BF78">
        <f ca="1">IF(ISNUMBER(Main!$F$5),IF(F78=0,0,(('Profile Data'!P78-F78)*(AS78-AF78))/(S78-F78)+AF78),"--")</f>
        <v>0</v>
      </c>
      <c r="BG78">
        <f ca="1">IF(ISNUMBER(Main!$F$6),IF(G78=0,0,(('Profile Data'!Q78-G78)*(AT78-AG78))/(T78-G78)+AG78),"--")</f>
        <v>0</v>
      </c>
      <c r="BH78">
        <f ca="1">IF(ISNUMBER(Main!$F$7),IF(H78=0,0,(('Profile Data'!R78-H78)*(AU78-AH78))/(U78-H78)+AH78),"--")</f>
        <v>0</v>
      </c>
      <c r="BI78">
        <f ca="1">IF(ISNUMBER(Main!$F$8),IF(I78=0,0,(('Profile Data'!S78-I78)*(AV78-AI78))/(V78-I78)+AI78),"--")</f>
        <v>0</v>
      </c>
      <c r="BJ78" t="str">
        <f ca="1">IF(ISNUMBER(Main!$F$9),IF(J78=0,0,(('Profile Data'!T78-J78)*(AW78-AJ78))/(W78-J78)+AJ78),"--")</f>
        <v>--</v>
      </c>
      <c r="BK78" t="str">
        <f ca="1">IF(ISNUMBER(Main!$F$10),IF(K78=0,0,(('Profile Data'!U78-K78)*(AX78-AK78))/(X78-K78)+AK78),"--")</f>
        <v>--</v>
      </c>
      <c r="BL78" t="str">
        <f ca="1">IF(ISNUMBER(Main!$F$11),IF(L78=0,0,(('Profile Data'!V78-L78)*(AY78-AL78))/(Y78-L78)+AL78),"--")</f>
        <v>--</v>
      </c>
      <c r="BM78" t="str">
        <f ca="1">IF(ISNUMBER(Main!$F$12),IF(M78=0,0,(('Profile Data'!W78-M78)*(AZ78-AM78))/(Z78-M78)+AM78),"--")</f>
        <v>--</v>
      </c>
      <c r="BN78" t="str">
        <f ca="1">IF(ISNUMBER(Main!$F$13),IF(N78=0,0,(('Profile Data'!X78-N78)*(BA78-AN78))/(AA78-N78)+AN78),"--")</f>
        <v>--</v>
      </c>
      <c r="BO78" t="str">
        <f ca="1">IF(ISNUMBER(Main!$F$14),IF(O78=0,0,(('Profile Data'!Y78-O78)*(BB78-AO78))/(AB78-O78)+AO78),"--")</f>
        <v>--</v>
      </c>
    </row>
    <row r="79" spans="1:67" x14ac:dyDescent="0.3">
      <c r="A79">
        <v>508</v>
      </c>
      <c r="B79">
        <v>239956</v>
      </c>
      <c r="D79" cm="1">
        <f t="array" aca="1" ref="D79" ca="1">IF(ISNUMBER(Main!$F$3),MAX(IF($A$2:$A$302&lt;'Profile Data'!N79,$A$2:$A$302)),"--")</f>
        <v>0</v>
      </c>
      <c r="E79" cm="1">
        <f t="array" aca="1" ref="E79" ca="1">IF(ISNUMBER(Main!$F$4),MAX(IF($A$2:$A$302&lt;'Profile Data'!O79,$A$2:$A$302)),"--")</f>
        <v>0</v>
      </c>
      <c r="F79" cm="1">
        <f t="array" aca="1" ref="F79" ca="1">IF(ISNUMBER(Main!$F$5),MAX(IF($A$2:$A$302&lt;'Profile Data'!P79,$A$2:$A$302)),"--")</f>
        <v>0</v>
      </c>
      <c r="G79" cm="1">
        <f t="array" aca="1" ref="G79" ca="1">IF(ISNUMBER(Main!$F$6),MAX(IF($A$2:$A$302&lt;'Profile Data'!Q79,$A$2:$A$302)),"--")</f>
        <v>0</v>
      </c>
      <c r="H79" cm="1">
        <f t="array" aca="1" ref="H79" ca="1">IF(ISNUMBER(Main!$F$7),MAX(IF($A$2:$A$302&lt;'Profile Data'!R79,$A$2:$A$302)),"--")</f>
        <v>0</v>
      </c>
      <c r="I79" cm="1">
        <f t="array" aca="1" ref="I79" ca="1">IF(ISNUMBER(Main!$F$8),MAX(IF($A$2:$A$302&lt;'Profile Data'!S79,$A$2:$A$302)),"--")</f>
        <v>0</v>
      </c>
      <c r="J79" t="str" cm="1">
        <f t="array" aca="1" ref="J79" ca="1">IF(ISNUMBER(Main!$F$9),MAX(IF($A$2:$A$302&lt;'Profile Data'!T79,$A$2:$A$302)),"--")</f>
        <v>--</v>
      </c>
      <c r="K79" t="str" cm="1">
        <f t="array" aca="1" ref="K79" ca="1">IF(ISNUMBER(Main!$F$10),MAX(IF($A$2:$A$302&lt;'Profile Data'!U79,$A$2:$A$302)),"--")</f>
        <v>--</v>
      </c>
      <c r="L79" t="str" cm="1">
        <f t="array" aca="1" ref="L79" ca="1">IF(ISNUMBER(Main!$F$11),MAX(IF($A$2:$A$302&lt;'Profile Data'!V79,$A$2:$A$302)),"--")</f>
        <v>--</v>
      </c>
      <c r="M79" t="str" cm="1">
        <f t="array" aca="1" ref="M79" ca="1">IF(ISNUMBER(Main!$F$12),MAX(IF($A$2:$A$302&lt;'Profile Data'!W79,$A$2:$A$302)),"--")</f>
        <v>--</v>
      </c>
      <c r="N79" t="str" cm="1">
        <f t="array" aca="1" ref="N79" ca="1">IF(ISNUMBER(Main!$F$13),MAX(IF($A$2:$A$302&lt;'Profile Data'!X79,$A$2:$A$302)),"--")</f>
        <v>--</v>
      </c>
      <c r="O79" t="str" cm="1">
        <f t="array" aca="1" ref="O79" ca="1">IF(ISNUMBER(Main!$F$14),MAX(IF($A$2:$A$302&lt;'Profile Data'!Y79,$A$2:$A$302)),"--")</f>
        <v>--</v>
      </c>
      <c r="Q79" cm="1">
        <f t="array" aca="1" ref="Q79" ca="1">IF(ISNUMBER(Main!$F$3),MIN(IF($A$2:$A$302&gt;'Profile Data'!N79,$A$2:$A$302)),"--")</f>
        <v>285</v>
      </c>
      <c r="R79" cm="1">
        <f t="array" aca="1" ref="R79" ca="1">IF(ISNUMBER(Main!$F$4),MIN(IF($A$2:$A$302&gt;'Profile Data'!O79,$A$2:$A$302)),"--")</f>
        <v>285</v>
      </c>
      <c r="S79" cm="1">
        <f t="array" aca="1" ref="S79" ca="1">IF(ISNUMBER(Main!$F$5),MIN(IF($A$2:$A$302&gt;'Profile Data'!P79,$A$2:$A$302)),"--")</f>
        <v>285</v>
      </c>
      <c r="T79" cm="1">
        <f t="array" aca="1" ref="T79" ca="1">IF(ISNUMBER(Main!$F$6),MIN(IF($A$2:$A$302&gt;'Profile Data'!Q79,$A$2:$A$302)),"--")</f>
        <v>285</v>
      </c>
      <c r="U79" cm="1">
        <f t="array" aca="1" ref="U79" ca="1">IF(ISNUMBER(Main!$F$7),MIN(IF($A$2:$A$302&gt;'Profile Data'!R79,$A$2:$A$302)),"--")</f>
        <v>285</v>
      </c>
      <c r="V79" cm="1">
        <f t="array" aca="1" ref="V79" ca="1">IF(ISNUMBER(Main!$F$8),MIN(IF($A$2:$A$302&gt;'Profile Data'!S79,$A$2:$A$302)),"--")</f>
        <v>285</v>
      </c>
      <c r="W79" t="str" cm="1">
        <f t="array" aca="1" ref="W79" ca="1">IF(ISNUMBER(Main!$F$9),MIN(IF($A$2:$A$302&gt;'Profile Data'!T79,$A$2:$A$302)),"--")</f>
        <v>--</v>
      </c>
      <c r="X79" t="str" cm="1">
        <f t="array" aca="1" ref="X79" ca="1">IF(ISNUMBER(Main!$F$10),MIN(IF($A$2:$A$302&gt;'Profile Data'!U79,$A$2:$A$302)),"--")</f>
        <v>--</v>
      </c>
      <c r="Y79" t="str" cm="1">
        <f t="array" aca="1" ref="Y79" ca="1">IF(ISNUMBER(Main!$F$11),MIN(IF($A$2:$A$302&gt;'Profile Data'!V79,$A$2:$A$302)),"--")</f>
        <v>--</v>
      </c>
      <c r="Z79" t="str" cm="1">
        <f t="array" aca="1" ref="Z79" ca="1">IF(ISNUMBER(Main!$F$12),MIN(IF($A$2:$A$302&gt;'Profile Data'!W79,$A$2:$A$302)),"--")</f>
        <v>--</v>
      </c>
      <c r="AA79" t="str" cm="1">
        <f t="array" aca="1" ref="AA79" ca="1">IF(ISNUMBER(Main!$F$13),MIN(IF($A$2:$A$302&gt;'Profile Data'!X79,$A$2:$A$302)),"--")</f>
        <v>--</v>
      </c>
      <c r="AB79" t="str" cm="1">
        <f t="array" aca="1" ref="AB79" ca="1">IF(ISNUMBER(Main!$F$14),MIN(IF($A$2:$A$302&gt;'Profile Data'!Y79,$A$2:$A$302)),"--")</f>
        <v>--</v>
      </c>
      <c r="AD79" t="e">
        <f ca="1">IF(ISNUMBER(Main!$F$3),INDEX($B$2:$B$302,MATCH(D79,$A$2:$A$302,0)),"--")</f>
        <v>#N/A</v>
      </c>
      <c r="AE79" t="e">
        <f ca="1">IF(ISNUMBER(Main!$F$4),INDEX($B$2:$B$302,MATCH(E79,$A$2:$A$302,0)),"--")</f>
        <v>#N/A</v>
      </c>
      <c r="AF79" t="e">
        <f ca="1">IF(ISNUMBER(Main!$F$5),INDEX($B$2:$B$302,MATCH(F79,$A$2:$A$302,0)),"--")</f>
        <v>#N/A</v>
      </c>
      <c r="AG79" t="e">
        <f ca="1">IF(ISNUMBER(Main!$F$6),INDEX($B$2:$B$302,MATCH(G79,$A$2:$A$302,0)),"--")</f>
        <v>#N/A</v>
      </c>
      <c r="AH79" t="e">
        <f ca="1">IF(ISNUMBER(Main!$F$7),INDEX($B$2:$B$302,MATCH(H79,$A$2:$A$302,0)),"--")</f>
        <v>#N/A</v>
      </c>
      <c r="AI79" t="e">
        <f ca="1">IF(ISNUMBER(Main!$F$8),INDEX($B$2:$B$302,MATCH(I79,$A$2:$A$302,0)),"--")</f>
        <v>#N/A</v>
      </c>
      <c r="AJ79" t="str">
        <f ca="1">IF(ISNUMBER(Main!$F$9),INDEX($B$2:$B$302,MATCH(J79,$A$2:$A$302,0)),"--")</f>
        <v>--</v>
      </c>
      <c r="AK79" t="str">
        <f ca="1">IF(ISNUMBER(Main!$F$10),INDEX($B$2:$B$302,MATCH(K79,$A$2:$A$302,0)),"--")</f>
        <v>--</v>
      </c>
      <c r="AL79" t="str">
        <f ca="1">IF(ISNUMBER(Main!$F$11),INDEX($B$2:$B$302,MATCH(L79,$A$2:$A$302,0)),"--")</f>
        <v>--</v>
      </c>
      <c r="AM79" t="str">
        <f ca="1">IF(ISNUMBER(Main!$F$12),INDEX($B$2:$B$302,MATCH(M79,$A$2:$A$302,0)),"--")</f>
        <v>--</v>
      </c>
      <c r="AN79" t="str">
        <f ca="1">IF(ISNUMBER(Main!$F$13),INDEX($B$2:$B$302,MATCH(N79,$A$2:$A$302,0)),"--")</f>
        <v>--</v>
      </c>
      <c r="AO79" t="str">
        <f ca="1">IF(ISNUMBER(Main!$F$14),INDEX($B$2:$B$302,MATCH(O79,$A$2:$A$302,0)),"--")</f>
        <v>--</v>
      </c>
      <c r="AQ79">
        <f ca="1">IF(ISNUMBER(Main!$F$3),INDEX($B$2:$B$302,MATCH(Q79,$A$2:$A$302,0)),"--")</f>
        <v>0</v>
      </c>
      <c r="AR79">
        <f ca="1">IF(ISNUMBER(Main!$F$4),INDEX($B$2:$B$302,MATCH(R79,$A$2:$A$302,0)),"--")</f>
        <v>0</v>
      </c>
      <c r="AS79">
        <f ca="1">IF(ISNUMBER(Main!$F$5),INDEX($B$2:$B$302,MATCH(S79,$A$2:$A$302,0)),"--")</f>
        <v>0</v>
      </c>
      <c r="AT79">
        <f ca="1">IF(ISNUMBER(Main!$F$6),INDEX($B$2:$B$302,MATCH(T79,$A$2:$A$302,0)),"--")</f>
        <v>0</v>
      </c>
      <c r="AU79">
        <f ca="1">IF(ISNUMBER(Main!$F$7),INDEX($B$2:$B$302,MATCH(U79,$A$2:$A$302,0)),"--")</f>
        <v>0</v>
      </c>
      <c r="AV79">
        <f ca="1">IF(ISNUMBER(Main!$F$8),INDEX($B$2:$B$302,MATCH(V79,$A$2:$A$302,0)),"--")</f>
        <v>0</v>
      </c>
      <c r="AW79" t="str">
        <f ca="1">IF(ISNUMBER(Main!$F$9),INDEX($B$2:$B$302,MATCH(W79,$A$2:$A$302,0)),"--")</f>
        <v>--</v>
      </c>
      <c r="AX79" t="str">
        <f ca="1">IF(ISNUMBER(Main!$F$10),INDEX($B$2:$B$302,MATCH(X79,$A$2:$A$302,0)),"--")</f>
        <v>--</v>
      </c>
      <c r="AY79" t="str">
        <f ca="1">IF(ISNUMBER(Main!$F$11),INDEX($B$2:$B$302,MATCH(Y79,$A$2:$A$302,0)),"--")</f>
        <v>--</v>
      </c>
      <c r="AZ79" t="str">
        <f ca="1">IF(ISNUMBER(Main!$F$12),INDEX($B$2:$B$302,MATCH(Z79,$A$2:$A$302,0)),"--")</f>
        <v>--</v>
      </c>
      <c r="BA79" t="str">
        <f ca="1">IF(ISNUMBER(Main!$F$13),INDEX($B$2:$B$302,MATCH(AA79,$A$2:$A$302,0)),"--")</f>
        <v>--</v>
      </c>
      <c r="BB79" t="str">
        <f ca="1">IF(ISNUMBER(Main!$F$14),INDEX($B$2:$B$302,MATCH(AB79,$A$2:$A$302,0)),"--")</f>
        <v>--</v>
      </c>
      <c r="BD79">
        <f ca="1">IF(ISNUMBER(Main!$F$3),IF(D79=0,0,(('Profile Data'!N79-D79)*(AQ79-AD79))/(Q79-D79)+AD79),"--")</f>
        <v>0</v>
      </c>
      <c r="BE79">
        <f ca="1">IF(ISNUMBER(Main!$F$4),IF(E79=0,0,(('Profile Data'!O79-E79)*(AR79-AE79))/(R79-E79)+AE79),"--")</f>
        <v>0</v>
      </c>
      <c r="BF79">
        <f ca="1">IF(ISNUMBER(Main!$F$5),IF(F79=0,0,(('Profile Data'!P79-F79)*(AS79-AF79))/(S79-F79)+AF79),"--")</f>
        <v>0</v>
      </c>
      <c r="BG79">
        <f ca="1">IF(ISNUMBER(Main!$F$6),IF(G79=0,0,(('Profile Data'!Q79-G79)*(AT79-AG79))/(T79-G79)+AG79),"--")</f>
        <v>0</v>
      </c>
      <c r="BH79">
        <f ca="1">IF(ISNUMBER(Main!$F$7),IF(H79=0,0,(('Profile Data'!R79-H79)*(AU79-AH79))/(U79-H79)+AH79),"--")</f>
        <v>0</v>
      </c>
      <c r="BI79">
        <f ca="1">IF(ISNUMBER(Main!$F$8),IF(I79=0,0,(('Profile Data'!S79-I79)*(AV79-AI79))/(V79-I79)+AI79),"--")</f>
        <v>0</v>
      </c>
      <c r="BJ79" t="str">
        <f ca="1">IF(ISNUMBER(Main!$F$9),IF(J79=0,0,(('Profile Data'!T79-J79)*(AW79-AJ79))/(W79-J79)+AJ79),"--")</f>
        <v>--</v>
      </c>
      <c r="BK79" t="str">
        <f ca="1">IF(ISNUMBER(Main!$F$10),IF(K79=0,0,(('Profile Data'!U79-K79)*(AX79-AK79))/(X79-K79)+AK79),"--")</f>
        <v>--</v>
      </c>
      <c r="BL79" t="str">
        <f ca="1">IF(ISNUMBER(Main!$F$11),IF(L79=0,0,(('Profile Data'!V79-L79)*(AY79-AL79))/(Y79-L79)+AL79),"--")</f>
        <v>--</v>
      </c>
      <c r="BM79" t="str">
        <f ca="1">IF(ISNUMBER(Main!$F$12),IF(M79=0,0,(('Profile Data'!W79-M79)*(AZ79-AM79))/(Z79-M79)+AM79),"--")</f>
        <v>--</v>
      </c>
      <c r="BN79" t="str">
        <f ca="1">IF(ISNUMBER(Main!$F$13),IF(N79=0,0,(('Profile Data'!X79-N79)*(BA79-AN79))/(AA79-N79)+AN79),"--")</f>
        <v>--</v>
      </c>
      <c r="BO79" t="str">
        <f ca="1">IF(ISNUMBER(Main!$F$14),IF(O79=0,0,(('Profile Data'!Y79-O79)*(BB79-AO79))/(AB79-O79)+AO79),"--")</f>
        <v>--</v>
      </c>
    </row>
    <row r="80" spans="1:67" x14ac:dyDescent="0.3">
      <c r="A80">
        <v>507</v>
      </c>
      <c r="B80">
        <v>236830</v>
      </c>
      <c r="D80" cm="1">
        <f t="array" aca="1" ref="D80" ca="1">IF(ISNUMBER(Main!$F$3),MAX(IF($A$2:$A$302&lt;'Profile Data'!N80,$A$2:$A$302)),"--")</f>
        <v>0</v>
      </c>
      <c r="E80" cm="1">
        <f t="array" aca="1" ref="E80" ca="1">IF(ISNUMBER(Main!$F$4),MAX(IF($A$2:$A$302&lt;'Profile Data'!O80,$A$2:$A$302)),"--")</f>
        <v>0</v>
      </c>
      <c r="F80" cm="1">
        <f t="array" aca="1" ref="F80" ca="1">IF(ISNUMBER(Main!$F$5),MAX(IF($A$2:$A$302&lt;'Profile Data'!P80,$A$2:$A$302)),"--")</f>
        <v>0</v>
      </c>
      <c r="G80" cm="1">
        <f t="array" aca="1" ref="G80" ca="1">IF(ISNUMBER(Main!$F$6),MAX(IF($A$2:$A$302&lt;'Profile Data'!Q80,$A$2:$A$302)),"--")</f>
        <v>0</v>
      </c>
      <c r="H80" cm="1">
        <f t="array" aca="1" ref="H80" ca="1">IF(ISNUMBER(Main!$F$7),MAX(IF($A$2:$A$302&lt;'Profile Data'!R80,$A$2:$A$302)),"--")</f>
        <v>0</v>
      </c>
      <c r="I80" cm="1">
        <f t="array" aca="1" ref="I80" ca="1">IF(ISNUMBER(Main!$F$8),MAX(IF($A$2:$A$302&lt;'Profile Data'!S80,$A$2:$A$302)),"--")</f>
        <v>0</v>
      </c>
      <c r="J80" t="str" cm="1">
        <f t="array" aca="1" ref="J80" ca="1">IF(ISNUMBER(Main!$F$9),MAX(IF($A$2:$A$302&lt;'Profile Data'!T80,$A$2:$A$302)),"--")</f>
        <v>--</v>
      </c>
      <c r="K80" t="str" cm="1">
        <f t="array" aca="1" ref="K80" ca="1">IF(ISNUMBER(Main!$F$10),MAX(IF($A$2:$A$302&lt;'Profile Data'!U80,$A$2:$A$302)),"--")</f>
        <v>--</v>
      </c>
      <c r="L80" t="str" cm="1">
        <f t="array" aca="1" ref="L80" ca="1">IF(ISNUMBER(Main!$F$11),MAX(IF($A$2:$A$302&lt;'Profile Data'!V80,$A$2:$A$302)),"--")</f>
        <v>--</v>
      </c>
      <c r="M80" t="str" cm="1">
        <f t="array" aca="1" ref="M80" ca="1">IF(ISNUMBER(Main!$F$12),MAX(IF($A$2:$A$302&lt;'Profile Data'!W80,$A$2:$A$302)),"--")</f>
        <v>--</v>
      </c>
      <c r="N80" t="str" cm="1">
        <f t="array" aca="1" ref="N80" ca="1">IF(ISNUMBER(Main!$F$13),MAX(IF($A$2:$A$302&lt;'Profile Data'!X80,$A$2:$A$302)),"--")</f>
        <v>--</v>
      </c>
      <c r="O80" t="str" cm="1">
        <f t="array" aca="1" ref="O80" ca="1">IF(ISNUMBER(Main!$F$14),MAX(IF($A$2:$A$302&lt;'Profile Data'!Y80,$A$2:$A$302)),"--")</f>
        <v>--</v>
      </c>
      <c r="Q80" cm="1">
        <f t="array" aca="1" ref="Q80" ca="1">IF(ISNUMBER(Main!$F$3),MIN(IF($A$2:$A$302&gt;'Profile Data'!N80,$A$2:$A$302)),"--")</f>
        <v>285</v>
      </c>
      <c r="R80" cm="1">
        <f t="array" aca="1" ref="R80" ca="1">IF(ISNUMBER(Main!$F$4),MIN(IF($A$2:$A$302&gt;'Profile Data'!O80,$A$2:$A$302)),"--")</f>
        <v>285</v>
      </c>
      <c r="S80" cm="1">
        <f t="array" aca="1" ref="S80" ca="1">IF(ISNUMBER(Main!$F$5),MIN(IF($A$2:$A$302&gt;'Profile Data'!P80,$A$2:$A$302)),"--")</f>
        <v>285</v>
      </c>
      <c r="T80" cm="1">
        <f t="array" aca="1" ref="T80" ca="1">IF(ISNUMBER(Main!$F$6),MIN(IF($A$2:$A$302&gt;'Profile Data'!Q80,$A$2:$A$302)),"--")</f>
        <v>285</v>
      </c>
      <c r="U80" cm="1">
        <f t="array" aca="1" ref="U80" ca="1">IF(ISNUMBER(Main!$F$7),MIN(IF($A$2:$A$302&gt;'Profile Data'!R80,$A$2:$A$302)),"--")</f>
        <v>285</v>
      </c>
      <c r="V80" cm="1">
        <f t="array" aca="1" ref="V80" ca="1">IF(ISNUMBER(Main!$F$8),MIN(IF($A$2:$A$302&gt;'Profile Data'!S80,$A$2:$A$302)),"--")</f>
        <v>285</v>
      </c>
      <c r="W80" t="str" cm="1">
        <f t="array" aca="1" ref="W80" ca="1">IF(ISNUMBER(Main!$F$9),MIN(IF($A$2:$A$302&gt;'Profile Data'!T80,$A$2:$A$302)),"--")</f>
        <v>--</v>
      </c>
      <c r="X80" t="str" cm="1">
        <f t="array" aca="1" ref="X80" ca="1">IF(ISNUMBER(Main!$F$10),MIN(IF($A$2:$A$302&gt;'Profile Data'!U80,$A$2:$A$302)),"--")</f>
        <v>--</v>
      </c>
      <c r="Y80" t="str" cm="1">
        <f t="array" aca="1" ref="Y80" ca="1">IF(ISNUMBER(Main!$F$11),MIN(IF($A$2:$A$302&gt;'Profile Data'!V80,$A$2:$A$302)),"--")</f>
        <v>--</v>
      </c>
      <c r="Z80" t="str" cm="1">
        <f t="array" aca="1" ref="Z80" ca="1">IF(ISNUMBER(Main!$F$12),MIN(IF($A$2:$A$302&gt;'Profile Data'!W80,$A$2:$A$302)),"--")</f>
        <v>--</v>
      </c>
      <c r="AA80" t="str" cm="1">
        <f t="array" aca="1" ref="AA80" ca="1">IF(ISNUMBER(Main!$F$13),MIN(IF($A$2:$A$302&gt;'Profile Data'!X80,$A$2:$A$302)),"--")</f>
        <v>--</v>
      </c>
      <c r="AB80" t="str" cm="1">
        <f t="array" aca="1" ref="AB80" ca="1">IF(ISNUMBER(Main!$F$14),MIN(IF($A$2:$A$302&gt;'Profile Data'!Y80,$A$2:$A$302)),"--")</f>
        <v>--</v>
      </c>
      <c r="AD80" t="e">
        <f ca="1">IF(ISNUMBER(Main!$F$3),INDEX($B$2:$B$302,MATCH(D80,$A$2:$A$302,0)),"--")</f>
        <v>#N/A</v>
      </c>
      <c r="AE80" t="e">
        <f ca="1">IF(ISNUMBER(Main!$F$4),INDEX($B$2:$B$302,MATCH(E80,$A$2:$A$302,0)),"--")</f>
        <v>#N/A</v>
      </c>
      <c r="AF80" t="e">
        <f ca="1">IF(ISNUMBER(Main!$F$5),INDEX($B$2:$B$302,MATCH(F80,$A$2:$A$302,0)),"--")</f>
        <v>#N/A</v>
      </c>
      <c r="AG80" t="e">
        <f ca="1">IF(ISNUMBER(Main!$F$6),INDEX($B$2:$B$302,MATCH(G80,$A$2:$A$302,0)),"--")</f>
        <v>#N/A</v>
      </c>
      <c r="AH80" t="e">
        <f ca="1">IF(ISNUMBER(Main!$F$7),INDEX($B$2:$B$302,MATCH(H80,$A$2:$A$302,0)),"--")</f>
        <v>#N/A</v>
      </c>
      <c r="AI80" t="e">
        <f ca="1">IF(ISNUMBER(Main!$F$8),INDEX($B$2:$B$302,MATCH(I80,$A$2:$A$302,0)),"--")</f>
        <v>#N/A</v>
      </c>
      <c r="AJ80" t="str">
        <f ca="1">IF(ISNUMBER(Main!$F$9),INDEX($B$2:$B$302,MATCH(J80,$A$2:$A$302,0)),"--")</f>
        <v>--</v>
      </c>
      <c r="AK80" t="str">
        <f ca="1">IF(ISNUMBER(Main!$F$10),INDEX($B$2:$B$302,MATCH(K80,$A$2:$A$302,0)),"--")</f>
        <v>--</v>
      </c>
      <c r="AL80" t="str">
        <f ca="1">IF(ISNUMBER(Main!$F$11),INDEX($B$2:$B$302,MATCH(L80,$A$2:$A$302,0)),"--")</f>
        <v>--</v>
      </c>
      <c r="AM80" t="str">
        <f ca="1">IF(ISNUMBER(Main!$F$12),INDEX($B$2:$B$302,MATCH(M80,$A$2:$A$302,0)),"--")</f>
        <v>--</v>
      </c>
      <c r="AN80" t="str">
        <f ca="1">IF(ISNUMBER(Main!$F$13),INDEX($B$2:$B$302,MATCH(N80,$A$2:$A$302,0)),"--")</f>
        <v>--</v>
      </c>
      <c r="AO80" t="str">
        <f ca="1">IF(ISNUMBER(Main!$F$14),INDEX($B$2:$B$302,MATCH(O80,$A$2:$A$302,0)),"--")</f>
        <v>--</v>
      </c>
      <c r="AQ80">
        <f ca="1">IF(ISNUMBER(Main!$F$3),INDEX($B$2:$B$302,MATCH(Q80,$A$2:$A$302,0)),"--")</f>
        <v>0</v>
      </c>
      <c r="AR80">
        <f ca="1">IF(ISNUMBER(Main!$F$4),INDEX($B$2:$B$302,MATCH(R80,$A$2:$A$302,0)),"--")</f>
        <v>0</v>
      </c>
      <c r="AS80">
        <f ca="1">IF(ISNUMBER(Main!$F$5),INDEX($B$2:$B$302,MATCH(S80,$A$2:$A$302,0)),"--")</f>
        <v>0</v>
      </c>
      <c r="AT80">
        <f ca="1">IF(ISNUMBER(Main!$F$6),INDEX($B$2:$B$302,MATCH(T80,$A$2:$A$302,0)),"--")</f>
        <v>0</v>
      </c>
      <c r="AU80">
        <f ca="1">IF(ISNUMBER(Main!$F$7),INDEX($B$2:$B$302,MATCH(U80,$A$2:$A$302,0)),"--")</f>
        <v>0</v>
      </c>
      <c r="AV80">
        <f ca="1">IF(ISNUMBER(Main!$F$8),INDEX($B$2:$B$302,MATCH(V80,$A$2:$A$302,0)),"--")</f>
        <v>0</v>
      </c>
      <c r="AW80" t="str">
        <f ca="1">IF(ISNUMBER(Main!$F$9),INDEX($B$2:$B$302,MATCH(W80,$A$2:$A$302,0)),"--")</f>
        <v>--</v>
      </c>
      <c r="AX80" t="str">
        <f ca="1">IF(ISNUMBER(Main!$F$10),INDEX($B$2:$B$302,MATCH(X80,$A$2:$A$302,0)),"--")</f>
        <v>--</v>
      </c>
      <c r="AY80" t="str">
        <f ca="1">IF(ISNUMBER(Main!$F$11),INDEX($B$2:$B$302,MATCH(Y80,$A$2:$A$302,0)),"--")</f>
        <v>--</v>
      </c>
      <c r="AZ80" t="str">
        <f ca="1">IF(ISNUMBER(Main!$F$12),INDEX($B$2:$B$302,MATCH(Z80,$A$2:$A$302,0)),"--")</f>
        <v>--</v>
      </c>
      <c r="BA80" t="str">
        <f ca="1">IF(ISNUMBER(Main!$F$13),INDEX($B$2:$B$302,MATCH(AA80,$A$2:$A$302,0)),"--")</f>
        <v>--</v>
      </c>
      <c r="BB80" t="str">
        <f ca="1">IF(ISNUMBER(Main!$F$14),INDEX($B$2:$B$302,MATCH(AB80,$A$2:$A$302,0)),"--")</f>
        <v>--</v>
      </c>
      <c r="BD80">
        <f ca="1">IF(ISNUMBER(Main!$F$3),IF(D80=0,0,(('Profile Data'!N80-D80)*(AQ80-AD80))/(Q80-D80)+AD80),"--")</f>
        <v>0</v>
      </c>
      <c r="BE80">
        <f ca="1">IF(ISNUMBER(Main!$F$4),IF(E80=0,0,(('Profile Data'!O80-E80)*(AR80-AE80))/(R80-E80)+AE80),"--")</f>
        <v>0</v>
      </c>
      <c r="BF80">
        <f ca="1">IF(ISNUMBER(Main!$F$5),IF(F80=0,0,(('Profile Data'!P80-F80)*(AS80-AF80))/(S80-F80)+AF80),"--")</f>
        <v>0</v>
      </c>
      <c r="BG80">
        <f ca="1">IF(ISNUMBER(Main!$F$6),IF(G80=0,0,(('Profile Data'!Q80-G80)*(AT80-AG80))/(T80-G80)+AG80),"--")</f>
        <v>0</v>
      </c>
      <c r="BH80">
        <f ca="1">IF(ISNUMBER(Main!$F$7),IF(H80=0,0,(('Profile Data'!R80-H80)*(AU80-AH80))/(U80-H80)+AH80),"--")</f>
        <v>0</v>
      </c>
      <c r="BI80">
        <f ca="1">IF(ISNUMBER(Main!$F$8),IF(I80=0,0,(('Profile Data'!S80-I80)*(AV80-AI80))/(V80-I80)+AI80),"--")</f>
        <v>0</v>
      </c>
      <c r="BJ80" t="str">
        <f ca="1">IF(ISNUMBER(Main!$F$9),IF(J80=0,0,(('Profile Data'!T80-J80)*(AW80-AJ80))/(W80-J80)+AJ80),"--")</f>
        <v>--</v>
      </c>
      <c r="BK80" t="str">
        <f ca="1">IF(ISNUMBER(Main!$F$10),IF(K80=0,0,(('Profile Data'!U80-K80)*(AX80-AK80))/(X80-K80)+AK80),"--")</f>
        <v>--</v>
      </c>
      <c r="BL80" t="str">
        <f ca="1">IF(ISNUMBER(Main!$F$11),IF(L80=0,0,(('Profile Data'!V80-L80)*(AY80-AL80))/(Y80-L80)+AL80),"--")</f>
        <v>--</v>
      </c>
      <c r="BM80" t="str">
        <f ca="1">IF(ISNUMBER(Main!$F$12),IF(M80=0,0,(('Profile Data'!W80-M80)*(AZ80-AM80))/(Z80-M80)+AM80),"--")</f>
        <v>--</v>
      </c>
      <c r="BN80" t="str">
        <f ca="1">IF(ISNUMBER(Main!$F$13),IF(N80=0,0,(('Profile Data'!X80-N80)*(BA80-AN80))/(AA80-N80)+AN80),"--")</f>
        <v>--</v>
      </c>
      <c r="BO80" t="str">
        <f ca="1">IF(ISNUMBER(Main!$F$14),IF(O80=0,0,(('Profile Data'!Y80-O80)*(BB80-AO80))/(AB80-O80)+AO80),"--")</f>
        <v>--</v>
      </c>
    </row>
    <row r="81" spans="1:67" x14ac:dyDescent="0.3">
      <c r="A81">
        <v>506</v>
      </c>
      <c r="B81">
        <v>233729</v>
      </c>
      <c r="D81" cm="1">
        <f t="array" aca="1" ref="D81" ca="1">IF(ISNUMBER(Main!$F$3),MAX(IF($A$2:$A$302&lt;'Profile Data'!N81,$A$2:$A$302)),"--")</f>
        <v>0</v>
      </c>
      <c r="E81" cm="1">
        <f t="array" aca="1" ref="E81" ca="1">IF(ISNUMBER(Main!$F$4),MAX(IF($A$2:$A$302&lt;'Profile Data'!O81,$A$2:$A$302)),"--")</f>
        <v>0</v>
      </c>
      <c r="F81" cm="1">
        <f t="array" aca="1" ref="F81" ca="1">IF(ISNUMBER(Main!$F$5),MAX(IF($A$2:$A$302&lt;'Profile Data'!P81,$A$2:$A$302)),"--")</f>
        <v>0</v>
      </c>
      <c r="G81" cm="1">
        <f t="array" aca="1" ref="G81" ca="1">IF(ISNUMBER(Main!$F$6),MAX(IF($A$2:$A$302&lt;'Profile Data'!Q81,$A$2:$A$302)),"--")</f>
        <v>0</v>
      </c>
      <c r="H81" cm="1">
        <f t="array" aca="1" ref="H81" ca="1">IF(ISNUMBER(Main!$F$7),MAX(IF($A$2:$A$302&lt;'Profile Data'!R81,$A$2:$A$302)),"--")</f>
        <v>0</v>
      </c>
      <c r="I81" cm="1">
        <f t="array" aca="1" ref="I81" ca="1">IF(ISNUMBER(Main!$F$8),MAX(IF($A$2:$A$302&lt;'Profile Data'!S81,$A$2:$A$302)),"--")</f>
        <v>0</v>
      </c>
      <c r="J81" t="str" cm="1">
        <f t="array" aca="1" ref="J81" ca="1">IF(ISNUMBER(Main!$F$9),MAX(IF($A$2:$A$302&lt;'Profile Data'!T81,$A$2:$A$302)),"--")</f>
        <v>--</v>
      </c>
      <c r="K81" t="str" cm="1">
        <f t="array" aca="1" ref="K81" ca="1">IF(ISNUMBER(Main!$F$10),MAX(IF($A$2:$A$302&lt;'Profile Data'!U81,$A$2:$A$302)),"--")</f>
        <v>--</v>
      </c>
      <c r="L81" t="str" cm="1">
        <f t="array" aca="1" ref="L81" ca="1">IF(ISNUMBER(Main!$F$11),MAX(IF($A$2:$A$302&lt;'Profile Data'!V81,$A$2:$A$302)),"--")</f>
        <v>--</v>
      </c>
      <c r="M81" t="str" cm="1">
        <f t="array" aca="1" ref="M81" ca="1">IF(ISNUMBER(Main!$F$12),MAX(IF($A$2:$A$302&lt;'Profile Data'!W81,$A$2:$A$302)),"--")</f>
        <v>--</v>
      </c>
      <c r="N81" t="str" cm="1">
        <f t="array" aca="1" ref="N81" ca="1">IF(ISNUMBER(Main!$F$13),MAX(IF($A$2:$A$302&lt;'Profile Data'!X81,$A$2:$A$302)),"--")</f>
        <v>--</v>
      </c>
      <c r="O81" t="str" cm="1">
        <f t="array" aca="1" ref="O81" ca="1">IF(ISNUMBER(Main!$F$14),MAX(IF($A$2:$A$302&lt;'Profile Data'!Y81,$A$2:$A$302)),"--")</f>
        <v>--</v>
      </c>
      <c r="Q81" cm="1">
        <f t="array" aca="1" ref="Q81" ca="1">IF(ISNUMBER(Main!$F$3),MIN(IF($A$2:$A$302&gt;'Profile Data'!N81,$A$2:$A$302)),"--")</f>
        <v>285</v>
      </c>
      <c r="R81" cm="1">
        <f t="array" aca="1" ref="R81" ca="1">IF(ISNUMBER(Main!$F$4),MIN(IF($A$2:$A$302&gt;'Profile Data'!O81,$A$2:$A$302)),"--")</f>
        <v>285</v>
      </c>
      <c r="S81" cm="1">
        <f t="array" aca="1" ref="S81" ca="1">IF(ISNUMBER(Main!$F$5),MIN(IF($A$2:$A$302&gt;'Profile Data'!P81,$A$2:$A$302)),"--")</f>
        <v>285</v>
      </c>
      <c r="T81" cm="1">
        <f t="array" aca="1" ref="T81" ca="1">IF(ISNUMBER(Main!$F$6),MIN(IF($A$2:$A$302&gt;'Profile Data'!Q81,$A$2:$A$302)),"--")</f>
        <v>285</v>
      </c>
      <c r="U81" cm="1">
        <f t="array" aca="1" ref="U81" ca="1">IF(ISNUMBER(Main!$F$7),MIN(IF($A$2:$A$302&gt;'Profile Data'!R81,$A$2:$A$302)),"--")</f>
        <v>285</v>
      </c>
      <c r="V81" cm="1">
        <f t="array" aca="1" ref="V81" ca="1">IF(ISNUMBER(Main!$F$8),MIN(IF($A$2:$A$302&gt;'Profile Data'!S81,$A$2:$A$302)),"--")</f>
        <v>285</v>
      </c>
      <c r="W81" t="str" cm="1">
        <f t="array" aca="1" ref="W81" ca="1">IF(ISNUMBER(Main!$F$9),MIN(IF($A$2:$A$302&gt;'Profile Data'!T81,$A$2:$A$302)),"--")</f>
        <v>--</v>
      </c>
      <c r="X81" t="str" cm="1">
        <f t="array" aca="1" ref="X81" ca="1">IF(ISNUMBER(Main!$F$10),MIN(IF($A$2:$A$302&gt;'Profile Data'!U81,$A$2:$A$302)),"--")</f>
        <v>--</v>
      </c>
      <c r="Y81" t="str" cm="1">
        <f t="array" aca="1" ref="Y81" ca="1">IF(ISNUMBER(Main!$F$11),MIN(IF($A$2:$A$302&gt;'Profile Data'!V81,$A$2:$A$302)),"--")</f>
        <v>--</v>
      </c>
      <c r="Z81" t="str" cm="1">
        <f t="array" aca="1" ref="Z81" ca="1">IF(ISNUMBER(Main!$F$12),MIN(IF($A$2:$A$302&gt;'Profile Data'!W81,$A$2:$A$302)),"--")</f>
        <v>--</v>
      </c>
      <c r="AA81" t="str" cm="1">
        <f t="array" aca="1" ref="AA81" ca="1">IF(ISNUMBER(Main!$F$13),MIN(IF($A$2:$A$302&gt;'Profile Data'!X81,$A$2:$A$302)),"--")</f>
        <v>--</v>
      </c>
      <c r="AB81" t="str" cm="1">
        <f t="array" aca="1" ref="AB81" ca="1">IF(ISNUMBER(Main!$F$14),MIN(IF($A$2:$A$302&gt;'Profile Data'!Y81,$A$2:$A$302)),"--")</f>
        <v>--</v>
      </c>
      <c r="AD81" t="e">
        <f ca="1">IF(ISNUMBER(Main!$F$3),INDEX($B$2:$B$302,MATCH(D81,$A$2:$A$302,0)),"--")</f>
        <v>#N/A</v>
      </c>
      <c r="AE81" t="e">
        <f ca="1">IF(ISNUMBER(Main!$F$4),INDEX($B$2:$B$302,MATCH(E81,$A$2:$A$302,0)),"--")</f>
        <v>#N/A</v>
      </c>
      <c r="AF81" t="e">
        <f ca="1">IF(ISNUMBER(Main!$F$5),INDEX($B$2:$B$302,MATCH(F81,$A$2:$A$302,0)),"--")</f>
        <v>#N/A</v>
      </c>
      <c r="AG81" t="e">
        <f ca="1">IF(ISNUMBER(Main!$F$6),INDEX($B$2:$B$302,MATCH(G81,$A$2:$A$302,0)),"--")</f>
        <v>#N/A</v>
      </c>
      <c r="AH81" t="e">
        <f ca="1">IF(ISNUMBER(Main!$F$7),INDEX($B$2:$B$302,MATCH(H81,$A$2:$A$302,0)),"--")</f>
        <v>#N/A</v>
      </c>
      <c r="AI81" t="e">
        <f ca="1">IF(ISNUMBER(Main!$F$8),INDEX($B$2:$B$302,MATCH(I81,$A$2:$A$302,0)),"--")</f>
        <v>#N/A</v>
      </c>
      <c r="AJ81" t="str">
        <f ca="1">IF(ISNUMBER(Main!$F$9),INDEX($B$2:$B$302,MATCH(J81,$A$2:$A$302,0)),"--")</f>
        <v>--</v>
      </c>
      <c r="AK81" t="str">
        <f ca="1">IF(ISNUMBER(Main!$F$10),INDEX($B$2:$B$302,MATCH(K81,$A$2:$A$302,0)),"--")</f>
        <v>--</v>
      </c>
      <c r="AL81" t="str">
        <f ca="1">IF(ISNUMBER(Main!$F$11),INDEX($B$2:$B$302,MATCH(L81,$A$2:$A$302,0)),"--")</f>
        <v>--</v>
      </c>
      <c r="AM81" t="str">
        <f ca="1">IF(ISNUMBER(Main!$F$12),INDEX($B$2:$B$302,MATCH(M81,$A$2:$A$302,0)),"--")</f>
        <v>--</v>
      </c>
      <c r="AN81" t="str">
        <f ca="1">IF(ISNUMBER(Main!$F$13),INDEX($B$2:$B$302,MATCH(N81,$A$2:$A$302,0)),"--")</f>
        <v>--</v>
      </c>
      <c r="AO81" t="str">
        <f ca="1">IF(ISNUMBER(Main!$F$14),INDEX($B$2:$B$302,MATCH(O81,$A$2:$A$302,0)),"--")</f>
        <v>--</v>
      </c>
      <c r="AQ81">
        <f ca="1">IF(ISNUMBER(Main!$F$3),INDEX($B$2:$B$302,MATCH(Q81,$A$2:$A$302,0)),"--")</f>
        <v>0</v>
      </c>
      <c r="AR81">
        <f ca="1">IF(ISNUMBER(Main!$F$4),INDEX($B$2:$B$302,MATCH(R81,$A$2:$A$302,0)),"--")</f>
        <v>0</v>
      </c>
      <c r="AS81">
        <f ca="1">IF(ISNUMBER(Main!$F$5),INDEX($B$2:$B$302,MATCH(S81,$A$2:$A$302,0)),"--")</f>
        <v>0</v>
      </c>
      <c r="AT81">
        <f ca="1">IF(ISNUMBER(Main!$F$6),INDEX($B$2:$B$302,MATCH(T81,$A$2:$A$302,0)),"--")</f>
        <v>0</v>
      </c>
      <c r="AU81">
        <f ca="1">IF(ISNUMBER(Main!$F$7),INDEX($B$2:$B$302,MATCH(U81,$A$2:$A$302,0)),"--")</f>
        <v>0</v>
      </c>
      <c r="AV81">
        <f ca="1">IF(ISNUMBER(Main!$F$8),INDEX($B$2:$B$302,MATCH(V81,$A$2:$A$302,0)),"--")</f>
        <v>0</v>
      </c>
      <c r="AW81" t="str">
        <f ca="1">IF(ISNUMBER(Main!$F$9),INDEX($B$2:$B$302,MATCH(W81,$A$2:$A$302,0)),"--")</f>
        <v>--</v>
      </c>
      <c r="AX81" t="str">
        <f ca="1">IF(ISNUMBER(Main!$F$10),INDEX($B$2:$B$302,MATCH(X81,$A$2:$A$302,0)),"--")</f>
        <v>--</v>
      </c>
      <c r="AY81" t="str">
        <f ca="1">IF(ISNUMBER(Main!$F$11),INDEX($B$2:$B$302,MATCH(Y81,$A$2:$A$302,0)),"--")</f>
        <v>--</v>
      </c>
      <c r="AZ81" t="str">
        <f ca="1">IF(ISNUMBER(Main!$F$12),INDEX($B$2:$B$302,MATCH(Z81,$A$2:$A$302,0)),"--")</f>
        <v>--</v>
      </c>
      <c r="BA81" t="str">
        <f ca="1">IF(ISNUMBER(Main!$F$13),INDEX($B$2:$B$302,MATCH(AA81,$A$2:$A$302,0)),"--")</f>
        <v>--</v>
      </c>
      <c r="BB81" t="str">
        <f ca="1">IF(ISNUMBER(Main!$F$14),INDEX($B$2:$B$302,MATCH(AB81,$A$2:$A$302,0)),"--")</f>
        <v>--</v>
      </c>
      <c r="BD81">
        <f ca="1">IF(ISNUMBER(Main!$F$3),IF(D81=0,0,(('Profile Data'!N81-D81)*(AQ81-AD81))/(Q81-D81)+AD81),"--")</f>
        <v>0</v>
      </c>
      <c r="BE81">
        <f ca="1">IF(ISNUMBER(Main!$F$4),IF(E81=0,0,(('Profile Data'!O81-E81)*(AR81-AE81))/(R81-E81)+AE81),"--")</f>
        <v>0</v>
      </c>
      <c r="BF81">
        <f ca="1">IF(ISNUMBER(Main!$F$5),IF(F81=0,0,(('Profile Data'!P81-F81)*(AS81-AF81))/(S81-F81)+AF81),"--")</f>
        <v>0</v>
      </c>
      <c r="BG81">
        <f ca="1">IF(ISNUMBER(Main!$F$6),IF(G81=0,0,(('Profile Data'!Q81-G81)*(AT81-AG81))/(T81-G81)+AG81),"--")</f>
        <v>0</v>
      </c>
      <c r="BH81">
        <f ca="1">IF(ISNUMBER(Main!$F$7),IF(H81=0,0,(('Profile Data'!R81-H81)*(AU81-AH81))/(U81-H81)+AH81),"--")</f>
        <v>0</v>
      </c>
      <c r="BI81">
        <f ca="1">IF(ISNUMBER(Main!$F$8),IF(I81=0,0,(('Profile Data'!S81-I81)*(AV81-AI81))/(V81-I81)+AI81),"--")</f>
        <v>0</v>
      </c>
      <c r="BJ81" t="str">
        <f ca="1">IF(ISNUMBER(Main!$F$9),IF(J81=0,0,(('Profile Data'!T81-J81)*(AW81-AJ81))/(W81-J81)+AJ81),"--")</f>
        <v>--</v>
      </c>
      <c r="BK81" t="str">
        <f ca="1">IF(ISNUMBER(Main!$F$10),IF(K81=0,0,(('Profile Data'!U81-K81)*(AX81-AK81))/(X81-K81)+AK81),"--")</f>
        <v>--</v>
      </c>
      <c r="BL81" t="str">
        <f ca="1">IF(ISNUMBER(Main!$F$11),IF(L81=0,0,(('Profile Data'!V81-L81)*(AY81-AL81))/(Y81-L81)+AL81),"--")</f>
        <v>--</v>
      </c>
      <c r="BM81" t="str">
        <f ca="1">IF(ISNUMBER(Main!$F$12),IF(M81=0,0,(('Profile Data'!W81-M81)*(AZ81-AM81))/(Z81-M81)+AM81),"--")</f>
        <v>--</v>
      </c>
      <c r="BN81" t="str">
        <f ca="1">IF(ISNUMBER(Main!$F$13),IF(N81=0,0,(('Profile Data'!X81-N81)*(BA81-AN81))/(AA81-N81)+AN81),"--")</f>
        <v>--</v>
      </c>
      <c r="BO81" t="str">
        <f ca="1">IF(ISNUMBER(Main!$F$14),IF(O81=0,0,(('Profile Data'!Y81-O81)*(BB81-AO81))/(AB81-O81)+AO81),"--")</f>
        <v>--</v>
      </c>
    </row>
    <row r="82" spans="1:67" x14ac:dyDescent="0.3">
      <c r="A82">
        <v>505</v>
      </c>
      <c r="B82">
        <v>230652</v>
      </c>
      <c r="D82" cm="1">
        <f t="array" aca="1" ref="D82" ca="1">IF(ISNUMBER(Main!$F$3),MAX(IF($A$2:$A$302&lt;'Profile Data'!N82,$A$2:$A$302)),"--")</f>
        <v>0</v>
      </c>
      <c r="E82" cm="1">
        <f t="array" aca="1" ref="E82" ca="1">IF(ISNUMBER(Main!$F$4),MAX(IF($A$2:$A$302&lt;'Profile Data'!O82,$A$2:$A$302)),"--")</f>
        <v>0</v>
      </c>
      <c r="F82" cm="1">
        <f t="array" aca="1" ref="F82" ca="1">IF(ISNUMBER(Main!$F$5),MAX(IF($A$2:$A$302&lt;'Profile Data'!P82,$A$2:$A$302)),"--")</f>
        <v>0</v>
      </c>
      <c r="G82" cm="1">
        <f t="array" aca="1" ref="G82" ca="1">IF(ISNUMBER(Main!$F$6),MAX(IF($A$2:$A$302&lt;'Profile Data'!Q82,$A$2:$A$302)),"--")</f>
        <v>0</v>
      </c>
      <c r="H82" cm="1">
        <f t="array" aca="1" ref="H82" ca="1">IF(ISNUMBER(Main!$F$7),MAX(IF($A$2:$A$302&lt;'Profile Data'!R82,$A$2:$A$302)),"--")</f>
        <v>0</v>
      </c>
      <c r="I82" cm="1">
        <f t="array" aca="1" ref="I82" ca="1">IF(ISNUMBER(Main!$F$8),MAX(IF($A$2:$A$302&lt;'Profile Data'!S82,$A$2:$A$302)),"--")</f>
        <v>0</v>
      </c>
      <c r="J82" t="str" cm="1">
        <f t="array" aca="1" ref="J82" ca="1">IF(ISNUMBER(Main!$F$9),MAX(IF($A$2:$A$302&lt;'Profile Data'!T82,$A$2:$A$302)),"--")</f>
        <v>--</v>
      </c>
      <c r="K82" t="str" cm="1">
        <f t="array" aca="1" ref="K82" ca="1">IF(ISNUMBER(Main!$F$10),MAX(IF($A$2:$A$302&lt;'Profile Data'!U82,$A$2:$A$302)),"--")</f>
        <v>--</v>
      </c>
      <c r="L82" t="str" cm="1">
        <f t="array" aca="1" ref="L82" ca="1">IF(ISNUMBER(Main!$F$11),MAX(IF($A$2:$A$302&lt;'Profile Data'!V82,$A$2:$A$302)),"--")</f>
        <v>--</v>
      </c>
      <c r="M82" t="str" cm="1">
        <f t="array" aca="1" ref="M82" ca="1">IF(ISNUMBER(Main!$F$12),MAX(IF($A$2:$A$302&lt;'Profile Data'!W82,$A$2:$A$302)),"--")</f>
        <v>--</v>
      </c>
      <c r="N82" t="str" cm="1">
        <f t="array" aca="1" ref="N82" ca="1">IF(ISNUMBER(Main!$F$13),MAX(IF($A$2:$A$302&lt;'Profile Data'!X82,$A$2:$A$302)),"--")</f>
        <v>--</v>
      </c>
      <c r="O82" t="str" cm="1">
        <f t="array" aca="1" ref="O82" ca="1">IF(ISNUMBER(Main!$F$14),MAX(IF($A$2:$A$302&lt;'Profile Data'!Y82,$A$2:$A$302)),"--")</f>
        <v>--</v>
      </c>
      <c r="Q82" cm="1">
        <f t="array" aca="1" ref="Q82" ca="1">IF(ISNUMBER(Main!$F$3),MIN(IF($A$2:$A$302&gt;'Profile Data'!N82,$A$2:$A$302)),"--")</f>
        <v>285</v>
      </c>
      <c r="R82" cm="1">
        <f t="array" aca="1" ref="R82" ca="1">IF(ISNUMBER(Main!$F$4),MIN(IF($A$2:$A$302&gt;'Profile Data'!O82,$A$2:$A$302)),"--")</f>
        <v>285</v>
      </c>
      <c r="S82" cm="1">
        <f t="array" aca="1" ref="S82" ca="1">IF(ISNUMBER(Main!$F$5),MIN(IF($A$2:$A$302&gt;'Profile Data'!P82,$A$2:$A$302)),"--")</f>
        <v>285</v>
      </c>
      <c r="T82" cm="1">
        <f t="array" aca="1" ref="T82" ca="1">IF(ISNUMBER(Main!$F$6),MIN(IF($A$2:$A$302&gt;'Profile Data'!Q82,$A$2:$A$302)),"--")</f>
        <v>285</v>
      </c>
      <c r="U82" cm="1">
        <f t="array" aca="1" ref="U82" ca="1">IF(ISNUMBER(Main!$F$7),MIN(IF($A$2:$A$302&gt;'Profile Data'!R82,$A$2:$A$302)),"--")</f>
        <v>285</v>
      </c>
      <c r="V82" cm="1">
        <f t="array" aca="1" ref="V82" ca="1">IF(ISNUMBER(Main!$F$8),MIN(IF($A$2:$A$302&gt;'Profile Data'!S82,$A$2:$A$302)),"--")</f>
        <v>285</v>
      </c>
      <c r="W82" t="str" cm="1">
        <f t="array" aca="1" ref="W82" ca="1">IF(ISNUMBER(Main!$F$9),MIN(IF($A$2:$A$302&gt;'Profile Data'!T82,$A$2:$A$302)),"--")</f>
        <v>--</v>
      </c>
      <c r="X82" t="str" cm="1">
        <f t="array" aca="1" ref="X82" ca="1">IF(ISNUMBER(Main!$F$10),MIN(IF($A$2:$A$302&gt;'Profile Data'!U82,$A$2:$A$302)),"--")</f>
        <v>--</v>
      </c>
      <c r="Y82" t="str" cm="1">
        <f t="array" aca="1" ref="Y82" ca="1">IF(ISNUMBER(Main!$F$11),MIN(IF($A$2:$A$302&gt;'Profile Data'!V82,$A$2:$A$302)),"--")</f>
        <v>--</v>
      </c>
      <c r="Z82" t="str" cm="1">
        <f t="array" aca="1" ref="Z82" ca="1">IF(ISNUMBER(Main!$F$12),MIN(IF($A$2:$A$302&gt;'Profile Data'!W82,$A$2:$A$302)),"--")</f>
        <v>--</v>
      </c>
      <c r="AA82" t="str" cm="1">
        <f t="array" aca="1" ref="AA82" ca="1">IF(ISNUMBER(Main!$F$13),MIN(IF($A$2:$A$302&gt;'Profile Data'!X82,$A$2:$A$302)),"--")</f>
        <v>--</v>
      </c>
      <c r="AB82" t="str" cm="1">
        <f t="array" aca="1" ref="AB82" ca="1">IF(ISNUMBER(Main!$F$14),MIN(IF($A$2:$A$302&gt;'Profile Data'!Y82,$A$2:$A$302)),"--")</f>
        <v>--</v>
      </c>
      <c r="AD82" t="e">
        <f ca="1">IF(ISNUMBER(Main!$F$3),INDEX($B$2:$B$302,MATCH(D82,$A$2:$A$302,0)),"--")</f>
        <v>#N/A</v>
      </c>
      <c r="AE82" t="e">
        <f ca="1">IF(ISNUMBER(Main!$F$4),INDEX($B$2:$B$302,MATCH(E82,$A$2:$A$302,0)),"--")</f>
        <v>#N/A</v>
      </c>
      <c r="AF82" t="e">
        <f ca="1">IF(ISNUMBER(Main!$F$5),INDEX($B$2:$B$302,MATCH(F82,$A$2:$A$302,0)),"--")</f>
        <v>#N/A</v>
      </c>
      <c r="AG82" t="e">
        <f ca="1">IF(ISNUMBER(Main!$F$6),INDEX($B$2:$B$302,MATCH(G82,$A$2:$A$302,0)),"--")</f>
        <v>#N/A</v>
      </c>
      <c r="AH82" t="e">
        <f ca="1">IF(ISNUMBER(Main!$F$7),INDEX($B$2:$B$302,MATCH(H82,$A$2:$A$302,0)),"--")</f>
        <v>#N/A</v>
      </c>
      <c r="AI82" t="e">
        <f ca="1">IF(ISNUMBER(Main!$F$8),INDEX($B$2:$B$302,MATCH(I82,$A$2:$A$302,0)),"--")</f>
        <v>#N/A</v>
      </c>
      <c r="AJ82" t="str">
        <f ca="1">IF(ISNUMBER(Main!$F$9),INDEX($B$2:$B$302,MATCH(J82,$A$2:$A$302,0)),"--")</f>
        <v>--</v>
      </c>
      <c r="AK82" t="str">
        <f ca="1">IF(ISNUMBER(Main!$F$10),INDEX($B$2:$B$302,MATCH(K82,$A$2:$A$302,0)),"--")</f>
        <v>--</v>
      </c>
      <c r="AL82" t="str">
        <f ca="1">IF(ISNUMBER(Main!$F$11),INDEX($B$2:$B$302,MATCH(L82,$A$2:$A$302,0)),"--")</f>
        <v>--</v>
      </c>
      <c r="AM82" t="str">
        <f ca="1">IF(ISNUMBER(Main!$F$12),INDEX($B$2:$B$302,MATCH(M82,$A$2:$A$302,0)),"--")</f>
        <v>--</v>
      </c>
      <c r="AN82" t="str">
        <f ca="1">IF(ISNUMBER(Main!$F$13),INDEX($B$2:$B$302,MATCH(N82,$A$2:$A$302,0)),"--")</f>
        <v>--</v>
      </c>
      <c r="AO82" t="str">
        <f ca="1">IF(ISNUMBER(Main!$F$14),INDEX($B$2:$B$302,MATCH(O82,$A$2:$A$302,0)),"--")</f>
        <v>--</v>
      </c>
      <c r="AQ82">
        <f ca="1">IF(ISNUMBER(Main!$F$3),INDEX($B$2:$B$302,MATCH(Q82,$A$2:$A$302,0)),"--")</f>
        <v>0</v>
      </c>
      <c r="AR82">
        <f ca="1">IF(ISNUMBER(Main!$F$4),INDEX($B$2:$B$302,MATCH(R82,$A$2:$A$302,0)),"--")</f>
        <v>0</v>
      </c>
      <c r="AS82">
        <f ca="1">IF(ISNUMBER(Main!$F$5),INDEX($B$2:$B$302,MATCH(S82,$A$2:$A$302,0)),"--")</f>
        <v>0</v>
      </c>
      <c r="AT82">
        <f ca="1">IF(ISNUMBER(Main!$F$6),INDEX($B$2:$B$302,MATCH(T82,$A$2:$A$302,0)),"--")</f>
        <v>0</v>
      </c>
      <c r="AU82">
        <f ca="1">IF(ISNUMBER(Main!$F$7),INDEX($B$2:$B$302,MATCH(U82,$A$2:$A$302,0)),"--")</f>
        <v>0</v>
      </c>
      <c r="AV82">
        <f ca="1">IF(ISNUMBER(Main!$F$8),INDEX($B$2:$B$302,MATCH(V82,$A$2:$A$302,0)),"--")</f>
        <v>0</v>
      </c>
      <c r="AW82" t="str">
        <f ca="1">IF(ISNUMBER(Main!$F$9),INDEX($B$2:$B$302,MATCH(W82,$A$2:$A$302,0)),"--")</f>
        <v>--</v>
      </c>
      <c r="AX82" t="str">
        <f ca="1">IF(ISNUMBER(Main!$F$10),INDEX($B$2:$B$302,MATCH(X82,$A$2:$A$302,0)),"--")</f>
        <v>--</v>
      </c>
      <c r="AY82" t="str">
        <f ca="1">IF(ISNUMBER(Main!$F$11),INDEX($B$2:$B$302,MATCH(Y82,$A$2:$A$302,0)),"--")</f>
        <v>--</v>
      </c>
      <c r="AZ82" t="str">
        <f ca="1">IF(ISNUMBER(Main!$F$12),INDEX($B$2:$B$302,MATCH(Z82,$A$2:$A$302,0)),"--")</f>
        <v>--</v>
      </c>
      <c r="BA82" t="str">
        <f ca="1">IF(ISNUMBER(Main!$F$13),INDEX($B$2:$B$302,MATCH(AA82,$A$2:$A$302,0)),"--")</f>
        <v>--</v>
      </c>
      <c r="BB82" t="str">
        <f ca="1">IF(ISNUMBER(Main!$F$14),INDEX($B$2:$B$302,MATCH(AB82,$A$2:$A$302,0)),"--")</f>
        <v>--</v>
      </c>
      <c r="BD82">
        <f ca="1">IF(ISNUMBER(Main!$F$3),IF(D82=0,0,(('Profile Data'!N82-D82)*(AQ82-AD82))/(Q82-D82)+AD82),"--")</f>
        <v>0</v>
      </c>
      <c r="BE82">
        <f ca="1">IF(ISNUMBER(Main!$F$4),IF(E82=0,0,(('Profile Data'!O82-E82)*(AR82-AE82))/(R82-E82)+AE82),"--")</f>
        <v>0</v>
      </c>
      <c r="BF82">
        <f ca="1">IF(ISNUMBER(Main!$F$5),IF(F82=0,0,(('Profile Data'!P82-F82)*(AS82-AF82))/(S82-F82)+AF82),"--")</f>
        <v>0</v>
      </c>
      <c r="BG82">
        <f ca="1">IF(ISNUMBER(Main!$F$6),IF(G82=0,0,(('Profile Data'!Q82-G82)*(AT82-AG82))/(T82-G82)+AG82),"--")</f>
        <v>0</v>
      </c>
      <c r="BH82">
        <f ca="1">IF(ISNUMBER(Main!$F$7),IF(H82=0,0,(('Profile Data'!R82-H82)*(AU82-AH82))/(U82-H82)+AH82),"--")</f>
        <v>0</v>
      </c>
      <c r="BI82">
        <f ca="1">IF(ISNUMBER(Main!$F$8),IF(I82=0,0,(('Profile Data'!S82-I82)*(AV82-AI82))/(V82-I82)+AI82),"--")</f>
        <v>0</v>
      </c>
      <c r="BJ82" t="str">
        <f ca="1">IF(ISNUMBER(Main!$F$9),IF(J82=0,0,(('Profile Data'!T82-J82)*(AW82-AJ82))/(W82-J82)+AJ82),"--")</f>
        <v>--</v>
      </c>
      <c r="BK82" t="str">
        <f ca="1">IF(ISNUMBER(Main!$F$10),IF(K82=0,0,(('Profile Data'!U82-K82)*(AX82-AK82))/(X82-K82)+AK82),"--")</f>
        <v>--</v>
      </c>
      <c r="BL82" t="str">
        <f ca="1">IF(ISNUMBER(Main!$F$11),IF(L82=0,0,(('Profile Data'!V82-L82)*(AY82-AL82))/(Y82-L82)+AL82),"--")</f>
        <v>--</v>
      </c>
      <c r="BM82" t="str">
        <f ca="1">IF(ISNUMBER(Main!$F$12),IF(M82=0,0,(('Profile Data'!W82-M82)*(AZ82-AM82))/(Z82-M82)+AM82),"--")</f>
        <v>--</v>
      </c>
      <c r="BN82" t="str">
        <f ca="1">IF(ISNUMBER(Main!$F$13),IF(N82=0,0,(('Profile Data'!X82-N82)*(BA82-AN82))/(AA82-N82)+AN82),"--")</f>
        <v>--</v>
      </c>
      <c r="BO82" t="str">
        <f ca="1">IF(ISNUMBER(Main!$F$14),IF(O82=0,0,(('Profile Data'!Y82-O82)*(BB82-AO82))/(AB82-O82)+AO82),"--")</f>
        <v>--</v>
      </c>
    </row>
    <row r="83" spans="1:67" x14ac:dyDescent="0.3">
      <c r="A83">
        <v>504</v>
      </c>
      <c r="B83">
        <v>227601</v>
      </c>
      <c r="D83" cm="1">
        <f t="array" aca="1" ref="D83" ca="1">IF(ISNUMBER(Main!$F$3),MAX(IF($A$2:$A$302&lt;'Profile Data'!N83,$A$2:$A$302)),"--")</f>
        <v>0</v>
      </c>
      <c r="E83" cm="1">
        <f t="array" aca="1" ref="E83" ca="1">IF(ISNUMBER(Main!$F$4),MAX(IF($A$2:$A$302&lt;'Profile Data'!O83,$A$2:$A$302)),"--")</f>
        <v>0</v>
      </c>
      <c r="F83" cm="1">
        <f t="array" aca="1" ref="F83" ca="1">IF(ISNUMBER(Main!$F$5),MAX(IF($A$2:$A$302&lt;'Profile Data'!P83,$A$2:$A$302)),"--")</f>
        <v>0</v>
      </c>
      <c r="G83" cm="1">
        <f t="array" aca="1" ref="G83" ca="1">IF(ISNUMBER(Main!$F$6),MAX(IF($A$2:$A$302&lt;'Profile Data'!Q83,$A$2:$A$302)),"--")</f>
        <v>0</v>
      </c>
      <c r="H83" cm="1">
        <f t="array" aca="1" ref="H83" ca="1">IF(ISNUMBER(Main!$F$7),MAX(IF($A$2:$A$302&lt;'Profile Data'!R83,$A$2:$A$302)),"--")</f>
        <v>0</v>
      </c>
      <c r="I83" cm="1">
        <f t="array" aca="1" ref="I83" ca="1">IF(ISNUMBER(Main!$F$8),MAX(IF($A$2:$A$302&lt;'Profile Data'!S83,$A$2:$A$302)),"--")</f>
        <v>0</v>
      </c>
      <c r="J83" t="str" cm="1">
        <f t="array" aca="1" ref="J83" ca="1">IF(ISNUMBER(Main!$F$9),MAX(IF($A$2:$A$302&lt;'Profile Data'!T83,$A$2:$A$302)),"--")</f>
        <v>--</v>
      </c>
      <c r="K83" t="str" cm="1">
        <f t="array" aca="1" ref="K83" ca="1">IF(ISNUMBER(Main!$F$10),MAX(IF($A$2:$A$302&lt;'Profile Data'!U83,$A$2:$A$302)),"--")</f>
        <v>--</v>
      </c>
      <c r="L83" t="str" cm="1">
        <f t="array" aca="1" ref="L83" ca="1">IF(ISNUMBER(Main!$F$11),MAX(IF($A$2:$A$302&lt;'Profile Data'!V83,$A$2:$A$302)),"--")</f>
        <v>--</v>
      </c>
      <c r="M83" t="str" cm="1">
        <f t="array" aca="1" ref="M83" ca="1">IF(ISNUMBER(Main!$F$12),MAX(IF($A$2:$A$302&lt;'Profile Data'!W83,$A$2:$A$302)),"--")</f>
        <v>--</v>
      </c>
      <c r="N83" t="str" cm="1">
        <f t="array" aca="1" ref="N83" ca="1">IF(ISNUMBER(Main!$F$13),MAX(IF($A$2:$A$302&lt;'Profile Data'!X83,$A$2:$A$302)),"--")</f>
        <v>--</v>
      </c>
      <c r="O83" t="str" cm="1">
        <f t="array" aca="1" ref="O83" ca="1">IF(ISNUMBER(Main!$F$14),MAX(IF($A$2:$A$302&lt;'Profile Data'!Y83,$A$2:$A$302)),"--")</f>
        <v>--</v>
      </c>
      <c r="Q83" cm="1">
        <f t="array" aca="1" ref="Q83" ca="1">IF(ISNUMBER(Main!$F$3),MIN(IF($A$2:$A$302&gt;'Profile Data'!N83,$A$2:$A$302)),"--")</f>
        <v>285</v>
      </c>
      <c r="R83" cm="1">
        <f t="array" aca="1" ref="R83" ca="1">IF(ISNUMBER(Main!$F$4),MIN(IF($A$2:$A$302&gt;'Profile Data'!O83,$A$2:$A$302)),"--")</f>
        <v>285</v>
      </c>
      <c r="S83" cm="1">
        <f t="array" aca="1" ref="S83" ca="1">IF(ISNUMBER(Main!$F$5),MIN(IF($A$2:$A$302&gt;'Profile Data'!P83,$A$2:$A$302)),"--")</f>
        <v>285</v>
      </c>
      <c r="T83" cm="1">
        <f t="array" aca="1" ref="T83" ca="1">IF(ISNUMBER(Main!$F$6),MIN(IF($A$2:$A$302&gt;'Profile Data'!Q83,$A$2:$A$302)),"--")</f>
        <v>285</v>
      </c>
      <c r="U83" cm="1">
        <f t="array" aca="1" ref="U83" ca="1">IF(ISNUMBER(Main!$F$7),MIN(IF($A$2:$A$302&gt;'Profile Data'!R83,$A$2:$A$302)),"--")</f>
        <v>285</v>
      </c>
      <c r="V83" cm="1">
        <f t="array" aca="1" ref="V83" ca="1">IF(ISNUMBER(Main!$F$8),MIN(IF($A$2:$A$302&gt;'Profile Data'!S83,$A$2:$A$302)),"--")</f>
        <v>285</v>
      </c>
      <c r="W83" t="str" cm="1">
        <f t="array" aca="1" ref="W83" ca="1">IF(ISNUMBER(Main!$F$9),MIN(IF($A$2:$A$302&gt;'Profile Data'!T83,$A$2:$A$302)),"--")</f>
        <v>--</v>
      </c>
      <c r="X83" t="str" cm="1">
        <f t="array" aca="1" ref="X83" ca="1">IF(ISNUMBER(Main!$F$10),MIN(IF($A$2:$A$302&gt;'Profile Data'!U83,$A$2:$A$302)),"--")</f>
        <v>--</v>
      </c>
      <c r="Y83" t="str" cm="1">
        <f t="array" aca="1" ref="Y83" ca="1">IF(ISNUMBER(Main!$F$11),MIN(IF($A$2:$A$302&gt;'Profile Data'!V83,$A$2:$A$302)),"--")</f>
        <v>--</v>
      </c>
      <c r="Z83" t="str" cm="1">
        <f t="array" aca="1" ref="Z83" ca="1">IF(ISNUMBER(Main!$F$12),MIN(IF($A$2:$A$302&gt;'Profile Data'!W83,$A$2:$A$302)),"--")</f>
        <v>--</v>
      </c>
      <c r="AA83" t="str" cm="1">
        <f t="array" aca="1" ref="AA83" ca="1">IF(ISNUMBER(Main!$F$13),MIN(IF($A$2:$A$302&gt;'Profile Data'!X83,$A$2:$A$302)),"--")</f>
        <v>--</v>
      </c>
      <c r="AB83" t="str" cm="1">
        <f t="array" aca="1" ref="AB83" ca="1">IF(ISNUMBER(Main!$F$14),MIN(IF($A$2:$A$302&gt;'Profile Data'!Y83,$A$2:$A$302)),"--")</f>
        <v>--</v>
      </c>
      <c r="AD83" t="e">
        <f ca="1">IF(ISNUMBER(Main!$F$3),INDEX($B$2:$B$302,MATCH(D83,$A$2:$A$302,0)),"--")</f>
        <v>#N/A</v>
      </c>
      <c r="AE83" t="e">
        <f ca="1">IF(ISNUMBER(Main!$F$4),INDEX($B$2:$B$302,MATCH(E83,$A$2:$A$302,0)),"--")</f>
        <v>#N/A</v>
      </c>
      <c r="AF83" t="e">
        <f ca="1">IF(ISNUMBER(Main!$F$5),INDEX($B$2:$B$302,MATCH(F83,$A$2:$A$302,0)),"--")</f>
        <v>#N/A</v>
      </c>
      <c r="AG83" t="e">
        <f ca="1">IF(ISNUMBER(Main!$F$6),INDEX($B$2:$B$302,MATCH(G83,$A$2:$A$302,0)),"--")</f>
        <v>#N/A</v>
      </c>
      <c r="AH83" t="e">
        <f ca="1">IF(ISNUMBER(Main!$F$7),INDEX($B$2:$B$302,MATCH(H83,$A$2:$A$302,0)),"--")</f>
        <v>#N/A</v>
      </c>
      <c r="AI83" t="e">
        <f ca="1">IF(ISNUMBER(Main!$F$8),INDEX($B$2:$B$302,MATCH(I83,$A$2:$A$302,0)),"--")</f>
        <v>#N/A</v>
      </c>
      <c r="AJ83" t="str">
        <f ca="1">IF(ISNUMBER(Main!$F$9),INDEX($B$2:$B$302,MATCH(J83,$A$2:$A$302,0)),"--")</f>
        <v>--</v>
      </c>
      <c r="AK83" t="str">
        <f ca="1">IF(ISNUMBER(Main!$F$10),INDEX($B$2:$B$302,MATCH(K83,$A$2:$A$302,0)),"--")</f>
        <v>--</v>
      </c>
      <c r="AL83" t="str">
        <f ca="1">IF(ISNUMBER(Main!$F$11),INDEX($B$2:$B$302,MATCH(L83,$A$2:$A$302,0)),"--")</f>
        <v>--</v>
      </c>
      <c r="AM83" t="str">
        <f ca="1">IF(ISNUMBER(Main!$F$12),INDEX($B$2:$B$302,MATCH(M83,$A$2:$A$302,0)),"--")</f>
        <v>--</v>
      </c>
      <c r="AN83" t="str">
        <f ca="1">IF(ISNUMBER(Main!$F$13),INDEX($B$2:$B$302,MATCH(N83,$A$2:$A$302,0)),"--")</f>
        <v>--</v>
      </c>
      <c r="AO83" t="str">
        <f ca="1">IF(ISNUMBER(Main!$F$14),INDEX($B$2:$B$302,MATCH(O83,$A$2:$A$302,0)),"--")</f>
        <v>--</v>
      </c>
      <c r="AQ83">
        <f ca="1">IF(ISNUMBER(Main!$F$3),INDEX($B$2:$B$302,MATCH(Q83,$A$2:$A$302,0)),"--")</f>
        <v>0</v>
      </c>
      <c r="AR83">
        <f ca="1">IF(ISNUMBER(Main!$F$4),INDEX($B$2:$B$302,MATCH(R83,$A$2:$A$302,0)),"--")</f>
        <v>0</v>
      </c>
      <c r="AS83">
        <f ca="1">IF(ISNUMBER(Main!$F$5),INDEX($B$2:$B$302,MATCH(S83,$A$2:$A$302,0)),"--")</f>
        <v>0</v>
      </c>
      <c r="AT83">
        <f ca="1">IF(ISNUMBER(Main!$F$6),INDEX($B$2:$B$302,MATCH(T83,$A$2:$A$302,0)),"--")</f>
        <v>0</v>
      </c>
      <c r="AU83">
        <f ca="1">IF(ISNUMBER(Main!$F$7),INDEX($B$2:$B$302,MATCH(U83,$A$2:$A$302,0)),"--")</f>
        <v>0</v>
      </c>
      <c r="AV83">
        <f ca="1">IF(ISNUMBER(Main!$F$8),INDEX($B$2:$B$302,MATCH(V83,$A$2:$A$302,0)),"--")</f>
        <v>0</v>
      </c>
      <c r="AW83" t="str">
        <f ca="1">IF(ISNUMBER(Main!$F$9),INDEX($B$2:$B$302,MATCH(W83,$A$2:$A$302,0)),"--")</f>
        <v>--</v>
      </c>
      <c r="AX83" t="str">
        <f ca="1">IF(ISNUMBER(Main!$F$10),INDEX($B$2:$B$302,MATCH(X83,$A$2:$A$302,0)),"--")</f>
        <v>--</v>
      </c>
      <c r="AY83" t="str">
        <f ca="1">IF(ISNUMBER(Main!$F$11),INDEX($B$2:$B$302,MATCH(Y83,$A$2:$A$302,0)),"--")</f>
        <v>--</v>
      </c>
      <c r="AZ83" t="str">
        <f ca="1">IF(ISNUMBER(Main!$F$12),INDEX($B$2:$B$302,MATCH(Z83,$A$2:$A$302,0)),"--")</f>
        <v>--</v>
      </c>
      <c r="BA83" t="str">
        <f ca="1">IF(ISNUMBER(Main!$F$13),INDEX($B$2:$B$302,MATCH(AA83,$A$2:$A$302,0)),"--")</f>
        <v>--</v>
      </c>
      <c r="BB83" t="str">
        <f ca="1">IF(ISNUMBER(Main!$F$14),INDEX($B$2:$B$302,MATCH(AB83,$A$2:$A$302,0)),"--")</f>
        <v>--</v>
      </c>
      <c r="BD83">
        <f ca="1">IF(ISNUMBER(Main!$F$3),IF(D83=0,0,(('Profile Data'!N83-D83)*(AQ83-AD83))/(Q83-D83)+AD83),"--")</f>
        <v>0</v>
      </c>
      <c r="BE83">
        <f ca="1">IF(ISNUMBER(Main!$F$4),IF(E83=0,0,(('Profile Data'!O83-E83)*(AR83-AE83))/(R83-E83)+AE83),"--")</f>
        <v>0</v>
      </c>
      <c r="BF83">
        <f ca="1">IF(ISNUMBER(Main!$F$5),IF(F83=0,0,(('Profile Data'!P83-F83)*(AS83-AF83))/(S83-F83)+AF83),"--")</f>
        <v>0</v>
      </c>
      <c r="BG83">
        <f ca="1">IF(ISNUMBER(Main!$F$6),IF(G83=0,0,(('Profile Data'!Q83-G83)*(AT83-AG83))/(T83-G83)+AG83),"--")</f>
        <v>0</v>
      </c>
      <c r="BH83">
        <f ca="1">IF(ISNUMBER(Main!$F$7),IF(H83=0,0,(('Profile Data'!R83-H83)*(AU83-AH83))/(U83-H83)+AH83),"--")</f>
        <v>0</v>
      </c>
      <c r="BI83">
        <f ca="1">IF(ISNUMBER(Main!$F$8),IF(I83=0,0,(('Profile Data'!S83-I83)*(AV83-AI83))/(V83-I83)+AI83),"--")</f>
        <v>0</v>
      </c>
      <c r="BJ83" t="str">
        <f ca="1">IF(ISNUMBER(Main!$F$9),IF(J83=0,0,(('Profile Data'!T83-J83)*(AW83-AJ83))/(W83-J83)+AJ83),"--")</f>
        <v>--</v>
      </c>
      <c r="BK83" t="str">
        <f ca="1">IF(ISNUMBER(Main!$F$10),IF(K83=0,0,(('Profile Data'!U83-K83)*(AX83-AK83))/(X83-K83)+AK83),"--")</f>
        <v>--</v>
      </c>
      <c r="BL83" t="str">
        <f ca="1">IF(ISNUMBER(Main!$F$11),IF(L83=0,0,(('Profile Data'!V83-L83)*(AY83-AL83))/(Y83-L83)+AL83),"--")</f>
        <v>--</v>
      </c>
      <c r="BM83" t="str">
        <f ca="1">IF(ISNUMBER(Main!$F$12),IF(M83=0,0,(('Profile Data'!W83-M83)*(AZ83-AM83))/(Z83-M83)+AM83),"--")</f>
        <v>--</v>
      </c>
      <c r="BN83" t="str">
        <f ca="1">IF(ISNUMBER(Main!$F$13),IF(N83=0,0,(('Profile Data'!X83-N83)*(BA83-AN83))/(AA83-N83)+AN83),"--")</f>
        <v>--</v>
      </c>
      <c r="BO83" t="str">
        <f ca="1">IF(ISNUMBER(Main!$F$14),IF(O83=0,0,(('Profile Data'!Y83-O83)*(BB83-AO83))/(AB83-O83)+AO83),"--")</f>
        <v>--</v>
      </c>
    </row>
    <row r="84" spans="1:67" x14ac:dyDescent="0.3">
      <c r="A84">
        <v>503</v>
      </c>
      <c r="B84">
        <v>224574</v>
      </c>
      <c r="D84" cm="1">
        <f t="array" aca="1" ref="D84" ca="1">IF(ISNUMBER(Main!$F$3),MAX(IF($A$2:$A$302&lt;'Profile Data'!N84,$A$2:$A$302)),"--")</f>
        <v>0</v>
      </c>
      <c r="E84" cm="1">
        <f t="array" aca="1" ref="E84" ca="1">IF(ISNUMBER(Main!$F$4),MAX(IF($A$2:$A$302&lt;'Profile Data'!O84,$A$2:$A$302)),"--")</f>
        <v>0</v>
      </c>
      <c r="F84" cm="1">
        <f t="array" aca="1" ref="F84" ca="1">IF(ISNUMBER(Main!$F$5),MAX(IF($A$2:$A$302&lt;'Profile Data'!P84,$A$2:$A$302)),"--")</f>
        <v>0</v>
      </c>
      <c r="G84" cm="1">
        <f t="array" aca="1" ref="G84" ca="1">IF(ISNUMBER(Main!$F$6),MAX(IF($A$2:$A$302&lt;'Profile Data'!Q84,$A$2:$A$302)),"--")</f>
        <v>0</v>
      </c>
      <c r="H84" cm="1">
        <f t="array" aca="1" ref="H84" ca="1">IF(ISNUMBER(Main!$F$7),MAX(IF($A$2:$A$302&lt;'Profile Data'!R84,$A$2:$A$302)),"--")</f>
        <v>0</v>
      </c>
      <c r="I84" cm="1">
        <f t="array" aca="1" ref="I84" ca="1">IF(ISNUMBER(Main!$F$8),MAX(IF($A$2:$A$302&lt;'Profile Data'!S84,$A$2:$A$302)),"--")</f>
        <v>0</v>
      </c>
      <c r="J84" t="str" cm="1">
        <f t="array" aca="1" ref="J84" ca="1">IF(ISNUMBER(Main!$F$9),MAX(IF($A$2:$A$302&lt;'Profile Data'!T84,$A$2:$A$302)),"--")</f>
        <v>--</v>
      </c>
      <c r="K84" t="str" cm="1">
        <f t="array" aca="1" ref="K84" ca="1">IF(ISNUMBER(Main!$F$10),MAX(IF($A$2:$A$302&lt;'Profile Data'!U84,$A$2:$A$302)),"--")</f>
        <v>--</v>
      </c>
      <c r="L84" t="str" cm="1">
        <f t="array" aca="1" ref="L84" ca="1">IF(ISNUMBER(Main!$F$11),MAX(IF($A$2:$A$302&lt;'Profile Data'!V84,$A$2:$A$302)),"--")</f>
        <v>--</v>
      </c>
      <c r="M84" t="str" cm="1">
        <f t="array" aca="1" ref="M84" ca="1">IF(ISNUMBER(Main!$F$12),MAX(IF($A$2:$A$302&lt;'Profile Data'!W84,$A$2:$A$302)),"--")</f>
        <v>--</v>
      </c>
      <c r="N84" t="str" cm="1">
        <f t="array" aca="1" ref="N84" ca="1">IF(ISNUMBER(Main!$F$13),MAX(IF($A$2:$A$302&lt;'Profile Data'!X84,$A$2:$A$302)),"--")</f>
        <v>--</v>
      </c>
      <c r="O84" t="str" cm="1">
        <f t="array" aca="1" ref="O84" ca="1">IF(ISNUMBER(Main!$F$14),MAX(IF($A$2:$A$302&lt;'Profile Data'!Y84,$A$2:$A$302)),"--")</f>
        <v>--</v>
      </c>
      <c r="Q84" cm="1">
        <f t="array" aca="1" ref="Q84" ca="1">IF(ISNUMBER(Main!$F$3),MIN(IF($A$2:$A$302&gt;'Profile Data'!N84,$A$2:$A$302)),"--")</f>
        <v>285</v>
      </c>
      <c r="R84" cm="1">
        <f t="array" aca="1" ref="R84" ca="1">IF(ISNUMBER(Main!$F$4),MIN(IF($A$2:$A$302&gt;'Profile Data'!O84,$A$2:$A$302)),"--")</f>
        <v>285</v>
      </c>
      <c r="S84" cm="1">
        <f t="array" aca="1" ref="S84" ca="1">IF(ISNUMBER(Main!$F$5),MIN(IF($A$2:$A$302&gt;'Profile Data'!P84,$A$2:$A$302)),"--")</f>
        <v>285</v>
      </c>
      <c r="T84" cm="1">
        <f t="array" aca="1" ref="T84" ca="1">IF(ISNUMBER(Main!$F$6),MIN(IF($A$2:$A$302&gt;'Profile Data'!Q84,$A$2:$A$302)),"--")</f>
        <v>285</v>
      </c>
      <c r="U84" cm="1">
        <f t="array" aca="1" ref="U84" ca="1">IF(ISNUMBER(Main!$F$7),MIN(IF($A$2:$A$302&gt;'Profile Data'!R84,$A$2:$A$302)),"--")</f>
        <v>285</v>
      </c>
      <c r="V84" cm="1">
        <f t="array" aca="1" ref="V84" ca="1">IF(ISNUMBER(Main!$F$8),MIN(IF($A$2:$A$302&gt;'Profile Data'!S84,$A$2:$A$302)),"--")</f>
        <v>285</v>
      </c>
      <c r="W84" t="str" cm="1">
        <f t="array" aca="1" ref="W84" ca="1">IF(ISNUMBER(Main!$F$9),MIN(IF($A$2:$A$302&gt;'Profile Data'!T84,$A$2:$A$302)),"--")</f>
        <v>--</v>
      </c>
      <c r="X84" t="str" cm="1">
        <f t="array" aca="1" ref="X84" ca="1">IF(ISNUMBER(Main!$F$10),MIN(IF($A$2:$A$302&gt;'Profile Data'!U84,$A$2:$A$302)),"--")</f>
        <v>--</v>
      </c>
      <c r="Y84" t="str" cm="1">
        <f t="array" aca="1" ref="Y84" ca="1">IF(ISNUMBER(Main!$F$11),MIN(IF($A$2:$A$302&gt;'Profile Data'!V84,$A$2:$A$302)),"--")</f>
        <v>--</v>
      </c>
      <c r="Z84" t="str" cm="1">
        <f t="array" aca="1" ref="Z84" ca="1">IF(ISNUMBER(Main!$F$12),MIN(IF($A$2:$A$302&gt;'Profile Data'!W84,$A$2:$A$302)),"--")</f>
        <v>--</v>
      </c>
      <c r="AA84" t="str" cm="1">
        <f t="array" aca="1" ref="AA84" ca="1">IF(ISNUMBER(Main!$F$13),MIN(IF($A$2:$A$302&gt;'Profile Data'!X84,$A$2:$A$302)),"--")</f>
        <v>--</v>
      </c>
      <c r="AB84" t="str" cm="1">
        <f t="array" aca="1" ref="AB84" ca="1">IF(ISNUMBER(Main!$F$14),MIN(IF($A$2:$A$302&gt;'Profile Data'!Y84,$A$2:$A$302)),"--")</f>
        <v>--</v>
      </c>
      <c r="AD84" t="e">
        <f ca="1">IF(ISNUMBER(Main!$F$3),INDEX($B$2:$B$302,MATCH(D84,$A$2:$A$302,0)),"--")</f>
        <v>#N/A</v>
      </c>
      <c r="AE84" t="e">
        <f ca="1">IF(ISNUMBER(Main!$F$4),INDEX($B$2:$B$302,MATCH(E84,$A$2:$A$302,0)),"--")</f>
        <v>#N/A</v>
      </c>
      <c r="AF84" t="e">
        <f ca="1">IF(ISNUMBER(Main!$F$5),INDEX($B$2:$B$302,MATCH(F84,$A$2:$A$302,0)),"--")</f>
        <v>#N/A</v>
      </c>
      <c r="AG84" t="e">
        <f ca="1">IF(ISNUMBER(Main!$F$6),INDEX($B$2:$B$302,MATCH(G84,$A$2:$A$302,0)),"--")</f>
        <v>#N/A</v>
      </c>
      <c r="AH84" t="e">
        <f ca="1">IF(ISNUMBER(Main!$F$7),INDEX($B$2:$B$302,MATCH(H84,$A$2:$A$302,0)),"--")</f>
        <v>#N/A</v>
      </c>
      <c r="AI84" t="e">
        <f ca="1">IF(ISNUMBER(Main!$F$8),INDEX($B$2:$B$302,MATCH(I84,$A$2:$A$302,0)),"--")</f>
        <v>#N/A</v>
      </c>
      <c r="AJ84" t="str">
        <f ca="1">IF(ISNUMBER(Main!$F$9),INDEX($B$2:$B$302,MATCH(J84,$A$2:$A$302,0)),"--")</f>
        <v>--</v>
      </c>
      <c r="AK84" t="str">
        <f ca="1">IF(ISNUMBER(Main!$F$10),INDEX($B$2:$B$302,MATCH(K84,$A$2:$A$302,0)),"--")</f>
        <v>--</v>
      </c>
      <c r="AL84" t="str">
        <f ca="1">IF(ISNUMBER(Main!$F$11),INDEX($B$2:$B$302,MATCH(L84,$A$2:$A$302,0)),"--")</f>
        <v>--</v>
      </c>
      <c r="AM84" t="str">
        <f ca="1">IF(ISNUMBER(Main!$F$12),INDEX($B$2:$B$302,MATCH(M84,$A$2:$A$302,0)),"--")</f>
        <v>--</v>
      </c>
      <c r="AN84" t="str">
        <f ca="1">IF(ISNUMBER(Main!$F$13),INDEX($B$2:$B$302,MATCH(N84,$A$2:$A$302,0)),"--")</f>
        <v>--</v>
      </c>
      <c r="AO84" t="str">
        <f ca="1">IF(ISNUMBER(Main!$F$14),INDEX($B$2:$B$302,MATCH(O84,$A$2:$A$302,0)),"--")</f>
        <v>--</v>
      </c>
      <c r="AQ84">
        <f ca="1">IF(ISNUMBER(Main!$F$3),INDEX($B$2:$B$302,MATCH(Q84,$A$2:$A$302,0)),"--")</f>
        <v>0</v>
      </c>
      <c r="AR84">
        <f ca="1">IF(ISNUMBER(Main!$F$4),INDEX($B$2:$B$302,MATCH(R84,$A$2:$A$302,0)),"--")</f>
        <v>0</v>
      </c>
      <c r="AS84">
        <f ca="1">IF(ISNUMBER(Main!$F$5),INDEX($B$2:$B$302,MATCH(S84,$A$2:$A$302,0)),"--")</f>
        <v>0</v>
      </c>
      <c r="AT84">
        <f ca="1">IF(ISNUMBER(Main!$F$6),INDEX($B$2:$B$302,MATCH(T84,$A$2:$A$302,0)),"--")</f>
        <v>0</v>
      </c>
      <c r="AU84">
        <f ca="1">IF(ISNUMBER(Main!$F$7),INDEX($B$2:$B$302,MATCH(U84,$A$2:$A$302,0)),"--")</f>
        <v>0</v>
      </c>
      <c r="AV84">
        <f ca="1">IF(ISNUMBER(Main!$F$8),INDEX($B$2:$B$302,MATCH(V84,$A$2:$A$302,0)),"--")</f>
        <v>0</v>
      </c>
      <c r="AW84" t="str">
        <f ca="1">IF(ISNUMBER(Main!$F$9),INDEX($B$2:$B$302,MATCH(W84,$A$2:$A$302,0)),"--")</f>
        <v>--</v>
      </c>
      <c r="AX84" t="str">
        <f ca="1">IF(ISNUMBER(Main!$F$10),INDEX($B$2:$B$302,MATCH(X84,$A$2:$A$302,0)),"--")</f>
        <v>--</v>
      </c>
      <c r="AY84" t="str">
        <f ca="1">IF(ISNUMBER(Main!$F$11),INDEX($B$2:$B$302,MATCH(Y84,$A$2:$A$302,0)),"--")</f>
        <v>--</v>
      </c>
      <c r="AZ84" t="str">
        <f ca="1">IF(ISNUMBER(Main!$F$12),INDEX($B$2:$B$302,MATCH(Z84,$A$2:$A$302,0)),"--")</f>
        <v>--</v>
      </c>
      <c r="BA84" t="str">
        <f ca="1">IF(ISNUMBER(Main!$F$13),INDEX($B$2:$B$302,MATCH(AA84,$A$2:$A$302,0)),"--")</f>
        <v>--</v>
      </c>
      <c r="BB84" t="str">
        <f ca="1">IF(ISNUMBER(Main!$F$14),INDEX($B$2:$B$302,MATCH(AB84,$A$2:$A$302,0)),"--")</f>
        <v>--</v>
      </c>
      <c r="BD84">
        <f ca="1">IF(ISNUMBER(Main!$F$3),IF(D84=0,0,(('Profile Data'!N84-D84)*(AQ84-AD84))/(Q84-D84)+AD84),"--")</f>
        <v>0</v>
      </c>
      <c r="BE84">
        <f ca="1">IF(ISNUMBER(Main!$F$4),IF(E84=0,0,(('Profile Data'!O84-E84)*(AR84-AE84))/(R84-E84)+AE84),"--")</f>
        <v>0</v>
      </c>
      <c r="BF84">
        <f ca="1">IF(ISNUMBER(Main!$F$5),IF(F84=0,0,(('Profile Data'!P84-F84)*(AS84-AF84))/(S84-F84)+AF84),"--")</f>
        <v>0</v>
      </c>
      <c r="BG84">
        <f ca="1">IF(ISNUMBER(Main!$F$6),IF(G84=0,0,(('Profile Data'!Q84-G84)*(AT84-AG84))/(T84-G84)+AG84),"--")</f>
        <v>0</v>
      </c>
      <c r="BH84">
        <f ca="1">IF(ISNUMBER(Main!$F$7),IF(H84=0,0,(('Profile Data'!R84-H84)*(AU84-AH84))/(U84-H84)+AH84),"--")</f>
        <v>0</v>
      </c>
      <c r="BI84">
        <f ca="1">IF(ISNUMBER(Main!$F$8),IF(I84=0,0,(('Profile Data'!S84-I84)*(AV84-AI84))/(V84-I84)+AI84),"--")</f>
        <v>0</v>
      </c>
      <c r="BJ84" t="str">
        <f ca="1">IF(ISNUMBER(Main!$F$9),IF(J84=0,0,(('Profile Data'!T84-J84)*(AW84-AJ84))/(W84-J84)+AJ84),"--")</f>
        <v>--</v>
      </c>
      <c r="BK84" t="str">
        <f ca="1">IF(ISNUMBER(Main!$F$10),IF(K84=0,0,(('Profile Data'!U84-K84)*(AX84-AK84))/(X84-K84)+AK84),"--")</f>
        <v>--</v>
      </c>
      <c r="BL84" t="str">
        <f ca="1">IF(ISNUMBER(Main!$F$11),IF(L84=0,0,(('Profile Data'!V84-L84)*(AY84-AL84))/(Y84-L84)+AL84),"--")</f>
        <v>--</v>
      </c>
      <c r="BM84" t="str">
        <f ca="1">IF(ISNUMBER(Main!$F$12),IF(M84=0,0,(('Profile Data'!W84-M84)*(AZ84-AM84))/(Z84-M84)+AM84),"--")</f>
        <v>--</v>
      </c>
      <c r="BN84" t="str">
        <f ca="1">IF(ISNUMBER(Main!$F$13),IF(N84=0,0,(('Profile Data'!X84-N84)*(BA84-AN84))/(AA84-N84)+AN84),"--")</f>
        <v>--</v>
      </c>
      <c r="BO84" t="str">
        <f ca="1">IF(ISNUMBER(Main!$F$14),IF(O84=0,0,(('Profile Data'!Y84-O84)*(BB84-AO84))/(AB84-O84)+AO84),"--")</f>
        <v>--</v>
      </c>
    </row>
    <row r="85" spans="1:67" x14ac:dyDescent="0.3">
      <c r="A85">
        <v>502</v>
      </c>
      <c r="B85">
        <v>221573</v>
      </c>
      <c r="D85" cm="1">
        <f t="array" aca="1" ref="D85" ca="1">IF(ISNUMBER(Main!$F$3),MAX(IF($A$2:$A$302&lt;'Profile Data'!N85,$A$2:$A$302)),"--")</f>
        <v>0</v>
      </c>
      <c r="E85" cm="1">
        <f t="array" aca="1" ref="E85" ca="1">IF(ISNUMBER(Main!$F$4),MAX(IF($A$2:$A$302&lt;'Profile Data'!O85,$A$2:$A$302)),"--")</f>
        <v>0</v>
      </c>
      <c r="F85" cm="1">
        <f t="array" aca="1" ref="F85" ca="1">IF(ISNUMBER(Main!$F$5),MAX(IF($A$2:$A$302&lt;'Profile Data'!P85,$A$2:$A$302)),"--")</f>
        <v>0</v>
      </c>
      <c r="G85" cm="1">
        <f t="array" aca="1" ref="G85" ca="1">IF(ISNUMBER(Main!$F$6),MAX(IF($A$2:$A$302&lt;'Profile Data'!Q85,$A$2:$A$302)),"--")</f>
        <v>0</v>
      </c>
      <c r="H85" cm="1">
        <f t="array" aca="1" ref="H85" ca="1">IF(ISNUMBER(Main!$F$7),MAX(IF($A$2:$A$302&lt;'Profile Data'!R85,$A$2:$A$302)),"--")</f>
        <v>0</v>
      </c>
      <c r="I85" cm="1">
        <f t="array" aca="1" ref="I85" ca="1">IF(ISNUMBER(Main!$F$8),MAX(IF($A$2:$A$302&lt;'Profile Data'!S85,$A$2:$A$302)),"--")</f>
        <v>0</v>
      </c>
      <c r="J85" t="str" cm="1">
        <f t="array" aca="1" ref="J85" ca="1">IF(ISNUMBER(Main!$F$9),MAX(IF($A$2:$A$302&lt;'Profile Data'!T85,$A$2:$A$302)),"--")</f>
        <v>--</v>
      </c>
      <c r="K85" t="str" cm="1">
        <f t="array" aca="1" ref="K85" ca="1">IF(ISNUMBER(Main!$F$10),MAX(IF($A$2:$A$302&lt;'Profile Data'!U85,$A$2:$A$302)),"--")</f>
        <v>--</v>
      </c>
      <c r="L85" t="str" cm="1">
        <f t="array" aca="1" ref="L85" ca="1">IF(ISNUMBER(Main!$F$11),MAX(IF($A$2:$A$302&lt;'Profile Data'!V85,$A$2:$A$302)),"--")</f>
        <v>--</v>
      </c>
      <c r="M85" t="str" cm="1">
        <f t="array" aca="1" ref="M85" ca="1">IF(ISNUMBER(Main!$F$12),MAX(IF($A$2:$A$302&lt;'Profile Data'!W85,$A$2:$A$302)),"--")</f>
        <v>--</v>
      </c>
      <c r="N85" t="str" cm="1">
        <f t="array" aca="1" ref="N85" ca="1">IF(ISNUMBER(Main!$F$13),MAX(IF($A$2:$A$302&lt;'Profile Data'!X85,$A$2:$A$302)),"--")</f>
        <v>--</v>
      </c>
      <c r="O85" t="str" cm="1">
        <f t="array" aca="1" ref="O85" ca="1">IF(ISNUMBER(Main!$F$14),MAX(IF($A$2:$A$302&lt;'Profile Data'!Y85,$A$2:$A$302)),"--")</f>
        <v>--</v>
      </c>
      <c r="Q85" cm="1">
        <f t="array" aca="1" ref="Q85" ca="1">IF(ISNUMBER(Main!$F$3),MIN(IF($A$2:$A$302&gt;'Profile Data'!N85,$A$2:$A$302)),"--")</f>
        <v>285</v>
      </c>
      <c r="R85" cm="1">
        <f t="array" aca="1" ref="R85" ca="1">IF(ISNUMBER(Main!$F$4),MIN(IF($A$2:$A$302&gt;'Profile Data'!O85,$A$2:$A$302)),"--")</f>
        <v>285</v>
      </c>
      <c r="S85" cm="1">
        <f t="array" aca="1" ref="S85" ca="1">IF(ISNUMBER(Main!$F$5),MIN(IF($A$2:$A$302&gt;'Profile Data'!P85,$A$2:$A$302)),"--")</f>
        <v>285</v>
      </c>
      <c r="T85" cm="1">
        <f t="array" aca="1" ref="T85" ca="1">IF(ISNUMBER(Main!$F$6),MIN(IF($A$2:$A$302&gt;'Profile Data'!Q85,$A$2:$A$302)),"--")</f>
        <v>285</v>
      </c>
      <c r="U85" cm="1">
        <f t="array" aca="1" ref="U85" ca="1">IF(ISNUMBER(Main!$F$7),MIN(IF($A$2:$A$302&gt;'Profile Data'!R85,$A$2:$A$302)),"--")</f>
        <v>285</v>
      </c>
      <c r="V85" cm="1">
        <f t="array" aca="1" ref="V85" ca="1">IF(ISNUMBER(Main!$F$8),MIN(IF($A$2:$A$302&gt;'Profile Data'!S85,$A$2:$A$302)),"--")</f>
        <v>285</v>
      </c>
      <c r="W85" t="str" cm="1">
        <f t="array" aca="1" ref="W85" ca="1">IF(ISNUMBER(Main!$F$9),MIN(IF($A$2:$A$302&gt;'Profile Data'!T85,$A$2:$A$302)),"--")</f>
        <v>--</v>
      </c>
      <c r="X85" t="str" cm="1">
        <f t="array" aca="1" ref="X85" ca="1">IF(ISNUMBER(Main!$F$10),MIN(IF($A$2:$A$302&gt;'Profile Data'!U85,$A$2:$A$302)),"--")</f>
        <v>--</v>
      </c>
      <c r="Y85" t="str" cm="1">
        <f t="array" aca="1" ref="Y85" ca="1">IF(ISNUMBER(Main!$F$11),MIN(IF($A$2:$A$302&gt;'Profile Data'!V85,$A$2:$A$302)),"--")</f>
        <v>--</v>
      </c>
      <c r="Z85" t="str" cm="1">
        <f t="array" aca="1" ref="Z85" ca="1">IF(ISNUMBER(Main!$F$12),MIN(IF($A$2:$A$302&gt;'Profile Data'!W85,$A$2:$A$302)),"--")</f>
        <v>--</v>
      </c>
      <c r="AA85" t="str" cm="1">
        <f t="array" aca="1" ref="AA85" ca="1">IF(ISNUMBER(Main!$F$13),MIN(IF($A$2:$A$302&gt;'Profile Data'!X85,$A$2:$A$302)),"--")</f>
        <v>--</v>
      </c>
      <c r="AB85" t="str" cm="1">
        <f t="array" aca="1" ref="AB85" ca="1">IF(ISNUMBER(Main!$F$14),MIN(IF($A$2:$A$302&gt;'Profile Data'!Y85,$A$2:$A$302)),"--")</f>
        <v>--</v>
      </c>
      <c r="AD85" t="e">
        <f ca="1">IF(ISNUMBER(Main!$F$3),INDEX($B$2:$B$302,MATCH(D85,$A$2:$A$302,0)),"--")</f>
        <v>#N/A</v>
      </c>
      <c r="AE85" t="e">
        <f ca="1">IF(ISNUMBER(Main!$F$4),INDEX($B$2:$B$302,MATCH(E85,$A$2:$A$302,0)),"--")</f>
        <v>#N/A</v>
      </c>
      <c r="AF85" t="e">
        <f ca="1">IF(ISNUMBER(Main!$F$5),INDEX($B$2:$B$302,MATCH(F85,$A$2:$A$302,0)),"--")</f>
        <v>#N/A</v>
      </c>
      <c r="AG85" t="e">
        <f ca="1">IF(ISNUMBER(Main!$F$6),INDEX($B$2:$B$302,MATCH(G85,$A$2:$A$302,0)),"--")</f>
        <v>#N/A</v>
      </c>
      <c r="AH85" t="e">
        <f ca="1">IF(ISNUMBER(Main!$F$7),INDEX($B$2:$B$302,MATCH(H85,$A$2:$A$302,0)),"--")</f>
        <v>#N/A</v>
      </c>
      <c r="AI85" t="e">
        <f ca="1">IF(ISNUMBER(Main!$F$8),INDEX($B$2:$B$302,MATCH(I85,$A$2:$A$302,0)),"--")</f>
        <v>#N/A</v>
      </c>
      <c r="AJ85" t="str">
        <f ca="1">IF(ISNUMBER(Main!$F$9),INDEX($B$2:$B$302,MATCH(J85,$A$2:$A$302,0)),"--")</f>
        <v>--</v>
      </c>
      <c r="AK85" t="str">
        <f ca="1">IF(ISNUMBER(Main!$F$10),INDEX($B$2:$B$302,MATCH(K85,$A$2:$A$302,0)),"--")</f>
        <v>--</v>
      </c>
      <c r="AL85" t="str">
        <f ca="1">IF(ISNUMBER(Main!$F$11),INDEX($B$2:$B$302,MATCH(L85,$A$2:$A$302,0)),"--")</f>
        <v>--</v>
      </c>
      <c r="AM85" t="str">
        <f ca="1">IF(ISNUMBER(Main!$F$12),INDEX($B$2:$B$302,MATCH(M85,$A$2:$A$302,0)),"--")</f>
        <v>--</v>
      </c>
      <c r="AN85" t="str">
        <f ca="1">IF(ISNUMBER(Main!$F$13),INDEX($B$2:$B$302,MATCH(N85,$A$2:$A$302,0)),"--")</f>
        <v>--</v>
      </c>
      <c r="AO85" t="str">
        <f ca="1">IF(ISNUMBER(Main!$F$14),INDEX($B$2:$B$302,MATCH(O85,$A$2:$A$302,0)),"--")</f>
        <v>--</v>
      </c>
      <c r="AQ85">
        <f ca="1">IF(ISNUMBER(Main!$F$3),INDEX($B$2:$B$302,MATCH(Q85,$A$2:$A$302,0)),"--")</f>
        <v>0</v>
      </c>
      <c r="AR85">
        <f ca="1">IF(ISNUMBER(Main!$F$4),INDEX($B$2:$B$302,MATCH(R85,$A$2:$A$302,0)),"--")</f>
        <v>0</v>
      </c>
      <c r="AS85">
        <f ca="1">IF(ISNUMBER(Main!$F$5),INDEX($B$2:$B$302,MATCH(S85,$A$2:$A$302,0)),"--")</f>
        <v>0</v>
      </c>
      <c r="AT85">
        <f ca="1">IF(ISNUMBER(Main!$F$6),INDEX($B$2:$B$302,MATCH(T85,$A$2:$A$302,0)),"--")</f>
        <v>0</v>
      </c>
      <c r="AU85">
        <f ca="1">IF(ISNUMBER(Main!$F$7),INDEX($B$2:$B$302,MATCH(U85,$A$2:$A$302,0)),"--")</f>
        <v>0</v>
      </c>
      <c r="AV85">
        <f ca="1">IF(ISNUMBER(Main!$F$8),INDEX($B$2:$B$302,MATCH(V85,$A$2:$A$302,0)),"--")</f>
        <v>0</v>
      </c>
      <c r="AW85" t="str">
        <f ca="1">IF(ISNUMBER(Main!$F$9),INDEX($B$2:$B$302,MATCH(W85,$A$2:$A$302,0)),"--")</f>
        <v>--</v>
      </c>
      <c r="AX85" t="str">
        <f ca="1">IF(ISNUMBER(Main!$F$10),INDEX($B$2:$B$302,MATCH(X85,$A$2:$A$302,0)),"--")</f>
        <v>--</v>
      </c>
      <c r="AY85" t="str">
        <f ca="1">IF(ISNUMBER(Main!$F$11),INDEX($B$2:$B$302,MATCH(Y85,$A$2:$A$302,0)),"--")</f>
        <v>--</v>
      </c>
      <c r="AZ85" t="str">
        <f ca="1">IF(ISNUMBER(Main!$F$12),INDEX($B$2:$B$302,MATCH(Z85,$A$2:$A$302,0)),"--")</f>
        <v>--</v>
      </c>
      <c r="BA85" t="str">
        <f ca="1">IF(ISNUMBER(Main!$F$13),INDEX($B$2:$B$302,MATCH(AA85,$A$2:$A$302,0)),"--")</f>
        <v>--</v>
      </c>
      <c r="BB85" t="str">
        <f ca="1">IF(ISNUMBER(Main!$F$14),INDEX($B$2:$B$302,MATCH(AB85,$A$2:$A$302,0)),"--")</f>
        <v>--</v>
      </c>
      <c r="BD85">
        <f ca="1">IF(ISNUMBER(Main!$F$3),IF(D85=0,0,(('Profile Data'!N85-D85)*(AQ85-AD85))/(Q85-D85)+AD85),"--")</f>
        <v>0</v>
      </c>
      <c r="BE85">
        <f ca="1">IF(ISNUMBER(Main!$F$4),IF(E85=0,0,(('Profile Data'!O85-E85)*(AR85-AE85))/(R85-E85)+AE85),"--")</f>
        <v>0</v>
      </c>
      <c r="BF85">
        <f ca="1">IF(ISNUMBER(Main!$F$5),IF(F85=0,0,(('Profile Data'!P85-F85)*(AS85-AF85))/(S85-F85)+AF85),"--")</f>
        <v>0</v>
      </c>
      <c r="BG85">
        <f ca="1">IF(ISNUMBER(Main!$F$6),IF(G85=0,0,(('Profile Data'!Q85-G85)*(AT85-AG85))/(T85-G85)+AG85),"--")</f>
        <v>0</v>
      </c>
      <c r="BH85">
        <f ca="1">IF(ISNUMBER(Main!$F$7),IF(H85=0,0,(('Profile Data'!R85-H85)*(AU85-AH85))/(U85-H85)+AH85),"--")</f>
        <v>0</v>
      </c>
      <c r="BI85">
        <f ca="1">IF(ISNUMBER(Main!$F$8),IF(I85=0,0,(('Profile Data'!S85-I85)*(AV85-AI85))/(V85-I85)+AI85),"--")</f>
        <v>0</v>
      </c>
      <c r="BJ85" t="str">
        <f ca="1">IF(ISNUMBER(Main!$F$9),IF(J85=0,0,(('Profile Data'!T85-J85)*(AW85-AJ85))/(W85-J85)+AJ85),"--")</f>
        <v>--</v>
      </c>
      <c r="BK85" t="str">
        <f ca="1">IF(ISNUMBER(Main!$F$10),IF(K85=0,0,(('Profile Data'!U85-K85)*(AX85-AK85))/(X85-K85)+AK85),"--")</f>
        <v>--</v>
      </c>
      <c r="BL85" t="str">
        <f ca="1">IF(ISNUMBER(Main!$F$11),IF(L85=0,0,(('Profile Data'!V85-L85)*(AY85-AL85))/(Y85-L85)+AL85),"--")</f>
        <v>--</v>
      </c>
      <c r="BM85" t="str">
        <f ca="1">IF(ISNUMBER(Main!$F$12),IF(M85=0,0,(('Profile Data'!W85-M85)*(AZ85-AM85))/(Z85-M85)+AM85),"--")</f>
        <v>--</v>
      </c>
      <c r="BN85" t="str">
        <f ca="1">IF(ISNUMBER(Main!$F$13),IF(N85=0,0,(('Profile Data'!X85-N85)*(BA85-AN85))/(AA85-N85)+AN85),"--")</f>
        <v>--</v>
      </c>
      <c r="BO85" t="str">
        <f ca="1">IF(ISNUMBER(Main!$F$14),IF(O85=0,0,(('Profile Data'!Y85-O85)*(BB85-AO85))/(AB85-O85)+AO85),"--")</f>
        <v>--</v>
      </c>
    </row>
    <row r="86" spans="1:67" x14ac:dyDescent="0.3">
      <c r="A86">
        <v>501</v>
      </c>
      <c r="B86">
        <v>218596</v>
      </c>
      <c r="D86" cm="1">
        <f t="array" aca="1" ref="D86" ca="1">IF(ISNUMBER(Main!$F$3),MAX(IF($A$2:$A$302&lt;'Profile Data'!N86,$A$2:$A$302)),"--")</f>
        <v>0</v>
      </c>
      <c r="E86" cm="1">
        <f t="array" aca="1" ref="E86" ca="1">IF(ISNUMBER(Main!$F$4),MAX(IF($A$2:$A$302&lt;'Profile Data'!O86,$A$2:$A$302)),"--")</f>
        <v>0</v>
      </c>
      <c r="F86" cm="1">
        <f t="array" aca="1" ref="F86" ca="1">IF(ISNUMBER(Main!$F$5),MAX(IF($A$2:$A$302&lt;'Profile Data'!P86,$A$2:$A$302)),"--")</f>
        <v>0</v>
      </c>
      <c r="G86" cm="1">
        <f t="array" aca="1" ref="G86" ca="1">IF(ISNUMBER(Main!$F$6),MAX(IF($A$2:$A$302&lt;'Profile Data'!Q86,$A$2:$A$302)),"--")</f>
        <v>0</v>
      </c>
      <c r="H86" cm="1">
        <f t="array" aca="1" ref="H86" ca="1">IF(ISNUMBER(Main!$F$7),MAX(IF($A$2:$A$302&lt;'Profile Data'!R86,$A$2:$A$302)),"--")</f>
        <v>0</v>
      </c>
      <c r="I86" cm="1">
        <f t="array" aca="1" ref="I86" ca="1">IF(ISNUMBER(Main!$F$8),MAX(IF($A$2:$A$302&lt;'Profile Data'!S86,$A$2:$A$302)),"--")</f>
        <v>0</v>
      </c>
      <c r="J86" t="str" cm="1">
        <f t="array" aca="1" ref="J86" ca="1">IF(ISNUMBER(Main!$F$9),MAX(IF($A$2:$A$302&lt;'Profile Data'!T86,$A$2:$A$302)),"--")</f>
        <v>--</v>
      </c>
      <c r="K86" t="str" cm="1">
        <f t="array" aca="1" ref="K86" ca="1">IF(ISNUMBER(Main!$F$10),MAX(IF($A$2:$A$302&lt;'Profile Data'!U86,$A$2:$A$302)),"--")</f>
        <v>--</v>
      </c>
      <c r="L86" t="str" cm="1">
        <f t="array" aca="1" ref="L86" ca="1">IF(ISNUMBER(Main!$F$11),MAX(IF($A$2:$A$302&lt;'Profile Data'!V86,$A$2:$A$302)),"--")</f>
        <v>--</v>
      </c>
      <c r="M86" t="str" cm="1">
        <f t="array" aca="1" ref="M86" ca="1">IF(ISNUMBER(Main!$F$12),MAX(IF($A$2:$A$302&lt;'Profile Data'!W86,$A$2:$A$302)),"--")</f>
        <v>--</v>
      </c>
      <c r="N86" t="str" cm="1">
        <f t="array" aca="1" ref="N86" ca="1">IF(ISNUMBER(Main!$F$13),MAX(IF($A$2:$A$302&lt;'Profile Data'!X86,$A$2:$A$302)),"--")</f>
        <v>--</v>
      </c>
      <c r="O86" t="str" cm="1">
        <f t="array" aca="1" ref="O86" ca="1">IF(ISNUMBER(Main!$F$14),MAX(IF($A$2:$A$302&lt;'Profile Data'!Y86,$A$2:$A$302)),"--")</f>
        <v>--</v>
      </c>
      <c r="Q86" cm="1">
        <f t="array" aca="1" ref="Q86" ca="1">IF(ISNUMBER(Main!$F$3),MIN(IF($A$2:$A$302&gt;'Profile Data'!N86,$A$2:$A$302)),"--")</f>
        <v>285</v>
      </c>
      <c r="R86" cm="1">
        <f t="array" aca="1" ref="R86" ca="1">IF(ISNUMBER(Main!$F$4),MIN(IF($A$2:$A$302&gt;'Profile Data'!O86,$A$2:$A$302)),"--")</f>
        <v>285</v>
      </c>
      <c r="S86" cm="1">
        <f t="array" aca="1" ref="S86" ca="1">IF(ISNUMBER(Main!$F$5),MIN(IF($A$2:$A$302&gt;'Profile Data'!P86,$A$2:$A$302)),"--")</f>
        <v>285</v>
      </c>
      <c r="T86" cm="1">
        <f t="array" aca="1" ref="T86" ca="1">IF(ISNUMBER(Main!$F$6),MIN(IF($A$2:$A$302&gt;'Profile Data'!Q86,$A$2:$A$302)),"--")</f>
        <v>285</v>
      </c>
      <c r="U86" cm="1">
        <f t="array" aca="1" ref="U86" ca="1">IF(ISNUMBER(Main!$F$7),MIN(IF($A$2:$A$302&gt;'Profile Data'!R86,$A$2:$A$302)),"--")</f>
        <v>285</v>
      </c>
      <c r="V86" cm="1">
        <f t="array" aca="1" ref="V86" ca="1">IF(ISNUMBER(Main!$F$8),MIN(IF($A$2:$A$302&gt;'Profile Data'!S86,$A$2:$A$302)),"--")</f>
        <v>285</v>
      </c>
      <c r="W86" t="str" cm="1">
        <f t="array" aca="1" ref="W86" ca="1">IF(ISNUMBER(Main!$F$9),MIN(IF($A$2:$A$302&gt;'Profile Data'!T86,$A$2:$A$302)),"--")</f>
        <v>--</v>
      </c>
      <c r="X86" t="str" cm="1">
        <f t="array" aca="1" ref="X86" ca="1">IF(ISNUMBER(Main!$F$10),MIN(IF($A$2:$A$302&gt;'Profile Data'!U86,$A$2:$A$302)),"--")</f>
        <v>--</v>
      </c>
      <c r="Y86" t="str" cm="1">
        <f t="array" aca="1" ref="Y86" ca="1">IF(ISNUMBER(Main!$F$11),MIN(IF($A$2:$A$302&gt;'Profile Data'!V86,$A$2:$A$302)),"--")</f>
        <v>--</v>
      </c>
      <c r="Z86" t="str" cm="1">
        <f t="array" aca="1" ref="Z86" ca="1">IF(ISNUMBER(Main!$F$12),MIN(IF($A$2:$A$302&gt;'Profile Data'!W86,$A$2:$A$302)),"--")</f>
        <v>--</v>
      </c>
      <c r="AA86" t="str" cm="1">
        <f t="array" aca="1" ref="AA86" ca="1">IF(ISNUMBER(Main!$F$13),MIN(IF($A$2:$A$302&gt;'Profile Data'!X86,$A$2:$A$302)),"--")</f>
        <v>--</v>
      </c>
      <c r="AB86" t="str" cm="1">
        <f t="array" aca="1" ref="AB86" ca="1">IF(ISNUMBER(Main!$F$14),MIN(IF($A$2:$A$302&gt;'Profile Data'!Y86,$A$2:$A$302)),"--")</f>
        <v>--</v>
      </c>
      <c r="AD86" t="e">
        <f ca="1">IF(ISNUMBER(Main!$F$3),INDEX($B$2:$B$302,MATCH(D86,$A$2:$A$302,0)),"--")</f>
        <v>#N/A</v>
      </c>
      <c r="AE86" t="e">
        <f ca="1">IF(ISNUMBER(Main!$F$4),INDEX($B$2:$B$302,MATCH(E86,$A$2:$A$302,0)),"--")</f>
        <v>#N/A</v>
      </c>
      <c r="AF86" t="e">
        <f ca="1">IF(ISNUMBER(Main!$F$5),INDEX($B$2:$B$302,MATCH(F86,$A$2:$A$302,0)),"--")</f>
        <v>#N/A</v>
      </c>
      <c r="AG86" t="e">
        <f ca="1">IF(ISNUMBER(Main!$F$6),INDEX($B$2:$B$302,MATCH(G86,$A$2:$A$302,0)),"--")</f>
        <v>#N/A</v>
      </c>
      <c r="AH86" t="e">
        <f ca="1">IF(ISNUMBER(Main!$F$7),INDEX($B$2:$B$302,MATCH(H86,$A$2:$A$302,0)),"--")</f>
        <v>#N/A</v>
      </c>
      <c r="AI86" t="e">
        <f ca="1">IF(ISNUMBER(Main!$F$8),INDEX($B$2:$B$302,MATCH(I86,$A$2:$A$302,0)),"--")</f>
        <v>#N/A</v>
      </c>
      <c r="AJ86" t="str">
        <f ca="1">IF(ISNUMBER(Main!$F$9),INDEX($B$2:$B$302,MATCH(J86,$A$2:$A$302,0)),"--")</f>
        <v>--</v>
      </c>
      <c r="AK86" t="str">
        <f ca="1">IF(ISNUMBER(Main!$F$10),INDEX($B$2:$B$302,MATCH(K86,$A$2:$A$302,0)),"--")</f>
        <v>--</v>
      </c>
      <c r="AL86" t="str">
        <f ca="1">IF(ISNUMBER(Main!$F$11),INDEX($B$2:$B$302,MATCH(L86,$A$2:$A$302,0)),"--")</f>
        <v>--</v>
      </c>
      <c r="AM86" t="str">
        <f ca="1">IF(ISNUMBER(Main!$F$12),INDEX($B$2:$B$302,MATCH(M86,$A$2:$A$302,0)),"--")</f>
        <v>--</v>
      </c>
      <c r="AN86" t="str">
        <f ca="1">IF(ISNUMBER(Main!$F$13),INDEX($B$2:$B$302,MATCH(N86,$A$2:$A$302,0)),"--")</f>
        <v>--</v>
      </c>
      <c r="AO86" t="str">
        <f ca="1">IF(ISNUMBER(Main!$F$14),INDEX($B$2:$B$302,MATCH(O86,$A$2:$A$302,0)),"--")</f>
        <v>--</v>
      </c>
      <c r="AQ86">
        <f ca="1">IF(ISNUMBER(Main!$F$3),INDEX($B$2:$B$302,MATCH(Q86,$A$2:$A$302,0)),"--")</f>
        <v>0</v>
      </c>
      <c r="AR86">
        <f ca="1">IF(ISNUMBER(Main!$F$4),INDEX($B$2:$B$302,MATCH(R86,$A$2:$A$302,0)),"--")</f>
        <v>0</v>
      </c>
      <c r="AS86">
        <f ca="1">IF(ISNUMBER(Main!$F$5),INDEX($B$2:$B$302,MATCH(S86,$A$2:$A$302,0)),"--")</f>
        <v>0</v>
      </c>
      <c r="AT86">
        <f ca="1">IF(ISNUMBER(Main!$F$6),INDEX($B$2:$B$302,MATCH(T86,$A$2:$A$302,0)),"--")</f>
        <v>0</v>
      </c>
      <c r="AU86">
        <f ca="1">IF(ISNUMBER(Main!$F$7),INDEX($B$2:$B$302,MATCH(U86,$A$2:$A$302,0)),"--")</f>
        <v>0</v>
      </c>
      <c r="AV86">
        <f ca="1">IF(ISNUMBER(Main!$F$8),INDEX($B$2:$B$302,MATCH(V86,$A$2:$A$302,0)),"--")</f>
        <v>0</v>
      </c>
      <c r="AW86" t="str">
        <f ca="1">IF(ISNUMBER(Main!$F$9),INDEX($B$2:$B$302,MATCH(W86,$A$2:$A$302,0)),"--")</f>
        <v>--</v>
      </c>
      <c r="AX86" t="str">
        <f ca="1">IF(ISNUMBER(Main!$F$10),INDEX($B$2:$B$302,MATCH(X86,$A$2:$A$302,0)),"--")</f>
        <v>--</v>
      </c>
      <c r="AY86" t="str">
        <f ca="1">IF(ISNUMBER(Main!$F$11),INDEX($B$2:$B$302,MATCH(Y86,$A$2:$A$302,0)),"--")</f>
        <v>--</v>
      </c>
      <c r="AZ86" t="str">
        <f ca="1">IF(ISNUMBER(Main!$F$12),INDEX($B$2:$B$302,MATCH(Z86,$A$2:$A$302,0)),"--")</f>
        <v>--</v>
      </c>
      <c r="BA86" t="str">
        <f ca="1">IF(ISNUMBER(Main!$F$13),INDEX($B$2:$B$302,MATCH(AA86,$A$2:$A$302,0)),"--")</f>
        <v>--</v>
      </c>
      <c r="BB86" t="str">
        <f ca="1">IF(ISNUMBER(Main!$F$14),INDEX($B$2:$B$302,MATCH(AB86,$A$2:$A$302,0)),"--")</f>
        <v>--</v>
      </c>
      <c r="BD86">
        <f ca="1">IF(ISNUMBER(Main!$F$3),IF(D86=0,0,(('Profile Data'!N86-D86)*(AQ86-AD86))/(Q86-D86)+AD86),"--")</f>
        <v>0</v>
      </c>
      <c r="BE86">
        <f ca="1">IF(ISNUMBER(Main!$F$4),IF(E86=0,0,(('Profile Data'!O86-E86)*(AR86-AE86))/(R86-E86)+AE86),"--")</f>
        <v>0</v>
      </c>
      <c r="BF86">
        <f ca="1">IF(ISNUMBER(Main!$F$5),IF(F86=0,0,(('Profile Data'!P86-F86)*(AS86-AF86))/(S86-F86)+AF86),"--")</f>
        <v>0</v>
      </c>
      <c r="BG86">
        <f ca="1">IF(ISNUMBER(Main!$F$6),IF(G86=0,0,(('Profile Data'!Q86-G86)*(AT86-AG86))/(T86-G86)+AG86),"--")</f>
        <v>0</v>
      </c>
      <c r="BH86">
        <f ca="1">IF(ISNUMBER(Main!$F$7),IF(H86=0,0,(('Profile Data'!R86-H86)*(AU86-AH86))/(U86-H86)+AH86),"--")</f>
        <v>0</v>
      </c>
      <c r="BI86">
        <f ca="1">IF(ISNUMBER(Main!$F$8),IF(I86=0,0,(('Profile Data'!S86-I86)*(AV86-AI86))/(V86-I86)+AI86),"--")</f>
        <v>0</v>
      </c>
      <c r="BJ86" t="str">
        <f ca="1">IF(ISNUMBER(Main!$F$9),IF(J86=0,0,(('Profile Data'!T86-J86)*(AW86-AJ86))/(W86-J86)+AJ86),"--")</f>
        <v>--</v>
      </c>
      <c r="BK86" t="str">
        <f ca="1">IF(ISNUMBER(Main!$F$10),IF(K86=0,0,(('Profile Data'!U86-K86)*(AX86-AK86))/(X86-K86)+AK86),"--")</f>
        <v>--</v>
      </c>
      <c r="BL86" t="str">
        <f ca="1">IF(ISNUMBER(Main!$F$11),IF(L86=0,0,(('Profile Data'!V86-L86)*(AY86-AL86))/(Y86-L86)+AL86),"--")</f>
        <v>--</v>
      </c>
      <c r="BM86" t="str">
        <f ca="1">IF(ISNUMBER(Main!$F$12),IF(M86=0,0,(('Profile Data'!W86-M86)*(AZ86-AM86))/(Z86-M86)+AM86),"--")</f>
        <v>--</v>
      </c>
      <c r="BN86" t="str">
        <f ca="1">IF(ISNUMBER(Main!$F$13),IF(N86=0,0,(('Profile Data'!X86-N86)*(BA86-AN86))/(AA86-N86)+AN86),"--")</f>
        <v>--</v>
      </c>
      <c r="BO86" t="str">
        <f ca="1">IF(ISNUMBER(Main!$F$14),IF(O86=0,0,(('Profile Data'!Y86-O86)*(BB86-AO86))/(AB86-O86)+AO86),"--")</f>
        <v>--</v>
      </c>
    </row>
    <row r="87" spans="1:67" x14ac:dyDescent="0.3">
      <c r="A87">
        <v>500</v>
      </c>
      <c r="B87">
        <v>215645</v>
      </c>
      <c r="D87" cm="1">
        <f t="array" aca="1" ref="D87" ca="1">IF(ISNUMBER(Main!$F$3),MAX(IF($A$2:$A$302&lt;'Profile Data'!N87,$A$2:$A$302)),"--")</f>
        <v>0</v>
      </c>
      <c r="E87" cm="1">
        <f t="array" aca="1" ref="E87" ca="1">IF(ISNUMBER(Main!$F$4),MAX(IF($A$2:$A$302&lt;'Profile Data'!O87,$A$2:$A$302)),"--")</f>
        <v>0</v>
      </c>
      <c r="F87" cm="1">
        <f t="array" aca="1" ref="F87" ca="1">IF(ISNUMBER(Main!$F$5),MAX(IF($A$2:$A$302&lt;'Profile Data'!P87,$A$2:$A$302)),"--")</f>
        <v>0</v>
      </c>
      <c r="G87" cm="1">
        <f t="array" aca="1" ref="G87" ca="1">IF(ISNUMBER(Main!$F$6),MAX(IF($A$2:$A$302&lt;'Profile Data'!Q87,$A$2:$A$302)),"--")</f>
        <v>0</v>
      </c>
      <c r="H87" cm="1">
        <f t="array" aca="1" ref="H87" ca="1">IF(ISNUMBER(Main!$F$7),MAX(IF($A$2:$A$302&lt;'Profile Data'!R87,$A$2:$A$302)),"--")</f>
        <v>0</v>
      </c>
      <c r="I87" cm="1">
        <f t="array" aca="1" ref="I87" ca="1">IF(ISNUMBER(Main!$F$8),MAX(IF($A$2:$A$302&lt;'Profile Data'!S87,$A$2:$A$302)),"--")</f>
        <v>0</v>
      </c>
      <c r="J87" t="str" cm="1">
        <f t="array" aca="1" ref="J87" ca="1">IF(ISNUMBER(Main!$F$9),MAX(IF($A$2:$A$302&lt;'Profile Data'!T87,$A$2:$A$302)),"--")</f>
        <v>--</v>
      </c>
      <c r="K87" t="str" cm="1">
        <f t="array" aca="1" ref="K87" ca="1">IF(ISNUMBER(Main!$F$10),MAX(IF($A$2:$A$302&lt;'Profile Data'!U87,$A$2:$A$302)),"--")</f>
        <v>--</v>
      </c>
      <c r="L87" t="str" cm="1">
        <f t="array" aca="1" ref="L87" ca="1">IF(ISNUMBER(Main!$F$11),MAX(IF($A$2:$A$302&lt;'Profile Data'!V87,$A$2:$A$302)),"--")</f>
        <v>--</v>
      </c>
      <c r="M87" t="str" cm="1">
        <f t="array" aca="1" ref="M87" ca="1">IF(ISNUMBER(Main!$F$12),MAX(IF($A$2:$A$302&lt;'Profile Data'!W87,$A$2:$A$302)),"--")</f>
        <v>--</v>
      </c>
      <c r="N87" t="str" cm="1">
        <f t="array" aca="1" ref="N87" ca="1">IF(ISNUMBER(Main!$F$13),MAX(IF($A$2:$A$302&lt;'Profile Data'!X87,$A$2:$A$302)),"--")</f>
        <v>--</v>
      </c>
      <c r="O87" t="str" cm="1">
        <f t="array" aca="1" ref="O87" ca="1">IF(ISNUMBER(Main!$F$14),MAX(IF($A$2:$A$302&lt;'Profile Data'!Y87,$A$2:$A$302)),"--")</f>
        <v>--</v>
      </c>
      <c r="Q87" cm="1">
        <f t="array" aca="1" ref="Q87" ca="1">IF(ISNUMBER(Main!$F$3),MIN(IF($A$2:$A$302&gt;'Profile Data'!N87,$A$2:$A$302)),"--")</f>
        <v>285</v>
      </c>
      <c r="R87" cm="1">
        <f t="array" aca="1" ref="R87" ca="1">IF(ISNUMBER(Main!$F$4),MIN(IF($A$2:$A$302&gt;'Profile Data'!O87,$A$2:$A$302)),"--")</f>
        <v>285</v>
      </c>
      <c r="S87" cm="1">
        <f t="array" aca="1" ref="S87" ca="1">IF(ISNUMBER(Main!$F$5),MIN(IF($A$2:$A$302&gt;'Profile Data'!P87,$A$2:$A$302)),"--")</f>
        <v>285</v>
      </c>
      <c r="T87" cm="1">
        <f t="array" aca="1" ref="T87" ca="1">IF(ISNUMBER(Main!$F$6),MIN(IF($A$2:$A$302&gt;'Profile Data'!Q87,$A$2:$A$302)),"--")</f>
        <v>285</v>
      </c>
      <c r="U87" cm="1">
        <f t="array" aca="1" ref="U87" ca="1">IF(ISNUMBER(Main!$F$7),MIN(IF($A$2:$A$302&gt;'Profile Data'!R87,$A$2:$A$302)),"--")</f>
        <v>285</v>
      </c>
      <c r="V87" cm="1">
        <f t="array" aca="1" ref="V87" ca="1">IF(ISNUMBER(Main!$F$8),MIN(IF($A$2:$A$302&gt;'Profile Data'!S87,$A$2:$A$302)),"--")</f>
        <v>285</v>
      </c>
      <c r="W87" t="str" cm="1">
        <f t="array" aca="1" ref="W87" ca="1">IF(ISNUMBER(Main!$F$9),MIN(IF($A$2:$A$302&gt;'Profile Data'!T87,$A$2:$A$302)),"--")</f>
        <v>--</v>
      </c>
      <c r="X87" t="str" cm="1">
        <f t="array" aca="1" ref="X87" ca="1">IF(ISNUMBER(Main!$F$10),MIN(IF($A$2:$A$302&gt;'Profile Data'!U87,$A$2:$A$302)),"--")</f>
        <v>--</v>
      </c>
      <c r="Y87" t="str" cm="1">
        <f t="array" aca="1" ref="Y87" ca="1">IF(ISNUMBER(Main!$F$11),MIN(IF($A$2:$A$302&gt;'Profile Data'!V87,$A$2:$A$302)),"--")</f>
        <v>--</v>
      </c>
      <c r="Z87" t="str" cm="1">
        <f t="array" aca="1" ref="Z87" ca="1">IF(ISNUMBER(Main!$F$12),MIN(IF($A$2:$A$302&gt;'Profile Data'!W87,$A$2:$A$302)),"--")</f>
        <v>--</v>
      </c>
      <c r="AA87" t="str" cm="1">
        <f t="array" aca="1" ref="AA87" ca="1">IF(ISNUMBER(Main!$F$13),MIN(IF($A$2:$A$302&gt;'Profile Data'!X87,$A$2:$A$302)),"--")</f>
        <v>--</v>
      </c>
      <c r="AB87" t="str" cm="1">
        <f t="array" aca="1" ref="AB87" ca="1">IF(ISNUMBER(Main!$F$14),MIN(IF($A$2:$A$302&gt;'Profile Data'!Y87,$A$2:$A$302)),"--")</f>
        <v>--</v>
      </c>
      <c r="AD87" t="e">
        <f ca="1">IF(ISNUMBER(Main!$F$3),INDEX($B$2:$B$302,MATCH(D87,$A$2:$A$302,0)),"--")</f>
        <v>#N/A</v>
      </c>
      <c r="AE87" t="e">
        <f ca="1">IF(ISNUMBER(Main!$F$4),INDEX($B$2:$B$302,MATCH(E87,$A$2:$A$302,0)),"--")</f>
        <v>#N/A</v>
      </c>
      <c r="AF87" t="e">
        <f ca="1">IF(ISNUMBER(Main!$F$5),INDEX($B$2:$B$302,MATCH(F87,$A$2:$A$302,0)),"--")</f>
        <v>#N/A</v>
      </c>
      <c r="AG87" t="e">
        <f ca="1">IF(ISNUMBER(Main!$F$6),INDEX($B$2:$B$302,MATCH(G87,$A$2:$A$302,0)),"--")</f>
        <v>#N/A</v>
      </c>
      <c r="AH87" t="e">
        <f ca="1">IF(ISNUMBER(Main!$F$7),INDEX($B$2:$B$302,MATCH(H87,$A$2:$A$302,0)),"--")</f>
        <v>#N/A</v>
      </c>
      <c r="AI87" t="e">
        <f ca="1">IF(ISNUMBER(Main!$F$8),INDEX($B$2:$B$302,MATCH(I87,$A$2:$A$302,0)),"--")</f>
        <v>#N/A</v>
      </c>
      <c r="AJ87" t="str">
        <f ca="1">IF(ISNUMBER(Main!$F$9),INDEX($B$2:$B$302,MATCH(J87,$A$2:$A$302,0)),"--")</f>
        <v>--</v>
      </c>
      <c r="AK87" t="str">
        <f ca="1">IF(ISNUMBER(Main!$F$10),INDEX($B$2:$B$302,MATCH(K87,$A$2:$A$302,0)),"--")</f>
        <v>--</v>
      </c>
      <c r="AL87" t="str">
        <f ca="1">IF(ISNUMBER(Main!$F$11),INDEX($B$2:$B$302,MATCH(L87,$A$2:$A$302,0)),"--")</f>
        <v>--</v>
      </c>
      <c r="AM87" t="str">
        <f ca="1">IF(ISNUMBER(Main!$F$12),INDEX($B$2:$B$302,MATCH(M87,$A$2:$A$302,0)),"--")</f>
        <v>--</v>
      </c>
      <c r="AN87" t="str">
        <f ca="1">IF(ISNUMBER(Main!$F$13),INDEX($B$2:$B$302,MATCH(N87,$A$2:$A$302,0)),"--")</f>
        <v>--</v>
      </c>
      <c r="AO87" t="str">
        <f ca="1">IF(ISNUMBER(Main!$F$14),INDEX($B$2:$B$302,MATCH(O87,$A$2:$A$302,0)),"--")</f>
        <v>--</v>
      </c>
      <c r="AQ87">
        <f ca="1">IF(ISNUMBER(Main!$F$3),INDEX($B$2:$B$302,MATCH(Q87,$A$2:$A$302,0)),"--")</f>
        <v>0</v>
      </c>
      <c r="AR87">
        <f ca="1">IF(ISNUMBER(Main!$F$4),INDEX($B$2:$B$302,MATCH(R87,$A$2:$A$302,0)),"--")</f>
        <v>0</v>
      </c>
      <c r="AS87">
        <f ca="1">IF(ISNUMBER(Main!$F$5),INDEX($B$2:$B$302,MATCH(S87,$A$2:$A$302,0)),"--")</f>
        <v>0</v>
      </c>
      <c r="AT87">
        <f ca="1">IF(ISNUMBER(Main!$F$6),INDEX($B$2:$B$302,MATCH(T87,$A$2:$A$302,0)),"--")</f>
        <v>0</v>
      </c>
      <c r="AU87">
        <f ca="1">IF(ISNUMBER(Main!$F$7),INDEX($B$2:$B$302,MATCH(U87,$A$2:$A$302,0)),"--")</f>
        <v>0</v>
      </c>
      <c r="AV87">
        <f ca="1">IF(ISNUMBER(Main!$F$8),INDEX($B$2:$B$302,MATCH(V87,$A$2:$A$302,0)),"--")</f>
        <v>0</v>
      </c>
      <c r="AW87" t="str">
        <f ca="1">IF(ISNUMBER(Main!$F$9),INDEX($B$2:$B$302,MATCH(W87,$A$2:$A$302,0)),"--")</f>
        <v>--</v>
      </c>
      <c r="AX87" t="str">
        <f ca="1">IF(ISNUMBER(Main!$F$10),INDEX($B$2:$B$302,MATCH(X87,$A$2:$A$302,0)),"--")</f>
        <v>--</v>
      </c>
      <c r="AY87" t="str">
        <f ca="1">IF(ISNUMBER(Main!$F$11),INDEX($B$2:$B$302,MATCH(Y87,$A$2:$A$302,0)),"--")</f>
        <v>--</v>
      </c>
      <c r="AZ87" t="str">
        <f ca="1">IF(ISNUMBER(Main!$F$12),INDEX($B$2:$B$302,MATCH(Z87,$A$2:$A$302,0)),"--")</f>
        <v>--</v>
      </c>
      <c r="BA87" t="str">
        <f ca="1">IF(ISNUMBER(Main!$F$13),INDEX($B$2:$B$302,MATCH(AA87,$A$2:$A$302,0)),"--")</f>
        <v>--</v>
      </c>
      <c r="BB87" t="str">
        <f ca="1">IF(ISNUMBER(Main!$F$14),INDEX($B$2:$B$302,MATCH(AB87,$A$2:$A$302,0)),"--")</f>
        <v>--</v>
      </c>
      <c r="BD87">
        <f ca="1">IF(ISNUMBER(Main!$F$3),IF(D87=0,0,(('Profile Data'!N87-D87)*(AQ87-AD87))/(Q87-D87)+AD87),"--")</f>
        <v>0</v>
      </c>
      <c r="BE87">
        <f ca="1">IF(ISNUMBER(Main!$F$4),IF(E87=0,0,(('Profile Data'!O87-E87)*(AR87-AE87))/(R87-E87)+AE87),"--")</f>
        <v>0</v>
      </c>
      <c r="BF87">
        <f ca="1">IF(ISNUMBER(Main!$F$5),IF(F87=0,0,(('Profile Data'!P87-F87)*(AS87-AF87))/(S87-F87)+AF87),"--")</f>
        <v>0</v>
      </c>
      <c r="BG87">
        <f ca="1">IF(ISNUMBER(Main!$F$6),IF(G87=0,0,(('Profile Data'!Q87-G87)*(AT87-AG87))/(T87-G87)+AG87),"--")</f>
        <v>0</v>
      </c>
      <c r="BH87">
        <f ca="1">IF(ISNUMBER(Main!$F$7),IF(H87=0,0,(('Profile Data'!R87-H87)*(AU87-AH87))/(U87-H87)+AH87),"--")</f>
        <v>0</v>
      </c>
      <c r="BI87">
        <f ca="1">IF(ISNUMBER(Main!$F$8),IF(I87=0,0,(('Profile Data'!S87-I87)*(AV87-AI87))/(V87-I87)+AI87),"--")</f>
        <v>0</v>
      </c>
      <c r="BJ87" t="str">
        <f ca="1">IF(ISNUMBER(Main!$F$9),IF(J87=0,0,(('Profile Data'!T87-J87)*(AW87-AJ87))/(W87-J87)+AJ87),"--")</f>
        <v>--</v>
      </c>
      <c r="BK87" t="str">
        <f ca="1">IF(ISNUMBER(Main!$F$10),IF(K87=0,0,(('Profile Data'!U87-K87)*(AX87-AK87))/(X87-K87)+AK87),"--")</f>
        <v>--</v>
      </c>
      <c r="BL87" t="str">
        <f ca="1">IF(ISNUMBER(Main!$F$11),IF(L87=0,0,(('Profile Data'!V87-L87)*(AY87-AL87))/(Y87-L87)+AL87),"--")</f>
        <v>--</v>
      </c>
      <c r="BM87" t="str">
        <f ca="1">IF(ISNUMBER(Main!$F$12),IF(M87=0,0,(('Profile Data'!W87-M87)*(AZ87-AM87))/(Z87-M87)+AM87),"--")</f>
        <v>--</v>
      </c>
      <c r="BN87" t="str">
        <f ca="1">IF(ISNUMBER(Main!$F$13),IF(N87=0,0,(('Profile Data'!X87-N87)*(BA87-AN87))/(AA87-N87)+AN87),"--")</f>
        <v>--</v>
      </c>
      <c r="BO87" t="str">
        <f ca="1">IF(ISNUMBER(Main!$F$14),IF(O87=0,0,(('Profile Data'!Y87-O87)*(BB87-AO87))/(AB87-O87)+AO87),"--")</f>
        <v>--</v>
      </c>
    </row>
    <row r="88" spans="1:67" x14ac:dyDescent="0.3">
      <c r="A88">
        <v>499</v>
      </c>
      <c r="B88">
        <v>212716</v>
      </c>
      <c r="D88" cm="1">
        <f t="array" aca="1" ref="D88" ca="1">IF(ISNUMBER(Main!$F$3),MAX(IF($A$2:$A$302&lt;'Profile Data'!N88,$A$2:$A$302)),"--")</f>
        <v>0</v>
      </c>
      <c r="E88" cm="1">
        <f t="array" aca="1" ref="E88" ca="1">IF(ISNUMBER(Main!$F$4),MAX(IF($A$2:$A$302&lt;'Profile Data'!O88,$A$2:$A$302)),"--")</f>
        <v>0</v>
      </c>
      <c r="F88" cm="1">
        <f t="array" aca="1" ref="F88" ca="1">IF(ISNUMBER(Main!$F$5),MAX(IF($A$2:$A$302&lt;'Profile Data'!P88,$A$2:$A$302)),"--")</f>
        <v>0</v>
      </c>
      <c r="G88" cm="1">
        <f t="array" aca="1" ref="G88" ca="1">IF(ISNUMBER(Main!$F$6),MAX(IF($A$2:$A$302&lt;'Profile Data'!Q88,$A$2:$A$302)),"--")</f>
        <v>0</v>
      </c>
      <c r="H88" cm="1">
        <f t="array" aca="1" ref="H88" ca="1">IF(ISNUMBER(Main!$F$7),MAX(IF($A$2:$A$302&lt;'Profile Data'!R88,$A$2:$A$302)),"--")</f>
        <v>0</v>
      </c>
      <c r="I88" cm="1">
        <f t="array" aca="1" ref="I88" ca="1">IF(ISNUMBER(Main!$F$8),MAX(IF($A$2:$A$302&lt;'Profile Data'!S88,$A$2:$A$302)),"--")</f>
        <v>0</v>
      </c>
      <c r="J88" t="str" cm="1">
        <f t="array" aca="1" ref="J88" ca="1">IF(ISNUMBER(Main!$F$9),MAX(IF($A$2:$A$302&lt;'Profile Data'!T88,$A$2:$A$302)),"--")</f>
        <v>--</v>
      </c>
      <c r="K88" t="str" cm="1">
        <f t="array" aca="1" ref="K88" ca="1">IF(ISNUMBER(Main!$F$10),MAX(IF($A$2:$A$302&lt;'Profile Data'!U88,$A$2:$A$302)),"--")</f>
        <v>--</v>
      </c>
      <c r="L88" t="str" cm="1">
        <f t="array" aca="1" ref="L88" ca="1">IF(ISNUMBER(Main!$F$11),MAX(IF($A$2:$A$302&lt;'Profile Data'!V88,$A$2:$A$302)),"--")</f>
        <v>--</v>
      </c>
      <c r="M88" t="str" cm="1">
        <f t="array" aca="1" ref="M88" ca="1">IF(ISNUMBER(Main!$F$12),MAX(IF($A$2:$A$302&lt;'Profile Data'!W88,$A$2:$A$302)),"--")</f>
        <v>--</v>
      </c>
      <c r="N88" t="str" cm="1">
        <f t="array" aca="1" ref="N88" ca="1">IF(ISNUMBER(Main!$F$13),MAX(IF($A$2:$A$302&lt;'Profile Data'!X88,$A$2:$A$302)),"--")</f>
        <v>--</v>
      </c>
      <c r="O88" t="str" cm="1">
        <f t="array" aca="1" ref="O88" ca="1">IF(ISNUMBER(Main!$F$14),MAX(IF($A$2:$A$302&lt;'Profile Data'!Y88,$A$2:$A$302)),"--")</f>
        <v>--</v>
      </c>
      <c r="Q88" cm="1">
        <f t="array" aca="1" ref="Q88" ca="1">IF(ISNUMBER(Main!$F$3),MIN(IF($A$2:$A$302&gt;'Profile Data'!N88,$A$2:$A$302)),"--")</f>
        <v>285</v>
      </c>
      <c r="R88" cm="1">
        <f t="array" aca="1" ref="R88" ca="1">IF(ISNUMBER(Main!$F$4),MIN(IF($A$2:$A$302&gt;'Profile Data'!O88,$A$2:$A$302)),"--")</f>
        <v>285</v>
      </c>
      <c r="S88" cm="1">
        <f t="array" aca="1" ref="S88" ca="1">IF(ISNUMBER(Main!$F$5),MIN(IF($A$2:$A$302&gt;'Profile Data'!P88,$A$2:$A$302)),"--")</f>
        <v>285</v>
      </c>
      <c r="T88" cm="1">
        <f t="array" aca="1" ref="T88" ca="1">IF(ISNUMBER(Main!$F$6),MIN(IF($A$2:$A$302&gt;'Profile Data'!Q88,$A$2:$A$302)),"--")</f>
        <v>285</v>
      </c>
      <c r="U88" cm="1">
        <f t="array" aca="1" ref="U88" ca="1">IF(ISNUMBER(Main!$F$7),MIN(IF($A$2:$A$302&gt;'Profile Data'!R88,$A$2:$A$302)),"--")</f>
        <v>285</v>
      </c>
      <c r="V88" cm="1">
        <f t="array" aca="1" ref="V88" ca="1">IF(ISNUMBER(Main!$F$8),MIN(IF($A$2:$A$302&gt;'Profile Data'!S88,$A$2:$A$302)),"--")</f>
        <v>285</v>
      </c>
      <c r="W88" t="str" cm="1">
        <f t="array" aca="1" ref="W88" ca="1">IF(ISNUMBER(Main!$F$9),MIN(IF($A$2:$A$302&gt;'Profile Data'!T88,$A$2:$A$302)),"--")</f>
        <v>--</v>
      </c>
      <c r="X88" t="str" cm="1">
        <f t="array" aca="1" ref="X88" ca="1">IF(ISNUMBER(Main!$F$10),MIN(IF($A$2:$A$302&gt;'Profile Data'!U88,$A$2:$A$302)),"--")</f>
        <v>--</v>
      </c>
      <c r="Y88" t="str" cm="1">
        <f t="array" aca="1" ref="Y88" ca="1">IF(ISNUMBER(Main!$F$11),MIN(IF($A$2:$A$302&gt;'Profile Data'!V88,$A$2:$A$302)),"--")</f>
        <v>--</v>
      </c>
      <c r="Z88" t="str" cm="1">
        <f t="array" aca="1" ref="Z88" ca="1">IF(ISNUMBER(Main!$F$12),MIN(IF($A$2:$A$302&gt;'Profile Data'!W88,$A$2:$A$302)),"--")</f>
        <v>--</v>
      </c>
      <c r="AA88" t="str" cm="1">
        <f t="array" aca="1" ref="AA88" ca="1">IF(ISNUMBER(Main!$F$13),MIN(IF($A$2:$A$302&gt;'Profile Data'!X88,$A$2:$A$302)),"--")</f>
        <v>--</v>
      </c>
      <c r="AB88" t="str" cm="1">
        <f t="array" aca="1" ref="AB88" ca="1">IF(ISNUMBER(Main!$F$14),MIN(IF($A$2:$A$302&gt;'Profile Data'!Y88,$A$2:$A$302)),"--")</f>
        <v>--</v>
      </c>
      <c r="AD88" t="e">
        <f ca="1">IF(ISNUMBER(Main!$F$3),INDEX($B$2:$B$302,MATCH(D88,$A$2:$A$302,0)),"--")</f>
        <v>#N/A</v>
      </c>
      <c r="AE88" t="e">
        <f ca="1">IF(ISNUMBER(Main!$F$4),INDEX($B$2:$B$302,MATCH(E88,$A$2:$A$302,0)),"--")</f>
        <v>#N/A</v>
      </c>
      <c r="AF88" t="e">
        <f ca="1">IF(ISNUMBER(Main!$F$5),INDEX($B$2:$B$302,MATCH(F88,$A$2:$A$302,0)),"--")</f>
        <v>#N/A</v>
      </c>
      <c r="AG88" t="e">
        <f ca="1">IF(ISNUMBER(Main!$F$6),INDEX($B$2:$B$302,MATCH(G88,$A$2:$A$302,0)),"--")</f>
        <v>#N/A</v>
      </c>
      <c r="AH88" t="e">
        <f ca="1">IF(ISNUMBER(Main!$F$7),INDEX($B$2:$B$302,MATCH(H88,$A$2:$A$302,0)),"--")</f>
        <v>#N/A</v>
      </c>
      <c r="AI88" t="e">
        <f ca="1">IF(ISNUMBER(Main!$F$8),INDEX($B$2:$B$302,MATCH(I88,$A$2:$A$302,0)),"--")</f>
        <v>#N/A</v>
      </c>
      <c r="AJ88" t="str">
        <f ca="1">IF(ISNUMBER(Main!$F$9),INDEX($B$2:$B$302,MATCH(J88,$A$2:$A$302,0)),"--")</f>
        <v>--</v>
      </c>
      <c r="AK88" t="str">
        <f ca="1">IF(ISNUMBER(Main!$F$10),INDEX($B$2:$B$302,MATCH(K88,$A$2:$A$302,0)),"--")</f>
        <v>--</v>
      </c>
      <c r="AL88" t="str">
        <f ca="1">IF(ISNUMBER(Main!$F$11),INDEX($B$2:$B$302,MATCH(L88,$A$2:$A$302,0)),"--")</f>
        <v>--</v>
      </c>
      <c r="AM88" t="str">
        <f ca="1">IF(ISNUMBER(Main!$F$12),INDEX($B$2:$B$302,MATCH(M88,$A$2:$A$302,0)),"--")</f>
        <v>--</v>
      </c>
      <c r="AN88" t="str">
        <f ca="1">IF(ISNUMBER(Main!$F$13),INDEX($B$2:$B$302,MATCH(N88,$A$2:$A$302,0)),"--")</f>
        <v>--</v>
      </c>
      <c r="AO88" t="str">
        <f ca="1">IF(ISNUMBER(Main!$F$14),INDEX($B$2:$B$302,MATCH(O88,$A$2:$A$302,0)),"--")</f>
        <v>--</v>
      </c>
      <c r="AQ88">
        <f ca="1">IF(ISNUMBER(Main!$F$3),INDEX($B$2:$B$302,MATCH(Q88,$A$2:$A$302,0)),"--")</f>
        <v>0</v>
      </c>
      <c r="AR88">
        <f ca="1">IF(ISNUMBER(Main!$F$4),INDEX($B$2:$B$302,MATCH(R88,$A$2:$A$302,0)),"--")</f>
        <v>0</v>
      </c>
      <c r="AS88">
        <f ca="1">IF(ISNUMBER(Main!$F$5),INDEX($B$2:$B$302,MATCH(S88,$A$2:$A$302,0)),"--")</f>
        <v>0</v>
      </c>
      <c r="AT88">
        <f ca="1">IF(ISNUMBER(Main!$F$6),INDEX($B$2:$B$302,MATCH(T88,$A$2:$A$302,0)),"--")</f>
        <v>0</v>
      </c>
      <c r="AU88">
        <f ca="1">IF(ISNUMBER(Main!$F$7),INDEX($B$2:$B$302,MATCH(U88,$A$2:$A$302,0)),"--")</f>
        <v>0</v>
      </c>
      <c r="AV88">
        <f ca="1">IF(ISNUMBER(Main!$F$8),INDEX($B$2:$B$302,MATCH(V88,$A$2:$A$302,0)),"--")</f>
        <v>0</v>
      </c>
      <c r="AW88" t="str">
        <f ca="1">IF(ISNUMBER(Main!$F$9),INDEX($B$2:$B$302,MATCH(W88,$A$2:$A$302,0)),"--")</f>
        <v>--</v>
      </c>
      <c r="AX88" t="str">
        <f ca="1">IF(ISNUMBER(Main!$F$10),INDEX($B$2:$B$302,MATCH(X88,$A$2:$A$302,0)),"--")</f>
        <v>--</v>
      </c>
      <c r="AY88" t="str">
        <f ca="1">IF(ISNUMBER(Main!$F$11),INDEX($B$2:$B$302,MATCH(Y88,$A$2:$A$302,0)),"--")</f>
        <v>--</v>
      </c>
      <c r="AZ88" t="str">
        <f ca="1">IF(ISNUMBER(Main!$F$12),INDEX($B$2:$B$302,MATCH(Z88,$A$2:$A$302,0)),"--")</f>
        <v>--</v>
      </c>
      <c r="BA88" t="str">
        <f ca="1">IF(ISNUMBER(Main!$F$13),INDEX($B$2:$B$302,MATCH(AA88,$A$2:$A$302,0)),"--")</f>
        <v>--</v>
      </c>
      <c r="BB88" t="str">
        <f ca="1">IF(ISNUMBER(Main!$F$14),INDEX($B$2:$B$302,MATCH(AB88,$A$2:$A$302,0)),"--")</f>
        <v>--</v>
      </c>
      <c r="BD88">
        <f ca="1">IF(ISNUMBER(Main!$F$3),IF(D88=0,0,(('Profile Data'!N88-D88)*(AQ88-AD88))/(Q88-D88)+AD88),"--")</f>
        <v>0</v>
      </c>
      <c r="BE88">
        <f ca="1">IF(ISNUMBER(Main!$F$4),IF(E88=0,0,(('Profile Data'!O88-E88)*(AR88-AE88))/(R88-E88)+AE88),"--")</f>
        <v>0</v>
      </c>
      <c r="BF88">
        <f ca="1">IF(ISNUMBER(Main!$F$5),IF(F88=0,0,(('Profile Data'!P88-F88)*(AS88-AF88))/(S88-F88)+AF88),"--")</f>
        <v>0</v>
      </c>
      <c r="BG88">
        <f ca="1">IF(ISNUMBER(Main!$F$6),IF(G88=0,0,(('Profile Data'!Q88-G88)*(AT88-AG88))/(T88-G88)+AG88),"--")</f>
        <v>0</v>
      </c>
      <c r="BH88">
        <f ca="1">IF(ISNUMBER(Main!$F$7),IF(H88=0,0,(('Profile Data'!R88-H88)*(AU88-AH88))/(U88-H88)+AH88),"--")</f>
        <v>0</v>
      </c>
      <c r="BI88">
        <f ca="1">IF(ISNUMBER(Main!$F$8),IF(I88=0,0,(('Profile Data'!S88-I88)*(AV88-AI88))/(V88-I88)+AI88),"--")</f>
        <v>0</v>
      </c>
      <c r="BJ88" t="str">
        <f ca="1">IF(ISNUMBER(Main!$F$9),IF(J88=0,0,(('Profile Data'!T88-J88)*(AW88-AJ88))/(W88-J88)+AJ88),"--")</f>
        <v>--</v>
      </c>
      <c r="BK88" t="str">
        <f ca="1">IF(ISNUMBER(Main!$F$10),IF(K88=0,0,(('Profile Data'!U88-K88)*(AX88-AK88))/(X88-K88)+AK88),"--")</f>
        <v>--</v>
      </c>
      <c r="BL88" t="str">
        <f ca="1">IF(ISNUMBER(Main!$F$11),IF(L88=0,0,(('Profile Data'!V88-L88)*(AY88-AL88))/(Y88-L88)+AL88),"--")</f>
        <v>--</v>
      </c>
      <c r="BM88" t="str">
        <f ca="1">IF(ISNUMBER(Main!$F$12),IF(M88=0,0,(('Profile Data'!W88-M88)*(AZ88-AM88))/(Z88-M88)+AM88),"--")</f>
        <v>--</v>
      </c>
      <c r="BN88" t="str">
        <f ca="1">IF(ISNUMBER(Main!$F$13),IF(N88=0,0,(('Profile Data'!X88-N88)*(BA88-AN88))/(AA88-N88)+AN88),"--")</f>
        <v>--</v>
      </c>
      <c r="BO88" t="str">
        <f ca="1">IF(ISNUMBER(Main!$F$14),IF(O88=0,0,(('Profile Data'!Y88-O88)*(BB88-AO88))/(AB88-O88)+AO88),"--")</f>
        <v>--</v>
      </c>
    </row>
    <row r="89" spans="1:67" x14ac:dyDescent="0.3">
      <c r="A89">
        <v>498</v>
      </c>
      <c r="B89">
        <v>209812</v>
      </c>
      <c r="D89" cm="1">
        <f t="array" aca="1" ref="D89" ca="1">IF(ISNUMBER(Main!$F$3),MAX(IF($A$2:$A$302&lt;'Profile Data'!N89,$A$2:$A$302)),"--")</f>
        <v>0</v>
      </c>
      <c r="E89" cm="1">
        <f t="array" aca="1" ref="E89" ca="1">IF(ISNUMBER(Main!$F$4),MAX(IF($A$2:$A$302&lt;'Profile Data'!O89,$A$2:$A$302)),"--")</f>
        <v>0</v>
      </c>
      <c r="F89" cm="1">
        <f t="array" aca="1" ref="F89" ca="1">IF(ISNUMBER(Main!$F$5),MAX(IF($A$2:$A$302&lt;'Profile Data'!P89,$A$2:$A$302)),"--")</f>
        <v>0</v>
      </c>
      <c r="G89" cm="1">
        <f t="array" aca="1" ref="G89" ca="1">IF(ISNUMBER(Main!$F$6),MAX(IF($A$2:$A$302&lt;'Profile Data'!Q89,$A$2:$A$302)),"--")</f>
        <v>0</v>
      </c>
      <c r="H89" cm="1">
        <f t="array" aca="1" ref="H89" ca="1">IF(ISNUMBER(Main!$F$7),MAX(IF($A$2:$A$302&lt;'Profile Data'!R89,$A$2:$A$302)),"--")</f>
        <v>0</v>
      </c>
      <c r="I89" cm="1">
        <f t="array" aca="1" ref="I89" ca="1">IF(ISNUMBER(Main!$F$8),MAX(IF($A$2:$A$302&lt;'Profile Data'!S89,$A$2:$A$302)),"--")</f>
        <v>0</v>
      </c>
      <c r="J89" t="str" cm="1">
        <f t="array" aca="1" ref="J89" ca="1">IF(ISNUMBER(Main!$F$9),MAX(IF($A$2:$A$302&lt;'Profile Data'!T89,$A$2:$A$302)),"--")</f>
        <v>--</v>
      </c>
      <c r="K89" t="str" cm="1">
        <f t="array" aca="1" ref="K89" ca="1">IF(ISNUMBER(Main!$F$10),MAX(IF($A$2:$A$302&lt;'Profile Data'!U89,$A$2:$A$302)),"--")</f>
        <v>--</v>
      </c>
      <c r="L89" t="str" cm="1">
        <f t="array" aca="1" ref="L89" ca="1">IF(ISNUMBER(Main!$F$11),MAX(IF($A$2:$A$302&lt;'Profile Data'!V89,$A$2:$A$302)),"--")</f>
        <v>--</v>
      </c>
      <c r="M89" t="str" cm="1">
        <f t="array" aca="1" ref="M89" ca="1">IF(ISNUMBER(Main!$F$12),MAX(IF($A$2:$A$302&lt;'Profile Data'!W89,$A$2:$A$302)),"--")</f>
        <v>--</v>
      </c>
      <c r="N89" t="str" cm="1">
        <f t="array" aca="1" ref="N89" ca="1">IF(ISNUMBER(Main!$F$13),MAX(IF($A$2:$A$302&lt;'Profile Data'!X89,$A$2:$A$302)),"--")</f>
        <v>--</v>
      </c>
      <c r="O89" t="str" cm="1">
        <f t="array" aca="1" ref="O89" ca="1">IF(ISNUMBER(Main!$F$14),MAX(IF($A$2:$A$302&lt;'Profile Data'!Y89,$A$2:$A$302)),"--")</f>
        <v>--</v>
      </c>
      <c r="Q89" cm="1">
        <f t="array" aca="1" ref="Q89" ca="1">IF(ISNUMBER(Main!$F$3),MIN(IF($A$2:$A$302&gt;'Profile Data'!N89,$A$2:$A$302)),"--")</f>
        <v>285</v>
      </c>
      <c r="R89" cm="1">
        <f t="array" aca="1" ref="R89" ca="1">IF(ISNUMBER(Main!$F$4),MIN(IF($A$2:$A$302&gt;'Profile Data'!O89,$A$2:$A$302)),"--")</f>
        <v>285</v>
      </c>
      <c r="S89" cm="1">
        <f t="array" aca="1" ref="S89" ca="1">IF(ISNUMBER(Main!$F$5),MIN(IF($A$2:$A$302&gt;'Profile Data'!P89,$A$2:$A$302)),"--")</f>
        <v>285</v>
      </c>
      <c r="T89" cm="1">
        <f t="array" aca="1" ref="T89" ca="1">IF(ISNUMBER(Main!$F$6),MIN(IF($A$2:$A$302&gt;'Profile Data'!Q89,$A$2:$A$302)),"--")</f>
        <v>285</v>
      </c>
      <c r="U89" cm="1">
        <f t="array" aca="1" ref="U89" ca="1">IF(ISNUMBER(Main!$F$7),MIN(IF($A$2:$A$302&gt;'Profile Data'!R89,$A$2:$A$302)),"--")</f>
        <v>285</v>
      </c>
      <c r="V89" cm="1">
        <f t="array" aca="1" ref="V89" ca="1">IF(ISNUMBER(Main!$F$8),MIN(IF($A$2:$A$302&gt;'Profile Data'!S89,$A$2:$A$302)),"--")</f>
        <v>285</v>
      </c>
      <c r="W89" t="str" cm="1">
        <f t="array" aca="1" ref="W89" ca="1">IF(ISNUMBER(Main!$F$9),MIN(IF($A$2:$A$302&gt;'Profile Data'!T89,$A$2:$A$302)),"--")</f>
        <v>--</v>
      </c>
      <c r="X89" t="str" cm="1">
        <f t="array" aca="1" ref="X89" ca="1">IF(ISNUMBER(Main!$F$10),MIN(IF($A$2:$A$302&gt;'Profile Data'!U89,$A$2:$A$302)),"--")</f>
        <v>--</v>
      </c>
      <c r="Y89" t="str" cm="1">
        <f t="array" aca="1" ref="Y89" ca="1">IF(ISNUMBER(Main!$F$11),MIN(IF($A$2:$A$302&gt;'Profile Data'!V89,$A$2:$A$302)),"--")</f>
        <v>--</v>
      </c>
      <c r="Z89" t="str" cm="1">
        <f t="array" aca="1" ref="Z89" ca="1">IF(ISNUMBER(Main!$F$12),MIN(IF($A$2:$A$302&gt;'Profile Data'!W89,$A$2:$A$302)),"--")</f>
        <v>--</v>
      </c>
      <c r="AA89" t="str" cm="1">
        <f t="array" aca="1" ref="AA89" ca="1">IF(ISNUMBER(Main!$F$13),MIN(IF($A$2:$A$302&gt;'Profile Data'!X89,$A$2:$A$302)),"--")</f>
        <v>--</v>
      </c>
      <c r="AB89" t="str" cm="1">
        <f t="array" aca="1" ref="AB89" ca="1">IF(ISNUMBER(Main!$F$14),MIN(IF($A$2:$A$302&gt;'Profile Data'!Y89,$A$2:$A$302)),"--")</f>
        <v>--</v>
      </c>
      <c r="AD89" t="e">
        <f ca="1">IF(ISNUMBER(Main!$F$3),INDEX($B$2:$B$302,MATCH(D89,$A$2:$A$302,0)),"--")</f>
        <v>#N/A</v>
      </c>
      <c r="AE89" t="e">
        <f ca="1">IF(ISNUMBER(Main!$F$4),INDEX($B$2:$B$302,MATCH(E89,$A$2:$A$302,0)),"--")</f>
        <v>#N/A</v>
      </c>
      <c r="AF89" t="e">
        <f ca="1">IF(ISNUMBER(Main!$F$5),INDEX($B$2:$B$302,MATCH(F89,$A$2:$A$302,0)),"--")</f>
        <v>#N/A</v>
      </c>
      <c r="AG89" t="e">
        <f ca="1">IF(ISNUMBER(Main!$F$6),INDEX($B$2:$B$302,MATCH(G89,$A$2:$A$302,0)),"--")</f>
        <v>#N/A</v>
      </c>
      <c r="AH89" t="e">
        <f ca="1">IF(ISNUMBER(Main!$F$7),INDEX($B$2:$B$302,MATCH(H89,$A$2:$A$302,0)),"--")</f>
        <v>#N/A</v>
      </c>
      <c r="AI89" t="e">
        <f ca="1">IF(ISNUMBER(Main!$F$8),INDEX($B$2:$B$302,MATCH(I89,$A$2:$A$302,0)),"--")</f>
        <v>#N/A</v>
      </c>
      <c r="AJ89" t="str">
        <f ca="1">IF(ISNUMBER(Main!$F$9),INDEX($B$2:$B$302,MATCH(J89,$A$2:$A$302,0)),"--")</f>
        <v>--</v>
      </c>
      <c r="AK89" t="str">
        <f ca="1">IF(ISNUMBER(Main!$F$10),INDEX($B$2:$B$302,MATCH(K89,$A$2:$A$302,0)),"--")</f>
        <v>--</v>
      </c>
      <c r="AL89" t="str">
        <f ca="1">IF(ISNUMBER(Main!$F$11),INDEX($B$2:$B$302,MATCH(L89,$A$2:$A$302,0)),"--")</f>
        <v>--</v>
      </c>
      <c r="AM89" t="str">
        <f ca="1">IF(ISNUMBER(Main!$F$12),INDEX($B$2:$B$302,MATCH(M89,$A$2:$A$302,0)),"--")</f>
        <v>--</v>
      </c>
      <c r="AN89" t="str">
        <f ca="1">IF(ISNUMBER(Main!$F$13),INDEX($B$2:$B$302,MATCH(N89,$A$2:$A$302,0)),"--")</f>
        <v>--</v>
      </c>
      <c r="AO89" t="str">
        <f ca="1">IF(ISNUMBER(Main!$F$14),INDEX($B$2:$B$302,MATCH(O89,$A$2:$A$302,0)),"--")</f>
        <v>--</v>
      </c>
      <c r="AQ89">
        <f ca="1">IF(ISNUMBER(Main!$F$3),INDEX($B$2:$B$302,MATCH(Q89,$A$2:$A$302,0)),"--")</f>
        <v>0</v>
      </c>
      <c r="AR89">
        <f ca="1">IF(ISNUMBER(Main!$F$4),INDEX($B$2:$B$302,MATCH(R89,$A$2:$A$302,0)),"--")</f>
        <v>0</v>
      </c>
      <c r="AS89">
        <f ca="1">IF(ISNUMBER(Main!$F$5),INDEX($B$2:$B$302,MATCH(S89,$A$2:$A$302,0)),"--")</f>
        <v>0</v>
      </c>
      <c r="AT89">
        <f ca="1">IF(ISNUMBER(Main!$F$6),INDEX($B$2:$B$302,MATCH(T89,$A$2:$A$302,0)),"--")</f>
        <v>0</v>
      </c>
      <c r="AU89">
        <f ca="1">IF(ISNUMBER(Main!$F$7),INDEX($B$2:$B$302,MATCH(U89,$A$2:$A$302,0)),"--")</f>
        <v>0</v>
      </c>
      <c r="AV89">
        <f ca="1">IF(ISNUMBER(Main!$F$8),INDEX($B$2:$B$302,MATCH(V89,$A$2:$A$302,0)),"--")</f>
        <v>0</v>
      </c>
      <c r="AW89" t="str">
        <f ca="1">IF(ISNUMBER(Main!$F$9),INDEX($B$2:$B$302,MATCH(W89,$A$2:$A$302,0)),"--")</f>
        <v>--</v>
      </c>
      <c r="AX89" t="str">
        <f ca="1">IF(ISNUMBER(Main!$F$10),INDEX($B$2:$B$302,MATCH(X89,$A$2:$A$302,0)),"--")</f>
        <v>--</v>
      </c>
      <c r="AY89" t="str">
        <f ca="1">IF(ISNUMBER(Main!$F$11),INDEX($B$2:$B$302,MATCH(Y89,$A$2:$A$302,0)),"--")</f>
        <v>--</v>
      </c>
      <c r="AZ89" t="str">
        <f ca="1">IF(ISNUMBER(Main!$F$12),INDEX($B$2:$B$302,MATCH(Z89,$A$2:$A$302,0)),"--")</f>
        <v>--</v>
      </c>
      <c r="BA89" t="str">
        <f ca="1">IF(ISNUMBER(Main!$F$13),INDEX($B$2:$B$302,MATCH(AA89,$A$2:$A$302,0)),"--")</f>
        <v>--</v>
      </c>
      <c r="BB89" t="str">
        <f ca="1">IF(ISNUMBER(Main!$F$14),INDEX($B$2:$B$302,MATCH(AB89,$A$2:$A$302,0)),"--")</f>
        <v>--</v>
      </c>
      <c r="BD89">
        <f ca="1">IF(ISNUMBER(Main!$F$3),IF(D89=0,0,(('Profile Data'!N89-D89)*(AQ89-AD89))/(Q89-D89)+AD89),"--")</f>
        <v>0</v>
      </c>
      <c r="BE89">
        <f ca="1">IF(ISNUMBER(Main!$F$4),IF(E89=0,0,(('Profile Data'!O89-E89)*(AR89-AE89))/(R89-E89)+AE89),"--")</f>
        <v>0</v>
      </c>
      <c r="BF89">
        <f ca="1">IF(ISNUMBER(Main!$F$5),IF(F89=0,0,(('Profile Data'!P89-F89)*(AS89-AF89))/(S89-F89)+AF89),"--")</f>
        <v>0</v>
      </c>
      <c r="BG89">
        <f ca="1">IF(ISNUMBER(Main!$F$6),IF(G89=0,0,(('Profile Data'!Q89-G89)*(AT89-AG89))/(T89-G89)+AG89),"--")</f>
        <v>0</v>
      </c>
      <c r="BH89">
        <f ca="1">IF(ISNUMBER(Main!$F$7),IF(H89=0,0,(('Profile Data'!R89-H89)*(AU89-AH89))/(U89-H89)+AH89),"--")</f>
        <v>0</v>
      </c>
      <c r="BI89">
        <f ca="1">IF(ISNUMBER(Main!$F$8),IF(I89=0,0,(('Profile Data'!S89-I89)*(AV89-AI89))/(V89-I89)+AI89),"--")</f>
        <v>0</v>
      </c>
      <c r="BJ89" t="str">
        <f ca="1">IF(ISNUMBER(Main!$F$9),IF(J89=0,0,(('Profile Data'!T89-J89)*(AW89-AJ89))/(W89-J89)+AJ89),"--")</f>
        <v>--</v>
      </c>
      <c r="BK89" t="str">
        <f ca="1">IF(ISNUMBER(Main!$F$10),IF(K89=0,0,(('Profile Data'!U89-K89)*(AX89-AK89))/(X89-K89)+AK89),"--")</f>
        <v>--</v>
      </c>
      <c r="BL89" t="str">
        <f ca="1">IF(ISNUMBER(Main!$F$11),IF(L89=0,0,(('Profile Data'!V89-L89)*(AY89-AL89))/(Y89-L89)+AL89),"--")</f>
        <v>--</v>
      </c>
      <c r="BM89" t="str">
        <f ca="1">IF(ISNUMBER(Main!$F$12),IF(M89=0,0,(('Profile Data'!W89-M89)*(AZ89-AM89))/(Z89-M89)+AM89),"--")</f>
        <v>--</v>
      </c>
      <c r="BN89" t="str">
        <f ca="1">IF(ISNUMBER(Main!$F$13),IF(N89=0,0,(('Profile Data'!X89-N89)*(BA89-AN89))/(AA89-N89)+AN89),"--")</f>
        <v>--</v>
      </c>
      <c r="BO89" t="str">
        <f ca="1">IF(ISNUMBER(Main!$F$14),IF(O89=0,0,(('Profile Data'!Y89-O89)*(BB89-AO89))/(AB89-O89)+AO89),"--")</f>
        <v>--</v>
      </c>
    </row>
    <row r="90" spans="1:67" x14ac:dyDescent="0.3">
      <c r="A90">
        <v>497</v>
      </c>
      <c r="B90">
        <v>206932</v>
      </c>
      <c r="D90" cm="1">
        <f t="array" aca="1" ref="D90" ca="1">IF(ISNUMBER(Main!$F$3),MAX(IF($A$2:$A$302&lt;'Profile Data'!N90,$A$2:$A$302)),"--")</f>
        <v>0</v>
      </c>
      <c r="E90" cm="1">
        <f t="array" aca="1" ref="E90" ca="1">IF(ISNUMBER(Main!$F$4),MAX(IF($A$2:$A$302&lt;'Profile Data'!O90,$A$2:$A$302)),"--")</f>
        <v>0</v>
      </c>
      <c r="F90" cm="1">
        <f t="array" aca="1" ref="F90" ca="1">IF(ISNUMBER(Main!$F$5),MAX(IF($A$2:$A$302&lt;'Profile Data'!P90,$A$2:$A$302)),"--")</f>
        <v>0</v>
      </c>
      <c r="G90" cm="1">
        <f t="array" aca="1" ref="G90" ca="1">IF(ISNUMBER(Main!$F$6),MAX(IF($A$2:$A$302&lt;'Profile Data'!Q90,$A$2:$A$302)),"--")</f>
        <v>0</v>
      </c>
      <c r="H90" cm="1">
        <f t="array" aca="1" ref="H90" ca="1">IF(ISNUMBER(Main!$F$7),MAX(IF($A$2:$A$302&lt;'Profile Data'!R90,$A$2:$A$302)),"--")</f>
        <v>0</v>
      </c>
      <c r="I90" cm="1">
        <f t="array" aca="1" ref="I90" ca="1">IF(ISNUMBER(Main!$F$8),MAX(IF($A$2:$A$302&lt;'Profile Data'!S90,$A$2:$A$302)),"--")</f>
        <v>0</v>
      </c>
      <c r="J90" t="str" cm="1">
        <f t="array" aca="1" ref="J90" ca="1">IF(ISNUMBER(Main!$F$9),MAX(IF($A$2:$A$302&lt;'Profile Data'!T90,$A$2:$A$302)),"--")</f>
        <v>--</v>
      </c>
      <c r="K90" t="str" cm="1">
        <f t="array" aca="1" ref="K90" ca="1">IF(ISNUMBER(Main!$F$10),MAX(IF($A$2:$A$302&lt;'Profile Data'!U90,$A$2:$A$302)),"--")</f>
        <v>--</v>
      </c>
      <c r="L90" t="str" cm="1">
        <f t="array" aca="1" ref="L90" ca="1">IF(ISNUMBER(Main!$F$11),MAX(IF($A$2:$A$302&lt;'Profile Data'!V90,$A$2:$A$302)),"--")</f>
        <v>--</v>
      </c>
      <c r="M90" t="str" cm="1">
        <f t="array" aca="1" ref="M90" ca="1">IF(ISNUMBER(Main!$F$12),MAX(IF($A$2:$A$302&lt;'Profile Data'!W90,$A$2:$A$302)),"--")</f>
        <v>--</v>
      </c>
      <c r="N90" t="str" cm="1">
        <f t="array" aca="1" ref="N90" ca="1">IF(ISNUMBER(Main!$F$13),MAX(IF($A$2:$A$302&lt;'Profile Data'!X90,$A$2:$A$302)),"--")</f>
        <v>--</v>
      </c>
      <c r="O90" t="str" cm="1">
        <f t="array" aca="1" ref="O90" ca="1">IF(ISNUMBER(Main!$F$14),MAX(IF($A$2:$A$302&lt;'Profile Data'!Y90,$A$2:$A$302)),"--")</f>
        <v>--</v>
      </c>
      <c r="Q90" cm="1">
        <f t="array" aca="1" ref="Q90" ca="1">IF(ISNUMBER(Main!$F$3),MIN(IF($A$2:$A$302&gt;'Profile Data'!N90,$A$2:$A$302)),"--")</f>
        <v>285</v>
      </c>
      <c r="R90" cm="1">
        <f t="array" aca="1" ref="R90" ca="1">IF(ISNUMBER(Main!$F$4),MIN(IF($A$2:$A$302&gt;'Profile Data'!O90,$A$2:$A$302)),"--")</f>
        <v>285</v>
      </c>
      <c r="S90" cm="1">
        <f t="array" aca="1" ref="S90" ca="1">IF(ISNUMBER(Main!$F$5),MIN(IF($A$2:$A$302&gt;'Profile Data'!P90,$A$2:$A$302)),"--")</f>
        <v>285</v>
      </c>
      <c r="T90" cm="1">
        <f t="array" aca="1" ref="T90" ca="1">IF(ISNUMBER(Main!$F$6),MIN(IF($A$2:$A$302&gt;'Profile Data'!Q90,$A$2:$A$302)),"--")</f>
        <v>285</v>
      </c>
      <c r="U90" cm="1">
        <f t="array" aca="1" ref="U90" ca="1">IF(ISNUMBER(Main!$F$7),MIN(IF($A$2:$A$302&gt;'Profile Data'!R90,$A$2:$A$302)),"--")</f>
        <v>285</v>
      </c>
      <c r="V90" cm="1">
        <f t="array" aca="1" ref="V90" ca="1">IF(ISNUMBER(Main!$F$8),MIN(IF($A$2:$A$302&gt;'Profile Data'!S90,$A$2:$A$302)),"--")</f>
        <v>285</v>
      </c>
      <c r="W90" t="str" cm="1">
        <f t="array" aca="1" ref="W90" ca="1">IF(ISNUMBER(Main!$F$9),MIN(IF($A$2:$A$302&gt;'Profile Data'!T90,$A$2:$A$302)),"--")</f>
        <v>--</v>
      </c>
      <c r="X90" t="str" cm="1">
        <f t="array" aca="1" ref="X90" ca="1">IF(ISNUMBER(Main!$F$10),MIN(IF($A$2:$A$302&gt;'Profile Data'!U90,$A$2:$A$302)),"--")</f>
        <v>--</v>
      </c>
      <c r="Y90" t="str" cm="1">
        <f t="array" aca="1" ref="Y90" ca="1">IF(ISNUMBER(Main!$F$11),MIN(IF($A$2:$A$302&gt;'Profile Data'!V90,$A$2:$A$302)),"--")</f>
        <v>--</v>
      </c>
      <c r="Z90" t="str" cm="1">
        <f t="array" aca="1" ref="Z90" ca="1">IF(ISNUMBER(Main!$F$12),MIN(IF($A$2:$A$302&gt;'Profile Data'!W90,$A$2:$A$302)),"--")</f>
        <v>--</v>
      </c>
      <c r="AA90" t="str" cm="1">
        <f t="array" aca="1" ref="AA90" ca="1">IF(ISNUMBER(Main!$F$13),MIN(IF($A$2:$A$302&gt;'Profile Data'!X90,$A$2:$A$302)),"--")</f>
        <v>--</v>
      </c>
      <c r="AB90" t="str" cm="1">
        <f t="array" aca="1" ref="AB90" ca="1">IF(ISNUMBER(Main!$F$14),MIN(IF($A$2:$A$302&gt;'Profile Data'!Y90,$A$2:$A$302)),"--")</f>
        <v>--</v>
      </c>
      <c r="AD90" t="e">
        <f ca="1">IF(ISNUMBER(Main!$F$3),INDEX($B$2:$B$302,MATCH(D90,$A$2:$A$302,0)),"--")</f>
        <v>#N/A</v>
      </c>
      <c r="AE90" t="e">
        <f ca="1">IF(ISNUMBER(Main!$F$4),INDEX($B$2:$B$302,MATCH(E90,$A$2:$A$302,0)),"--")</f>
        <v>#N/A</v>
      </c>
      <c r="AF90" t="e">
        <f ca="1">IF(ISNUMBER(Main!$F$5),INDEX($B$2:$B$302,MATCH(F90,$A$2:$A$302,0)),"--")</f>
        <v>#N/A</v>
      </c>
      <c r="AG90" t="e">
        <f ca="1">IF(ISNUMBER(Main!$F$6),INDEX($B$2:$B$302,MATCH(G90,$A$2:$A$302,0)),"--")</f>
        <v>#N/A</v>
      </c>
      <c r="AH90" t="e">
        <f ca="1">IF(ISNUMBER(Main!$F$7),INDEX($B$2:$B$302,MATCH(H90,$A$2:$A$302,0)),"--")</f>
        <v>#N/A</v>
      </c>
      <c r="AI90" t="e">
        <f ca="1">IF(ISNUMBER(Main!$F$8),INDEX($B$2:$B$302,MATCH(I90,$A$2:$A$302,0)),"--")</f>
        <v>#N/A</v>
      </c>
      <c r="AJ90" t="str">
        <f ca="1">IF(ISNUMBER(Main!$F$9),INDEX($B$2:$B$302,MATCH(J90,$A$2:$A$302,0)),"--")</f>
        <v>--</v>
      </c>
      <c r="AK90" t="str">
        <f ca="1">IF(ISNUMBER(Main!$F$10),INDEX($B$2:$B$302,MATCH(K90,$A$2:$A$302,0)),"--")</f>
        <v>--</v>
      </c>
      <c r="AL90" t="str">
        <f ca="1">IF(ISNUMBER(Main!$F$11),INDEX($B$2:$B$302,MATCH(L90,$A$2:$A$302,0)),"--")</f>
        <v>--</v>
      </c>
      <c r="AM90" t="str">
        <f ca="1">IF(ISNUMBER(Main!$F$12),INDEX($B$2:$B$302,MATCH(M90,$A$2:$A$302,0)),"--")</f>
        <v>--</v>
      </c>
      <c r="AN90" t="str">
        <f ca="1">IF(ISNUMBER(Main!$F$13),INDEX($B$2:$B$302,MATCH(N90,$A$2:$A$302,0)),"--")</f>
        <v>--</v>
      </c>
      <c r="AO90" t="str">
        <f ca="1">IF(ISNUMBER(Main!$F$14),INDEX($B$2:$B$302,MATCH(O90,$A$2:$A$302,0)),"--")</f>
        <v>--</v>
      </c>
      <c r="AQ90">
        <f ca="1">IF(ISNUMBER(Main!$F$3),INDEX($B$2:$B$302,MATCH(Q90,$A$2:$A$302,0)),"--")</f>
        <v>0</v>
      </c>
      <c r="AR90">
        <f ca="1">IF(ISNUMBER(Main!$F$4),INDEX($B$2:$B$302,MATCH(R90,$A$2:$A$302,0)),"--")</f>
        <v>0</v>
      </c>
      <c r="AS90">
        <f ca="1">IF(ISNUMBER(Main!$F$5),INDEX($B$2:$B$302,MATCH(S90,$A$2:$A$302,0)),"--")</f>
        <v>0</v>
      </c>
      <c r="AT90">
        <f ca="1">IF(ISNUMBER(Main!$F$6),INDEX($B$2:$B$302,MATCH(T90,$A$2:$A$302,0)),"--")</f>
        <v>0</v>
      </c>
      <c r="AU90">
        <f ca="1">IF(ISNUMBER(Main!$F$7),INDEX($B$2:$B$302,MATCH(U90,$A$2:$A$302,0)),"--")</f>
        <v>0</v>
      </c>
      <c r="AV90">
        <f ca="1">IF(ISNUMBER(Main!$F$8),INDEX($B$2:$B$302,MATCH(V90,$A$2:$A$302,0)),"--")</f>
        <v>0</v>
      </c>
      <c r="AW90" t="str">
        <f ca="1">IF(ISNUMBER(Main!$F$9),INDEX($B$2:$B$302,MATCH(W90,$A$2:$A$302,0)),"--")</f>
        <v>--</v>
      </c>
      <c r="AX90" t="str">
        <f ca="1">IF(ISNUMBER(Main!$F$10),INDEX($B$2:$B$302,MATCH(X90,$A$2:$A$302,0)),"--")</f>
        <v>--</v>
      </c>
      <c r="AY90" t="str">
        <f ca="1">IF(ISNUMBER(Main!$F$11),INDEX($B$2:$B$302,MATCH(Y90,$A$2:$A$302,0)),"--")</f>
        <v>--</v>
      </c>
      <c r="AZ90" t="str">
        <f ca="1">IF(ISNUMBER(Main!$F$12),INDEX($B$2:$B$302,MATCH(Z90,$A$2:$A$302,0)),"--")</f>
        <v>--</v>
      </c>
      <c r="BA90" t="str">
        <f ca="1">IF(ISNUMBER(Main!$F$13),INDEX($B$2:$B$302,MATCH(AA90,$A$2:$A$302,0)),"--")</f>
        <v>--</v>
      </c>
      <c r="BB90" t="str">
        <f ca="1">IF(ISNUMBER(Main!$F$14),INDEX($B$2:$B$302,MATCH(AB90,$A$2:$A$302,0)),"--")</f>
        <v>--</v>
      </c>
      <c r="BD90">
        <f ca="1">IF(ISNUMBER(Main!$F$3),IF(D90=0,0,(('Profile Data'!N90-D90)*(AQ90-AD90))/(Q90-D90)+AD90),"--")</f>
        <v>0</v>
      </c>
      <c r="BE90">
        <f ca="1">IF(ISNUMBER(Main!$F$4),IF(E90=0,0,(('Profile Data'!O90-E90)*(AR90-AE90))/(R90-E90)+AE90),"--")</f>
        <v>0</v>
      </c>
      <c r="BF90">
        <f ca="1">IF(ISNUMBER(Main!$F$5),IF(F90=0,0,(('Profile Data'!P90-F90)*(AS90-AF90))/(S90-F90)+AF90),"--")</f>
        <v>0</v>
      </c>
      <c r="BG90">
        <f ca="1">IF(ISNUMBER(Main!$F$6),IF(G90=0,0,(('Profile Data'!Q90-G90)*(AT90-AG90))/(T90-G90)+AG90),"--")</f>
        <v>0</v>
      </c>
      <c r="BH90">
        <f ca="1">IF(ISNUMBER(Main!$F$7),IF(H90=0,0,(('Profile Data'!R90-H90)*(AU90-AH90))/(U90-H90)+AH90),"--")</f>
        <v>0</v>
      </c>
      <c r="BI90">
        <f ca="1">IF(ISNUMBER(Main!$F$8),IF(I90=0,0,(('Profile Data'!S90-I90)*(AV90-AI90))/(V90-I90)+AI90),"--")</f>
        <v>0</v>
      </c>
      <c r="BJ90" t="str">
        <f ca="1">IF(ISNUMBER(Main!$F$9),IF(J90=0,0,(('Profile Data'!T90-J90)*(AW90-AJ90))/(W90-J90)+AJ90),"--")</f>
        <v>--</v>
      </c>
      <c r="BK90" t="str">
        <f ca="1">IF(ISNUMBER(Main!$F$10),IF(K90=0,0,(('Profile Data'!U90-K90)*(AX90-AK90))/(X90-K90)+AK90),"--")</f>
        <v>--</v>
      </c>
      <c r="BL90" t="str">
        <f ca="1">IF(ISNUMBER(Main!$F$11),IF(L90=0,0,(('Profile Data'!V90-L90)*(AY90-AL90))/(Y90-L90)+AL90),"--")</f>
        <v>--</v>
      </c>
      <c r="BM90" t="str">
        <f ca="1">IF(ISNUMBER(Main!$F$12),IF(M90=0,0,(('Profile Data'!W90-M90)*(AZ90-AM90))/(Z90-M90)+AM90),"--")</f>
        <v>--</v>
      </c>
      <c r="BN90" t="str">
        <f ca="1">IF(ISNUMBER(Main!$F$13),IF(N90=0,0,(('Profile Data'!X90-N90)*(BA90-AN90))/(AA90-N90)+AN90),"--")</f>
        <v>--</v>
      </c>
      <c r="BO90" t="str">
        <f ca="1">IF(ISNUMBER(Main!$F$14),IF(O90=0,0,(('Profile Data'!Y90-O90)*(BB90-AO90))/(AB90-O90)+AO90),"--")</f>
        <v>--</v>
      </c>
    </row>
    <row r="91" spans="1:67" x14ac:dyDescent="0.3">
      <c r="A91">
        <v>496</v>
      </c>
      <c r="B91">
        <v>204077</v>
      </c>
      <c r="D91" cm="1">
        <f t="array" aca="1" ref="D91" ca="1">IF(ISNUMBER(Main!$F$3),MAX(IF($A$2:$A$302&lt;'Profile Data'!N91,$A$2:$A$302)),"--")</f>
        <v>0</v>
      </c>
      <c r="E91" cm="1">
        <f t="array" aca="1" ref="E91" ca="1">IF(ISNUMBER(Main!$F$4),MAX(IF($A$2:$A$302&lt;'Profile Data'!O91,$A$2:$A$302)),"--")</f>
        <v>0</v>
      </c>
      <c r="F91" cm="1">
        <f t="array" aca="1" ref="F91" ca="1">IF(ISNUMBER(Main!$F$5),MAX(IF($A$2:$A$302&lt;'Profile Data'!P91,$A$2:$A$302)),"--")</f>
        <v>0</v>
      </c>
      <c r="G91" cm="1">
        <f t="array" aca="1" ref="G91" ca="1">IF(ISNUMBER(Main!$F$6),MAX(IF($A$2:$A$302&lt;'Profile Data'!Q91,$A$2:$A$302)),"--")</f>
        <v>0</v>
      </c>
      <c r="H91" cm="1">
        <f t="array" aca="1" ref="H91" ca="1">IF(ISNUMBER(Main!$F$7),MAX(IF($A$2:$A$302&lt;'Profile Data'!R91,$A$2:$A$302)),"--")</f>
        <v>0</v>
      </c>
      <c r="I91" cm="1">
        <f t="array" aca="1" ref="I91" ca="1">IF(ISNUMBER(Main!$F$8),MAX(IF($A$2:$A$302&lt;'Profile Data'!S91,$A$2:$A$302)),"--")</f>
        <v>0</v>
      </c>
      <c r="J91" t="str" cm="1">
        <f t="array" aca="1" ref="J91" ca="1">IF(ISNUMBER(Main!$F$9),MAX(IF($A$2:$A$302&lt;'Profile Data'!T91,$A$2:$A$302)),"--")</f>
        <v>--</v>
      </c>
      <c r="K91" t="str" cm="1">
        <f t="array" aca="1" ref="K91" ca="1">IF(ISNUMBER(Main!$F$10),MAX(IF($A$2:$A$302&lt;'Profile Data'!U91,$A$2:$A$302)),"--")</f>
        <v>--</v>
      </c>
      <c r="L91" t="str" cm="1">
        <f t="array" aca="1" ref="L91" ca="1">IF(ISNUMBER(Main!$F$11),MAX(IF($A$2:$A$302&lt;'Profile Data'!V91,$A$2:$A$302)),"--")</f>
        <v>--</v>
      </c>
      <c r="M91" t="str" cm="1">
        <f t="array" aca="1" ref="M91" ca="1">IF(ISNUMBER(Main!$F$12),MAX(IF($A$2:$A$302&lt;'Profile Data'!W91,$A$2:$A$302)),"--")</f>
        <v>--</v>
      </c>
      <c r="N91" t="str" cm="1">
        <f t="array" aca="1" ref="N91" ca="1">IF(ISNUMBER(Main!$F$13),MAX(IF($A$2:$A$302&lt;'Profile Data'!X91,$A$2:$A$302)),"--")</f>
        <v>--</v>
      </c>
      <c r="O91" t="str" cm="1">
        <f t="array" aca="1" ref="O91" ca="1">IF(ISNUMBER(Main!$F$14),MAX(IF($A$2:$A$302&lt;'Profile Data'!Y91,$A$2:$A$302)),"--")</f>
        <v>--</v>
      </c>
      <c r="Q91" cm="1">
        <f t="array" aca="1" ref="Q91" ca="1">IF(ISNUMBER(Main!$F$3),MIN(IF($A$2:$A$302&gt;'Profile Data'!N91,$A$2:$A$302)),"--")</f>
        <v>285</v>
      </c>
      <c r="R91" cm="1">
        <f t="array" aca="1" ref="R91" ca="1">IF(ISNUMBER(Main!$F$4),MIN(IF($A$2:$A$302&gt;'Profile Data'!O91,$A$2:$A$302)),"--")</f>
        <v>285</v>
      </c>
      <c r="S91" cm="1">
        <f t="array" aca="1" ref="S91" ca="1">IF(ISNUMBER(Main!$F$5),MIN(IF($A$2:$A$302&gt;'Profile Data'!P91,$A$2:$A$302)),"--")</f>
        <v>285</v>
      </c>
      <c r="T91" cm="1">
        <f t="array" aca="1" ref="T91" ca="1">IF(ISNUMBER(Main!$F$6),MIN(IF($A$2:$A$302&gt;'Profile Data'!Q91,$A$2:$A$302)),"--")</f>
        <v>285</v>
      </c>
      <c r="U91" cm="1">
        <f t="array" aca="1" ref="U91" ca="1">IF(ISNUMBER(Main!$F$7),MIN(IF($A$2:$A$302&gt;'Profile Data'!R91,$A$2:$A$302)),"--")</f>
        <v>285</v>
      </c>
      <c r="V91" cm="1">
        <f t="array" aca="1" ref="V91" ca="1">IF(ISNUMBER(Main!$F$8),MIN(IF($A$2:$A$302&gt;'Profile Data'!S91,$A$2:$A$302)),"--")</f>
        <v>285</v>
      </c>
      <c r="W91" t="str" cm="1">
        <f t="array" aca="1" ref="W91" ca="1">IF(ISNUMBER(Main!$F$9),MIN(IF($A$2:$A$302&gt;'Profile Data'!T91,$A$2:$A$302)),"--")</f>
        <v>--</v>
      </c>
      <c r="X91" t="str" cm="1">
        <f t="array" aca="1" ref="X91" ca="1">IF(ISNUMBER(Main!$F$10),MIN(IF($A$2:$A$302&gt;'Profile Data'!U91,$A$2:$A$302)),"--")</f>
        <v>--</v>
      </c>
      <c r="Y91" t="str" cm="1">
        <f t="array" aca="1" ref="Y91" ca="1">IF(ISNUMBER(Main!$F$11),MIN(IF($A$2:$A$302&gt;'Profile Data'!V91,$A$2:$A$302)),"--")</f>
        <v>--</v>
      </c>
      <c r="Z91" t="str" cm="1">
        <f t="array" aca="1" ref="Z91" ca="1">IF(ISNUMBER(Main!$F$12),MIN(IF($A$2:$A$302&gt;'Profile Data'!W91,$A$2:$A$302)),"--")</f>
        <v>--</v>
      </c>
      <c r="AA91" t="str" cm="1">
        <f t="array" aca="1" ref="AA91" ca="1">IF(ISNUMBER(Main!$F$13),MIN(IF($A$2:$A$302&gt;'Profile Data'!X91,$A$2:$A$302)),"--")</f>
        <v>--</v>
      </c>
      <c r="AB91" t="str" cm="1">
        <f t="array" aca="1" ref="AB91" ca="1">IF(ISNUMBER(Main!$F$14),MIN(IF($A$2:$A$302&gt;'Profile Data'!Y91,$A$2:$A$302)),"--")</f>
        <v>--</v>
      </c>
      <c r="AD91" t="e">
        <f ca="1">IF(ISNUMBER(Main!$F$3),INDEX($B$2:$B$302,MATCH(D91,$A$2:$A$302,0)),"--")</f>
        <v>#N/A</v>
      </c>
      <c r="AE91" t="e">
        <f ca="1">IF(ISNUMBER(Main!$F$4),INDEX($B$2:$B$302,MATCH(E91,$A$2:$A$302,0)),"--")</f>
        <v>#N/A</v>
      </c>
      <c r="AF91" t="e">
        <f ca="1">IF(ISNUMBER(Main!$F$5),INDEX($B$2:$B$302,MATCH(F91,$A$2:$A$302,0)),"--")</f>
        <v>#N/A</v>
      </c>
      <c r="AG91" t="e">
        <f ca="1">IF(ISNUMBER(Main!$F$6),INDEX($B$2:$B$302,MATCH(G91,$A$2:$A$302,0)),"--")</f>
        <v>#N/A</v>
      </c>
      <c r="AH91" t="e">
        <f ca="1">IF(ISNUMBER(Main!$F$7),INDEX($B$2:$B$302,MATCH(H91,$A$2:$A$302,0)),"--")</f>
        <v>#N/A</v>
      </c>
      <c r="AI91" t="e">
        <f ca="1">IF(ISNUMBER(Main!$F$8),INDEX($B$2:$B$302,MATCH(I91,$A$2:$A$302,0)),"--")</f>
        <v>#N/A</v>
      </c>
      <c r="AJ91" t="str">
        <f ca="1">IF(ISNUMBER(Main!$F$9),INDEX($B$2:$B$302,MATCH(J91,$A$2:$A$302,0)),"--")</f>
        <v>--</v>
      </c>
      <c r="AK91" t="str">
        <f ca="1">IF(ISNUMBER(Main!$F$10),INDEX($B$2:$B$302,MATCH(K91,$A$2:$A$302,0)),"--")</f>
        <v>--</v>
      </c>
      <c r="AL91" t="str">
        <f ca="1">IF(ISNUMBER(Main!$F$11),INDEX($B$2:$B$302,MATCH(L91,$A$2:$A$302,0)),"--")</f>
        <v>--</v>
      </c>
      <c r="AM91" t="str">
        <f ca="1">IF(ISNUMBER(Main!$F$12),INDEX($B$2:$B$302,MATCH(M91,$A$2:$A$302,0)),"--")</f>
        <v>--</v>
      </c>
      <c r="AN91" t="str">
        <f ca="1">IF(ISNUMBER(Main!$F$13),INDEX($B$2:$B$302,MATCH(N91,$A$2:$A$302,0)),"--")</f>
        <v>--</v>
      </c>
      <c r="AO91" t="str">
        <f ca="1">IF(ISNUMBER(Main!$F$14),INDEX($B$2:$B$302,MATCH(O91,$A$2:$A$302,0)),"--")</f>
        <v>--</v>
      </c>
      <c r="AQ91">
        <f ca="1">IF(ISNUMBER(Main!$F$3),INDEX($B$2:$B$302,MATCH(Q91,$A$2:$A$302,0)),"--")</f>
        <v>0</v>
      </c>
      <c r="AR91">
        <f ca="1">IF(ISNUMBER(Main!$F$4),INDEX($B$2:$B$302,MATCH(R91,$A$2:$A$302,0)),"--")</f>
        <v>0</v>
      </c>
      <c r="AS91">
        <f ca="1">IF(ISNUMBER(Main!$F$5),INDEX($B$2:$B$302,MATCH(S91,$A$2:$A$302,0)),"--")</f>
        <v>0</v>
      </c>
      <c r="AT91">
        <f ca="1">IF(ISNUMBER(Main!$F$6),INDEX($B$2:$B$302,MATCH(T91,$A$2:$A$302,0)),"--")</f>
        <v>0</v>
      </c>
      <c r="AU91">
        <f ca="1">IF(ISNUMBER(Main!$F$7),INDEX($B$2:$B$302,MATCH(U91,$A$2:$A$302,0)),"--")</f>
        <v>0</v>
      </c>
      <c r="AV91">
        <f ca="1">IF(ISNUMBER(Main!$F$8),INDEX($B$2:$B$302,MATCH(V91,$A$2:$A$302,0)),"--")</f>
        <v>0</v>
      </c>
      <c r="AW91" t="str">
        <f ca="1">IF(ISNUMBER(Main!$F$9),INDEX($B$2:$B$302,MATCH(W91,$A$2:$A$302,0)),"--")</f>
        <v>--</v>
      </c>
      <c r="AX91" t="str">
        <f ca="1">IF(ISNUMBER(Main!$F$10),INDEX($B$2:$B$302,MATCH(X91,$A$2:$A$302,0)),"--")</f>
        <v>--</v>
      </c>
      <c r="AY91" t="str">
        <f ca="1">IF(ISNUMBER(Main!$F$11),INDEX($B$2:$B$302,MATCH(Y91,$A$2:$A$302,0)),"--")</f>
        <v>--</v>
      </c>
      <c r="AZ91" t="str">
        <f ca="1">IF(ISNUMBER(Main!$F$12),INDEX($B$2:$B$302,MATCH(Z91,$A$2:$A$302,0)),"--")</f>
        <v>--</v>
      </c>
      <c r="BA91" t="str">
        <f ca="1">IF(ISNUMBER(Main!$F$13),INDEX($B$2:$B$302,MATCH(AA91,$A$2:$A$302,0)),"--")</f>
        <v>--</v>
      </c>
      <c r="BB91" t="str">
        <f ca="1">IF(ISNUMBER(Main!$F$14),INDEX($B$2:$B$302,MATCH(AB91,$A$2:$A$302,0)),"--")</f>
        <v>--</v>
      </c>
      <c r="BD91">
        <f ca="1">IF(ISNUMBER(Main!$F$3),IF(D91=0,0,(('Profile Data'!N91-D91)*(AQ91-AD91))/(Q91-D91)+AD91),"--")</f>
        <v>0</v>
      </c>
      <c r="BE91">
        <f ca="1">IF(ISNUMBER(Main!$F$4),IF(E91=0,0,(('Profile Data'!O91-E91)*(AR91-AE91))/(R91-E91)+AE91),"--")</f>
        <v>0</v>
      </c>
      <c r="BF91">
        <f ca="1">IF(ISNUMBER(Main!$F$5),IF(F91=0,0,(('Profile Data'!P91-F91)*(AS91-AF91))/(S91-F91)+AF91),"--")</f>
        <v>0</v>
      </c>
      <c r="BG91">
        <f ca="1">IF(ISNUMBER(Main!$F$6),IF(G91=0,0,(('Profile Data'!Q91-G91)*(AT91-AG91))/(T91-G91)+AG91),"--")</f>
        <v>0</v>
      </c>
      <c r="BH91">
        <f ca="1">IF(ISNUMBER(Main!$F$7),IF(H91=0,0,(('Profile Data'!R91-H91)*(AU91-AH91))/(U91-H91)+AH91),"--")</f>
        <v>0</v>
      </c>
      <c r="BI91">
        <f ca="1">IF(ISNUMBER(Main!$F$8),IF(I91=0,0,(('Profile Data'!S91-I91)*(AV91-AI91))/(V91-I91)+AI91),"--")</f>
        <v>0</v>
      </c>
      <c r="BJ91" t="str">
        <f ca="1">IF(ISNUMBER(Main!$F$9),IF(J91=0,0,(('Profile Data'!T91-J91)*(AW91-AJ91))/(W91-J91)+AJ91),"--")</f>
        <v>--</v>
      </c>
      <c r="BK91" t="str">
        <f ca="1">IF(ISNUMBER(Main!$F$10),IF(K91=0,0,(('Profile Data'!U91-K91)*(AX91-AK91))/(X91-K91)+AK91),"--")</f>
        <v>--</v>
      </c>
      <c r="BL91" t="str">
        <f ca="1">IF(ISNUMBER(Main!$F$11),IF(L91=0,0,(('Profile Data'!V91-L91)*(AY91-AL91))/(Y91-L91)+AL91),"--")</f>
        <v>--</v>
      </c>
      <c r="BM91" t="str">
        <f ca="1">IF(ISNUMBER(Main!$F$12),IF(M91=0,0,(('Profile Data'!W91-M91)*(AZ91-AM91))/(Z91-M91)+AM91),"--")</f>
        <v>--</v>
      </c>
      <c r="BN91" t="str">
        <f ca="1">IF(ISNUMBER(Main!$F$13),IF(N91=0,0,(('Profile Data'!X91-N91)*(BA91-AN91))/(AA91-N91)+AN91),"--")</f>
        <v>--</v>
      </c>
      <c r="BO91" t="str">
        <f ca="1">IF(ISNUMBER(Main!$F$14),IF(O91=0,0,(('Profile Data'!Y91-O91)*(BB91-AO91))/(AB91-O91)+AO91),"--")</f>
        <v>--</v>
      </c>
    </row>
    <row r="92" spans="1:67" x14ac:dyDescent="0.3">
      <c r="A92">
        <v>495</v>
      </c>
      <c r="B92">
        <v>201247</v>
      </c>
      <c r="D92" cm="1">
        <f t="array" aca="1" ref="D92" ca="1">IF(ISNUMBER(Main!$F$3),MAX(IF($A$2:$A$302&lt;'Profile Data'!N92,$A$2:$A$302)),"--")</f>
        <v>0</v>
      </c>
      <c r="E92" cm="1">
        <f t="array" aca="1" ref="E92" ca="1">IF(ISNUMBER(Main!$F$4),MAX(IF($A$2:$A$302&lt;'Profile Data'!O92,$A$2:$A$302)),"--")</f>
        <v>0</v>
      </c>
      <c r="F92" cm="1">
        <f t="array" aca="1" ref="F92" ca="1">IF(ISNUMBER(Main!$F$5),MAX(IF($A$2:$A$302&lt;'Profile Data'!P92,$A$2:$A$302)),"--")</f>
        <v>0</v>
      </c>
      <c r="G92" cm="1">
        <f t="array" aca="1" ref="G92" ca="1">IF(ISNUMBER(Main!$F$6),MAX(IF($A$2:$A$302&lt;'Profile Data'!Q92,$A$2:$A$302)),"--")</f>
        <v>0</v>
      </c>
      <c r="H92" cm="1">
        <f t="array" aca="1" ref="H92" ca="1">IF(ISNUMBER(Main!$F$7),MAX(IF($A$2:$A$302&lt;'Profile Data'!R92,$A$2:$A$302)),"--")</f>
        <v>0</v>
      </c>
      <c r="I92" cm="1">
        <f t="array" aca="1" ref="I92" ca="1">IF(ISNUMBER(Main!$F$8),MAX(IF($A$2:$A$302&lt;'Profile Data'!S92,$A$2:$A$302)),"--")</f>
        <v>0</v>
      </c>
      <c r="J92" t="str" cm="1">
        <f t="array" aca="1" ref="J92" ca="1">IF(ISNUMBER(Main!$F$9),MAX(IF($A$2:$A$302&lt;'Profile Data'!T92,$A$2:$A$302)),"--")</f>
        <v>--</v>
      </c>
      <c r="K92" t="str" cm="1">
        <f t="array" aca="1" ref="K92" ca="1">IF(ISNUMBER(Main!$F$10),MAX(IF($A$2:$A$302&lt;'Profile Data'!U92,$A$2:$A$302)),"--")</f>
        <v>--</v>
      </c>
      <c r="L92" t="str" cm="1">
        <f t="array" aca="1" ref="L92" ca="1">IF(ISNUMBER(Main!$F$11),MAX(IF($A$2:$A$302&lt;'Profile Data'!V92,$A$2:$A$302)),"--")</f>
        <v>--</v>
      </c>
      <c r="M92" t="str" cm="1">
        <f t="array" aca="1" ref="M92" ca="1">IF(ISNUMBER(Main!$F$12),MAX(IF($A$2:$A$302&lt;'Profile Data'!W92,$A$2:$A$302)),"--")</f>
        <v>--</v>
      </c>
      <c r="N92" t="str" cm="1">
        <f t="array" aca="1" ref="N92" ca="1">IF(ISNUMBER(Main!$F$13),MAX(IF($A$2:$A$302&lt;'Profile Data'!X92,$A$2:$A$302)),"--")</f>
        <v>--</v>
      </c>
      <c r="O92" t="str" cm="1">
        <f t="array" aca="1" ref="O92" ca="1">IF(ISNUMBER(Main!$F$14),MAX(IF($A$2:$A$302&lt;'Profile Data'!Y92,$A$2:$A$302)),"--")</f>
        <v>--</v>
      </c>
      <c r="Q92" cm="1">
        <f t="array" aca="1" ref="Q92" ca="1">IF(ISNUMBER(Main!$F$3),MIN(IF($A$2:$A$302&gt;'Profile Data'!N92,$A$2:$A$302)),"--")</f>
        <v>285</v>
      </c>
      <c r="R92" cm="1">
        <f t="array" aca="1" ref="R92" ca="1">IF(ISNUMBER(Main!$F$4),MIN(IF($A$2:$A$302&gt;'Profile Data'!O92,$A$2:$A$302)),"--")</f>
        <v>285</v>
      </c>
      <c r="S92" cm="1">
        <f t="array" aca="1" ref="S92" ca="1">IF(ISNUMBER(Main!$F$5),MIN(IF($A$2:$A$302&gt;'Profile Data'!P92,$A$2:$A$302)),"--")</f>
        <v>285</v>
      </c>
      <c r="T92" cm="1">
        <f t="array" aca="1" ref="T92" ca="1">IF(ISNUMBER(Main!$F$6),MIN(IF($A$2:$A$302&gt;'Profile Data'!Q92,$A$2:$A$302)),"--")</f>
        <v>285</v>
      </c>
      <c r="U92" cm="1">
        <f t="array" aca="1" ref="U92" ca="1">IF(ISNUMBER(Main!$F$7),MIN(IF($A$2:$A$302&gt;'Profile Data'!R92,$A$2:$A$302)),"--")</f>
        <v>285</v>
      </c>
      <c r="V92" cm="1">
        <f t="array" aca="1" ref="V92" ca="1">IF(ISNUMBER(Main!$F$8),MIN(IF($A$2:$A$302&gt;'Profile Data'!S92,$A$2:$A$302)),"--")</f>
        <v>285</v>
      </c>
      <c r="W92" t="str" cm="1">
        <f t="array" aca="1" ref="W92" ca="1">IF(ISNUMBER(Main!$F$9),MIN(IF($A$2:$A$302&gt;'Profile Data'!T92,$A$2:$A$302)),"--")</f>
        <v>--</v>
      </c>
      <c r="X92" t="str" cm="1">
        <f t="array" aca="1" ref="X92" ca="1">IF(ISNUMBER(Main!$F$10),MIN(IF($A$2:$A$302&gt;'Profile Data'!U92,$A$2:$A$302)),"--")</f>
        <v>--</v>
      </c>
      <c r="Y92" t="str" cm="1">
        <f t="array" aca="1" ref="Y92" ca="1">IF(ISNUMBER(Main!$F$11),MIN(IF($A$2:$A$302&gt;'Profile Data'!V92,$A$2:$A$302)),"--")</f>
        <v>--</v>
      </c>
      <c r="Z92" t="str" cm="1">
        <f t="array" aca="1" ref="Z92" ca="1">IF(ISNUMBER(Main!$F$12),MIN(IF($A$2:$A$302&gt;'Profile Data'!W92,$A$2:$A$302)),"--")</f>
        <v>--</v>
      </c>
      <c r="AA92" t="str" cm="1">
        <f t="array" aca="1" ref="AA92" ca="1">IF(ISNUMBER(Main!$F$13),MIN(IF($A$2:$A$302&gt;'Profile Data'!X92,$A$2:$A$302)),"--")</f>
        <v>--</v>
      </c>
      <c r="AB92" t="str" cm="1">
        <f t="array" aca="1" ref="AB92" ca="1">IF(ISNUMBER(Main!$F$14),MIN(IF($A$2:$A$302&gt;'Profile Data'!Y92,$A$2:$A$302)),"--")</f>
        <v>--</v>
      </c>
      <c r="AD92" t="e">
        <f ca="1">IF(ISNUMBER(Main!$F$3),INDEX($B$2:$B$302,MATCH(D92,$A$2:$A$302,0)),"--")</f>
        <v>#N/A</v>
      </c>
      <c r="AE92" t="e">
        <f ca="1">IF(ISNUMBER(Main!$F$4),INDEX($B$2:$B$302,MATCH(E92,$A$2:$A$302,0)),"--")</f>
        <v>#N/A</v>
      </c>
      <c r="AF92" t="e">
        <f ca="1">IF(ISNUMBER(Main!$F$5),INDEX($B$2:$B$302,MATCH(F92,$A$2:$A$302,0)),"--")</f>
        <v>#N/A</v>
      </c>
      <c r="AG92" t="e">
        <f ca="1">IF(ISNUMBER(Main!$F$6),INDEX($B$2:$B$302,MATCH(G92,$A$2:$A$302,0)),"--")</f>
        <v>#N/A</v>
      </c>
      <c r="AH92" t="e">
        <f ca="1">IF(ISNUMBER(Main!$F$7),INDEX($B$2:$B$302,MATCH(H92,$A$2:$A$302,0)),"--")</f>
        <v>#N/A</v>
      </c>
      <c r="AI92" t="e">
        <f ca="1">IF(ISNUMBER(Main!$F$8),INDEX($B$2:$B$302,MATCH(I92,$A$2:$A$302,0)),"--")</f>
        <v>#N/A</v>
      </c>
      <c r="AJ92" t="str">
        <f ca="1">IF(ISNUMBER(Main!$F$9),INDEX($B$2:$B$302,MATCH(J92,$A$2:$A$302,0)),"--")</f>
        <v>--</v>
      </c>
      <c r="AK92" t="str">
        <f ca="1">IF(ISNUMBER(Main!$F$10),INDEX($B$2:$B$302,MATCH(K92,$A$2:$A$302,0)),"--")</f>
        <v>--</v>
      </c>
      <c r="AL92" t="str">
        <f ca="1">IF(ISNUMBER(Main!$F$11),INDEX($B$2:$B$302,MATCH(L92,$A$2:$A$302,0)),"--")</f>
        <v>--</v>
      </c>
      <c r="AM92" t="str">
        <f ca="1">IF(ISNUMBER(Main!$F$12),INDEX($B$2:$B$302,MATCH(M92,$A$2:$A$302,0)),"--")</f>
        <v>--</v>
      </c>
      <c r="AN92" t="str">
        <f ca="1">IF(ISNUMBER(Main!$F$13),INDEX($B$2:$B$302,MATCH(N92,$A$2:$A$302,0)),"--")</f>
        <v>--</v>
      </c>
      <c r="AO92" t="str">
        <f ca="1">IF(ISNUMBER(Main!$F$14),INDEX($B$2:$B$302,MATCH(O92,$A$2:$A$302,0)),"--")</f>
        <v>--</v>
      </c>
      <c r="AQ92">
        <f ca="1">IF(ISNUMBER(Main!$F$3),INDEX($B$2:$B$302,MATCH(Q92,$A$2:$A$302,0)),"--")</f>
        <v>0</v>
      </c>
      <c r="AR92">
        <f ca="1">IF(ISNUMBER(Main!$F$4),INDEX($B$2:$B$302,MATCH(R92,$A$2:$A$302,0)),"--")</f>
        <v>0</v>
      </c>
      <c r="AS92">
        <f ca="1">IF(ISNUMBER(Main!$F$5),INDEX($B$2:$B$302,MATCH(S92,$A$2:$A$302,0)),"--")</f>
        <v>0</v>
      </c>
      <c r="AT92">
        <f ca="1">IF(ISNUMBER(Main!$F$6),INDEX($B$2:$B$302,MATCH(T92,$A$2:$A$302,0)),"--")</f>
        <v>0</v>
      </c>
      <c r="AU92">
        <f ca="1">IF(ISNUMBER(Main!$F$7),INDEX($B$2:$B$302,MATCH(U92,$A$2:$A$302,0)),"--")</f>
        <v>0</v>
      </c>
      <c r="AV92">
        <f ca="1">IF(ISNUMBER(Main!$F$8),INDEX($B$2:$B$302,MATCH(V92,$A$2:$A$302,0)),"--")</f>
        <v>0</v>
      </c>
      <c r="AW92" t="str">
        <f ca="1">IF(ISNUMBER(Main!$F$9),INDEX($B$2:$B$302,MATCH(W92,$A$2:$A$302,0)),"--")</f>
        <v>--</v>
      </c>
      <c r="AX92" t="str">
        <f ca="1">IF(ISNUMBER(Main!$F$10),INDEX($B$2:$B$302,MATCH(X92,$A$2:$A$302,0)),"--")</f>
        <v>--</v>
      </c>
      <c r="AY92" t="str">
        <f ca="1">IF(ISNUMBER(Main!$F$11),INDEX($B$2:$B$302,MATCH(Y92,$A$2:$A$302,0)),"--")</f>
        <v>--</v>
      </c>
      <c r="AZ92" t="str">
        <f ca="1">IF(ISNUMBER(Main!$F$12),INDEX($B$2:$B$302,MATCH(Z92,$A$2:$A$302,0)),"--")</f>
        <v>--</v>
      </c>
      <c r="BA92" t="str">
        <f ca="1">IF(ISNUMBER(Main!$F$13),INDEX($B$2:$B$302,MATCH(AA92,$A$2:$A$302,0)),"--")</f>
        <v>--</v>
      </c>
      <c r="BB92" t="str">
        <f ca="1">IF(ISNUMBER(Main!$F$14),INDEX($B$2:$B$302,MATCH(AB92,$A$2:$A$302,0)),"--")</f>
        <v>--</v>
      </c>
      <c r="BD92">
        <f ca="1">IF(ISNUMBER(Main!$F$3),IF(D92=0,0,(('Profile Data'!N92-D92)*(AQ92-AD92))/(Q92-D92)+AD92),"--")</f>
        <v>0</v>
      </c>
      <c r="BE92">
        <f ca="1">IF(ISNUMBER(Main!$F$4),IF(E92=0,0,(('Profile Data'!O92-E92)*(AR92-AE92))/(R92-E92)+AE92),"--")</f>
        <v>0</v>
      </c>
      <c r="BF92">
        <f ca="1">IF(ISNUMBER(Main!$F$5),IF(F92=0,0,(('Profile Data'!P92-F92)*(AS92-AF92))/(S92-F92)+AF92),"--")</f>
        <v>0</v>
      </c>
      <c r="BG92">
        <f ca="1">IF(ISNUMBER(Main!$F$6),IF(G92=0,0,(('Profile Data'!Q92-G92)*(AT92-AG92))/(T92-G92)+AG92),"--")</f>
        <v>0</v>
      </c>
      <c r="BH92">
        <f ca="1">IF(ISNUMBER(Main!$F$7),IF(H92=0,0,(('Profile Data'!R92-H92)*(AU92-AH92))/(U92-H92)+AH92),"--")</f>
        <v>0</v>
      </c>
      <c r="BI92">
        <f ca="1">IF(ISNUMBER(Main!$F$8),IF(I92=0,0,(('Profile Data'!S92-I92)*(AV92-AI92))/(V92-I92)+AI92),"--")</f>
        <v>0</v>
      </c>
      <c r="BJ92" t="str">
        <f ca="1">IF(ISNUMBER(Main!$F$9),IF(J92=0,0,(('Profile Data'!T92-J92)*(AW92-AJ92))/(W92-J92)+AJ92),"--")</f>
        <v>--</v>
      </c>
      <c r="BK92" t="str">
        <f ca="1">IF(ISNUMBER(Main!$F$10),IF(K92=0,0,(('Profile Data'!U92-K92)*(AX92-AK92))/(X92-K92)+AK92),"--")</f>
        <v>--</v>
      </c>
      <c r="BL92" t="str">
        <f ca="1">IF(ISNUMBER(Main!$F$11),IF(L92=0,0,(('Profile Data'!V92-L92)*(AY92-AL92))/(Y92-L92)+AL92),"--")</f>
        <v>--</v>
      </c>
      <c r="BM92" t="str">
        <f ca="1">IF(ISNUMBER(Main!$F$12),IF(M92=0,0,(('Profile Data'!W92-M92)*(AZ92-AM92))/(Z92-M92)+AM92),"--")</f>
        <v>--</v>
      </c>
      <c r="BN92" t="str">
        <f ca="1">IF(ISNUMBER(Main!$F$13),IF(N92=0,0,(('Profile Data'!X92-N92)*(BA92-AN92))/(AA92-N92)+AN92),"--")</f>
        <v>--</v>
      </c>
      <c r="BO92" t="str">
        <f ca="1">IF(ISNUMBER(Main!$F$14),IF(O92=0,0,(('Profile Data'!Y92-O92)*(BB92-AO92))/(AB92-O92)+AO92),"--")</f>
        <v>--</v>
      </c>
    </row>
    <row r="93" spans="1:67" x14ac:dyDescent="0.3">
      <c r="A93">
        <v>494</v>
      </c>
      <c r="B93">
        <v>198441</v>
      </c>
      <c r="D93" cm="1">
        <f t="array" aca="1" ref="D93" ca="1">IF(ISNUMBER(Main!$F$3),MAX(IF($A$2:$A$302&lt;'Profile Data'!N93,$A$2:$A$302)),"--")</f>
        <v>0</v>
      </c>
      <c r="E93" cm="1">
        <f t="array" aca="1" ref="E93" ca="1">IF(ISNUMBER(Main!$F$4),MAX(IF($A$2:$A$302&lt;'Profile Data'!O93,$A$2:$A$302)),"--")</f>
        <v>0</v>
      </c>
      <c r="F93" cm="1">
        <f t="array" aca="1" ref="F93" ca="1">IF(ISNUMBER(Main!$F$5),MAX(IF($A$2:$A$302&lt;'Profile Data'!P93,$A$2:$A$302)),"--")</f>
        <v>0</v>
      </c>
      <c r="G93" cm="1">
        <f t="array" aca="1" ref="G93" ca="1">IF(ISNUMBER(Main!$F$6),MAX(IF($A$2:$A$302&lt;'Profile Data'!Q93,$A$2:$A$302)),"--")</f>
        <v>0</v>
      </c>
      <c r="H93" cm="1">
        <f t="array" aca="1" ref="H93" ca="1">IF(ISNUMBER(Main!$F$7),MAX(IF($A$2:$A$302&lt;'Profile Data'!R93,$A$2:$A$302)),"--")</f>
        <v>0</v>
      </c>
      <c r="I93" cm="1">
        <f t="array" aca="1" ref="I93" ca="1">IF(ISNUMBER(Main!$F$8),MAX(IF($A$2:$A$302&lt;'Profile Data'!S93,$A$2:$A$302)),"--")</f>
        <v>0</v>
      </c>
      <c r="J93" t="str" cm="1">
        <f t="array" aca="1" ref="J93" ca="1">IF(ISNUMBER(Main!$F$9),MAX(IF($A$2:$A$302&lt;'Profile Data'!T93,$A$2:$A$302)),"--")</f>
        <v>--</v>
      </c>
      <c r="K93" t="str" cm="1">
        <f t="array" aca="1" ref="K93" ca="1">IF(ISNUMBER(Main!$F$10),MAX(IF($A$2:$A$302&lt;'Profile Data'!U93,$A$2:$A$302)),"--")</f>
        <v>--</v>
      </c>
      <c r="L93" t="str" cm="1">
        <f t="array" aca="1" ref="L93" ca="1">IF(ISNUMBER(Main!$F$11),MAX(IF($A$2:$A$302&lt;'Profile Data'!V93,$A$2:$A$302)),"--")</f>
        <v>--</v>
      </c>
      <c r="M93" t="str" cm="1">
        <f t="array" aca="1" ref="M93" ca="1">IF(ISNUMBER(Main!$F$12),MAX(IF($A$2:$A$302&lt;'Profile Data'!W93,$A$2:$A$302)),"--")</f>
        <v>--</v>
      </c>
      <c r="N93" t="str" cm="1">
        <f t="array" aca="1" ref="N93" ca="1">IF(ISNUMBER(Main!$F$13),MAX(IF($A$2:$A$302&lt;'Profile Data'!X93,$A$2:$A$302)),"--")</f>
        <v>--</v>
      </c>
      <c r="O93" t="str" cm="1">
        <f t="array" aca="1" ref="O93" ca="1">IF(ISNUMBER(Main!$F$14),MAX(IF($A$2:$A$302&lt;'Profile Data'!Y93,$A$2:$A$302)),"--")</f>
        <v>--</v>
      </c>
      <c r="Q93" cm="1">
        <f t="array" aca="1" ref="Q93" ca="1">IF(ISNUMBER(Main!$F$3),MIN(IF($A$2:$A$302&gt;'Profile Data'!N93,$A$2:$A$302)),"--")</f>
        <v>285</v>
      </c>
      <c r="R93" cm="1">
        <f t="array" aca="1" ref="R93" ca="1">IF(ISNUMBER(Main!$F$4),MIN(IF($A$2:$A$302&gt;'Profile Data'!O93,$A$2:$A$302)),"--")</f>
        <v>285</v>
      </c>
      <c r="S93" cm="1">
        <f t="array" aca="1" ref="S93" ca="1">IF(ISNUMBER(Main!$F$5),MIN(IF($A$2:$A$302&gt;'Profile Data'!P93,$A$2:$A$302)),"--")</f>
        <v>285</v>
      </c>
      <c r="T93" cm="1">
        <f t="array" aca="1" ref="T93" ca="1">IF(ISNUMBER(Main!$F$6),MIN(IF($A$2:$A$302&gt;'Profile Data'!Q93,$A$2:$A$302)),"--")</f>
        <v>285</v>
      </c>
      <c r="U93" cm="1">
        <f t="array" aca="1" ref="U93" ca="1">IF(ISNUMBER(Main!$F$7),MIN(IF($A$2:$A$302&gt;'Profile Data'!R93,$A$2:$A$302)),"--")</f>
        <v>285</v>
      </c>
      <c r="V93" cm="1">
        <f t="array" aca="1" ref="V93" ca="1">IF(ISNUMBER(Main!$F$8),MIN(IF($A$2:$A$302&gt;'Profile Data'!S93,$A$2:$A$302)),"--")</f>
        <v>285</v>
      </c>
      <c r="W93" t="str" cm="1">
        <f t="array" aca="1" ref="W93" ca="1">IF(ISNUMBER(Main!$F$9),MIN(IF($A$2:$A$302&gt;'Profile Data'!T93,$A$2:$A$302)),"--")</f>
        <v>--</v>
      </c>
      <c r="X93" t="str" cm="1">
        <f t="array" aca="1" ref="X93" ca="1">IF(ISNUMBER(Main!$F$10),MIN(IF($A$2:$A$302&gt;'Profile Data'!U93,$A$2:$A$302)),"--")</f>
        <v>--</v>
      </c>
      <c r="Y93" t="str" cm="1">
        <f t="array" aca="1" ref="Y93" ca="1">IF(ISNUMBER(Main!$F$11),MIN(IF($A$2:$A$302&gt;'Profile Data'!V93,$A$2:$A$302)),"--")</f>
        <v>--</v>
      </c>
      <c r="Z93" t="str" cm="1">
        <f t="array" aca="1" ref="Z93" ca="1">IF(ISNUMBER(Main!$F$12),MIN(IF($A$2:$A$302&gt;'Profile Data'!W93,$A$2:$A$302)),"--")</f>
        <v>--</v>
      </c>
      <c r="AA93" t="str" cm="1">
        <f t="array" aca="1" ref="AA93" ca="1">IF(ISNUMBER(Main!$F$13),MIN(IF($A$2:$A$302&gt;'Profile Data'!X93,$A$2:$A$302)),"--")</f>
        <v>--</v>
      </c>
      <c r="AB93" t="str" cm="1">
        <f t="array" aca="1" ref="AB93" ca="1">IF(ISNUMBER(Main!$F$14),MIN(IF($A$2:$A$302&gt;'Profile Data'!Y93,$A$2:$A$302)),"--")</f>
        <v>--</v>
      </c>
      <c r="AD93" t="e">
        <f ca="1">IF(ISNUMBER(Main!$F$3),INDEX($B$2:$B$302,MATCH(D93,$A$2:$A$302,0)),"--")</f>
        <v>#N/A</v>
      </c>
      <c r="AE93" t="e">
        <f ca="1">IF(ISNUMBER(Main!$F$4),INDEX($B$2:$B$302,MATCH(E93,$A$2:$A$302,0)),"--")</f>
        <v>#N/A</v>
      </c>
      <c r="AF93" t="e">
        <f ca="1">IF(ISNUMBER(Main!$F$5),INDEX($B$2:$B$302,MATCH(F93,$A$2:$A$302,0)),"--")</f>
        <v>#N/A</v>
      </c>
      <c r="AG93" t="e">
        <f ca="1">IF(ISNUMBER(Main!$F$6),INDEX($B$2:$B$302,MATCH(G93,$A$2:$A$302,0)),"--")</f>
        <v>#N/A</v>
      </c>
      <c r="AH93" t="e">
        <f ca="1">IF(ISNUMBER(Main!$F$7),INDEX($B$2:$B$302,MATCH(H93,$A$2:$A$302,0)),"--")</f>
        <v>#N/A</v>
      </c>
      <c r="AI93" t="e">
        <f ca="1">IF(ISNUMBER(Main!$F$8),INDEX($B$2:$B$302,MATCH(I93,$A$2:$A$302,0)),"--")</f>
        <v>#N/A</v>
      </c>
      <c r="AJ93" t="str">
        <f ca="1">IF(ISNUMBER(Main!$F$9),INDEX($B$2:$B$302,MATCH(J93,$A$2:$A$302,0)),"--")</f>
        <v>--</v>
      </c>
      <c r="AK93" t="str">
        <f ca="1">IF(ISNUMBER(Main!$F$10),INDEX($B$2:$B$302,MATCH(K93,$A$2:$A$302,0)),"--")</f>
        <v>--</v>
      </c>
      <c r="AL93" t="str">
        <f ca="1">IF(ISNUMBER(Main!$F$11),INDEX($B$2:$B$302,MATCH(L93,$A$2:$A$302,0)),"--")</f>
        <v>--</v>
      </c>
      <c r="AM93" t="str">
        <f ca="1">IF(ISNUMBER(Main!$F$12),INDEX($B$2:$B$302,MATCH(M93,$A$2:$A$302,0)),"--")</f>
        <v>--</v>
      </c>
      <c r="AN93" t="str">
        <f ca="1">IF(ISNUMBER(Main!$F$13),INDEX($B$2:$B$302,MATCH(N93,$A$2:$A$302,0)),"--")</f>
        <v>--</v>
      </c>
      <c r="AO93" t="str">
        <f ca="1">IF(ISNUMBER(Main!$F$14),INDEX($B$2:$B$302,MATCH(O93,$A$2:$A$302,0)),"--")</f>
        <v>--</v>
      </c>
      <c r="AQ93">
        <f ca="1">IF(ISNUMBER(Main!$F$3),INDEX($B$2:$B$302,MATCH(Q93,$A$2:$A$302,0)),"--")</f>
        <v>0</v>
      </c>
      <c r="AR93">
        <f ca="1">IF(ISNUMBER(Main!$F$4),INDEX($B$2:$B$302,MATCH(R93,$A$2:$A$302,0)),"--")</f>
        <v>0</v>
      </c>
      <c r="AS93">
        <f ca="1">IF(ISNUMBER(Main!$F$5),INDEX($B$2:$B$302,MATCH(S93,$A$2:$A$302,0)),"--")</f>
        <v>0</v>
      </c>
      <c r="AT93">
        <f ca="1">IF(ISNUMBER(Main!$F$6),INDEX($B$2:$B$302,MATCH(T93,$A$2:$A$302,0)),"--")</f>
        <v>0</v>
      </c>
      <c r="AU93">
        <f ca="1">IF(ISNUMBER(Main!$F$7),INDEX($B$2:$B$302,MATCH(U93,$A$2:$A$302,0)),"--")</f>
        <v>0</v>
      </c>
      <c r="AV93">
        <f ca="1">IF(ISNUMBER(Main!$F$8),INDEX($B$2:$B$302,MATCH(V93,$A$2:$A$302,0)),"--")</f>
        <v>0</v>
      </c>
      <c r="AW93" t="str">
        <f ca="1">IF(ISNUMBER(Main!$F$9),INDEX($B$2:$B$302,MATCH(W93,$A$2:$A$302,0)),"--")</f>
        <v>--</v>
      </c>
      <c r="AX93" t="str">
        <f ca="1">IF(ISNUMBER(Main!$F$10),INDEX($B$2:$B$302,MATCH(X93,$A$2:$A$302,0)),"--")</f>
        <v>--</v>
      </c>
      <c r="AY93" t="str">
        <f ca="1">IF(ISNUMBER(Main!$F$11),INDEX($B$2:$B$302,MATCH(Y93,$A$2:$A$302,0)),"--")</f>
        <v>--</v>
      </c>
      <c r="AZ93" t="str">
        <f ca="1">IF(ISNUMBER(Main!$F$12),INDEX($B$2:$B$302,MATCH(Z93,$A$2:$A$302,0)),"--")</f>
        <v>--</v>
      </c>
      <c r="BA93" t="str">
        <f ca="1">IF(ISNUMBER(Main!$F$13),INDEX($B$2:$B$302,MATCH(AA93,$A$2:$A$302,0)),"--")</f>
        <v>--</v>
      </c>
      <c r="BB93" t="str">
        <f ca="1">IF(ISNUMBER(Main!$F$14),INDEX($B$2:$B$302,MATCH(AB93,$A$2:$A$302,0)),"--")</f>
        <v>--</v>
      </c>
      <c r="BD93">
        <f ca="1">IF(ISNUMBER(Main!$F$3),IF(D93=0,0,(('Profile Data'!N93-D93)*(AQ93-AD93))/(Q93-D93)+AD93),"--")</f>
        <v>0</v>
      </c>
      <c r="BE93">
        <f ca="1">IF(ISNUMBER(Main!$F$4),IF(E93=0,0,(('Profile Data'!O93-E93)*(AR93-AE93))/(R93-E93)+AE93),"--")</f>
        <v>0</v>
      </c>
      <c r="BF93">
        <f ca="1">IF(ISNUMBER(Main!$F$5),IF(F93=0,0,(('Profile Data'!P93-F93)*(AS93-AF93))/(S93-F93)+AF93),"--")</f>
        <v>0</v>
      </c>
      <c r="BG93">
        <f ca="1">IF(ISNUMBER(Main!$F$6),IF(G93=0,0,(('Profile Data'!Q93-G93)*(AT93-AG93))/(T93-G93)+AG93),"--")</f>
        <v>0</v>
      </c>
      <c r="BH93">
        <f ca="1">IF(ISNUMBER(Main!$F$7),IF(H93=0,0,(('Profile Data'!R93-H93)*(AU93-AH93))/(U93-H93)+AH93),"--")</f>
        <v>0</v>
      </c>
      <c r="BI93">
        <f ca="1">IF(ISNUMBER(Main!$F$8),IF(I93=0,0,(('Profile Data'!S93-I93)*(AV93-AI93))/(V93-I93)+AI93),"--")</f>
        <v>0</v>
      </c>
      <c r="BJ93" t="str">
        <f ca="1">IF(ISNUMBER(Main!$F$9),IF(J93=0,0,(('Profile Data'!T93-J93)*(AW93-AJ93))/(W93-J93)+AJ93),"--")</f>
        <v>--</v>
      </c>
      <c r="BK93" t="str">
        <f ca="1">IF(ISNUMBER(Main!$F$10),IF(K93=0,0,(('Profile Data'!U93-K93)*(AX93-AK93))/(X93-K93)+AK93),"--")</f>
        <v>--</v>
      </c>
      <c r="BL93" t="str">
        <f ca="1">IF(ISNUMBER(Main!$F$11),IF(L93=0,0,(('Profile Data'!V93-L93)*(AY93-AL93))/(Y93-L93)+AL93),"--")</f>
        <v>--</v>
      </c>
      <c r="BM93" t="str">
        <f ca="1">IF(ISNUMBER(Main!$F$12),IF(M93=0,0,(('Profile Data'!W93-M93)*(AZ93-AM93))/(Z93-M93)+AM93),"--")</f>
        <v>--</v>
      </c>
      <c r="BN93" t="str">
        <f ca="1">IF(ISNUMBER(Main!$F$13),IF(N93=0,0,(('Profile Data'!X93-N93)*(BA93-AN93))/(AA93-N93)+AN93),"--")</f>
        <v>--</v>
      </c>
      <c r="BO93" t="str">
        <f ca="1">IF(ISNUMBER(Main!$F$14),IF(O93=0,0,(('Profile Data'!Y93-O93)*(BB93-AO93))/(AB93-O93)+AO93),"--")</f>
        <v>--</v>
      </c>
    </row>
    <row r="94" spans="1:67" x14ac:dyDescent="0.3">
      <c r="A94">
        <v>493</v>
      </c>
      <c r="B94">
        <v>195658</v>
      </c>
      <c r="D94" cm="1">
        <f t="array" aca="1" ref="D94" ca="1">IF(ISNUMBER(Main!$F$3),MAX(IF($A$2:$A$302&lt;'Profile Data'!N94,$A$2:$A$302)),"--")</f>
        <v>0</v>
      </c>
      <c r="E94" cm="1">
        <f t="array" aca="1" ref="E94" ca="1">IF(ISNUMBER(Main!$F$4),MAX(IF($A$2:$A$302&lt;'Profile Data'!O94,$A$2:$A$302)),"--")</f>
        <v>0</v>
      </c>
      <c r="F94" cm="1">
        <f t="array" aca="1" ref="F94" ca="1">IF(ISNUMBER(Main!$F$5),MAX(IF($A$2:$A$302&lt;'Profile Data'!P94,$A$2:$A$302)),"--")</f>
        <v>0</v>
      </c>
      <c r="G94" cm="1">
        <f t="array" aca="1" ref="G94" ca="1">IF(ISNUMBER(Main!$F$6),MAX(IF($A$2:$A$302&lt;'Profile Data'!Q94,$A$2:$A$302)),"--")</f>
        <v>0</v>
      </c>
      <c r="H94" cm="1">
        <f t="array" aca="1" ref="H94" ca="1">IF(ISNUMBER(Main!$F$7),MAX(IF($A$2:$A$302&lt;'Profile Data'!R94,$A$2:$A$302)),"--")</f>
        <v>0</v>
      </c>
      <c r="I94" cm="1">
        <f t="array" aca="1" ref="I94" ca="1">IF(ISNUMBER(Main!$F$8),MAX(IF($A$2:$A$302&lt;'Profile Data'!S94,$A$2:$A$302)),"--")</f>
        <v>0</v>
      </c>
      <c r="J94" t="str" cm="1">
        <f t="array" aca="1" ref="J94" ca="1">IF(ISNUMBER(Main!$F$9),MAX(IF($A$2:$A$302&lt;'Profile Data'!T94,$A$2:$A$302)),"--")</f>
        <v>--</v>
      </c>
      <c r="K94" t="str" cm="1">
        <f t="array" aca="1" ref="K94" ca="1">IF(ISNUMBER(Main!$F$10),MAX(IF($A$2:$A$302&lt;'Profile Data'!U94,$A$2:$A$302)),"--")</f>
        <v>--</v>
      </c>
      <c r="L94" t="str" cm="1">
        <f t="array" aca="1" ref="L94" ca="1">IF(ISNUMBER(Main!$F$11),MAX(IF($A$2:$A$302&lt;'Profile Data'!V94,$A$2:$A$302)),"--")</f>
        <v>--</v>
      </c>
      <c r="M94" t="str" cm="1">
        <f t="array" aca="1" ref="M94" ca="1">IF(ISNUMBER(Main!$F$12),MAX(IF($A$2:$A$302&lt;'Profile Data'!W94,$A$2:$A$302)),"--")</f>
        <v>--</v>
      </c>
      <c r="N94" t="str" cm="1">
        <f t="array" aca="1" ref="N94" ca="1">IF(ISNUMBER(Main!$F$13),MAX(IF($A$2:$A$302&lt;'Profile Data'!X94,$A$2:$A$302)),"--")</f>
        <v>--</v>
      </c>
      <c r="O94" t="str" cm="1">
        <f t="array" aca="1" ref="O94" ca="1">IF(ISNUMBER(Main!$F$14),MAX(IF($A$2:$A$302&lt;'Profile Data'!Y94,$A$2:$A$302)),"--")</f>
        <v>--</v>
      </c>
      <c r="Q94" cm="1">
        <f t="array" aca="1" ref="Q94" ca="1">IF(ISNUMBER(Main!$F$3),MIN(IF($A$2:$A$302&gt;'Profile Data'!N94,$A$2:$A$302)),"--")</f>
        <v>285</v>
      </c>
      <c r="R94" cm="1">
        <f t="array" aca="1" ref="R94" ca="1">IF(ISNUMBER(Main!$F$4),MIN(IF($A$2:$A$302&gt;'Profile Data'!O94,$A$2:$A$302)),"--")</f>
        <v>285</v>
      </c>
      <c r="S94" cm="1">
        <f t="array" aca="1" ref="S94" ca="1">IF(ISNUMBER(Main!$F$5),MIN(IF($A$2:$A$302&gt;'Profile Data'!P94,$A$2:$A$302)),"--")</f>
        <v>285</v>
      </c>
      <c r="T94" cm="1">
        <f t="array" aca="1" ref="T94" ca="1">IF(ISNUMBER(Main!$F$6),MIN(IF($A$2:$A$302&gt;'Profile Data'!Q94,$A$2:$A$302)),"--")</f>
        <v>285</v>
      </c>
      <c r="U94" cm="1">
        <f t="array" aca="1" ref="U94" ca="1">IF(ISNUMBER(Main!$F$7),MIN(IF($A$2:$A$302&gt;'Profile Data'!R94,$A$2:$A$302)),"--")</f>
        <v>285</v>
      </c>
      <c r="V94" cm="1">
        <f t="array" aca="1" ref="V94" ca="1">IF(ISNUMBER(Main!$F$8),MIN(IF($A$2:$A$302&gt;'Profile Data'!S94,$A$2:$A$302)),"--")</f>
        <v>285</v>
      </c>
      <c r="W94" t="str" cm="1">
        <f t="array" aca="1" ref="W94" ca="1">IF(ISNUMBER(Main!$F$9),MIN(IF($A$2:$A$302&gt;'Profile Data'!T94,$A$2:$A$302)),"--")</f>
        <v>--</v>
      </c>
      <c r="X94" t="str" cm="1">
        <f t="array" aca="1" ref="X94" ca="1">IF(ISNUMBER(Main!$F$10),MIN(IF($A$2:$A$302&gt;'Profile Data'!U94,$A$2:$A$302)),"--")</f>
        <v>--</v>
      </c>
      <c r="Y94" t="str" cm="1">
        <f t="array" aca="1" ref="Y94" ca="1">IF(ISNUMBER(Main!$F$11),MIN(IF($A$2:$A$302&gt;'Profile Data'!V94,$A$2:$A$302)),"--")</f>
        <v>--</v>
      </c>
      <c r="Z94" t="str" cm="1">
        <f t="array" aca="1" ref="Z94" ca="1">IF(ISNUMBER(Main!$F$12),MIN(IF($A$2:$A$302&gt;'Profile Data'!W94,$A$2:$A$302)),"--")</f>
        <v>--</v>
      </c>
      <c r="AA94" t="str" cm="1">
        <f t="array" aca="1" ref="AA94" ca="1">IF(ISNUMBER(Main!$F$13),MIN(IF($A$2:$A$302&gt;'Profile Data'!X94,$A$2:$A$302)),"--")</f>
        <v>--</v>
      </c>
      <c r="AB94" t="str" cm="1">
        <f t="array" aca="1" ref="AB94" ca="1">IF(ISNUMBER(Main!$F$14),MIN(IF($A$2:$A$302&gt;'Profile Data'!Y94,$A$2:$A$302)),"--")</f>
        <v>--</v>
      </c>
      <c r="AD94" t="e">
        <f ca="1">IF(ISNUMBER(Main!$F$3),INDEX($B$2:$B$302,MATCH(D94,$A$2:$A$302,0)),"--")</f>
        <v>#N/A</v>
      </c>
      <c r="AE94" t="e">
        <f ca="1">IF(ISNUMBER(Main!$F$4),INDEX($B$2:$B$302,MATCH(E94,$A$2:$A$302,0)),"--")</f>
        <v>#N/A</v>
      </c>
      <c r="AF94" t="e">
        <f ca="1">IF(ISNUMBER(Main!$F$5),INDEX($B$2:$B$302,MATCH(F94,$A$2:$A$302,0)),"--")</f>
        <v>#N/A</v>
      </c>
      <c r="AG94" t="e">
        <f ca="1">IF(ISNUMBER(Main!$F$6),INDEX($B$2:$B$302,MATCH(G94,$A$2:$A$302,0)),"--")</f>
        <v>#N/A</v>
      </c>
      <c r="AH94" t="e">
        <f ca="1">IF(ISNUMBER(Main!$F$7),INDEX($B$2:$B$302,MATCH(H94,$A$2:$A$302,0)),"--")</f>
        <v>#N/A</v>
      </c>
      <c r="AI94" t="e">
        <f ca="1">IF(ISNUMBER(Main!$F$8),INDEX($B$2:$B$302,MATCH(I94,$A$2:$A$302,0)),"--")</f>
        <v>#N/A</v>
      </c>
      <c r="AJ94" t="str">
        <f ca="1">IF(ISNUMBER(Main!$F$9),INDEX($B$2:$B$302,MATCH(J94,$A$2:$A$302,0)),"--")</f>
        <v>--</v>
      </c>
      <c r="AK94" t="str">
        <f ca="1">IF(ISNUMBER(Main!$F$10),INDEX($B$2:$B$302,MATCH(K94,$A$2:$A$302,0)),"--")</f>
        <v>--</v>
      </c>
      <c r="AL94" t="str">
        <f ca="1">IF(ISNUMBER(Main!$F$11),INDEX($B$2:$B$302,MATCH(L94,$A$2:$A$302,0)),"--")</f>
        <v>--</v>
      </c>
      <c r="AM94" t="str">
        <f ca="1">IF(ISNUMBER(Main!$F$12),INDEX($B$2:$B$302,MATCH(M94,$A$2:$A$302,0)),"--")</f>
        <v>--</v>
      </c>
      <c r="AN94" t="str">
        <f ca="1">IF(ISNUMBER(Main!$F$13),INDEX($B$2:$B$302,MATCH(N94,$A$2:$A$302,0)),"--")</f>
        <v>--</v>
      </c>
      <c r="AO94" t="str">
        <f ca="1">IF(ISNUMBER(Main!$F$14),INDEX($B$2:$B$302,MATCH(O94,$A$2:$A$302,0)),"--")</f>
        <v>--</v>
      </c>
      <c r="AQ94">
        <f ca="1">IF(ISNUMBER(Main!$F$3),INDEX($B$2:$B$302,MATCH(Q94,$A$2:$A$302,0)),"--")</f>
        <v>0</v>
      </c>
      <c r="AR94">
        <f ca="1">IF(ISNUMBER(Main!$F$4),INDEX($B$2:$B$302,MATCH(R94,$A$2:$A$302,0)),"--")</f>
        <v>0</v>
      </c>
      <c r="AS94">
        <f ca="1">IF(ISNUMBER(Main!$F$5),INDEX($B$2:$B$302,MATCH(S94,$A$2:$A$302,0)),"--")</f>
        <v>0</v>
      </c>
      <c r="AT94">
        <f ca="1">IF(ISNUMBER(Main!$F$6),INDEX($B$2:$B$302,MATCH(T94,$A$2:$A$302,0)),"--")</f>
        <v>0</v>
      </c>
      <c r="AU94">
        <f ca="1">IF(ISNUMBER(Main!$F$7),INDEX($B$2:$B$302,MATCH(U94,$A$2:$A$302,0)),"--")</f>
        <v>0</v>
      </c>
      <c r="AV94">
        <f ca="1">IF(ISNUMBER(Main!$F$8),INDEX($B$2:$B$302,MATCH(V94,$A$2:$A$302,0)),"--")</f>
        <v>0</v>
      </c>
      <c r="AW94" t="str">
        <f ca="1">IF(ISNUMBER(Main!$F$9),INDEX($B$2:$B$302,MATCH(W94,$A$2:$A$302,0)),"--")</f>
        <v>--</v>
      </c>
      <c r="AX94" t="str">
        <f ca="1">IF(ISNUMBER(Main!$F$10),INDEX($B$2:$B$302,MATCH(X94,$A$2:$A$302,0)),"--")</f>
        <v>--</v>
      </c>
      <c r="AY94" t="str">
        <f ca="1">IF(ISNUMBER(Main!$F$11),INDEX($B$2:$B$302,MATCH(Y94,$A$2:$A$302,0)),"--")</f>
        <v>--</v>
      </c>
      <c r="AZ94" t="str">
        <f ca="1">IF(ISNUMBER(Main!$F$12),INDEX($B$2:$B$302,MATCH(Z94,$A$2:$A$302,0)),"--")</f>
        <v>--</v>
      </c>
      <c r="BA94" t="str">
        <f ca="1">IF(ISNUMBER(Main!$F$13),INDEX($B$2:$B$302,MATCH(AA94,$A$2:$A$302,0)),"--")</f>
        <v>--</v>
      </c>
      <c r="BB94" t="str">
        <f ca="1">IF(ISNUMBER(Main!$F$14),INDEX($B$2:$B$302,MATCH(AB94,$A$2:$A$302,0)),"--")</f>
        <v>--</v>
      </c>
      <c r="BD94">
        <f ca="1">IF(ISNUMBER(Main!$F$3),IF(D94=0,0,(('Profile Data'!N94-D94)*(AQ94-AD94))/(Q94-D94)+AD94),"--")</f>
        <v>0</v>
      </c>
      <c r="BE94">
        <f ca="1">IF(ISNUMBER(Main!$F$4),IF(E94=0,0,(('Profile Data'!O94-E94)*(AR94-AE94))/(R94-E94)+AE94),"--")</f>
        <v>0</v>
      </c>
      <c r="BF94">
        <f ca="1">IF(ISNUMBER(Main!$F$5),IF(F94=0,0,(('Profile Data'!P94-F94)*(AS94-AF94))/(S94-F94)+AF94),"--")</f>
        <v>0</v>
      </c>
      <c r="BG94">
        <f ca="1">IF(ISNUMBER(Main!$F$6),IF(G94=0,0,(('Profile Data'!Q94-G94)*(AT94-AG94))/(T94-G94)+AG94),"--")</f>
        <v>0</v>
      </c>
      <c r="BH94">
        <f ca="1">IF(ISNUMBER(Main!$F$7),IF(H94=0,0,(('Profile Data'!R94-H94)*(AU94-AH94))/(U94-H94)+AH94),"--")</f>
        <v>0</v>
      </c>
      <c r="BI94">
        <f ca="1">IF(ISNUMBER(Main!$F$8),IF(I94=0,0,(('Profile Data'!S94-I94)*(AV94-AI94))/(V94-I94)+AI94),"--")</f>
        <v>0</v>
      </c>
      <c r="BJ94" t="str">
        <f ca="1">IF(ISNUMBER(Main!$F$9),IF(J94=0,0,(('Profile Data'!T94-J94)*(AW94-AJ94))/(W94-J94)+AJ94),"--")</f>
        <v>--</v>
      </c>
      <c r="BK94" t="str">
        <f ca="1">IF(ISNUMBER(Main!$F$10),IF(K94=0,0,(('Profile Data'!U94-K94)*(AX94-AK94))/(X94-K94)+AK94),"--")</f>
        <v>--</v>
      </c>
      <c r="BL94" t="str">
        <f ca="1">IF(ISNUMBER(Main!$F$11),IF(L94=0,0,(('Profile Data'!V94-L94)*(AY94-AL94))/(Y94-L94)+AL94),"--")</f>
        <v>--</v>
      </c>
      <c r="BM94" t="str">
        <f ca="1">IF(ISNUMBER(Main!$F$12),IF(M94=0,0,(('Profile Data'!W94-M94)*(AZ94-AM94))/(Z94-M94)+AM94),"--")</f>
        <v>--</v>
      </c>
      <c r="BN94" t="str">
        <f ca="1">IF(ISNUMBER(Main!$F$13),IF(N94=0,0,(('Profile Data'!X94-N94)*(BA94-AN94))/(AA94-N94)+AN94),"--")</f>
        <v>--</v>
      </c>
      <c r="BO94" t="str">
        <f ca="1">IF(ISNUMBER(Main!$F$14),IF(O94=0,0,(('Profile Data'!Y94-O94)*(BB94-AO94))/(AB94-O94)+AO94),"--")</f>
        <v>--</v>
      </c>
    </row>
    <row r="95" spans="1:67" x14ac:dyDescent="0.3">
      <c r="A95">
        <v>492</v>
      </c>
      <c r="B95">
        <v>192900</v>
      </c>
      <c r="D95" cm="1">
        <f t="array" aca="1" ref="D95" ca="1">IF(ISNUMBER(Main!$F$3),MAX(IF($A$2:$A$302&lt;'Profile Data'!N95,$A$2:$A$302)),"--")</f>
        <v>0</v>
      </c>
      <c r="E95" cm="1">
        <f t="array" aca="1" ref="E95" ca="1">IF(ISNUMBER(Main!$F$4),MAX(IF($A$2:$A$302&lt;'Profile Data'!O95,$A$2:$A$302)),"--")</f>
        <v>0</v>
      </c>
      <c r="F95" cm="1">
        <f t="array" aca="1" ref="F95" ca="1">IF(ISNUMBER(Main!$F$5),MAX(IF($A$2:$A$302&lt;'Profile Data'!P95,$A$2:$A$302)),"--")</f>
        <v>0</v>
      </c>
      <c r="G95" cm="1">
        <f t="array" aca="1" ref="G95" ca="1">IF(ISNUMBER(Main!$F$6),MAX(IF($A$2:$A$302&lt;'Profile Data'!Q95,$A$2:$A$302)),"--")</f>
        <v>0</v>
      </c>
      <c r="H95" cm="1">
        <f t="array" aca="1" ref="H95" ca="1">IF(ISNUMBER(Main!$F$7),MAX(IF($A$2:$A$302&lt;'Profile Data'!R95,$A$2:$A$302)),"--")</f>
        <v>0</v>
      </c>
      <c r="I95" cm="1">
        <f t="array" aca="1" ref="I95" ca="1">IF(ISNUMBER(Main!$F$8),MAX(IF($A$2:$A$302&lt;'Profile Data'!S95,$A$2:$A$302)),"--")</f>
        <v>0</v>
      </c>
      <c r="J95" t="str" cm="1">
        <f t="array" aca="1" ref="J95" ca="1">IF(ISNUMBER(Main!$F$9),MAX(IF($A$2:$A$302&lt;'Profile Data'!T95,$A$2:$A$302)),"--")</f>
        <v>--</v>
      </c>
      <c r="K95" t="str" cm="1">
        <f t="array" aca="1" ref="K95" ca="1">IF(ISNUMBER(Main!$F$10),MAX(IF($A$2:$A$302&lt;'Profile Data'!U95,$A$2:$A$302)),"--")</f>
        <v>--</v>
      </c>
      <c r="L95" t="str" cm="1">
        <f t="array" aca="1" ref="L95" ca="1">IF(ISNUMBER(Main!$F$11),MAX(IF($A$2:$A$302&lt;'Profile Data'!V95,$A$2:$A$302)),"--")</f>
        <v>--</v>
      </c>
      <c r="M95" t="str" cm="1">
        <f t="array" aca="1" ref="M95" ca="1">IF(ISNUMBER(Main!$F$12),MAX(IF($A$2:$A$302&lt;'Profile Data'!W95,$A$2:$A$302)),"--")</f>
        <v>--</v>
      </c>
      <c r="N95" t="str" cm="1">
        <f t="array" aca="1" ref="N95" ca="1">IF(ISNUMBER(Main!$F$13),MAX(IF($A$2:$A$302&lt;'Profile Data'!X95,$A$2:$A$302)),"--")</f>
        <v>--</v>
      </c>
      <c r="O95" t="str" cm="1">
        <f t="array" aca="1" ref="O95" ca="1">IF(ISNUMBER(Main!$F$14),MAX(IF($A$2:$A$302&lt;'Profile Data'!Y95,$A$2:$A$302)),"--")</f>
        <v>--</v>
      </c>
      <c r="Q95" cm="1">
        <f t="array" aca="1" ref="Q95" ca="1">IF(ISNUMBER(Main!$F$3),MIN(IF($A$2:$A$302&gt;'Profile Data'!N95,$A$2:$A$302)),"--")</f>
        <v>285</v>
      </c>
      <c r="R95" cm="1">
        <f t="array" aca="1" ref="R95" ca="1">IF(ISNUMBER(Main!$F$4),MIN(IF($A$2:$A$302&gt;'Profile Data'!O95,$A$2:$A$302)),"--")</f>
        <v>285</v>
      </c>
      <c r="S95" cm="1">
        <f t="array" aca="1" ref="S95" ca="1">IF(ISNUMBER(Main!$F$5),MIN(IF($A$2:$A$302&gt;'Profile Data'!P95,$A$2:$A$302)),"--")</f>
        <v>285</v>
      </c>
      <c r="T95" cm="1">
        <f t="array" aca="1" ref="T95" ca="1">IF(ISNUMBER(Main!$F$6),MIN(IF($A$2:$A$302&gt;'Profile Data'!Q95,$A$2:$A$302)),"--")</f>
        <v>285</v>
      </c>
      <c r="U95" cm="1">
        <f t="array" aca="1" ref="U95" ca="1">IF(ISNUMBER(Main!$F$7),MIN(IF($A$2:$A$302&gt;'Profile Data'!R95,$A$2:$A$302)),"--")</f>
        <v>285</v>
      </c>
      <c r="V95" cm="1">
        <f t="array" aca="1" ref="V95" ca="1">IF(ISNUMBER(Main!$F$8),MIN(IF($A$2:$A$302&gt;'Profile Data'!S95,$A$2:$A$302)),"--")</f>
        <v>285</v>
      </c>
      <c r="W95" t="str" cm="1">
        <f t="array" aca="1" ref="W95" ca="1">IF(ISNUMBER(Main!$F$9),MIN(IF($A$2:$A$302&gt;'Profile Data'!T95,$A$2:$A$302)),"--")</f>
        <v>--</v>
      </c>
      <c r="X95" t="str" cm="1">
        <f t="array" aca="1" ref="X95" ca="1">IF(ISNUMBER(Main!$F$10),MIN(IF($A$2:$A$302&gt;'Profile Data'!U95,$A$2:$A$302)),"--")</f>
        <v>--</v>
      </c>
      <c r="Y95" t="str" cm="1">
        <f t="array" aca="1" ref="Y95" ca="1">IF(ISNUMBER(Main!$F$11),MIN(IF($A$2:$A$302&gt;'Profile Data'!V95,$A$2:$A$302)),"--")</f>
        <v>--</v>
      </c>
      <c r="Z95" t="str" cm="1">
        <f t="array" aca="1" ref="Z95" ca="1">IF(ISNUMBER(Main!$F$12),MIN(IF($A$2:$A$302&gt;'Profile Data'!W95,$A$2:$A$302)),"--")</f>
        <v>--</v>
      </c>
      <c r="AA95" t="str" cm="1">
        <f t="array" aca="1" ref="AA95" ca="1">IF(ISNUMBER(Main!$F$13),MIN(IF($A$2:$A$302&gt;'Profile Data'!X95,$A$2:$A$302)),"--")</f>
        <v>--</v>
      </c>
      <c r="AB95" t="str" cm="1">
        <f t="array" aca="1" ref="AB95" ca="1">IF(ISNUMBER(Main!$F$14),MIN(IF($A$2:$A$302&gt;'Profile Data'!Y95,$A$2:$A$302)),"--")</f>
        <v>--</v>
      </c>
      <c r="AD95" t="e">
        <f ca="1">IF(ISNUMBER(Main!$F$3),INDEX($B$2:$B$302,MATCH(D95,$A$2:$A$302,0)),"--")</f>
        <v>#N/A</v>
      </c>
      <c r="AE95" t="e">
        <f ca="1">IF(ISNUMBER(Main!$F$4),INDEX($B$2:$B$302,MATCH(E95,$A$2:$A$302,0)),"--")</f>
        <v>#N/A</v>
      </c>
      <c r="AF95" t="e">
        <f ca="1">IF(ISNUMBER(Main!$F$5),INDEX($B$2:$B$302,MATCH(F95,$A$2:$A$302,0)),"--")</f>
        <v>#N/A</v>
      </c>
      <c r="AG95" t="e">
        <f ca="1">IF(ISNUMBER(Main!$F$6),INDEX($B$2:$B$302,MATCH(G95,$A$2:$A$302,0)),"--")</f>
        <v>#N/A</v>
      </c>
      <c r="AH95" t="e">
        <f ca="1">IF(ISNUMBER(Main!$F$7),INDEX($B$2:$B$302,MATCH(H95,$A$2:$A$302,0)),"--")</f>
        <v>#N/A</v>
      </c>
      <c r="AI95" t="e">
        <f ca="1">IF(ISNUMBER(Main!$F$8),INDEX($B$2:$B$302,MATCH(I95,$A$2:$A$302,0)),"--")</f>
        <v>#N/A</v>
      </c>
      <c r="AJ95" t="str">
        <f ca="1">IF(ISNUMBER(Main!$F$9),INDEX($B$2:$B$302,MATCH(J95,$A$2:$A$302,0)),"--")</f>
        <v>--</v>
      </c>
      <c r="AK95" t="str">
        <f ca="1">IF(ISNUMBER(Main!$F$10),INDEX($B$2:$B$302,MATCH(K95,$A$2:$A$302,0)),"--")</f>
        <v>--</v>
      </c>
      <c r="AL95" t="str">
        <f ca="1">IF(ISNUMBER(Main!$F$11),INDEX($B$2:$B$302,MATCH(L95,$A$2:$A$302,0)),"--")</f>
        <v>--</v>
      </c>
      <c r="AM95" t="str">
        <f ca="1">IF(ISNUMBER(Main!$F$12),INDEX($B$2:$B$302,MATCH(M95,$A$2:$A$302,0)),"--")</f>
        <v>--</v>
      </c>
      <c r="AN95" t="str">
        <f ca="1">IF(ISNUMBER(Main!$F$13),INDEX($B$2:$B$302,MATCH(N95,$A$2:$A$302,0)),"--")</f>
        <v>--</v>
      </c>
      <c r="AO95" t="str">
        <f ca="1">IF(ISNUMBER(Main!$F$14),INDEX($B$2:$B$302,MATCH(O95,$A$2:$A$302,0)),"--")</f>
        <v>--</v>
      </c>
      <c r="AQ95">
        <f ca="1">IF(ISNUMBER(Main!$F$3),INDEX($B$2:$B$302,MATCH(Q95,$A$2:$A$302,0)),"--")</f>
        <v>0</v>
      </c>
      <c r="AR95">
        <f ca="1">IF(ISNUMBER(Main!$F$4),INDEX($B$2:$B$302,MATCH(R95,$A$2:$A$302,0)),"--")</f>
        <v>0</v>
      </c>
      <c r="AS95">
        <f ca="1">IF(ISNUMBER(Main!$F$5),INDEX($B$2:$B$302,MATCH(S95,$A$2:$A$302,0)),"--")</f>
        <v>0</v>
      </c>
      <c r="AT95">
        <f ca="1">IF(ISNUMBER(Main!$F$6),INDEX($B$2:$B$302,MATCH(T95,$A$2:$A$302,0)),"--")</f>
        <v>0</v>
      </c>
      <c r="AU95">
        <f ca="1">IF(ISNUMBER(Main!$F$7),INDEX($B$2:$B$302,MATCH(U95,$A$2:$A$302,0)),"--")</f>
        <v>0</v>
      </c>
      <c r="AV95">
        <f ca="1">IF(ISNUMBER(Main!$F$8),INDEX($B$2:$B$302,MATCH(V95,$A$2:$A$302,0)),"--")</f>
        <v>0</v>
      </c>
      <c r="AW95" t="str">
        <f ca="1">IF(ISNUMBER(Main!$F$9),INDEX($B$2:$B$302,MATCH(W95,$A$2:$A$302,0)),"--")</f>
        <v>--</v>
      </c>
      <c r="AX95" t="str">
        <f ca="1">IF(ISNUMBER(Main!$F$10),INDEX($B$2:$B$302,MATCH(X95,$A$2:$A$302,0)),"--")</f>
        <v>--</v>
      </c>
      <c r="AY95" t="str">
        <f ca="1">IF(ISNUMBER(Main!$F$11),INDEX($B$2:$B$302,MATCH(Y95,$A$2:$A$302,0)),"--")</f>
        <v>--</v>
      </c>
      <c r="AZ95" t="str">
        <f ca="1">IF(ISNUMBER(Main!$F$12),INDEX($B$2:$B$302,MATCH(Z95,$A$2:$A$302,0)),"--")</f>
        <v>--</v>
      </c>
      <c r="BA95" t="str">
        <f ca="1">IF(ISNUMBER(Main!$F$13),INDEX($B$2:$B$302,MATCH(AA95,$A$2:$A$302,0)),"--")</f>
        <v>--</v>
      </c>
      <c r="BB95" t="str">
        <f ca="1">IF(ISNUMBER(Main!$F$14),INDEX($B$2:$B$302,MATCH(AB95,$A$2:$A$302,0)),"--")</f>
        <v>--</v>
      </c>
      <c r="BD95">
        <f ca="1">IF(ISNUMBER(Main!$F$3),IF(D95=0,0,(('Profile Data'!N95-D95)*(AQ95-AD95))/(Q95-D95)+AD95),"--")</f>
        <v>0</v>
      </c>
      <c r="BE95">
        <f ca="1">IF(ISNUMBER(Main!$F$4),IF(E95=0,0,(('Profile Data'!O95-E95)*(AR95-AE95))/(R95-E95)+AE95),"--")</f>
        <v>0</v>
      </c>
      <c r="BF95">
        <f ca="1">IF(ISNUMBER(Main!$F$5),IF(F95=0,0,(('Profile Data'!P95-F95)*(AS95-AF95))/(S95-F95)+AF95),"--")</f>
        <v>0</v>
      </c>
      <c r="BG95">
        <f ca="1">IF(ISNUMBER(Main!$F$6),IF(G95=0,0,(('Profile Data'!Q95-G95)*(AT95-AG95))/(T95-G95)+AG95),"--")</f>
        <v>0</v>
      </c>
      <c r="BH95">
        <f ca="1">IF(ISNUMBER(Main!$F$7),IF(H95=0,0,(('Profile Data'!R95-H95)*(AU95-AH95))/(U95-H95)+AH95),"--")</f>
        <v>0</v>
      </c>
      <c r="BI95">
        <f ca="1">IF(ISNUMBER(Main!$F$8),IF(I95=0,0,(('Profile Data'!S95-I95)*(AV95-AI95))/(V95-I95)+AI95),"--")</f>
        <v>0</v>
      </c>
      <c r="BJ95" t="str">
        <f ca="1">IF(ISNUMBER(Main!$F$9),IF(J95=0,0,(('Profile Data'!T95-J95)*(AW95-AJ95))/(W95-J95)+AJ95),"--")</f>
        <v>--</v>
      </c>
      <c r="BK95" t="str">
        <f ca="1">IF(ISNUMBER(Main!$F$10),IF(K95=0,0,(('Profile Data'!U95-K95)*(AX95-AK95))/(X95-K95)+AK95),"--")</f>
        <v>--</v>
      </c>
      <c r="BL95" t="str">
        <f ca="1">IF(ISNUMBER(Main!$F$11),IF(L95=0,0,(('Profile Data'!V95-L95)*(AY95-AL95))/(Y95-L95)+AL95),"--")</f>
        <v>--</v>
      </c>
      <c r="BM95" t="str">
        <f ca="1">IF(ISNUMBER(Main!$F$12),IF(M95=0,0,(('Profile Data'!W95-M95)*(AZ95-AM95))/(Z95-M95)+AM95),"--")</f>
        <v>--</v>
      </c>
      <c r="BN95" t="str">
        <f ca="1">IF(ISNUMBER(Main!$F$13),IF(N95=0,0,(('Profile Data'!X95-N95)*(BA95-AN95))/(AA95-N95)+AN95),"--")</f>
        <v>--</v>
      </c>
      <c r="BO95" t="str">
        <f ca="1">IF(ISNUMBER(Main!$F$14),IF(O95=0,0,(('Profile Data'!Y95-O95)*(BB95-AO95))/(AB95-O95)+AO95),"--")</f>
        <v>--</v>
      </c>
    </row>
    <row r="96" spans="1:67" x14ac:dyDescent="0.3">
      <c r="A96">
        <v>491</v>
      </c>
      <c r="B96">
        <v>190165</v>
      </c>
      <c r="D96" cm="1">
        <f t="array" aca="1" ref="D96" ca="1">IF(ISNUMBER(Main!$F$3),MAX(IF($A$2:$A$302&lt;'Profile Data'!N96,$A$2:$A$302)),"--")</f>
        <v>0</v>
      </c>
      <c r="E96" cm="1">
        <f t="array" aca="1" ref="E96" ca="1">IF(ISNUMBER(Main!$F$4),MAX(IF($A$2:$A$302&lt;'Profile Data'!O96,$A$2:$A$302)),"--")</f>
        <v>0</v>
      </c>
      <c r="F96" cm="1">
        <f t="array" aca="1" ref="F96" ca="1">IF(ISNUMBER(Main!$F$5),MAX(IF($A$2:$A$302&lt;'Profile Data'!P96,$A$2:$A$302)),"--")</f>
        <v>0</v>
      </c>
      <c r="G96" cm="1">
        <f t="array" aca="1" ref="G96" ca="1">IF(ISNUMBER(Main!$F$6),MAX(IF($A$2:$A$302&lt;'Profile Data'!Q96,$A$2:$A$302)),"--")</f>
        <v>0</v>
      </c>
      <c r="H96" cm="1">
        <f t="array" aca="1" ref="H96" ca="1">IF(ISNUMBER(Main!$F$7),MAX(IF($A$2:$A$302&lt;'Profile Data'!R96,$A$2:$A$302)),"--")</f>
        <v>0</v>
      </c>
      <c r="I96" cm="1">
        <f t="array" aca="1" ref="I96" ca="1">IF(ISNUMBER(Main!$F$8),MAX(IF($A$2:$A$302&lt;'Profile Data'!S96,$A$2:$A$302)),"--")</f>
        <v>0</v>
      </c>
      <c r="J96" t="str" cm="1">
        <f t="array" aca="1" ref="J96" ca="1">IF(ISNUMBER(Main!$F$9),MAX(IF($A$2:$A$302&lt;'Profile Data'!T96,$A$2:$A$302)),"--")</f>
        <v>--</v>
      </c>
      <c r="K96" t="str" cm="1">
        <f t="array" aca="1" ref="K96" ca="1">IF(ISNUMBER(Main!$F$10),MAX(IF($A$2:$A$302&lt;'Profile Data'!U96,$A$2:$A$302)),"--")</f>
        <v>--</v>
      </c>
      <c r="L96" t="str" cm="1">
        <f t="array" aca="1" ref="L96" ca="1">IF(ISNUMBER(Main!$F$11),MAX(IF($A$2:$A$302&lt;'Profile Data'!V96,$A$2:$A$302)),"--")</f>
        <v>--</v>
      </c>
      <c r="M96" t="str" cm="1">
        <f t="array" aca="1" ref="M96" ca="1">IF(ISNUMBER(Main!$F$12),MAX(IF($A$2:$A$302&lt;'Profile Data'!W96,$A$2:$A$302)),"--")</f>
        <v>--</v>
      </c>
      <c r="N96" t="str" cm="1">
        <f t="array" aca="1" ref="N96" ca="1">IF(ISNUMBER(Main!$F$13),MAX(IF($A$2:$A$302&lt;'Profile Data'!X96,$A$2:$A$302)),"--")</f>
        <v>--</v>
      </c>
      <c r="O96" t="str" cm="1">
        <f t="array" aca="1" ref="O96" ca="1">IF(ISNUMBER(Main!$F$14),MAX(IF($A$2:$A$302&lt;'Profile Data'!Y96,$A$2:$A$302)),"--")</f>
        <v>--</v>
      </c>
      <c r="Q96" cm="1">
        <f t="array" aca="1" ref="Q96" ca="1">IF(ISNUMBER(Main!$F$3),MIN(IF($A$2:$A$302&gt;'Profile Data'!N96,$A$2:$A$302)),"--")</f>
        <v>285</v>
      </c>
      <c r="R96" cm="1">
        <f t="array" aca="1" ref="R96" ca="1">IF(ISNUMBER(Main!$F$4),MIN(IF($A$2:$A$302&gt;'Profile Data'!O96,$A$2:$A$302)),"--")</f>
        <v>285</v>
      </c>
      <c r="S96" cm="1">
        <f t="array" aca="1" ref="S96" ca="1">IF(ISNUMBER(Main!$F$5),MIN(IF($A$2:$A$302&gt;'Profile Data'!P96,$A$2:$A$302)),"--")</f>
        <v>285</v>
      </c>
      <c r="T96" cm="1">
        <f t="array" aca="1" ref="T96" ca="1">IF(ISNUMBER(Main!$F$6),MIN(IF($A$2:$A$302&gt;'Profile Data'!Q96,$A$2:$A$302)),"--")</f>
        <v>285</v>
      </c>
      <c r="U96" cm="1">
        <f t="array" aca="1" ref="U96" ca="1">IF(ISNUMBER(Main!$F$7),MIN(IF($A$2:$A$302&gt;'Profile Data'!R96,$A$2:$A$302)),"--")</f>
        <v>285</v>
      </c>
      <c r="V96" cm="1">
        <f t="array" aca="1" ref="V96" ca="1">IF(ISNUMBER(Main!$F$8),MIN(IF($A$2:$A$302&gt;'Profile Data'!S96,$A$2:$A$302)),"--")</f>
        <v>285</v>
      </c>
      <c r="W96" t="str" cm="1">
        <f t="array" aca="1" ref="W96" ca="1">IF(ISNUMBER(Main!$F$9),MIN(IF($A$2:$A$302&gt;'Profile Data'!T96,$A$2:$A$302)),"--")</f>
        <v>--</v>
      </c>
      <c r="X96" t="str" cm="1">
        <f t="array" aca="1" ref="X96" ca="1">IF(ISNUMBER(Main!$F$10),MIN(IF($A$2:$A$302&gt;'Profile Data'!U96,$A$2:$A$302)),"--")</f>
        <v>--</v>
      </c>
      <c r="Y96" t="str" cm="1">
        <f t="array" aca="1" ref="Y96" ca="1">IF(ISNUMBER(Main!$F$11),MIN(IF($A$2:$A$302&gt;'Profile Data'!V96,$A$2:$A$302)),"--")</f>
        <v>--</v>
      </c>
      <c r="Z96" t="str" cm="1">
        <f t="array" aca="1" ref="Z96" ca="1">IF(ISNUMBER(Main!$F$12),MIN(IF($A$2:$A$302&gt;'Profile Data'!W96,$A$2:$A$302)),"--")</f>
        <v>--</v>
      </c>
      <c r="AA96" t="str" cm="1">
        <f t="array" aca="1" ref="AA96" ca="1">IF(ISNUMBER(Main!$F$13),MIN(IF($A$2:$A$302&gt;'Profile Data'!X96,$A$2:$A$302)),"--")</f>
        <v>--</v>
      </c>
      <c r="AB96" t="str" cm="1">
        <f t="array" aca="1" ref="AB96" ca="1">IF(ISNUMBER(Main!$F$14),MIN(IF($A$2:$A$302&gt;'Profile Data'!Y96,$A$2:$A$302)),"--")</f>
        <v>--</v>
      </c>
      <c r="AD96" t="e">
        <f ca="1">IF(ISNUMBER(Main!$F$3),INDEX($B$2:$B$302,MATCH(D96,$A$2:$A$302,0)),"--")</f>
        <v>#N/A</v>
      </c>
      <c r="AE96" t="e">
        <f ca="1">IF(ISNUMBER(Main!$F$4),INDEX($B$2:$B$302,MATCH(E96,$A$2:$A$302,0)),"--")</f>
        <v>#N/A</v>
      </c>
      <c r="AF96" t="e">
        <f ca="1">IF(ISNUMBER(Main!$F$5),INDEX($B$2:$B$302,MATCH(F96,$A$2:$A$302,0)),"--")</f>
        <v>#N/A</v>
      </c>
      <c r="AG96" t="e">
        <f ca="1">IF(ISNUMBER(Main!$F$6),INDEX($B$2:$B$302,MATCH(G96,$A$2:$A$302,0)),"--")</f>
        <v>#N/A</v>
      </c>
      <c r="AH96" t="e">
        <f ca="1">IF(ISNUMBER(Main!$F$7),INDEX($B$2:$B$302,MATCH(H96,$A$2:$A$302,0)),"--")</f>
        <v>#N/A</v>
      </c>
      <c r="AI96" t="e">
        <f ca="1">IF(ISNUMBER(Main!$F$8),INDEX($B$2:$B$302,MATCH(I96,$A$2:$A$302,0)),"--")</f>
        <v>#N/A</v>
      </c>
      <c r="AJ96" t="str">
        <f ca="1">IF(ISNUMBER(Main!$F$9),INDEX($B$2:$B$302,MATCH(J96,$A$2:$A$302,0)),"--")</f>
        <v>--</v>
      </c>
      <c r="AK96" t="str">
        <f ca="1">IF(ISNUMBER(Main!$F$10),INDEX($B$2:$B$302,MATCH(K96,$A$2:$A$302,0)),"--")</f>
        <v>--</v>
      </c>
      <c r="AL96" t="str">
        <f ca="1">IF(ISNUMBER(Main!$F$11),INDEX($B$2:$B$302,MATCH(L96,$A$2:$A$302,0)),"--")</f>
        <v>--</v>
      </c>
      <c r="AM96" t="str">
        <f ca="1">IF(ISNUMBER(Main!$F$12),INDEX($B$2:$B$302,MATCH(M96,$A$2:$A$302,0)),"--")</f>
        <v>--</v>
      </c>
      <c r="AN96" t="str">
        <f ca="1">IF(ISNUMBER(Main!$F$13),INDEX($B$2:$B$302,MATCH(N96,$A$2:$A$302,0)),"--")</f>
        <v>--</v>
      </c>
      <c r="AO96" t="str">
        <f ca="1">IF(ISNUMBER(Main!$F$14),INDEX($B$2:$B$302,MATCH(O96,$A$2:$A$302,0)),"--")</f>
        <v>--</v>
      </c>
      <c r="AQ96">
        <f ca="1">IF(ISNUMBER(Main!$F$3),INDEX($B$2:$B$302,MATCH(Q96,$A$2:$A$302,0)),"--")</f>
        <v>0</v>
      </c>
      <c r="AR96">
        <f ca="1">IF(ISNUMBER(Main!$F$4),INDEX($B$2:$B$302,MATCH(R96,$A$2:$A$302,0)),"--")</f>
        <v>0</v>
      </c>
      <c r="AS96">
        <f ca="1">IF(ISNUMBER(Main!$F$5),INDEX($B$2:$B$302,MATCH(S96,$A$2:$A$302,0)),"--")</f>
        <v>0</v>
      </c>
      <c r="AT96">
        <f ca="1">IF(ISNUMBER(Main!$F$6),INDEX($B$2:$B$302,MATCH(T96,$A$2:$A$302,0)),"--")</f>
        <v>0</v>
      </c>
      <c r="AU96">
        <f ca="1">IF(ISNUMBER(Main!$F$7),INDEX($B$2:$B$302,MATCH(U96,$A$2:$A$302,0)),"--")</f>
        <v>0</v>
      </c>
      <c r="AV96">
        <f ca="1">IF(ISNUMBER(Main!$F$8),INDEX($B$2:$B$302,MATCH(V96,$A$2:$A$302,0)),"--")</f>
        <v>0</v>
      </c>
      <c r="AW96" t="str">
        <f ca="1">IF(ISNUMBER(Main!$F$9),INDEX($B$2:$B$302,MATCH(W96,$A$2:$A$302,0)),"--")</f>
        <v>--</v>
      </c>
      <c r="AX96" t="str">
        <f ca="1">IF(ISNUMBER(Main!$F$10),INDEX($B$2:$B$302,MATCH(X96,$A$2:$A$302,0)),"--")</f>
        <v>--</v>
      </c>
      <c r="AY96" t="str">
        <f ca="1">IF(ISNUMBER(Main!$F$11),INDEX($B$2:$B$302,MATCH(Y96,$A$2:$A$302,0)),"--")</f>
        <v>--</v>
      </c>
      <c r="AZ96" t="str">
        <f ca="1">IF(ISNUMBER(Main!$F$12),INDEX($B$2:$B$302,MATCH(Z96,$A$2:$A$302,0)),"--")</f>
        <v>--</v>
      </c>
      <c r="BA96" t="str">
        <f ca="1">IF(ISNUMBER(Main!$F$13),INDEX($B$2:$B$302,MATCH(AA96,$A$2:$A$302,0)),"--")</f>
        <v>--</v>
      </c>
      <c r="BB96" t="str">
        <f ca="1">IF(ISNUMBER(Main!$F$14),INDEX($B$2:$B$302,MATCH(AB96,$A$2:$A$302,0)),"--")</f>
        <v>--</v>
      </c>
      <c r="BD96">
        <f ca="1">IF(ISNUMBER(Main!$F$3),IF(D96=0,0,(('Profile Data'!N96-D96)*(AQ96-AD96))/(Q96-D96)+AD96),"--")</f>
        <v>0</v>
      </c>
      <c r="BE96">
        <f ca="1">IF(ISNUMBER(Main!$F$4),IF(E96=0,0,(('Profile Data'!O96-E96)*(AR96-AE96))/(R96-E96)+AE96),"--")</f>
        <v>0</v>
      </c>
      <c r="BF96">
        <f ca="1">IF(ISNUMBER(Main!$F$5),IF(F96=0,0,(('Profile Data'!P96-F96)*(AS96-AF96))/(S96-F96)+AF96),"--")</f>
        <v>0</v>
      </c>
      <c r="BG96">
        <f ca="1">IF(ISNUMBER(Main!$F$6),IF(G96=0,0,(('Profile Data'!Q96-G96)*(AT96-AG96))/(T96-G96)+AG96),"--")</f>
        <v>0</v>
      </c>
      <c r="BH96">
        <f ca="1">IF(ISNUMBER(Main!$F$7),IF(H96=0,0,(('Profile Data'!R96-H96)*(AU96-AH96))/(U96-H96)+AH96),"--")</f>
        <v>0</v>
      </c>
      <c r="BI96">
        <f ca="1">IF(ISNUMBER(Main!$F$8),IF(I96=0,0,(('Profile Data'!S96-I96)*(AV96-AI96))/(V96-I96)+AI96),"--")</f>
        <v>0</v>
      </c>
      <c r="BJ96" t="str">
        <f ca="1">IF(ISNUMBER(Main!$F$9),IF(J96=0,0,(('Profile Data'!T96-J96)*(AW96-AJ96))/(W96-J96)+AJ96),"--")</f>
        <v>--</v>
      </c>
      <c r="BK96" t="str">
        <f ca="1">IF(ISNUMBER(Main!$F$10),IF(K96=0,0,(('Profile Data'!U96-K96)*(AX96-AK96))/(X96-K96)+AK96),"--")</f>
        <v>--</v>
      </c>
      <c r="BL96" t="str">
        <f ca="1">IF(ISNUMBER(Main!$F$11),IF(L96=0,0,(('Profile Data'!V96-L96)*(AY96-AL96))/(Y96-L96)+AL96),"--")</f>
        <v>--</v>
      </c>
      <c r="BM96" t="str">
        <f ca="1">IF(ISNUMBER(Main!$F$12),IF(M96=0,0,(('Profile Data'!W96-M96)*(AZ96-AM96))/(Z96-M96)+AM96),"--")</f>
        <v>--</v>
      </c>
      <c r="BN96" t="str">
        <f ca="1">IF(ISNUMBER(Main!$F$13),IF(N96=0,0,(('Profile Data'!X96-N96)*(BA96-AN96))/(AA96-N96)+AN96),"--")</f>
        <v>--</v>
      </c>
      <c r="BO96" t="str">
        <f ca="1">IF(ISNUMBER(Main!$F$14),IF(O96=0,0,(('Profile Data'!Y96-O96)*(BB96-AO96))/(AB96-O96)+AO96),"--")</f>
        <v>--</v>
      </c>
    </row>
    <row r="97" spans="1:67" x14ac:dyDescent="0.3">
      <c r="A97">
        <v>490</v>
      </c>
      <c r="B97">
        <v>187455</v>
      </c>
      <c r="D97" cm="1">
        <f t="array" aca="1" ref="D97" ca="1">IF(ISNUMBER(Main!$F$3),MAX(IF($A$2:$A$302&lt;'Profile Data'!N97,$A$2:$A$302)),"--")</f>
        <v>0</v>
      </c>
      <c r="E97" cm="1">
        <f t="array" aca="1" ref="E97" ca="1">IF(ISNUMBER(Main!$F$4),MAX(IF($A$2:$A$302&lt;'Profile Data'!O97,$A$2:$A$302)),"--")</f>
        <v>0</v>
      </c>
      <c r="F97" cm="1">
        <f t="array" aca="1" ref="F97" ca="1">IF(ISNUMBER(Main!$F$5),MAX(IF($A$2:$A$302&lt;'Profile Data'!P97,$A$2:$A$302)),"--")</f>
        <v>0</v>
      </c>
      <c r="G97" cm="1">
        <f t="array" aca="1" ref="G97" ca="1">IF(ISNUMBER(Main!$F$6),MAX(IF($A$2:$A$302&lt;'Profile Data'!Q97,$A$2:$A$302)),"--")</f>
        <v>0</v>
      </c>
      <c r="H97" cm="1">
        <f t="array" aca="1" ref="H97" ca="1">IF(ISNUMBER(Main!$F$7),MAX(IF($A$2:$A$302&lt;'Profile Data'!R97,$A$2:$A$302)),"--")</f>
        <v>0</v>
      </c>
      <c r="I97" cm="1">
        <f t="array" aca="1" ref="I97" ca="1">IF(ISNUMBER(Main!$F$8),MAX(IF($A$2:$A$302&lt;'Profile Data'!S97,$A$2:$A$302)),"--")</f>
        <v>0</v>
      </c>
      <c r="J97" t="str" cm="1">
        <f t="array" aca="1" ref="J97" ca="1">IF(ISNUMBER(Main!$F$9),MAX(IF($A$2:$A$302&lt;'Profile Data'!T97,$A$2:$A$302)),"--")</f>
        <v>--</v>
      </c>
      <c r="K97" t="str" cm="1">
        <f t="array" aca="1" ref="K97" ca="1">IF(ISNUMBER(Main!$F$10),MAX(IF($A$2:$A$302&lt;'Profile Data'!U97,$A$2:$A$302)),"--")</f>
        <v>--</v>
      </c>
      <c r="L97" t="str" cm="1">
        <f t="array" aca="1" ref="L97" ca="1">IF(ISNUMBER(Main!$F$11),MAX(IF($A$2:$A$302&lt;'Profile Data'!V97,$A$2:$A$302)),"--")</f>
        <v>--</v>
      </c>
      <c r="M97" t="str" cm="1">
        <f t="array" aca="1" ref="M97" ca="1">IF(ISNUMBER(Main!$F$12),MAX(IF($A$2:$A$302&lt;'Profile Data'!W97,$A$2:$A$302)),"--")</f>
        <v>--</v>
      </c>
      <c r="N97" t="str" cm="1">
        <f t="array" aca="1" ref="N97" ca="1">IF(ISNUMBER(Main!$F$13),MAX(IF($A$2:$A$302&lt;'Profile Data'!X97,$A$2:$A$302)),"--")</f>
        <v>--</v>
      </c>
      <c r="O97" t="str" cm="1">
        <f t="array" aca="1" ref="O97" ca="1">IF(ISNUMBER(Main!$F$14),MAX(IF($A$2:$A$302&lt;'Profile Data'!Y97,$A$2:$A$302)),"--")</f>
        <v>--</v>
      </c>
      <c r="Q97" cm="1">
        <f t="array" aca="1" ref="Q97" ca="1">IF(ISNUMBER(Main!$F$3),MIN(IF($A$2:$A$302&gt;'Profile Data'!N97,$A$2:$A$302)),"--")</f>
        <v>285</v>
      </c>
      <c r="R97" cm="1">
        <f t="array" aca="1" ref="R97" ca="1">IF(ISNUMBER(Main!$F$4),MIN(IF($A$2:$A$302&gt;'Profile Data'!O97,$A$2:$A$302)),"--")</f>
        <v>285</v>
      </c>
      <c r="S97" cm="1">
        <f t="array" aca="1" ref="S97" ca="1">IF(ISNUMBER(Main!$F$5),MIN(IF($A$2:$A$302&gt;'Profile Data'!P97,$A$2:$A$302)),"--")</f>
        <v>285</v>
      </c>
      <c r="T97" cm="1">
        <f t="array" aca="1" ref="T97" ca="1">IF(ISNUMBER(Main!$F$6),MIN(IF($A$2:$A$302&gt;'Profile Data'!Q97,$A$2:$A$302)),"--")</f>
        <v>285</v>
      </c>
      <c r="U97" cm="1">
        <f t="array" aca="1" ref="U97" ca="1">IF(ISNUMBER(Main!$F$7),MIN(IF($A$2:$A$302&gt;'Profile Data'!R97,$A$2:$A$302)),"--")</f>
        <v>285</v>
      </c>
      <c r="V97" cm="1">
        <f t="array" aca="1" ref="V97" ca="1">IF(ISNUMBER(Main!$F$8),MIN(IF($A$2:$A$302&gt;'Profile Data'!S97,$A$2:$A$302)),"--")</f>
        <v>285</v>
      </c>
      <c r="W97" t="str" cm="1">
        <f t="array" aca="1" ref="W97" ca="1">IF(ISNUMBER(Main!$F$9),MIN(IF($A$2:$A$302&gt;'Profile Data'!T97,$A$2:$A$302)),"--")</f>
        <v>--</v>
      </c>
      <c r="X97" t="str" cm="1">
        <f t="array" aca="1" ref="X97" ca="1">IF(ISNUMBER(Main!$F$10),MIN(IF($A$2:$A$302&gt;'Profile Data'!U97,$A$2:$A$302)),"--")</f>
        <v>--</v>
      </c>
      <c r="Y97" t="str" cm="1">
        <f t="array" aca="1" ref="Y97" ca="1">IF(ISNUMBER(Main!$F$11),MIN(IF($A$2:$A$302&gt;'Profile Data'!V97,$A$2:$A$302)),"--")</f>
        <v>--</v>
      </c>
      <c r="Z97" t="str" cm="1">
        <f t="array" aca="1" ref="Z97" ca="1">IF(ISNUMBER(Main!$F$12),MIN(IF($A$2:$A$302&gt;'Profile Data'!W97,$A$2:$A$302)),"--")</f>
        <v>--</v>
      </c>
      <c r="AA97" t="str" cm="1">
        <f t="array" aca="1" ref="AA97" ca="1">IF(ISNUMBER(Main!$F$13),MIN(IF($A$2:$A$302&gt;'Profile Data'!X97,$A$2:$A$302)),"--")</f>
        <v>--</v>
      </c>
      <c r="AB97" t="str" cm="1">
        <f t="array" aca="1" ref="AB97" ca="1">IF(ISNUMBER(Main!$F$14),MIN(IF($A$2:$A$302&gt;'Profile Data'!Y97,$A$2:$A$302)),"--")</f>
        <v>--</v>
      </c>
      <c r="AD97" t="e">
        <f ca="1">IF(ISNUMBER(Main!$F$3),INDEX($B$2:$B$302,MATCH(D97,$A$2:$A$302,0)),"--")</f>
        <v>#N/A</v>
      </c>
      <c r="AE97" t="e">
        <f ca="1">IF(ISNUMBER(Main!$F$4),INDEX($B$2:$B$302,MATCH(E97,$A$2:$A$302,0)),"--")</f>
        <v>#N/A</v>
      </c>
      <c r="AF97" t="e">
        <f ca="1">IF(ISNUMBER(Main!$F$5),INDEX($B$2:$B$302,MATCH(F97,$A$2:$A$302,0)),"--")</f>
        <v>#N/A</v>
      </c>
      <c r="AG97" t="e">
        <f ca="1">IF(ISNUMBER(Main!$F$6),INDEX($B$2:$B$302,MATCH(G97,$A$2:$A$302,0)),"--")</f>
        <v>#N/A</v>
      </c>
      <c r="AH97" t="e">
        <f ca="1">IF(ISNUMBER(Main!$F$7),INDEX($B$2:$B$302,MATCH(H97,$A$2:$A$302,0)),"--")</f>
        <v>#N/A</v>
      </c>
      <c r="AI97" t="e">
        <f ca="1">IF(ISNUMBER(Main!$F$8),INDEX($B$2:$B$302,MATCH(I97,$A$2:$A$302,0)),"--")</f>
        <v>#N/A</v>
      </c>
      <c r="AJ97" t="str">
        <f ca="1">IF(ISNUMBER(Main!$F$9),INDEX($B$2:$B$302,MATCH(J97,$A$2:$A$302,0)),"--")</f>
        <v>--</v>
      </c>
      <c r="AK97" t="str">
        <f ca="1">IF(ISNUMBER(Main!$F$10),INDEX($B$2:$B$302,MATCH(K97,$A$2:$A$302,0)),"--")</f>
        <v>--</v>
      </c>
      <c r="AL97" t="str">
        <f ca="1">IF(ISNUMBER(Main!$F$11),INDEX($B$2:$B$302,MATCH(L97,$A$2:$A$302,0)),"--")</f>
        <v>--</v>
      </c>
      <c r="AM97" t="str">
        <f ca="1">IF(ISNUMBER(Main!$F$12),INDEX($B$2:$B$302,MATCH(M97,$A$2:$A$302,0)),"--")</f>
        <v>--</v>
      </c>
      <c r="AN97" t="str">
        <f ca="1">IF(ISNUMBER(Main!$F$13),INDEX($B$2:$B$302,MATCH(N97,$A$2:$A$302,0)),"--")</f>
        <v>--</v>
      </c>
      <c r="AO97" t="str">
        <f ca="1">IF(ISNUMBER(Main!$F$14),INDEX($B$2:$B$302,MATCH(O97,$A$2:$A$302,0)),"--")</f>
        <v>--</v>
      </c>
      <c r="AQ97">
        <f ca="1">IF(ISNUMBER(Main!$F$3),INDEX($B$2:$B$302,MATCH(Q97,$A$2:$A$302,0)),"--")</f>
        <v>0</v>
      </c>
      <c r="AR97">
        <f ca="1">IF(ISNUMBER(Main!$F$4),INDEX($B$2:$B$302,MATCH(R97,$A$2:$A$302,0)),"--")</f>
        <v>0</v>
      </c>
      <c r="AS97">
        <f ca="1">IF(ISNUMBER(Main!$F$5),INDEX($B$2:$B$302,MATCH(S97,$A$2:$A$302,0)),"--")</f>
        <v>0</v>
      </c>
      <c r="AT97">
        <f ca="1">IF(ISNUMBER(Main!$F$6),INDEX($B$2:$B$302,MATCH(T97,$A$2:$A$302,0)),"--")</f>
        <v>0</v>
      </c>
      <c r="AU97">
        <f ca="1">IF(ISNUMBER(Main!$F$7),INDEX($B$2:$B$302,MATCH(U97,$A$2:$A$302,0)),"--")</f>
        <v>0</v>
      </c>
      <c r="AV97">
        <f ca="1">IF(ISNUMBER(Main!$F$8),INDEX($B$2:$B$302,MATCH(V97,$A$2:$A$302,0)),"--")</f>
        <v>0</v>
      </c>
      <c r="AW97" t="str">
        <f ca="1">IF(ISNUMBER(Main!$F$9),INDEX($B$2:$B$302,MATCH(W97,$A$2:$A$302,0)),"--")</f>
        <v>--</v>
      </c>
      <c r="AX97" t="str">
        <f ca="1">IF(ISNUMBER(Main!$F$10),INDEX($B$2:$B$302,MATCH(X97,$A$2:$A$302,0)),"--")</f>
        <v>--</v>
      </c>
      <c r="AY97" t="str">
        <f ca="1">IF(ISNUMBER(Main!$F$11),INDEX($B$2:$B$302,MATCH(Y97,$A$2:$A$302,0)),"--")</f>
        <v>--</v>
      </c>
      <c r="AZ97" t="str">
        <f ca="1">IF(ISNUMBER(Main!$F$12),INDEX($B$2:$B$302,MATCH(Z97,$A$2:$A$302,0)),"--")</f>
        <v>--</v>
      </c>
      <c r="BA97" t="str">
        <f ca="1">IF(ISNUMBER(Main!$F$13),INDEX($B$2:$B$302,MATCH(AA97,$A$2:$A$302,0)),"--")</f>
        <v>--</v>
      </c>
      <c r="BB97" t="str">
        <f ca="1">IF(ISNUMBER(Main!$F$14),INDEX($B$2:$B$302,MATCH(AB97,$A$2:$A$302,0)),"--")</f>
        <v>--</v>
      </c>
      <c r="BD97">
        <f ca="1">IF(ISNUMBER(Main!$F$3),IF(D97=0,0,(('Profile Data'!N97-D97)*(AQ97-AD97))/(Q97-D97)+AD97),"--")</f>
        <v>0</v>
      </c>
      <c r="BE97">
        <f ca="1">IF(ISNUMBER(Main!$F$4),IF(E97=0,0,(('Profile Data'!O97-E97)*(AR97-AE97))/(R97-E97)+AE97),"--")</f>
        <v>0</v>
      </c>
      <c r="BF97">
        <f ca="1">IF(ISNUMBER(Main!$F$5),IF(F97=0,0,(('Profile Data'!P97-F97)*(AS97-AF97))/(S97-F97)+AF97),"--")</f>
        <v>0</v>
      </c>
      <c r="BG97">
        <f ca="1">IF(ISNUMBER(Main!$F$6),IF(G97=0,0,(('Profile Data'!Q97-G97)*(AT97-AG97))/(T97-G97)+AG97),"--")</f>
        <v>0</v>
      </c>
      <c r="BH97">
        <f ca="1">IF(ISNUMBER(Main!$F$7),IF(H97=0,0,(('Profile Data'!R97-H97)*(AU97-AH97))/(U97-H97)+AH97),"--")</f>
        <v>0</v>
      </c>
      <c r="BI97">
        <f ca="1">IF(ISNUMBER(Main!$F$8),IF(I97=0,0,(('Profile Data'!S97-I97)*(AV97-AI97))/(V97-I97)+AI97),"--")</f>
        <v>0</v>
      </c>
      <c r="BJ97" t="str">
        <f ca="1">IF(ISNUMBER(Main!$F$9),IF(J97=0,0,(('Profile Data'!T97-J97)*(AW97-AJ97))/(W97-J97)+AJ97),"--")</f>
        <v>--</v>
      </c>
      <c r="BK97" t="str">
        <f ca="1">IF(ISNUMBER(Main!$F$10),IF(K97=0,0,(('Profile Data'!U97-K97)*(AX97-AK97))/(X97-K97)+AK97),"--")</f>
        <v>--</v>
      </c>
      <c r="BL97" t="str">
        <f ca="1">IF(ISNUMBER(Main!$F$11),IF(L97=0,0,(('Profile Data'!V97-L97)*(AY97-AL97))/(Y97-L97)+AL97),"--")</f>
        <v>--</v>
      </c>
      <c r="BM97" t="str">
        <f ca="1">IF(ISNUMBER(Main!$F$12),IF(M97=0,0,(('Profile Data'!W97-M97)*(AZ97-AM97))/(Z97-M97)+AM97),"--")</f>
        <v>--</v>
      </c>
      <c r="BN97" t="str">
        <f ca="1">IF(ISNUMBER(Main!$F$13),IF(N97=0,0,(('Profile Data'!X97-N97)*(BA97-AN97))/(AA97-N97)+AN97),"--")</f>
        <v>--</v>
      </c>
      <c r="BO97" t="str">
        <f ca="1">IF(ISNUMBER(Main!$F$14),IF(O97=0,0,(('Profile Data'!Y97-O97)*(BB97-AO97))/(AB97-O97)+AO97),"--")</f>
        <v>--</v>
      </c>
    </row>
    <row r="98" spans="1:67" x14ac:dyDescent="0.3">
      <c r="A98">
        <v>489</v>
      </c>
      <c r="B98">
        <v>184776</v>
      </c>
      <c r="D98" cm="1">
        <f t="array" aca="1" ref="D98" ca="1">IF(ISNUMBER(Main!$F$3),MAX(IF($A$2:$A$302&lt;'Profile Data'!N98,$A$2:$A$302)),"--")</f>
        <v>0</v>
      </c>
      <c r="E98" cm="1">
        <f t="array" aca="1" ref="E98" ca="1">IF(ISNUMBER(Main!$F$4),MAX(IF($A$2:$A$302&lt;'Profile Data'!O98,$A$2:$A$302)),"--")</f>
        <v>0</v>
      </c>
      <c r="F98" cm="1">
        <f t="array" aca="1" ref="F98" ca="1">IF(ISNUMBER(Main!$F$5),MAX(IF($A$2:$A$302&lt;'Profile Data'!P98,$A$2:$A$302)),"--")</f>
        <v>0</v>
      </c>
      <c r="G98" cm="1">
        <f t="array" aca="1" ref="G98" ca="1">IF(ISNUMBER(Main!$F$6),MAX(IF($A$2:$A$302&lt;'Profile Data'!Q98,$A$2:$A$302)),"--")</f>
        <v>0</v>
      </c>
      <c r="H98" cm="1">
        <f t="array" aca="1" ref="H98" ca="1">IF(ISNUMBER(Main!$F$7),MAX(IF($A$2:$A$302&lt;'Profile Data'!R98,$A$2:$A$302)),"--")</f>
        <v>0</v>
      </c>
      <c r="I98" cm="1">
        <f t="array" aca="1" ref="I98" ca="1">IF(ISNUMBER(Main!$F$8),MAX(IF($A$2:$A$302&lt;'Profile Data'!S98,$A$2:$A$302)),"--")</f>
        <v>0</v>
      </c>
      <c r="J98" t="str" cm="1">
        <f t="array" aca="1" ref="J98" ca="1">IF(ISNUMBER(Main!$F$9),MAX(IF($A$2:$A$302&lt;'Profile Data'!T98,$A$2:$A$302)),"--")</f>
        <v>--</v>
      </c>
      <c r="K98" t="str" cm="1">
        <f t="array" aca="1" ref="K98" ca="1">IF(ISNUMBER(Main!$F$10),MAX(IF($A$2:$A$302&lt;'Profile Data'!U98,$A$2:$A$302)),"--")</f>
        <v>--</v>
      </c>
      <c r="L98" t="str" cm="1">
        <f t="array" aca="1" ref="L98" ca="1">IF(ISNUMBER(Main!$F$11),MAX(IF($A$2:$A$302&lt;'Profile Data'!V98,$A$2:$A$302)),"--")</f>
        <v>--</v>
      </c>
      <c r="M98" t="str" cm="1">
        <f t="array" aca="1" ref="M98" ca="1">IF(ISNUMBER(Main!$F$12),MAX(IF($A$2:$A$302&lt;'Profile Data'!W98,$A$2:$A$302)),"--")</f>
        <v>--</v>
      </c>
      <c r="N98" t="str" cm="1">
        <f t="array" aca="1" ref="N98" ca="1">IF(ISNUMBER(Main!$F$13),MAX(IF($A$2:$A$302&lt;'Profile Data'!X98,$A$2:$A$302)),"--")</f>
        <v>--</v>
      </c>
      <c r="O98" t="str" cm="1">
        <f t="array" aca="1" ref="O98" ca="1">IF(ISNUMBER(Main!$F$14),MAX(IF($A$2:$A$302&lt;'Profile Data'!Y98,$A$2:$A$302)),"--")</f>
        <v>--</v>
      </c>
      <c r="Q98" cm="1">
        <f t="array" aca="1" ref="Q98" ca="1">IF(ISNUMBER(Main!$F$3),MIN(IF($A$2:$A$302&gt;'Profile Data'!N98,$A$2:$A$302)),"--")</f>
        <v>285</v>
      </c>
      <c r="R98" cm="1">
        <f t="array" aca="1" ref="R98" ca="1">IF(ISNUMBER(Main!$F$4),MIN(IF($A$2:$A$302&gt;'Profile Data'!O98,$A$2:$A$302)),"--")</f>
        <v>285</v>
      </c>
      <c r="S98" cm="1">
        <f t="array" aca="1" ref="S98" ca="1">IF(ISNUMBER(Main!$F$5),MIN(IF($A$2:$A$302&gt;'Profile Data'!P98,$A$2:$A$302)),"--")</f>
        <v>285</v>
      </c>
      <c r="T98" cm="1">
        <f t="array" aca="1" ref="T98" ca="1">IF(ISNUMBER(Main!$F$6),MIN(IF($A$2:$A$302&gt;'Profile Data'!Q98,$A$2:$A$302)),"--")</f>
        <v>285</v>
      </c>
      <c r="U98" cm="1">
        <f t="array" aca="1" ref="U98" ca="1">IF(ISNUMBER(Main!$F$7),MIN(IF($A$2:$A$302&gt;'Profile Data'!R98,$A$2:$A$302)),"--")</f>
        <v>285</v>
      </c>
      <c r="V98" cm="1">
        <f t="array" aca="1" ref="V98" ca="1">IF(ISNUMBER(Main!$F$8),MIN(IF($A$2:$A$302&gt;'Profile Data'!S98,$A$2:$A$302)),"--")</f>
        <v>285</v>
      </c>
      <c r="W98" t="str" cm="1">
        <f t="array" aca="1" ref="W98" ca="1">IF(ISNUMBER(Main!$F$9),MIN(IF($A$2:$A$302&gt;'Profile Data'!T98,$A$2:$A$302)),"--")</f>
        <v>--</v>
      </c>
      <c r="X98" t="str" cm="1">
        <f t="array" aca="1" ref="X98" ca="1">IF(ISNUMBER(Main!$F$10),MIN(IF($A$2:$A$302&gt;'Profile Data'!U98,$A$2:$A$302)),"--")</f>
        <v>--</v>
      </c>
      <c r="Y98" t="str" cm="1">
        <f t="array" aca="1" ref="Y98" ca="1">IF(ISNUMBER(Main!$F$11),MIN(IF($A$2:$A$302&gt;'Profile Data'!V98,$A$2:$A$302)),"--")</f>
        <v>--</v>
      </c>
      <c r="Z98" t="str" cm="1">
        <f t="array" aca="1" ref="Z98" ca="1">IF(ISNUMBER(Main!$F$12),MIN(IF($A$2:$A$302&gt;'Profile Data'!W98,$A$2:$A$302)),"--")</f>
        <v>--</v>
      </c>
      <c r="AA98" t="str" cm="1">
        <f t="array" aca="1" ref="AA98" ca="1">IF(ISNUMBER(Main!$F$13),MIN(IF($A$2:$A$302&gt;'Profile Data'!X98,$A$2:$A$302)),"--")</f>
        <v>--</v>
      </c>
      <c r="AB98" t="str" cm="1">
        <f t="array" aca="1" ref="AB98" ca="1">IF(ISNUMBER(Main!$F$14),MIN(IF($A$2:$A$302&gt;'Profile Data'!Y98,$A$2:$A$302)),"--")</f>
        <v>--</v>
      </c>
      <c r="AD98" t="e">
        <f ca="1">IF(ISNUMBER(Main!$F$3),INDEX($B$2:$B$302,MATCH(D98,$A$2:$A$302,0)),"--")</f>
        <v>#N/A</v>
      </c>
      <c r="AE98" t="e">
        <f ca="1">IF(ISNUMBER(Main!$F$4),INDEX($B$2:$B$302,MATCH(E98,$A$2:$A$302,0)),"--")</f>
        <v>#N/A</v>
      </c>
      <c r="AF98" t="e">
        <f ca="1">IF(ISNUMBER(Main!$F$5),INDEX($B$2:$B$302,MATCH(F98,$A$2:$A$302,0)),"--")</f>
        <v>#N/A</v>
      </c>
      <c r="AG98" t="e">
        <f ca="1">IF(ISNUMBER(Main!$F$6),INDEX($B$2:$B$302,MATCH(G98,$A$2:$A$302,0)),"--")</f>
        <v>#N/A</v>
      </c>
      <c r="AH98" t="e">
        <f ca="1">IF(ISNUMBER(Main!$F$7),INDEX($B$2:$B$302,MATCH(H98,$A$2:$A$302,0)),"--")</f>
        <v>#N/A</v>
      </c>
      <c r="AI98" t="e">
        <f ca="1">IF(ISNUMBER(Main!$F$8),INDEX($B$2:$B$302,MATCH(I98,$A$2:$A$302,0)),"--")</f>
        <v>#N/A</v>
      </c>
      <c r="AJ98" t="str">
        <f ca="1">IF(ISNUMBER(Main!$F$9),INDEX($B$2:$B$302,MATCH(J98,$A$2:$A$302,0)),"--")</f>
        <v>--</v>
      </c>
      <c r="AK98" t="str">
        <f ca="1">IF(ISNUMBER(Main!$F$10),INDEX($B$2:$B$302,MATCH(K98,$A$2:$A$302,0)),"--")</f>
        <v>--</v>
      </c>
      <c r="AL98" t="str">
        <f ca="1">IF(ISNUMBER(Main!$F$11),INDEX($B$2:$B$302,MATCH(L98,$A$2:$A$302,0)),"--")</f>
        <v>--</v>
      </c>
      <c r="AM98" t="str">
        <f ca="1">IF(ISNUMBER(Main!$F$12),INDEX($B$2:$B$302,MATCH(M98,$A$2:$A$302,0)),"--")</f>
        <v>--</v>
      </c>
      <c r="AN98" t="str">
        <f ca="1">IF(ISNUMBER(Main!$F$13),INDEX($B$2:$B$302,MATCH(N98,$A$2:$A$302,0)),"--")</f>
        <v>--</v>
      </c>
      <c r="AO98" t="str">
        <f ca="1">IF(ISNUMBER(Main!$F$14),INDEX($B$2:$B$302,MATCH(O98,$A$2:$A$302,0)),"--")</f>
        <v>--</v>
      </c>
      <c r="AQ98">
        <f ca="1">IF(ISNUMBER(Main!$F$3),INDEX($B$2:$B$302,MATCH(Q98,$A$2:$A$302,0)),"--")</f>
        <v>0</v>
      </c>
      <c r="AR98">
        <f ca="1">IF(ISNUMBER(Main!$F$4),INDEX($B$2:$B$302,MATCH(R98,$A$2:$A$302,0)),"--")</f>
        <v>0</v>
      </c>
      <c r="AS98">
        <f ca="1">IF(ISNUMBER(Main!$F$5),INDEX($B$2:$B$302,MATCH(S98,$A$2:$A$302,0)),"--")</f>
        <v>0</v>
      </c>
      <c r="AT98">
        <f ca="1">IF(ISNUMBER(Main!$F$6),INDEX($B$2:$B$302,MATCH(T98,$A$2:$A$302,0)),"--")</f>
        <v>0</v>
      </c>
      <c r="AU98">
        <f ca="1">IF(ISNUMBER(Main!$F$7),INDEX($B$2:$B$302,MATCH(U98,$A$2:$A$302,0)),"--")</f>
        <v>0</v>
      </c>
      <c r="AV98">
        <f ca="1">IF(ISNUMBER(Main!$F$8),INDEX($B$2:$B$302,MATCH(V98,$A$2:$A$302,0)),"--")</f>
        <v>0</v>
      </c>
      <c r="AW98" t="str">
        <f ca="1">IF(ISNUMBER(Main!$F$9),INDEX($B$2:$B$302,MATCH(W98,$A$2:$A$302,0)),"--")</f>
        <v>--</v>
      </c>
      <c r="AX98" t="str">
        <f ca="1">IF(ISNUMBER(Main!$F$10),INDEX($B$2:$B$302,MATCH(X98,$A$2:$A$302,0)),"--")</f>
        <v>--</v>
      </c>
      <c r="AY98" t="str">
        <f ca="1">IF(ISNUMBER(Main!$F$11),INDEX($B$2:$B$302,MATCH(Y98,$A$2:$A$302,0)),"--")</f>
        <v>--</v>
      </c>
      <c r="AZ98" t="str">
        <f ca="1">IF(ISNUMBER(Main!$F$12),INDEX($B$2:$B$302,MATCH(Z98,$A$2:$A$302,0)),"--")</f>
        <v>--</v>
      </c>
      <c r="BA98" t="str">
        <f ca="1">IF(ISNUMBER(Main!$F$13),INDEX($B$2:$B$302,MATCH(AA98,$A$2:$A$302,0)),"--")</f>
        <v>--</v>
      </c>
      <c r="BB98" t="str">
        <f ca="1">IF(ISNUMBER(Main!$F$14),INDEX($B$2:$B$302,MATCH(AB98,$A$2:$A$302,0)),"--")</f>
        <v>--</v>
      </c>
      <c r="BD98">
        <f ca="1">IF(ISNUMBER(Main!$F$3),IF(D98=0,0,(('Profile Data'!N98-D98)*(AQ98-AD98))/(Q98-D98)+AD98),"--")</f>
        <v>0</v>
      </c>
      <c r="BE98">
        <f ca="1">IF(ISNUMBER(Main!$F$4),IF(E98=0,0,(('Profile Data'!O98-E98)*(AR98-AE98))/(R98-E98)+AE98),"--")</f>
        <v>0</v>
      </c>
      <c r="BF98">
        <f ca="1">IF(ISNUMBER(Main!$F$5),IF(F98=0,0,(('Profile Data'!P98-F98)*(AS98-AF98))/(S98-F98)+AF98),"--")</f>
        <v>0</v>
      </c>
      <c r="BG98">
        <f ca="1">IF(ISNUMBER(Main!$F$6),IF(G98=0,0,(('Profile Data'!Q98-G98)*(AT98-AG98))/(T98-G98)+AG98),"--")</f>
        <v>0</v>
      </c>
      <c r="BH98">
        <f ca="1">IF(ISNUMBER(Main!$F$7),IF(H98=0,0,(('Profile Data'!R98-H98)*(AU98-AH98))/(U98-H98)+AH98),"--")</f>
        <v>0</v>
      </c>
      <c r="BI98">
        <f ca="1">IF(ISNUMBER(Main!$F$8),IF(I98=0,0,(('Profile Data'!S98-I98)*(AV98-AI98))/(V98-I98)+AI98),"--")</f>
        <v>0</v>
      </c>
      <c r="BJ98" t="str">
        <f ca="1">IF(ISNUMBER(Main!$F$9),IF(J98=0,0,(('Profile Data'!T98-J98)*(AW98-AJ98))/(W98-J98)+AJ98),"--")</f>
        <v>--</v>
      </c>
      <c r="BK98" t="str">
        <f ca="1">IF(ISNUMBER(Main!$F$10),IF(K98=0,0,(('Profile Data'!U98-K98)*(AX98-AK98))/(X98-K98)+AK98),"--")</f>
        <v>--</v>
      </c>
      <c r="BL98" t="str">
        <f ca="1">IF(ISNUMBER(Main!$F$11),IF(L98=0,0,(('Profile Data'!V98-L98)*(AY98-AL98))/(Y98-L98)+AL98),"--")</f>
        <v>--</v>
      </c>
      <c r="BM98" t="str">
        <f ca="1">IF(ISNUMBER(Main!$F$12),IF(M98=0,0,(('Profile Data'!W98-M98)*(AZ98-AM98))/(Z98-M98)+AM98),"--")</f>
        <v>--</v>
      </c>
      <c r="BN98" t="str">
        <f ca="1">IF(ISNUMBER(Main!$F$13),IF(N98=0,0,(('Profile Data'!X98-N98)*(BA98-AN98))/(AA98-N98)+AN98),"--")</f>
        <v>--</v>
      </c>
      <c r="BO98" t="str">
        <f ca="1">IF(ISNUMBER(Main!$F$14),IF(O98=0,0,(('Profile Data'!Y98-O98)*(BB98-AO98))/(AB98-O98)+AO98),"--")</f>
        <v>--</v>
      </c>
    </row>
    <row r="99" spans="1:67" x14ac:dyDescent="0.3">
      <c r="A99">
        <v>488</v>
      </c>
      <c r="B99">
        <v>182121</v>
      </c>
      <c r="D99" cm="1">
        <f t="array" aca="1" ref="D99" ca="1">IF(ISNUMBER(Main!$F$3),MAX(IF($A$2:$A$302&lt;'Profile Data'!N99,$A$2:$A$302)),"--")</f>
        <v>0</v>
      </c>
      <c r="E99" cm="1">
        <f t="array" aca="1" ref="E99" ca="1">IF(ISNUMBER(Main!$F$4),MAX(IF($A$2:$A$302&lt;'Profile Data'!O99,$A$2:$A$302)),"--")</f>
        <v>0</v>
      </c>
      <c r="F99" cm="1">
        <f t="array" aca="1" ref="F99" ca="1">IF(ISNUMBER(Main!$F$5),MAX(IF($A$2:$A$302&lt;'Profile Data'!P99,$A$2:$A$302)),"--")</f>
        <v>0</v>
      </c>
      <c r="G99" cm="1">
        <f t="array" aca="1" ref="G99" ca="1">IF(ISNUMBER(Main!$F$6),MAX(IF($A$2:$A$302&lt;'Profile Data'!Q99,$A$2:$A$302)),"--")</f>
        <v>0</v>
      </c>
      <c r="H99" cm="1">
        <f t="array" aca="1" ref="H99" ca="1">IF(ISNUMBER(Main!$F$7),MAX(IF($A$2:$A$302&lt;'Profile Data'!R99,$A$2:$A$302)),"--")</f>
        <v>0</v>
      </c>
      <c r="I99" cm="1">
        <f t="array" aca="1" ref="I99" ca="1">IF(ISNUMBER(Main!$F$8),MAX(IF($A$2:$A$302&lt;'Profile Data'!S99,$A$2:$A$302)),"--")</f>
        <v>0</v>
      </c>
      <c r="J99" t="str" cm="1">
        <f t="array" aca="1" ref="J99" ca="1">IF(ISNUMBER(Main!$F$9),MAX(IF($A$2:$A$302&lt;'Profile Data'!T99,$A$2:$A$302)),"--")</f>
        <v>--</v>
      </c>
      <c r="K99" t="str" cm="1">
        <f t="array" aca="1" ref="K99" ca="1">IF(ISNUMBER(Main!$F$10),MAX(IF($A$2:$A$302&lt;'Profile Data'!U99,$A$2:$A$302)),"--")</f>
        <v>--</v>
      </c>
      <c r="L99" t="str" cm="1">
        <f t="array" aca="1" ref="L99" ca="1">IF(ISNUMBER(Main!$F$11),MAX(IF($A$2:$A$302&lt;'Profile Data'!V99,$A$2:$A$302)),"--")</f>
        <v>--</v>
      </c>
      <c r="M99" t="str" cm="1">
        <f t="array" aca="1" ref="M99" ca="1">IF(ISNUMBER(Main!$F$12),MAX(IF($A$2:$A$302&lt;'Profile Data'!W99,$A$2:$A$302)),"--")</f>
        <v>--</v>
      </c>
      <c r="N99" t="str" cm="1">
        <f t="array" aca="1" ref="N99" ca="1">IF(ISNUMBER(Main!$F$13),MAX(IF($A$2:$A$302&lt;'Profile Data'!X99,$A$2:$A$302)),"--")</f>
        <v>--</v>
      </c>
      <c r="O99" t="str" cm="1">
        <f t="array" aca="1" ref="O99" ca="1">IF(ISNUMBER(Main!$F$14),MAX(IF($A$2:$A$302&lt;'Profile Data'!Y99,$A$2:$A$302)),"--")</f>
        <v>--</v>
      </c>
      <c r="Q99" cm="1">
        <f t="array" aca="1" ref="Q99" ca="1">IF(ISNUMBER(Main!$F$3),MIN(IF($A$2:$A$302&gt;'Profile Data'!N99,$A$2:$A$302)),"--")</f>
        <v>285</v>
      </c>
      <c r="R99" cm="1">
        <f t="array" aca="1" ref="R99" ca="1">IF(ISNUMBER(Main!$F$4),MIN(IF($A$2:$A$302&gt;'Profile Data'!O99,$A$2:$A$302)),"--")</f>
        <v>285</v>
      </c>
      <c r="S99" cm="1">
        <f t="array" aca="1" ref="S99" ca="1">IF(ISNUMBER(Main!$F$5),MIN(IF($A$2:$A$302&gt;'Profile Data'!P99,$A$2:$A$302)),"--")</f>
        <v>285</v>
      </c>
      <c r="T99" cm="1">
        <f t="array" aca="1" ref="T99" ca="1">IF(ISNUMBER(Main!$F$6),MIN(IF($A$2:$A$302&gt;'Profile Data'!Q99,$A$2:$A$302)),"--")</f>
        <v>285</v>
      </c>
      <c r="U99" cm="1">
        <f t="array" aca="1" ref="U99" ca="1">IF(ISNUMBER(Main!$F$7),MIN(IF($A$2:$A$302&gt;'Profile Data'!R99,$A$2:$A$302)),"--")</f>
        <v>285</v>
      </c>
      <c r="V99" cm="1">
        <f t="array" aca="1" ref="V99" ca="1">IF(ISNUMBER(Main!$F$8),MIN(IF($A$2:$A$302&gt;'Profile Data'!S99,$A$2:$A$302)),"--")</f>
        <v>285</v>
      </c>
      <c r="W99" t="str" cm="1">
        <f t="array" aca="1" ref="W99" ca="1">IF(ISNUMBER(Main!$F$9),MIN(IF($A$2:$A$302&gt;'Profile Data'!T99,$A$2:$A$302)),"--")</f>
        <v>--</v>
      </c>
      <c r="X99" t="str" cm="1">
        <f t="array" aca="1" ref="X99" ca="1">IF(ISNUMBER(Main!$F$10),MIN(IF($A$2:$A$302&gt;'Profile Data'!U99,$A$2:$A$302)),"--")</f>
        <v>--</v>
      </c>
      <c r="Y99" t="str" cm="1">
        <f t="array" aca="1" ref="Y99" ca="1">IF(ISNUMBER(Main!$F$11),MIN(IF($A$2:$A$302&gt;'Profile Data'!V99,$A$2:$A$302)),"--")</f>
        <v>--</v>
      </c>
      <c r="Z99" t="str" cm="1">
        <f t="array" aca="1" ref="Z99" ca="1">IF(ISNUMBER(Main!$F$12),MIN(IF($A$2:$A$302&gt;'Profile Data'!W99,$A$2:$A$302)),"--")</f>
        <v>--</v>
      </c>
      <c r="AA99" t="str" cm="1">
        <f t="array" aca="1" ref="AA99" ca="1">IF(ISNUMBER(Main!$F$13),MIN(IF($A$2:$A$302&gt;'Profile Data'!X99,$A$2:$A$302)),"--")</f>
        <v>--</v>
      </c>
      <c r="AB99" t="str" cm="1">
        <f t="array" aca="1" ref="AB99" ca="1">IF(ISNUMBER(Main!$F$14),MIN(IF($A$2:$A$302&gt;'Profile Data'!Y99,$A$2:$A$302)),"--")</f>
        <v>--</v>
      </c>
      <c r="AD99" t="e">
        <f ca="1">IF(ISNUMBER(Main!$F$3),INDEX($B$2:$B$302,MATCH(D99,$A$2:$A$302,0)),"--")</f>
        <v>#N/A</v>
      </c>
      <c r="AE99" t="e">
        <f ca="1">IF(ISNUMBER(Main!$F$4),INDEX($B$2:$B$302,MATCH(E99,$A$2:$A$302,0)),"--")</f>
        <v>#N/A</v>
      </c>
      <c r="AF99" t="e">
        <f ca="1">IF(ISNUMBER(Main!$F$5),INDEX($B$2:$B$302,MATCH(F99,$A$2:$A$302,0)),"--")</f>
        <v>#N/A</v>
      </c>
      <c r="AG99" t="e">
        <f ca="1">IF(ISNUMBER(Main!$F$6),INDEX($B$2:$B$302,MATCH(G99,$A$2:$A$302,0)),"--")</f>
        <v>#N/A</v>
      </c>
      <c r="AH99" t="e">
        <f ca="1">IF(ISNUMBER(Main!$F$7),INDEX($B$2:$B$302,MATCH(H99,$A$2:$A$302,0)),"--")</f>
        <v>#N/A</v>
      </c>
      <c r="AI99" t="e">
        <f ca="1">IF(ISNUMBER(Main!$F$8),INDEX($B$2:$B$302,MATCH(I99,$A$2:$A$302,0)),"--")</f>
        <v>#N/A</v>
      </c>
      <c r="AJ99" t="str">
        <f ca="1">IF(ISNUMBER(Main!$F$9),INDEX($B$2:$B$302,MATCH(J99,$A$2:$A$302,0)),"--")</f>
        <v>--</v>
      </c>
      <c r="AK99" t="str">
        <f ca="1">IF(ISNUMBER(Main!$F$10),INDEX($B$2:$B$302,MATCH(K99,$A$2:$A$302,0)),"--")</f>
        <v>--</v>
      </c>
      <c r="AL99" t="str">
        <f ca="1">IF(ISNUMBER(Main!$F$11),INDEX($B$2:$B$302,MATCH(L99,$A$2:$A$302,0)),"--")</f>
        <v>--</v>
      </c>
      <c r="AM99" t="str">
        <f ca="1">IF(ISNUMBER(Main!$F$12),INDEX($B$2:$B$302,MATCH(M99,$A$2:$A$302,0)),"--")</f>
        <v>--</v>
      </c>
      <c r="AN99" t="str">
        <f ca="1">IF(ISNUMBER(Main!$F$13),INDEX($B$2:$B$302,MATCH(N99,$A$2:$A$302,0)),"--")</f>
        <v>--</v>
      </c>
      <c r="AO99" t="str">
        <f ca="1">IF(ISNUMBER(Main!$F$14),INDEX($B$2:$B$302,MATCH(O99,$A$2:$A$302,0)),"--")</f>
        <v>--</v>
      </c>
      <c r="AQ99">
        <f ca="1">IF(ISNUMBER(Main!$F$3),INDEX($B$2:$B$302,MATCH(Q99,$A$2:$A$302,0)),"--")</f>
        <v>0</v>
      </c>
      <c r="AR99">
        <f ca="1">IF(ISNUMBER(Main!$F$4),INDEX($B$2:$B$302,MATCH(R99,$A$2:$A$302,0)),"--")</f>
        <v>0</v>
      </c>
      <c r="AS99">
        <f ca="1">IF(ISNUMBER(Main!$F$5),INDEX($B$2:$B$302,MATCH(S99,$A$2:$A$302,0)),"--")</f>
        <v>0</v>
      </c>
      <c r="AT99">
        <f ca="1">IF(ISNUMBER(Main!$F$6),INDEX($B$2:$B$302,MATCH(T99,$A$2:$A$302,0)),"--")</f>
        <v>0</v>
      </c>
      <c r="AU99">
        <f ca="1">IF(ISNUMBER(Main!$F$7),INDEX($B$2:$B$302,MATCH(U99,$A$2:$A$302,0)),"--")</f>
        <v>0</v>
      </c>
      <c r="AV99">
        <f ca="1">IF(ISNUMBER(Main!$F$8),INDEX($B$2:$B$302,MATCH(V99,$A$2:$A$302,0)),"--")</f>
        <v>0</v>
      </c>
      <c r="AW99" t="str">
        <f ca="1">IF(ISNUMBER(Main!$F$9),INDEX($B$2:$B$302,MATCH(W99,$A$2:$A$302,0)),"--")</f>
        <v>--</v>
      </c>
      <c r="AX99" t="str">
        <f ca="1">IF(ISNUMBER(Main!$F$10),INDEX($B$2:$B$302,MATCH(X99,$A$2:$A$302,0)),"--")</f>
        <v>--</v>
      </c>
      <c r="AY99" t="str">
        <f ca="1">IF(ISNUMBER(Main!$F$11),INDEX($B$2:$B$302,MATCH(Y99,$A$2:$A$302,0)),"--")</f>
        <v>--</v>
      </c>
      <c r="AZ99" t="str">
        <f ca="1">IF(ISNUMBER(Main!$F$12),INDEX($B$2:$B$302,MATCH(Z99,$A$2:$A$302,0)),"--")</f>
        <v>--</v>
      </c>
      <c r="BA99" t="str">
        <f ca="1">IF(ISNUMBER(Main!$F$13),INDEX($B$2:$B$302,MATCH(AA99,$A$2:$A$302,0)),"--")</f>
        <v>--</v>
      </c>
      <c r="BB99" t="str">
        <f ca="1">IF(ISNUMBER(Main!$F$14),INDEX($B$2:$B$302,MATCH(AB99,$A$2:$A$302,0)),"--")</f>
        <v>--</v>
      </c>
      <c r="BD99">
        <f ca="1">IF(ISNUMBER(Main!$F$3),IF(D99=0,0,(('Profile Data'!N99-D99)*(AQ99-AD99))/(Q99-D99)+AD99),"--")</f>
        <v>0</v>
      </c>
      <c r="BE99">
        <f ca="1">IF(ISNUMBER(Main!$F$4),IF(E99=0,0,(('Profile Data'!O99-E99)*(AR99-AE99))/(R99-E99)+AE99),"--")</f>
        <v>0</v>
      </c>
      <c r="BF99">
        <f ca="1">IF(ISNUMBER(Main!$F$5),IF(F99=0,0,(('Profile Data'!P99-F99)*(AS99-AF99))/(S99-F99)+AF99),"--")</f>
        <v>0</v>
      </c>
      <c r="BG99">
        <f ca="1">IF(ISNUMBER(Main!$F$6),IF(G99=0,0,(('Profile Data'!Q99-G99)*(AT99-AG99))/(T99-G99)+AG99),"--")</f>
        <v>0</v>
      </c>
      <c r="BH99">
        <f ca="1">IF(ISNUMBER(Main!$F$7),IF(H99=0,0,(('Profile Data'!R99-H99)*(AU99-AH99))/(U99-H99)+AH99),"--")</f>
        <v>0</v>
      </c>
      <c r="BI99">
        <f ca="1">IF(ISNUMBER(Main!$F$8),IF(I99=0,0,(('Profile Data'!S99-I99)*(AV99-AI99))/(V99-I99)+AI99),"--")</f>
        <v>0</v>
      </c>
      <c r="BJ99" t="str">
        <f ca="1">IF(ISNUMBER(Main!$F$9),IF(J99=0,0,(('Profile Data'!T99-J99)*(AW99-AJ99))/(W99-J99)+AJ99),"--")</f>
        <v>--</v>
      </c>
      <c r="BK99" t="str">
        <f ca="1">IF(ISNUMBER(Main!$F$10),IF(K99=0,0,(('Profile Data'!U99-K99)*(AX99-AK99))/(X99-K99)+AK99),"--")</f>
        <v>--</v>
      </c>
      <c r="BL99" t="str">
        <f ca="1">IF(ISNUMBER(Main!$F$11),IF(L99=0,0,(('Profile Data'!V99-L99)*(AY99-AL99))/(Y99-L99)+AL99),"--")</f>
        <v>--</v>
      </c>
      <c r="BM99" t="str">
        <f ca="1">IF(ISNUMBER(Main!$F$12),IF(M99=0,0,(('Profile Data'!W99-M99)*(AZ99-AM99))/(Z99-M99)+AM99),"--")</f>
        <v>--</v>
      </c>
      <c r="BN99" t="str">
        <f ca="1">IF(ISNUMBER(Main!$F$13),IF(N99=0,0,(('Profile Data'!X99-N99)*(BA99-AN99))/(AA99-N99)+AN99),"--")</f>
        <v>--</v>
      </c>
      <c r="BO99" t="str">
        <f ca="1">IF(ISNUMBER(Main!$F$14),IF(O99=0,0,(('Profile Data'!Y99-O99)*(BB99-AO99))/(AB99-O99)+AO99),"--")</f>
        <v>--</v>
      </c>
    </row>
    <row r="100" spans="1:67" x14ac:dyDescent="0.3">
      <c r="A100">
        <v>487</v>
      </c>
      <c r="B100">
        <v>179490</v>
      </c>
      <c r="D100" cm="1">
        <f t="array" aca="1" ref="D100" ca="1">IF(ISNUMBER(Main!$F$3),MAX(IF($A$2:$A$302&lt;'Profile Data'!N100,$A$2:$A$302)),"--")</f>
        <v>0</v>
      </c>
      <c r="E100" cm="1">
        <f t="array" aca="1" ref="E100" ca="1">IF(ISNUMBER(Main!$F$4),MAX(IF($A$2:$A$302&lt;'Profile Data'!O100,$A$2:$A$302)),"--")</f>
        <v>0</v>
      </c>
      <c r="F100" cm="1">
        <f t="array" aca="1" ref="F100" ca="1">IF(ISNUMBER(Main!$F$5),MAX(IF($A$2:$A$302&lt;'Profile Data'!P100,$A$2:$A$302)),"--")</f>
        <v>0</v>
      </c>
      <c r="G100" cm="1">
        <f t="array" aca="1" ref="G100" ca="1">IF(ISNUMBER(Main!$F$6),MAX(IF($A$2:$A$302&lt;'Profile Data'!Q100,$A$2:$A$302)),"--")</f>
        <v>0</v>
      </c>
      <c r="H100" cm="1">
        <f t="array" aca="1" ref="H100" ca="1">IF(ISNUMBER(Main!$F$7),MAX(IF($A$2:$A$302&lt;'Profile Data'!R100,$A$2:$A$302)),"--")</f>
        <v>0</v>
      </c>
      <c r="I100" cm="1">
        <f t="array" aca="1" ref="I100" ca="1">IF(ISNUMBER(Main!$F$8),MAX(IF($A$2:$A$302&lt;'Profile Data'!S100,$A$2:$A$302)),"--")</f>
        <v>0</v>
      </c>
      <c r="J100" t="str" cm="1">
        <f t="array" aca="1" ref="J100" ca="1">IF(ISNUMBER(Main!$F$9),MAX(IF($A$2:$A$302&lt;'Profile Data'!T100,$A$2:$A$302)),"--")</f>
        <v>--</v>
      </c>
      <c r="K100" t="str" cm="1">
        <f t="array" aca="1" ref="K100" ca="1">IF(ISNUMBER(Main!$F$10),MAX(IF($A$2:$A$302&lt;'Profile Data'!U100,$A$2:$A$302)),"--")</f>
        <v>--</v>
      </c>
      <c r="L100" t="str" cm="1">
        <f t="array" aca="1" ref="L100" ca="1">IF(ISNUMBER(Main!$F$11),MAX(IF($A$2:$A$302&lt;'Profile Data'!V100,$A$2:$A$302)),"--")</f>
        <v>--</v>
      </c>
      <c r="M100" t="str" cm="1">
        <f t="array" aca="1" ref="M100" ca="1">IF(ISNUMBER(Main!$F$12),MAX(IF($A$2:$A$302&lt;'Profile Data'!W100,$A$2:$A$302)),"--")</f>
        <v>--</v>
      </c>
      <c r="N100" t="str" cm="1">
        <f t="array" aca="1" ref="N100" ca="1">IF(ISNUMBER(Main!$F$13),MAX(IF($A$2:$A$302&lt;'Profile Data'!X100,$A$2:$A$302)),"--")</f>
        <v>--</v>
      </c>
      <c r="O100" t="str" cm="1">
        <f t="array" aca="1" ref="O100" ca="1">IF(ISNUMBER(Main!$F$14),MAX(IF($A$2:$A$302&lt;'Profile Data'!Y100,$A$2:$A$302)),"--")</f>
        <v>--</v>
      </c>
      <c r="Q100" cm="1">
        <f t="array" aca="1" ref="Q100" ca="1">IF(ISNUMBER(Main!$F$3),MIN(IF($A$2:$A$302&gt;'Profile Data'!N100,$A$2:$A$302)),"--")</f>
        <v>285</v>
      </c>
      <c r="R100" cm="1">
        <f t="array" aca="1" ref="R100" ca="1">IF(ISNUMBER(Main!$F$4),MIN(IF($A$2:$A$302&gt;'Profile Data'!O100,$A$2:$A$302)),"--")</f>
        <v>285</v>
      </c>
      <c r="S100" cm="1">
        <f t="array" aca="1" ref="S100" ca="1">IF(ISNUMBER(Main!$F$5),MIN(IF($A$2:$A$302&gt;'Profile Data'!P100,$A$2:$A$302)),"--")</f>
        <v>285</v>
      </c>
      <c r="T100" cm="1">
        <f t="array" aca="1" ref="T100" ca="1">IF(ISNUMBER(Main!$F$6),MIN(IF($A$2:$A$302&gt;'Profile Data'!Q100,$A$2:$A$302)),"--")</f>
        <v>285</v>
      </c>
      <c r="U100" cm="1">
        <f t="array" aca="1" ref="U100" ca="1">IF(ISNUMBER(Main!$F$7),MIN(IF($A$2:$A$302&gt;'Profile Data'!R100,$A$2:$A$302)),"--")</f>
        <v>285</v>
      </c>
      <c r="V100" cm="1">
        <f t="array" aca="1" ref="V100" ca="1">IF(ISNUMBER(Main!$F$8),MIN(IF($A$2:$A$302&gt;'Profile Data'!S100,$A$2:$A$302)),"--")</f>
        <v>285</v>
      </c>
      <c r="W100" t="str" cm="1">
        <f t="array" aca="1" ref="W100" ca="1">IF(ISNUMBER(Main!$F$9),MIN(IF($A$2:$A$302&gt;'Profile Data'!T100,$A$2:$A$302)),"--")</f>
        <v>--</v>
      </c>
      <c r="X100" t="str" cm="1">
        <f t="array" aca="1" ref="X100" ca="1">IF(ISNUMBER(Main!$F$10),MIN(IF($A$2:$A$302&gt;'Profile Data'!U100,$A$2:$A$302)),"--")</f>
        <v>--</v>
      </c>
      <c r="Y100" t="str" cm="1">
        <f t="array" aca="1" ref="Y100" ca="1">IF(ISNUMBER(Main!$F$11),MIN(IF($A$2:$A$302&gt;'Profile Data'!V100,$A$2:$A$302)),"--")</f>
        <v>--</v>
      </c>
      <c r="Z100" t="str" cm="1">
        <f t="array" aca="1" ref="Z100" ca="1">IF(ISNUMBER(Main!$F$12),MIN(IF($A$2:$A$302&gt;'Profile Data'!W100,$A$2:$A$302)),"--")</f>
        <v>--</v>
      </c>
      <c r="AA100" t="str" cm="1">
        <f t="array" aca="1" ref="AA100" ca="1">IF(ISNUMBER(Main!$F$13),MIN(IF($A$2:$A$302&gt;'Profile Data'!X100,$A$2:$A$302)),"--")</f>
        <v>--</v>
      </c>
      <c r="AB100" t="str" cm="1">
        <f t="array" aca="1" ref="AB100" ca="1">IF(ISNUMBER(Main!$F$14),MIN(IF($A$2:$A$302&gt;'Profile Data'!Y100,$A$2:$A$302)),"--")</f>
        <v>--</v>
      </c>
      <c r="AD100" t="e">
        <f ca="1">IF(ISNUMBER(Main!$F$3),INDEX($B$2:$B$302,MATCH(D100,$A$2:$A$302,0)),"--")</f>
        <v>#N/A</v>
      </c>
      <c r="AE100" t="e">
        <f ca="1">IF(ISNUMBER(Main!$F$4),INDEX($B$2:$B$302,MATCH(E100,$A$2:$A$302,0)),"--")</f>
        <v>#N/A</v>
      </c>
      <c r="AF100" t="e">
        <f ca="1">IF(ISNUMBER(Main!$F$5),INDEX($B$2:$B$302,MATCH(F100,$A$2:$A$302,0)),"--")</f>
        <v>#N/A</v>
      </c>
      <c r="AG100" t="e">
        <f ca="1">IF(ISNUMBER(Main!$F$6),INDEX($B$2:$B$302,MATCH(G100,$A$2:$A$302,0)),"--")</f>
        <v>#N/A</v>
      </c>
      <c r="AH100" t="e">
        <f ca="1">IF(ISNUMBER(Main!$F$7),INDEX($B$2:$B$302,MATCH(H100,$A$2:$A$302,0)),"--")</f>
        <v>#N/A</v>
      </c>
      <c r="AI100" t="e">
        <f ca="1">IF(ISNUMBER(Main!$F$8),INDEX($B$2:$B$302,MATCH(I100,$A$2:$A$302,0)),"--")</f>
        <v>#N/A</v>
      </c>
      <c r="AJ100" t="str">
        <f ca="1">IF(ISNUMBER(Main!$F$9),INDEX($B$2:$B$302,MATCH(J100,$A$2:$A$302,0)),"--")</f>
        <v>--</v>
      </c>
      <c r="AK100" t="str">
        <f ca="1">IF(ISNUMBER(Main!$F$10),INDEX($B$2:$B$302,MATCH(K100,$A$2:$A$302,0)),"--")</f>
        <v>--</v>
      </c>
      <c r="AL100" t="str">
        <f ca="1">IF(ISNUMBER(Main!$F$11),INDEX($B$2:$B$302,MATCH(L100,$A$2:$A$302,0)),"--")</f>
        <v>--</v>
      </c>
      <c r="AM100" t="str">
        <f ca="1">IF(ISNUMBER(Main!$F$12),INDEX($B$2:$B$302,MATCH(M100,$A$2:$A$302,0)),"--")</f>
        <v>--</v>
      </c>
      <c r="AN100" t="str">
        <f ca="1">IF(ISNUMBER(Main!$F$13),INDEX($B$2:$B$302,MATCH(N100,$A$2:$A$302,0)),"--")</f>
        <v>--</v>
      </c>
      <c r="AO100" t="str">
        <f ca="1">IF(ISNUMBER(Main!$F$14),INDEX($B$2:$B$302,MATCH(O100,$A$2:$A$302,0)),"--")</f>
        <v>--</v>
      </c>
      <c r="AQ100">
        <f ca="1">IF(ISNUMBER(Main!$F$3),INDEX($B$2:$B$302,MATCH(Q100,$A$2:$A$302,0)),"--")</f>
        <v>0</v>
      </c>
      <c r="AR100">
        <f ca="1">IF(ISNUMBER(Main!$F$4),INDEX($B$2:$B$302,MATCH(R100,$A$2:$A$302,0)),"--")</f>
        <v>0</v>
      </c>
      <c r="AS100">
        <f ca="1">IF(ISNUMBER(Main!$F$5),INDEX($B$2:$B$302,MATCH(S100,$A$2:$A$302,0)),"--")</f>
        <v>0</v>
      </c>
      <c r="AT100">
        <f ca="1">IF(ISNUMBER(Main!$F$6),INDEX($B$2:$B$302,MATCH(T100,$A$2:$A$302,0)),"--")</f>
        <v>0</v>
      </c>
      <c r="AU100">
        <f ca="1">IF(ISNUMBER(Main!$F$7),INDEX($B$2:$B$302,MATCH(U100,$A$2:$A$302,0)),"--")</f>
        <v>0</v>
      </c>
      <c r="AV100">
        <f ca="1">IF(ISNUMBER(Main!$F$8),INDEX($B$2:$B$302,MATCH(V100,$A$2:$A$302,0)),"--")</f>
        <v>0</v>
      </c>
      <c r="AW100" t="str">
        <f ca="1">IF(ISNUMBER(Main!$F$9),INDEX($B$2:$B$302,MATCH(W100,$A$2:$A$302,0)),"--")</f>
        <v>--</v>
      </c>
      <c r="AX100" t="str">
        <f ca="1">IF(ISNUMBER(Main!$F$10),INDEX($B$2:$B$302,MATCH(X100,$A$2:$A$302,0)),"--")</f>
        <v>--</v>
      </c>
      <c r="AY100" t="str">
        <f ca="1">IF(ISNUMBER(Main!$F$11),INDEX($B$2:$B$302,MATCH(Y100,$A$2:$A$302,0)),"--")</f>
        <v>--</v>
      </c>
      <c r="AZ100" t="str">
        <f ca="1">IF(ISNUMBER(Main!$F$12),INDEX($B$2:$B$302,MATCH(Z100,$A$2:$A$302,0)),"--")</f>
        <v>--</v>
      </c>
      <c r="BA100" t="str">
        <f ca="1">IF(ISNUMBER(Main!$F$13),INDEX($B$2:$B$302,MATCH(AA100,$A$2:$A$302,0)),"--")</f>
        <v>--</v>
      </c>
      <c r="BB100" t="str">
        <f ca="1">IF(ISNUMBER(Main!$F$14),INDEX($B$2:$B$302,MATCH(AB100,$A$2:$A$302,0)),"--")</f>
        <v>--</v>
      </c>
      <c r="BD100">
        <f ca="1">IF(ISNUMBER(Main!$F$3),IF(D100=0,0,(('Profile Data'!N100-D100)*(AQ100-AD100))/(Q100-D100)+AD100),"--")</f>
        <v>0</v>
      </c>
      <c r="BE100">
        <f ca="1">IF(ISNUMBER(Main!$F$4),IF(E100=0,0,(('Profile Data'!O100-E100)*(AR100-AE100))/(R100-E100)+AE100),"--")</f>
        <v>0</v>
      </c>
      <c r="BF100">
        <f ca="1">IF(ISNUMBER(Main!$F$5),IF(F100=0,0,(('Profile Data'!P100-F100)*(AS100-AF100))/(S100-F100)+AF100),"--")</f>
        <v>0</v>
      </c>
      <c r="BG100">
        <f ca="1">IF(ISNUMBER(Main!$F$6),IF(G100=0,0,(('Profile Data'!Q100-G100)*(AT100-AG100))/(T100-G100)+AG100),"--")</f>
        <v>0</v>
      </c>
      <c r="BH100">
        <f ca="1">IF(ISNUMBER(Main!$F$7),IF(H100=0,0,(('Profile Data'!R100-H100)*(AU100-AH100))/(U100-H100)+AH100),"--")</f>
        <v>0</v>
      </c>
      <c r="BI100">
        <f ca="1">IF(ISNUMBER(Main!$F$8),IF(I100=0,0,(('Profile Data'!S100-I100)*(AV100-AI100))/(V100-I100)+AI100),"--")</f>
        <v>0</v>
      </c>
      <c r="BJ100" t="str">
        <f ca="1">IF(ISNUMBER(Main!$F$9),IF(J100=0,0,(('Profile Data'!T100-J100)*(AW100-AJ100))/(W100-J100)+AJ100),"--")</f>
        <v>--</v>
      </c>
      <c r="BK100" t="str">
        <f ca="1">IF(ISNUMBER(Main!$F$10),IF(K100=0,0,(('Profile Data'!U100-K100)*(AX100-AK100))/(X100-K100)+AK100),"--")</f>
        <v>--</v>
      </c>
      <c r="BL100" t="str">
        <f ca="1">IF(ISNUMBER(Main!$F$11),IF(L100=0,0,(('Profile Data'!V100-L100)*(AY100-AL100))/(Y100-L100)+AL100),"--")</f>
        <v>--</v>
      </c>
      <c r="BM100" t="str">
        <f ca="1">IF(ISNUMBER(Main!$F$12),IF(M100=0,0,(('Profile Data'!W100-M100)*(AZ100-AM100))/(Z100-M100)+AM100),"--")</f>
        <v>--</v>
      </c>
      <c r="BN100" t="str">
        <f ca="1">IF(ISNUMBER(Main!$F$13),IF(N100=0,0,(('Profile Data'!X100-N100)*(BA100-AN100))/(AA100-N100)+AN100),"--")</f>
        <v>--</v>
      </c>
      <c r="BO100" t="str">
        <f ca="1">IF(ISNUMBER(Main!$F$14),IF(O100=0,0,(('Profile Data'!Y100-O100)*(BB100-AO100))/(AB100-O100)+AO100),"--")</f>
        <v>--</v>
      </c>
    </row>
    <row r="101" spans="1:67" x14ac:dyDescent="0.3">
      <c r="A101">
        <v>486</v>
      </c>
      <c r="B101">
        <v>176881</v>
      </c>
      <c r="D101" cm="1">
        <f t="array" aca="1" ref="D101" ca="1">IF(ISNUMBER(Main!$F$3),MAX(IF($A$2:$A$302&lt;'Profile Data'!N101,$A$2:$A$302)),"--")</f>
        <v>0</v>
      </c>
      <c r="E101" cm="1">
        <f t="array" aca="1" ref="E101" ca="1">IF(ISNUMBER(Main!$F$4),MAX(IF($A$2:$A$302&lt;'Profile Data'!O101,$A$2:$A$302)),"--")</f>
        <v>0</v>
      </c>
      <c r="F101" cm="1">
        <f t="array" aca="1" ref="F101" ca="1">IF(ISNUMBER(Main!$F$5),MAX(IF($A$2:$A$302&lt;'Profile Data'!P101,$A$2:$A$302)),"--")</f>
        <v>0</v>
      </c>
      <c r="G101" cm="1">
        <f t="array" aca="1" ref="G101" ca="1">IF(ISNUMBER(Main!$F$6),MAX(IF($A$2:$A$302&lt;'Profile Data'!Q101,$A$2:$A$302)),"--")</f>
        <v>0</v>
      </c>
      <c r="H101" cm="1">
        <f t="array" aca="1" ref="H101" ca="1">IF(ISNUMBER(Main!$F$7),MAX(IF($A$2:$A$302&lt;'Profile Data'!R101,$A$2:$A$302)),"--")</f>
        <v>0</v>
      </c>
      <c r="I101" cm="1">
        <f t="array" aca="1" ref="I101" ca="1">IF(ISNUMBER(Main!$F$8),MAX(IF($A$2:$A$302&lt;'Profile Data'!S101,$A$2:$A$302)),"--")</f>
        <v>0</v>
      </c>
      <c r="J101" t="str" cm="1">
        <f t="array" aca="1" ref="J101" ca="1">IF(ISNUMBER(Main!$F$9),MAX(IF($A$2:$A$302&lt;'Profile Data'!T101,$A$2:$A$302)),"--")</f>
        <v>--</v>
      </c>
      <c r="K101" t="str" cm="1">
        <f t="array" aca="1" ref="K101" ca="1">IF(ISNUMBER(Main!$F$10),MAX(IF($A$2:$A$302&lt;'Profile Data'!U101,$A$2:$A$302)),"--")</f>
        <v>--</v>
      </c>
      <c r="L101" t="str" cm="1">
        <f t="array" aca="1" ref="L101" ca="1">IF(ISNUMBER(Main!$F$11),MAX(IF($A$2:$A$302&lt;'Profile Data'!V101,$A$2:$A$302)),"--")</f>
        <v>--</v>
      </c>
      <c r="M101" t="str" cm="1">
        <f t="array" aca="1" ref="M101" ca="1">IF(ISNUMBER(Main!$F$12),MAX(IF($A$2:$A$302&lt;'Profile Data'!W101,$A$2:$A$302)),"--")</f>
        <v>--</v>
      </c>
      <c r="N101" t="str" cm="1">
        <f t="array" aca="1" ref="N101" ca="1">IF(ISNUMBER(Main!$F$13),MAX(IF($A$2:$A$302&lt;'Profile Data'!X101,$A$2:$A$302)),"--")</f>
        <v>--</v>
      </c>
      <c r="O101" t="str" cm="1">
        <f t="array" aca="1" ref="O101" ca="1">IF(ISNUMBER(Main!$F$14),MAX(IF($A$2:$A$302&lt;'Profile Data'!Y101,$A$2:$A$302)),"--")</f>
        <v>--</v>
      </c>
      <c r="Q101" cm="1">
        <f t="array" aca="1" ref="Q101" ca="1">IF(ISNUMBER(Main!$F$3),MIN(IF($A$2:$A$302&gt;'Profile Data'!N101,$A$2:$A$302)),"--")</f>
        <v>285</v>
      </c>
      <c r="R101" cm="1">
        <f t="array" aca="1" ref="R101" ca="1">IF(ISNUMBER(Main!$F$4),MIN(IF($A$2:$A$302&gt;'Profile Data'!O101,$A$2:$A$302)),"--")</f>
        <v>285</v>
      </c>
      <c r="S101" cm="1">
        <f t="array" aca="1" ref="S101" ca="1">IF(ISNUMBER(Main!$F$5),MIN(IF($A$2:$A$302&gt;'Profile Data'!P101,$A$2:$A$302)),"--")</f>
        <v>285</v>
      </c>
      <c r="T101" cm="1">
        <f t="array" aca="1" ref="T101" ca="1">IF(ISNUMBER(Main!$F$6),MIN(IF($A$2:$A$302&gt;'Profile Data'!Q101,$A$2:$A$302)),"--")</f>
        <v>285</v>
      </c>
      <c r="U101" cm="1">
        <f t="array" aca="1" ref="U101" ca="1">IF(ISNUMBER(Main!$F$7),MIN(IF($A$2:$A$302&gt;'Profile Data'!R101,$A$2:$A$302)),"--")</f>
        <v>285</v>
      </c>
      <c r="V101" cm="1">
        <f t="array" aca="1" ref="V101" ca="1">IF(ISNUMBER(Main!$F$8),MIN(IF($A$2:$A$302&gt;'Profile Data'!S101,$A$2:$A$302)),"--")</f>
        <v>285</v>
      </c>
      <c r="W101" t="str" cm="1">
        <f t="array" aca="1" ref="W101" ca="1">IF(ISNUMBER(Main!$F$9),MIN(IF($A$2:$A$302&gt;'Profile Data'!T101,$A$2:$A$302)),"--")</f>
        <v>--</v>
      </c>
      <c r="X101" t="str" cm="1">
        <f t="array" aca="1" ref="X101" ca="1">IF(ISNUMBER(Main!$F$10),MIN(IF($A$2:$A$302&gt;'Profile Data'!U101,$A$2:$A$302)),"--")</f>
        <v>--</v>
      </c>
      <c r="Y101" t="str" cm="1">
        <f t="array" aca="1" ref="Y101" ca="1">IF(ISNUMBER(Main!$F$11),MIN(IF($A$2:$A$302&gt;'Profile Data'!V101,$A$2:$A$302)),"--")</f>
        <v>--</v>
      </c>
      <c r="Z101" t="str" cm="1">
        <f t="array" aca="1" ref="Z101" ca="1">IF(ISNUMBER(Main!$F$12),MIN(IF($A$2:$A$302&gt;'Profile Data'!W101,$A$2:$A$302)),"--")</f>
        <v>--</v>
      </c>
      <c r="AA101" t="str" cm="1">
        <f t="array" aca="1" ref="AA101" ca="1">IF(ISNUMBER(Main!$F$13),MIN(IF($A$2:$A$302&gt;'Profile Data'!X101,$A$2:$A$302)),"--")</f>
        <v>--</v>
      </c>
      <c r="AB101" t="str" cm="1">
        <f t="array" aca="1" ref="AB101" ca="1">IF(ISNUMBER(Main!$F$14),MIN(IF($A$2:$A$302&gt;'Profile Data'!Y101,$A$2:$A$302)),"--")</f>
        <v>--</v>
      </c>
      <c r="AD101" t="e">
        <f ca="1">IF(ISNUMBER(Main!$F$3),INDEX($B$2:$B$302,MATCH(D101,$A$2:$A$302,0)),"--")</f>
        <v>#N/A</v>
      </c>
      <c r="AE101" t="e">
        <f ca="1">IF(ISNUMBER(Main!$F$4),INDEX($B$2:$B$302,MATCH(E101,$A$2:$A$302,0)),"--")</f>
        <v>#N/A</v>
      </c>
      <c r="AF101" t="e">
        <f ca="1">IF(ISNUMBER(Main!$F$5),INDEX($B$2:$B$302,MATCH(F101,$A$2:$A$302,0)),"--")</f>
        <v>#N/A</v>
      </c>
      <c r="AG101" t="e">
        <f ca="1">IF(ISNUMBER(Main!$F$6),INDEX($B$2:$B$302,MATCH(G101,$A$2:$A$302,0)),"--")</f>
        <v>#N/A</v>
      </c>
      <c r="AH101" t="e">
        <f ca="1">IF(ISNUMBER(Main!$F$7),INDEX($B$2:$B$302,MATCH(H101,$A$2:$A$302,0)),"--")</f>
        <v>#N/A</v>
      </c>
      <c r="AI101" t="e">
        <f ca="1">IF(ISNUMBER(Main!$F$8),INDEX($B$2:$B$302,MATCH(I101,$A$2:$A$302,0)),"--")</f>
        <v>#N/A</v>
      </c>
      <c r="AJ101" t="str">
        <f ca="1">IF(ISNUMBER(Main!$F$9),INDEX($B$2:$B$302,MATCH(J101,$A$2:$A$302,0)),"--")</f>
        <v>--</v>
      </c>
      <c r="AK101" t="str">
        <f ca="1">IF(ISNUMBER(Main!$F$10),INDEX($B$2:$B$302,MATCH(K101,$A$2:$A$302,0)),"--")</f>
        <v>--</v>
      </c>
      <c r="AL101" t="str">
        <f ca="1">IF(ISNUMBER(Main!$F$11),INDEX($B$2:$B$302,MATCH(L101,$A$2:$A$302,0)),"--")</f>
        <v>--</v>
      </c>
      <c r="AM101" t="str">
        <f ca="1">IF(ISNUMBER(Main!$F$12),INDEX($B$2:$B$302,MATCH(M101,$A$2:$A$302,0)),"--")</f>
        <v>--</v>
      </c>
      <c r="AN101" t="str">
        <f ca="1">IF(ISNUMBER(Main!$F$13),INDEX($B$2:$B$302,MATCH(N101,$A$2:$A$302,0)),"--")</f>
        <v>--</v>
      </c>
      <c r="AO101" t="str">
        <f ca="1">IF(ISNUMBER(Main!$F$14),INDEX($B$2:$B$302,MATCH(O101,$A$2:$A$302,0)),"--")</f>
        <v>--</v>
      </c>
      <c r="AQ101">
        <f ca="1">IF(ISNUMBER(Main!$F$3),INDEX($B$2:$B$302,MATCH(Q101,$A$2:$A$302,0)),"--")</f>
        <v>0</v>
      </c>
      <c r="AR101">
        <f ca="1">IF(ISNUMBER(Main!$F$4),INDEX($B$2:$B$302,MATCH(R101,$A$2:$A$302,0)),"--")</f>
        <v>0</v>
      </c>
      <c r="AS101">
        <f ca="1">IF(ISNUMBER(Main!$F$5),INDEX($B$2:$B$302,MATCH(S101,$A$2:$A$302,0)),"--")</f>
        <v>0</v>
      </c>
      <c r="AT101">
        <f ca="1">IF(ISNUMBER(Main!$F$6),INDEX($B$2:$B$302,MATCH(T101,$A$2:$A$302,0)),"--")</f>
        <v>0</v>
      </c>
      <c r="AU101">
        <f ca="1">IF(ISNUMBER(Main!$F$7),INDEX($B$2:$B$302,MATCH(U101,$A$2:$A$302,0)),"--")</f>
        <v>0</v>
      </c>
      <c r="AV101">
        <f ca="1">IF(ISNUMBER(Main!$F$8),INDEX($B$2:$B$302,MATCH(V101,$A$2:$A$302,0)),"--")</f>
        <v>0</v>
      </c>
      <c r="AW101" t="str">
        <f ca="1">IF(ISNUMBER(Main!$F$9),INDEX($B$2:$B$302,MATCH(W101,$A$2:$A$302,0)),"--")</f>
        <v>--</v>
      </c>
      <c r="AX101" t="str">
        <f ca="1">IF(ISNUMBER(Main!$F$10),INDEX($B$2:$B$302,MATCH(X101,$A$2:$A$302,0)),"--")</f>
        <v>--</v>
      </c>
      <c r="AY101" t="str">
        <f ca="1">IF(ISNUMBER(Main!$F$11),INDEX($B$2:$B$302,MATCH(Y101,$A$2:$A$302,0)),"--")</f>
        <v>--</v>
      </c>
      <c r="AZ101" t="str">
        <f ca="1">IF(ISNUMBER(Main!$F$12),INDEX($B$2:$B$302,MATCH(Z101,$A$2:$A$302,0)),"--")</f>
        <v>--</v>
      </c>
      <c r="BA101" t="str">
        <f ca="1">IF(ISNUMBER(Main!$F$13),INDEX($B$2:$B$302,MATCH(AA101,$A$2:$A$302,0)),"--")</f>
        <v>--</v>
      </c>
      <c r="BB101" t="str">
        <f ca="1">IF(ISNUMBER(Main!$F$14),INDEX($B$2:$B$302,MATCH(AB101,$A$2:$A$302,0)),"--")</f>
        <v>--</v>
      </c>
      <c r="BD101">
        <f ca="1">IF(ISNUMBER(Main!$F$3),IF(D101=0,0,(('Profile Data'!N101-D101)*(AQ101-AD101))/(Q101-D101)+AD101),"--")</f>
        <v>0</v>
      </c>
      <c r="BE101">
        <f ca="1">IF(ISNUMBER(Main!$F$4),IF(E101=0,0,(('Profile Data'!O101-E101)*(AR101-AE101))/(R101-E101)+AE101),"--")</f>
        <v>0</v>
      </c>
      <c r="BF101">
        <f ca="1">IF(ISNUMBER(Main!$F$5),IF(F101=0,0,(('Profile Data'!P101-F101)*(AS101-AF101))/(S101-F101)+AF101),"--")</f>
        <v>0</v>
      </c>
      <c r="BG101">
        <f ca="1">IF(ISNUMBER(Main!$F$6),IF(G101=0,0,(('Profile Data'!Q101-G101)*(AT101-AG101))/(T101-G101)+AG101),"--")</f>
        <v>0</v>
      </c>
      <c r="BH101">
        <f ca="1">IF(ISNUMBER(Main!$F$7),IF(H101=0,0,(('Profile Data'!R101-H101)*(AU101-AH101))/(U101-H101)+AH101),"--")</f>
        <v>0</v>
      </c>
      <c r="BI101">
        <f ca="1">IF(ISNUMBER(Main!$F$8),IF(I101=0,0,(('Profile Data'!S101-I101)*(AV101-AI101))/(V101-I101)+AI101),"--")</f>
        <v>0</v>
      </c>
      <c r="BJ101" t="str">
        <f ca="1">IF(ISNUMBER(Main!$F$9),IF(J101=0,0,(('Profile Data'!T101-J101)*(AW101-AJ101))/(W101-J101)+AJ101),"--")</f>
        <v>--</v>
      </c>
      <c r="BK101" t="str">
        <f ca="1">IF(ISNUMBER(Main!$F$10),IF(K101=0,0,(('Profile Data'!U101-K101)*(AX101-AK101))/(X101-K101)+AK101),"--")</f>
        <v>--</v>
      </c>
      <c r="BL101" t="str">
        <f ca="1">IF(ISNUMBER(Main!$F$11),IF(L101=0,0,(('Profile Data'!V101-L101)*(AY101-AL101))/(Y101-L101)+AL101),"--")</f>
        <v>--</v>
      </c>
      <c r="BM101" t="str">
        <f ca="1">IF(ISNUMBER(Main!$F$12),IF(M101=0,0,(('Profile Data'!W101-M101)*(AZ101-AM101))/(Z101-M101)+AM101),"--")</f>
        <v>--</v>
      </c>
      <c r="BN101" t="str">
        <f ca="1">IF(ISNUMBER(Main!$F$13),IF(N101=0,0,(('Profile Data'!X101-N101)*(BA101-AN101))/(AA101-N101)+AN101),"--")</f>
        <v>--</v>
      </c>
      <c r="BO101" t="str">
        <f ca="1">IF(ISNUMBER(Main!$F$14),IF(O101=0,0,(('Profile Data'!Y101-O101)*(BB101-AO101))/(AB101-O101)+AO101),"--")</f>
        <v>--</v>
      </c>
    </row>
    <row r="102" spans="1:67" x14ac:dyDescent="0.3">
      <c r="A102">
        <v>485</v>
      </c>
      <c r="B102">
        <v>174296</v>
      </c>
      <c r="D102" cm="1">
        <f t="array" aca="1" ref="D102" ca="1">IF(ISNUMBER(Main!$F$3),MAX(IF($A$2:$A$302&lt;'Profile Data'!N102,$A$2:$A$302)),"--")</f>
        <v>0</v>
      </c>
      <c r="E102" cm="1">
        <f t="array" aca="1" ref="E102" ca="1">IF(ISNUMBER(Main!$F$4),MAX(IF($A$2:$A$302&lt;'Profile Data'!O102,$A$2:$A$302)),"--")</f>
        <v>0</v>
      </c>
      <c r="F102" cm="1">
        <f t="array" aca="1" ref="F102" ca="1">IF(ISNUMBER(Main!$F$5),MAX(IF($A$2:$A$302&lt;'Profile Data'!P102,$A$2:$A$302)),"--")</f>
        <v>0</v>
      </c>
      <c r="G102" cm="1">
        <f t="array" aca="1" ref="G102" ca="1">IF(ISNUMBER(Main!$F$6),MAX(IF($A$2:$A$302&lt;'Profile Data'!Q102,$A$2:$A$302)),"--")</f>
        <v>0</v>
      </c>
      <c r="H102" cm="1">
        <f t="array" aca="1" ref="H102" ca="1">IF(ISNUMBER(Main!$F$7),MAX(IF($A$2:$A$302&lt;'Profile Data'!R102,$A$2:$A$302)),"--")</f>
        <v>0</v>
      </c>
      <c r="I102" cm="1">
        <f t="array" aca="1" ref="I102" ca="1">IF(ISNUMBER(Main!$F$8),MAX(IF($A$2:$A$302&lt;'Profile Data'!S102,$A$2:$A$302)),"--")</f>
        <v>0</v>
      </c>
      <c r="J102" t="str" cm="1">
        <f t="array" aca="1" ref="J102" ca="1">IF(ISNUMBER(Main!$F$9),MAX(IF($A$2:$A$302&lt;'Profile Data'!T102,$A$2:$A$302)),"--")</f>
        <v>--</v>
      </c>
      <c r="K102" t="str" cm="1">
        <f t="array" aca="1" ref="K102" ca="1">IF(ISNUMBER(Main!$F$10),MAX(IF($A$2:$A$302&lt;'Profile Data'!U102,$A$2:$A$302)),"--")</f>
        <v>--</v>
      </c>
      <c r="L102" t="str" cm="1">
        <f t="array" aca="1" ref="L102" ca="1">IF(ISNUMBER(Main!$F$11),MAX(IF($A$2:$A$302&lt;'Profile Data'!V102,$A$2:$A$302)),"--")</f>
        <v>--</v>
      </c>
      <c r="M102" t="str" cm="1">
        <f t="array" aca="1" ref="M102" ca="1">IF(ISNUMBER(Main!$F$12),MAX(IF($A$2:$A$302&lt;'Profile Data'!W102,$A$2:$A$302)),"--")</f>
        <v>--</v>
      </c>
      <c r="N102" t="str" cm="1">
        <f t="array" aca="1" ref="N102" ca="1">IF(ISNUMBER(Main!$F$13),MAX(IF($A$2:$A$302&lt;'Profile Data'!X102,$A$2:$A$302)),"--")</f>
        <v>--</v>
      </c>
      <c r="O102" t="str" cm="1">
        <f t="array" aca="1" ref="O102" ca="1">IF(ISNUMBER(Main!$F$14),MAX(IF($A$2:$A$302&lt;'Profile Data'!Y102,$A$2:$A$302)),"--")</f>
        <v>--</v>
      </c>
      <c r="Q102" cm="1">
        <f t="array" aca="1" ref="Q102" ca="1">IF(ISNUMBER(Main!$F$3),MIN(IF($A$2:$A$302&gt;'Profile Data'!N102,$A$2:$A$302)),"--")</f>
        <v>285</v>
      </c>
      <c r="R102" cm="1">
        <f t="array" aca="1" ref="R102" ca="1">IF(ISNUMBER(Main!$F$4),MIN(IF($A$2:$A$302&gt;'Profile Data'!O102,$A$2:$A$302)),"--")</f>
        <v>285</v>
      </c>
      <c r="S102" cm="1">
        <f t="array" aca="1" ref="S102" ca="1">IF(ISNUMBER(Main!$F$5),MIN(IF($A$2:$A$302&gt;'Profile Data'!P102,$A$2:$A$302)),"--")</f>
        <v>285</v>
      </c>
      <c r="T102" cm="1">
        <f t="array" aca="1" ref="T102" ca="1">IF(ISNUMBER(Main!$F$6),MIN(IF($A$2:$A$302&gt;'Profile Data'!Q102,$A$2:$A$302)),"--")</f>
        <v>285</v>
      </c>
      <c r="U102" cm="1">
        <f t="array" aca="1" ref="U102" ca="1">IF(ISNUMBER(Main!$F$7),MIN(IF($A$2:$A$302&gt;'Profile Data'!R102,$A$2:$A$302)),"--")</f>
        <v>285</v>
      </c>
      <c r="V102" cm="1">
        <f t="array" aca="1" ref="V102" ca="1">IF(ISNUMBER(Main!$F$8),MIN(IF($A$2:$A$302&gt;'Profile Data'!S102,$A$2:$A$302)),"--")</f>
        <v>285</v>
      </c>
      <c r="W102" t="str" cm="1">
        <f t="array" aca="1" ref="W102" ca="1">IF(ISNUMBER(Main!$F$9),MIN(IF($A$2:$A$302&gt;'Profile Data'!T102,$A$2:$A$302)),"--")</f>
        <v>--</v>
      </c>
      <c r="X102" t="str" cm="1">
        <f t="array" aca="1" ref="X102" ca="1">IF(ISNUMBER(Main!$F$10),MIN(IF($A$2:$A$302&gt;'Profile Data'!U102,$A$2:$A$302)),"--")</f>
        <v>--</v>
      </c>
      <c r="Y102" t="str" cm="1">
        <f t="array" aca="1" ref="Y102" ca="1">IF(ISNUMBER(Main!$F$11),MIN(IF($A$2:$A$302&gt;'Profile Data'!V102,$A$2:$A$302)),"--")</f>
        <v>--</v>
      </c>
      <c r="Z102" t="str" cm="1">
        <f t="array" aca="1" ref="Z102" ca="1">IF(ISNUMBER(Main!$F$12),MIN(IF($A$2:$A$302&gt;'Profile Data'!W102,$A$2:$A$302)),"--")</f>
        <v>--</v>
      </c>
      <c r="AA102" t="str" cm="1">
        <f t="array" aca="1" ref="AA102" ca="1">IF(ISNUMBER(Main!$F$13),MIN(IF($A$2:$A$302&gt;'Profile Data'!X102,$A$2:$A$302)),"--")</f>
        <v>--</v>
      </c>
      <c r="AB102" t="str" cm="1">
        <f t="array" aca="1" ref="AB102" ca="1">IF(ISNUMBER(Main!$F$14),MIN(IF($A$2:$A$302&gt;'Profile Data'!Y102,$A$2:$A$302)),"--")</f>
        <v>--</v>
      </c>
      <c r="AD102" t="e">
        <f ca="1">IF(ISNUMBER(Main!$F$3),INDEX($B$2:$B$302,MATCH(D102,$A$2:$A$302,0)),"--")</f>
        <v>#N/A</v>
      </c>
      <c r="AE102" t="e">
        <f ca="1">IF(ISNUMBER(Main!$F$4),INDEX($B$2:$B$302,MATCH(E102,$A$2:$A$302,0)),"--")</f>
        <v>#N/A</v>
      </c>
      <c r="AF102" t="e">
        <f ca="1">IF(ISNUMBER(Main!$F$5),INDEX($B$2:$B$302,MATCH(F102,$A$2:$A$302,0)),"--")</f>
        <v>#N/A</v>
      </c>
      <c r="AG102" t="e">
        <f ca="1">IF(ISNUMBER(Main!$F$6),INDEX($B$2:$B$302,MATCH(G102,$A$2:$A$302,0)),"--")</f>
        <v>#N/A</v>
      </c>
      <c r="AH102" t="e">
        <f ca="1">IF(ISNUMBER(Main!$F$7),INDEX($B$2:$B$302,MATCH(H102,$A$2:$A$302,0)),"--")</f>
        <v>#N/A</v>
      </c>
      <c r="AI102" t="e">
        <f ca="1">IF(ISNUMBER(Main!$F$8),INDEX($B$2:$B$302,MATCH(I102,$A$2:$A$302,0)),"--")</f>
        <v>#N/A</v>
      </c>
      <c r="AJ102" t="str">
        <f ca="1">IF(ISNUMBER(Main!$F$9),INDEX($B$2:$B$302,MATCH(J102,$A$2:$A$302,0)),"--")</f>
        <v>--</v>
      </c>
      <c r="AK102" t="str">
        <f ca="1">IF(ISNUMBER(Main!$F$10),INDEX($B$2:$B$302,MATCH(K102,$A$2:$A$302,0)),"--")</f>
        <v>--</v>
      </c>
      <c r="AL102" t="str">
        <f ca="1">IF(ISNUMBER(Main!$F$11),INDEX($B$2:$B$302,MATCH(L102,$A$2:$A$302,0)),"--")</f>
        <v>--</v>
      </c>
      <c r="AM102" t="str">
        <f ca="1">IF(ISNUMBER(Main!$F$12),INDEX($B$2:$B$302,MATCH(M102,$A$2:$A$302,0)),"--")</f>
        <v>--</v>
      </c>
      <c r="AN102" t="str">
        <f ca="1">IF(ISNUMBER(Main!$F$13),INDEX($B$2:$B$302,MATCH(N102,$A$2:$A$302,0)),"--")</f>
        <v>--</v>
      </c>
      <c r="AO102" t="str">
        <f ca="1">IF(ISNUMBER(Main!$F$14),INDEX($B$2:$B$302,MATCH(O102,$A$2:$A$302,0)),"--")</f>
        <v>--</v>
      </c>
      <c r="AQ102">
        <f ca="1">IF(ISNUMBER(Main!$F$3),INDEX($B$2:$B$302,MATCH(Q102,$A$2:$A$302,0)),"--")</f>
        <v>0</v>
      </c>
      <c r="AR102">
        <f ca="1">IF(ISNUMBER(Main!$F$4),INDEX($B$2:$B$302,MATCH(R102,$A$2:$A$302,0)),"--")</f>
        <v>0</v>
      </c>
      <c r="AS102">
        <f ca="1">IF(ISNUMBER(Main!$F$5),INDEX($B$2:$B$302,MATCH(S102,$A$2:$A$302,0)),"--")</f>
        <v>0</v>
      </c>
      <c r="AT102">
        <f ca="1">IF(ISNUMBER(Main!$F$6),INDEX($B$2:$B$302,MATCH(T102,$A$2:$A$302,0)),"--")</f>
        <v>0</v>
      </c>
      <c r="AU102">
        <f ca="1">IF(ISNUMBER(Main!$F$7),INDEX($B$2:$B$302,MATCH(U102,$A$2:$A$302,0)),"--")</f>
        <v>0</v>
      </c>
      <c r="AV102">
        <f ca="1">IF(ISNUMBER(Main!$F$8),INDEX($B$2:$B$302,MATCH(V102,$A$2:$A$302,0)),"--")</f>
        <v>0</v>
      </c>
      <c r="AW102" t="str">
        <f ca="1">IF(ISNUMBER(Main!$F$9),INDEX($B$2:$B$302,MATCH(W102,$A$2:$A$302,0)),"--")</f>
        <v>--</v>
      </c>
      <c r="AX102" t="str">
        <f ca="1">IF(ISNUMBER(Main!$F$10),INDEX($B$2:$B$302,MATCH(X102,$A$2:$A$302,0)),"--")</f>
        <v>--</v>
      </c>
      <c r="AY102" t="str">
        <f ca="1">IF(ISNUMBER(Main!$F$11),INDEX($B$2:$B$302,MATCH(Y102,$A$2:$A$302,0)),"--")</f>
        <v>--</v>
      </c>
      <c r="AZ102" t="str">
        <f ca="1">IF(ISNUMBER(Main!$F$12),INDEX($B$2:$B$302,MATCH(Z102,$A$2:$A$302,0)),"--")</f>
        <v>--</v>
      </c>
      <c r="BA102" t="str">
        <f ca="1">IF(ISNUMBER(Main!$F$13),INDEX($B$2:$B$302,MATCH(AA102,$A$2:$A$302,0)),"--")</f>
        <v>--</v>
      </c>
      <c r="BB102" t="str">
        <f ca="1">IF(ISNUMBER(Main!$F$14),INDEX($B$2:$B$302,MATCH(AB102,$A$2:$A$302,0)),"--")</f>
        <v>--</v>
      </c>
      <c r="BD102">
        <f ca="1">IF(ISNUMBER(Main!$F$3),IF(D102=0,0,(('Profile Data'!N102-D102)*(AQ102-AD102))/(Q102-D102)+AD102),"--")</f>
        <v>0</v>
      </c>
      <c r="BE102">
        <f ca="1">IF(ISNUMBER(Main!$F$4),IF(E102=0,0,(('Profile Data'!O102-E102)*(AR102-AE102))/(R102-E102)+AE102),"--")</f>
        <v>0</v>
      </c>
      <c r="BF102">
        <f ca="1">IF(ISNUMBER(Main!$F$5),IF(F102=0,0,(('Profile Data'!P102-F102)*(AS102-AF102))/(S102-F102)+AF102),"--")</f>
        <v>0</v>
      </c>
      <c r="BG102">
        <f ca="1">IF(ISNUMBER(Main!$F$6),IF(G102=0,0,(('Profile Data'!Q102-G102)*(AT102-AG102))/(T102-G102)+AG102),"--")</f>
        <v>0</v>
      </c>
      <c r="BH102">
        <f ca="1">IF(ISNUMBER(Main!$F$7),IF(H102=0,0,(('Profile Data'!R102-H102)*(AU102-AH102))/(U102-H102)+AH102),"--")</f>
        <v>0</v>
      </c>
      <c r="BI102">
        <f ca="1">IF(ISNUMBER(Main!$F$8),IF(I102=0,0,(('Profile Data'!S102-I102)*(AV102-AI102))/(V102-I102)+AI102),"--")</f>
        <v>0</v>
      </c>
      <c r="BJ102" t="str">
        <f ca="1">IF(ISNUMBER(Main!$F$9),IF(J102=0,0,(('Profile Data'!T102-J102)*(AW102-AJ102))/(W102-J102)+AJ102),"--")</f>
        <v>--</v>
      </c>
      <c r="BK102" t="str">
        <f ca="1">IF(ISNUMBER(Main!$F$10),IF(K102=0,0,(('Profile Data'!U102-K102)*(AX102-AK102))/(X102-K102)+AK102),"--")</f>
        <v>--</v>
      </c>
      <c r="BL102" t="str">
        <f ca="1">IF(ISNUMBER(Main!$F$11),IF(L102=0,0,(('Profile Data'!V102-L102)*(AY102-AL102))/(Y102-L102)+AL102),"--")</f>
        <v>--</v>
      </c>
      <c r="BM102" t="str">
        <f ca="1">IF(ISNUMBER(Main!$F$12),IF(M102=0,0,(('Profile Data'!W102-M102)*(AZ102-AM102))/(Z102-M102)+AM102),"--")</f>
        <v>--</v>
      </c>
      <c r="BN102" t="str">
        <f ca="1">IF(ISNUMBER(Main!$F$13),IF(N102=0,0,(('Profile Data'!X102-N102)*(BA102-AN102))/(AA102-N102)+AN102),"--")</f>
        <v>--</v>
      </c>
      <c r="BO102" t="str">
        <f ca="1">IF(ISNUMBER(Main!$F$14),IF(O102=0,0,(('Profile Data'!Y102-O102)*(BB102-AO102))/(AB102-O102)+AO102),"--")</f>
        <v>--</v>
      </c>
    </row>
    <row r="103" spans="1:67" x14ac:dyDescent="0.3">
      <c r="A103">
        <v>484</v>
      </c>
      <c r="B103">
        <v>171735</v>
      </c>
      <c r="D103" cm="1">
        <f t="array" aca="1" ref="D103" ca="1">IF(ISNUMBER(Main!$F$3),MAX(IF($A$2:$A$302&lt;'Profile Data'!N103,$A$2:$A$302)),"--")</f>
        <v>0</v>
      </c>
      <c r="E103" cm="1">
        <f t="array" aca="1" ref="E103" ca="1">IF(ISNUMBER(Main!$F$4),MAX(IF($A$2:$A$302&lt;'Profile Data'!O103,$A$2:$A$302)),"--")</f>
        <v>0</v>
      </c>
      <c r="F103" cm="1">
        <f t="array" aca="1" ref="F103" ca="1">IF(ISNUMBER(Main!$F$5),MAX(IF($A$2:$A$302&lt;'Profile Data'!P103,$A$2:$A$302)),"--")</f>
        <v>0</v>
      </c>
      <c r="G103" cm="1">
        <f t="array" aca="1" ref="G103" ca="1">IF(ISNUMBER(Main!$F$6),MAX(IF($A$2:$A$302&lt;'Profile Data'!Q103,$A$2:$A$302)),"--")</f>
        <v>0</v>
      </c>
      <c r="H103" cm="1">
        <f t="array" aca="1" ref="H103" ca="1">IF(ISNUMBER(Main!$F$7),MAX(IF($A$2:$A$302&lt;'Profile Data'!R103,$A$2:$A$302)),"--")</f>
        <v>0</v>
      </c>
      <c r="I103" cm="1">
        <f t="array" aca="1" ref="I103" ca="1">IF(ISNUMBER(Main!$F$8),MAX(IF($A$2:$A$302&lt;'Profile Data'!S103,$A$2:$A$302)),"--")</f>
        <v>0</v>
      </c>
      <c r="J103" t="str" cm="1">
        <f t="array" aca="1" ref="J103" ca="1">IF(ISNUMBER(Main!$F$9),MAX(IF($A$2:$A$302&lt;'Profile Data'!T103,$A$2:$A$302)),"--")</f>
        <v>--</v>
      </c>
      <c r="K103" t="str" cm="1">
        <f t="array" aca="1" ref="K103" ca="1">IF(ISNUMBER(Main!$F$10),MAX(IF($A$2:$A$302&lt;'Profile Data'!U103,$A$2:$A$302)),"--")</f>
        <v>--</v>
      </c>
      <c r="L103" t="str" cm="1">
        <f t="array" aca="1" ref="L103" ca="1">IF(ISNUMBER(Main!$F$11),MAX(IF($A$2:$A$302&lt;'Profile Data'!V103,$A$2:$A$302)),"--")</f>
        <v>--</v>
      </c>
      <c r="M103" t="str" cm="1">
        <f t="array" aca="1" ref="M103" ca="1">IF(ISNUMBER(Main!$F$12),MAX(IF($A$2:$A$302&lt;'Profile Data'!W103,$A$2:$A$302)),"--")</f>
        <v>--</v>
      </c>
      <c r="N103" t="str" cm="1">
        <f t="array" aca="1" ref="N103" ca="1">IF(ISNUMBER(Main!$F$13),MAX(IF($A$2:$A$302&lt;'Profile Data'!X103,$A$2:$A$302)),"--")</f>
        <v>--</v>
      </c>
      <c r="O103" t="str" cm="1">
        <f t="array" aca="1" ref="O103" ca="1">IF(ISNUMBER(Main!$F$14),MAX(IF($A$2:$A$302&lt;'Profile Data'!Y103,$A$2:$A$302)),"--")</f>
        <v>--</v>
      </c>
      <c r="Q103" cm="1">
        <f t="array" aca="1" ref="Q103" ca="1">IF(ISNUMBER(Main!$F$3),MIN(IF($A$2:$A$302&gt;'Profile Data'!N103,$A$2:$A$302)),"--")</f>
        <v>285</v>
      </c>
      <c r="R103" cm="1">
        <f t="array" aca="1" ref="R103" ca="1">IF(ISNUMBER(Main!$F$4),MIN(IF($A$2:$A$302&gt;'Profile Data'!O103,$A$2:$A$302)),"--")</f>
        <v>285</v>
      </c>
      <c r="S103" cm="1">
        <f t="array" aca="1" ref="S103" ca="1">IF(ISNUMBER(Main!$F$5),MIN(IF($A$2:$A$302&gt;'Profile Data'!P103,$A$2:$A$302)),"--")</f>
        <v>285</v>
      </c>
      <c r="T103" cm="1">
        <f t="array" aca="1" ref="T103" ca="1">IF(ISNUMBER(Main!$F$6),MIN(IF($A$2:$A$302&gt;'Profile Data'!Q103,$A$2:$A$302)),"--")</f>
        <v>285</v>
      </c>
      <c r="U103" cm="1">
        <f t="array" aca="1" ref="U103" ca="1">IF(ISNUMBER(Main!$F$7),MIN(IF($A$2:$A$302&gt;'Profile Data'!R103,$A$2:$A$302)),"--")</f>
        <v>285</v>
      </c>
      <c r="V103" cm="1">
        <f t="array" aca="1" ref="V103" ca="1">IF(ISNUMBER(Main!$F$8),MIN(IF($A$2:$A$302&gt;'Profile Data'!S103,$A$2:$A$302)),"--")</f>
        <v>285</v>
      </c>
      <c r="W103" t="str" cm="1">
        <f t="array" aca="1" ref="W103" ca="1">IF(ISNUMBER(Main!$F$9),MIN(IF($A$2:$A$302&gt;'Profile Data'!T103,$A$2:$A$302)),"--")</f>
        <v>--</v>
      </c>
      <c r="X103" t="str" cm="1">
        <f t="array" aca="1" ref="X103" ca="1">IF(ISNUMBER(Main!$F$10),MIN(IF($A$2:$A$302&gt;'Profile Data'!U103,$A$2:$A$302)),"--")</f>
        <v>--</v>
      </c>
      <c r="Y103" t="str" cm="1">
        <f t="array" aca="1" ref="Y103" ca="1">IF(ISNUMBER(Main!$F$11),MIN(IF($A$2:$A$302&gt;'Profile Data'!V103,$A$2:$A$302)),"--")</f>
        <v>--</v>
      </c>
      <c r="Z103" t="str" cm="1">
        <f t="array" aca="1" ref="Z103" ca="1">IF(ISNUMBER(Main!$F$12),MIN(IF($A$2:$A$302&gt;'Profile Data'!W103,$A$2:$A$302)),"--")</f>
        <v>--</v>
      </c>
      <c r="AA103" t="str" cm="1">
        <f t="array" aca="1" ref="AA103" ca="1">IF(ISNUMBER(Main!$F$13),MIN(IF($A$2:$A$302&gt;'Profile Data'!X103,$A$2:$A$302)),"--")</f>
        <v>--</v>
      </c>
      <c r="AB103" t="str" cm="1">
        <f t="array" aca="1" ref="AB103" ca="1">IF(ISNUMBER(Main!$F$14),MIN(IF($A$2:$A$302&gt;'Profile Data'!Y103,$A$2:$A$302)),"--")</f>
        <v>--</v>
      </c>
      <c r="AD103" t="e">
        <f ca="1">IF(ISNUMBER(Main!$F$3),INDEX($B$2:$B$302,MATCH(D103,$A$2:$A$302,0)),"--")</f>
        <v>#N/A</v>
      </c>
      <c r="AE103" t="e">
        <f ca="1">IF(ISNUMBER(Main!$F$4),INDEX($B$2:$B$302,MATCH(E103,$A$2:$A$302,0)),"--")</f>
        <v>#N/A</v>
      </c>
      <c r="AF103" t="e">
        <f ca="1">IF(ISNUMBER(Main!$F$5),INDEX($B$2:$B$302,MATCH(F103,$A$2:$A$302,0)),"--")</f>
        <v>#N/A</v>
      </c>
      <c r="AG103" t="e">
        <f ca="1">IF(ISNUMBER(Main!$F$6),INDEX($B$2:$B$302,MATCH(G103,$A$2:$A$302,0)),"--")</f>
        <v>#N/A</v>
      </c>
      <c r="AH103" t="e">
        <f ca="1">IF(ISNUMBER(Main!$F$7),INDEX($B$2:$B$302,MATCH(H103,$A$2:$A$302,0)),"--")</f>
        <v>#N/A</v>
      </c>
      <c r="AI103" t="e">
        <f ca="1">IF(ISNUMBER(Main!$F$8),INDEX($B$2:$B$302,MATCH(I103,$A$2:$A$302,0)),"--")</f>
        <v>#N/A</v>
      </c>
      <c r="AJ103" t="str">
        <f ca="1">IF(ISNUMBER(Main!$F$9),INDEX($B$2:$B$302,MATCH(J103,$A$2:$A$302,0)),"--")</f>
        <v>--</v>
      </c>
      <c r="AK103" t="str">
        <f ca="1">IF(ISNUMBER(Main!$F$10),INDEX($B$2:$B$302,MATCH(K103,$A$2:$A$302,0)),"--")</f>
        <v>--</v>
      </c>
      <c r="AL103" t="str">
        <f ca="1">IF(ISNUMBER(Main!$F$11),INDEX($B$2:$B$302,MATCH(L103,$A$2:$A$302,0)),"--")</f>
        <v>--</v>
      </c>
      <c r="AM103" t="str">
        <f ca="1">IF(ISNUMBER(Main!$F$12),INDEX($B$2:$B$302,MATCH(M103,$A$2:$A$302,0)),"--")</f>
        <v>--</v>
      </c>
      <c r="AN103" t="str">
        <f ca="1">IF(ISNUMBER(Main!$F$13),INDEX($B$2:$B$302,MATCH(N103,$A$2:$A$302,0)),"--")</f>
        <v>--</v>
      </c>
      <c r="AO103" t="str">
        <f ca="1">IF(ISNUMBER(Main!$F$14),INDEX($B$2:$B$302,MATCH(O103,$A$2:$A$302,0)),"--")</f>
        <v>--</v>
      </c>
      <c r="AQ103">
        <f ca="1">IF(ISNUMBER(Main!$F$3),INDEX($B$2:$B$302,MATCH(Q103,$A$2:$A$302,0)),"--")</f>
        <v>0</v>
      </c>
      <c r="AR103">
        <f ca="1">IF(ISNUMBER(Main!$F$4),INDEX($B$2:$B$302,MATCH(R103,$A$2:$A$302,0)),"--")</f>
        <v>0</v>
      </c>
      <c r="AS103">
        <f ca="1">IF(ISNUMBER(Main!$F$5),INDEX($B$2:$B$302,MATCH(S103,$A$2:$A$302,0)),"--")</f>
        <v>0</v>
      </c>
      <c r="AT103">
        <f ca="1">IF(ISNUMBER(Main!$F$6),INDEX($B$2:$B$302,MATCH(T103,$A$2:$A$302,0)),"--")</f>
        <v>0</v>
      </c>
      <c r="AU103">
        <f ca="1">IF(ISNUMBER(Main!$F$7),INDEX($B$2:$B$302,MATCH(U103,$A$2:$A$302,0)),"--")</f>
        <v>0</v>
      </c>
      <c r="AV103">
        <f ca="1">IF(ISNUMBER(Main!$F$8),INDEX($B$2:$B$302,MATCH(V103,$A$2:$A$302,0)),"--")</f>
        <v>0</v>
      </c>
      <c r="AW103" t="str">
        <f ca="1">IF(ISNUMBER(Main!$F$9),INDEX($B$2:$B$302,MATCH(W103,$A$2:$A$302,0)),"--")</f>
        <v>--</v>
      </c>
      <c r="AX103" t="str">
        <f ca="1">IF(ISNUMBER(Main!$F$10),INDEX($B$2:$B$302,MATCH(X103,$A$2:$A$302,0)),"--")</f>
        <v>--</v>
      </c>
      <c r="AY103" t="str">
        <f ca="1">IF(ISNUMBER(Main!$F$11),INDEX($B$2:$B$302,MATCH(Y103,$A$2:$A$302,0)),"--")</f>
        <v>--</v>
      </c>
      <c r="AZ103" t="str">
        <f ca="1">IF(ISNUMBER(Main!$F$12),INDEX($B$2:$B$302,MATCH(Z103,$A$2:$A$302,0)),"--")</f>
        <v>--</v>
      </c>
      <c r="BA103" t="str">
        <f ca="1">IF(ISNUMBER(Main!$F$13),INDEX($B$2:$B$302,MATCH(AA103,$A$2:$A$302,0)),"--")</f>
        <v>--</v>
      </c>
      <c r="BB103" t="str">
        <f ca="1">IF(ISNUMBER(Main!$F$14),INDEX($B$2:$B$302,MATCH(AB103,$A$2:$A$302,0)),"--")</f>
        <v>--</v>
      </c>
      <c r="BD103">
        <f ca="1">IF(ISNUMBER(Main!$F$3),IF(D103=0,0,(('Profile Data'!N103-D103)*(AQ103-AD103))/(Q103-D103)+AD103),"--")</f>
        <v>0</v>
      </c>
      <c r="BE103">
        <f ca="1">IF(ISNUMBER(Main!$F$4),IF(E103=0,0,(('Profile Data'!O103-E103)*(AR103-AE103))/(R103-E103)+AE103),"--")</f>
        <v>0</v>
      </c>
      <c r="BF103">
        <f ca="1">IF(ISNUMBER(Main!$F$5),IF(F103=0,0,(('Profile Data'!P103-F103)*(AS103-AF103))/(S103-F103)+AF103),"--")</f>
        <v>0</v>
      </c>
      <c r="BG103">
        <f ca="1">IF(ISNUMBER(Main!$F$6),IF(G103=0,0,(('Profile Data'!Q103-G103)*(AT103-AG103))/(T103-G103)+AG103),"--")</f>
        <v>0</v>
      </c>
      <c r="BH103">
        <f ca="1">IF(ISNUMBER(Main!$F$7),IF(H103=0,0,(('Profile Data'!R103-H103)*(AU103-AH103))/(U103-H103)+AH103),"--")</f>
        <v>0</v>
      </c>
      <c r="BI103">
        <f ca="1">IF(ISNUMBER(Main!$F$8),IF(I103=0,0,(('Profile Data'!S103-I103)*(AV103-AI103))/(V103-I103)+AI103),"--")</f>
        <v>0</v>
      </c>
      <c r="BJ103" t="str">
        <f ca="1">IF(ISNUMBER(Main!$F$9),IF(J103=0,0,(('Profile Data'!T103-J103)*(AW103-AJ103))/(W103-J103)+AJ103),"--")</f>
        <v>--</v>
      </c>
      <c r="BK103" t="str">
        <f ca="1">IF(ISNUMBER(Main!$F$10),IF(K103=0,0,(('Profile Data'!U103-K103)*(AX103-AK103))/(X103-K103)+AK103),"--")</f>
        <v>--</v>
      </c>
      <c r="BL103" t="str">
        <f ca="1">IF(ISNUMBER(Main!$F$11),IF(L103=0,0,(('Profile Data'!V103-L103)*(AY103-AL103))/(Y103-L103)+AL103),"--")</f>
        <v>--</v>
      </c>
      <c r="BM103" t="str">
        <f ca="1">IF(ISNUMBER(Main!$F$12),IF(M103=0,0,(('Profile Data'!W103-M103)*(AZ103-AM103))/(Z103-M103)+AM103),"--")</f>
        <v>--</v>
      </c>
      <c r="BN103" t="str">
        <f ca="1">IF(ISNUMBER(Main!$F$13),IF(N103=0,0,(('Profile Data'!X103-N103)*(BA103-AN103))/(AA103-N103)+AN103),"--")</f>
        <v>--</v>
      </c>
      <c r="BO103" t="str">
        <f ca="1">IF(ISNUMBER(Main!$F$14),IF(O103=0,0,(('Profile Data'!Y103-O103)*(BB103-AO103))/(AB103-O103)+AO103),"--")</f>
        <v>--</v>
      </c>
    </row>
    <row r="104" spans="1:67" x14ac:dyDescent="0.3">
      <c r="A104">
        <v>483</v>
      </c>
      <c r="B104">
        <v>169197</v>
      </c>
    </row>
    <row r="105" spans="1:67" x14ac:dyDescent="0.3">
      <c r="A105">
        <v>482</v>
      </c>
      <c r="B105">
        <v>166681</v>
      </c>
    </row>
    <row r="106" spans="1:67" x14ac:dyDescent="0.3">
      <c r="A106">
        <v>481</v>
      </c>
      <c r="B106">
        <v>164189</v>
      </c>
    </row>
    <row r="107" spans="1:67" x14ac:dyDescent="0.3">
      <c r="A107">
        <v>480</v>
      </c>
      <c r="B107">
        <v>161720</v>
      </c>
    </row>
    <row r="108" spans="1:67" x14ac:dyDescent="0.3">
      <c r="A108">
        <v>479</v>
      </c>
      <c r="B108">
        <v>159287</v>
      </c>
    </row>
    <row r="109" spans="1:67" x14ac:dyDescent="0.3">
      <c r="A109">
        <v>478</v>
      </c>
      <c r="B109">
        <v>156876</v>
      </c>
    </row>
    <row r="110" spans="1:67" x14ac:dyDescent="0.3">
      <c r="A110">
        <v>477</v>
      </c>
      <c r="B110">
        <v>154487</v>
      </c>
    </row>
    <row r="111" spans="1:67" x14ac:dyDescent="0.3">
      <c r="A111">
        <v>476</v>
      </c>
      <c r="B111">
        <v>152121</v>
      </c>
    </row>
    <row r="112" spans="1:67" x14ac:dyDescent="0.3">
      <c r="A112">
        <v>475</v>
      </c>
      <c r="B112">
        <v>149777</v>
      </c>
    </row>
    <row r="113" spans="1:2" x14ac:dyDescent="0.3">
      <c r="A113">
        <v>474</v>
      </c>
      <c r="B113">
        <v>147455</v>
      </c>
    </row>
    <row r="114" spans="1:2" x14ac:dyDescent="0.3">
      <c r="A114">
        <v>473</v>
      </c>
      <c r="B114">
        <v>145156</v>
      </c>
    </row>
    <row r="115" spans="1:2" x14ac:dyDescent="0.3">
      <c r="A115">
        <v>472</v>
      </c>
      <c r="B115">
        <v>142878</v>
      </c>
    </row>
    <row r="116" spans="1:2" x14ac:dyDescent="0.3">
      <c r="A116">
        <v>471</v>
      </c>
      <c r="B116">
        <v>140623</v>
      </c>
    </row>
    <row r="117" spans="1:2" x14ac:dyDescent="0.3">
      <c r="A117">
        <v>470</v>
      </c>
      <c r="B117">
        <v>138389</v>
      </c>
    </row>
    <row r="118" spans="1:2" x14ac:dyDescent="0.3">
      <c r="A118">
        <v>469</v>
      </c>
      <c r="B118">
        <v>136211</v>
      </c>
    </row>
    <row r="119" spans="1:2" x14ac:dyDescent="0.3">
      <c r="A119">
        <v>468</v>
      </c>
      <c r="B119">
        <v>134054</v>
      </c>
    </row>
    <row r="120" spans="1:2" x14ac:dyDescent="0.3">
      <c r="A120">
        <v>467</v>
      </c>
      <c r="B120">
        <v>131917</v>
      </c>
    </row>
    <row r="121" spans="1:2" x14ac:dyDescent="0.3">
      <c r="A121">
        <v>466</v>
      </c>
      <c r="B121">
        <v>129802</v>
      </c>
    </row>
    <row r="122" spans="1:2" x14ac:dyDescent="0.3">
      <c r="A122">
        <v>465</v>
      </c>
      <c r="B122">
        <v>127707</v>
      </c>
    </row>
    <row r="123" spans="1:2" x14ac:dyDescent="0.3">
      <c r="A123">
        <v>464</v>
      </c>
      <c r="B123">
        <v>125632</v>
      </c>
    </row>
    <row r="124" spans="1:2" x14ac:dyDescent="0.3">
      <c r="A124">
        <v>463</v>
      </c>
      <c r="B124">
        <v>123578</v>
      </c>
    </row>
    <row r="125" spans="1:2" x14ac:dyDescent="0.3">
      <c r="A125">
        <v>462</v>
      </c>
      <c r="B125">
        <v>121545</v>
      </c>
    </row>
    <row r="126" spans="1:2" x14ac:dyDescent="0.3">
      <c r="A126">
        <v>461</v>
      </c>
      <c r="B126">
        <v>119532</v>
      </c>
    </row>
    <row r="127" spans="1:2" x14ac:dyDescent="0.3">
      <c r="A127">
        <v>460</v>
      </c>
      <c r="B127">
        <v>117539</v>
      </c>
    </row>
    <row r="128" spans="1:2" x14ac:dyDescent="0.3">
      <c r="A128">
        <v>459</v>
      </c>
      <c r="B128">
        <v>115630</v>
      </c>
    </row>
    <row r="129" spans="1:2" x14ac:dyDescent="0.3">
      <c r="A129">
        <v>458</v>
      </c>
      <c r="B129">
        <v>113740</v>
      </c>
    </row>
    <row r="130" spans="1:2" x14ac:dyDescent="0.3">
      <c r="A130">
        <v>457</v>
      </c>
      <c r="B130">
        <v>111868</v>
      </c>
    </row>
    <row r="131" spans="1:2" x14ac:dyDescent="0.3">
      <c r="A131">
        <v>456</v>
      </c>
      <c r="B131">
        <v>110014</v>
      </c>
    </row>
    <row r="132" spans="1:2" x14ac:dyDescent="0.3">
      <c r="A132">
        <v>455</v>
      </c>
      <c r="B132">
        <v>108179</v>
      </c>
    </row>
    <row r="133" spans="1:2" x14ac:dyDescent="0.3">
      <c r="A133">
        <v>454</v>
      </c>
      <c r="B133">
        <v>106361</v>
      </c>
    </row>
    <row r="134" spans="1:2" x14ac:dyDescent="0.3">
      <c r="A134">
        <v>453</v>
      </c>
      <c r="B134">
        <v>104562</v>
      </c>
    </row>
    <row r="135" spans="1:2" x14ac:dyDescent="0.3">
      <c r="A135">
        <v>452</v>
      </c>
      <c r="B135">
        <v>102782</v>
      </c>
    </row>
    <row r="136" spans="1:2" x14ac:dyDescent="0.3">
      <c r="A136">
        <v>451</v>
      </c>
      <c r="B136">
        <v>101019</v>
      </c>
    </row>
    <row r="137" spans="1:2" x14ac:dyDescent="0.3">
      <c r="A137">
        <v>450</v>
      </c>
      <c r="B137">
        <v>99274</v>
      </c>
    </row>
    <row r="138" spans="1:2" x14ac:dyDescent="0.3">
      <c r="A138">
        <v>449</v>
      </c>
      <c r="B138">
        <v>97608</v>
      </c>
    </row>
    <row r="139" spans="1:2" x14ac:dyDescent="0.3">
      <c r="A139">
        <v>448</v>
      </c>
      <c r="B139">
        <v>95958</v>
      </c>
    </row>
    <row r="140" spans="1:2" x14ac:dyDescent="0.3">
      <c r="A140">
        <v>447</v>
      </c>
      <c r="B140">
        <v>94324</v>
      </c>
    </row>
    <row r="141" spans="1:2" x14ac:dyDescent="0.3">
      <c r="A141">
        <v>446</v>
      </c>
      <c r="B141">
        <v>92706</v>
      </c>
    </row>
    <row r="142" spans="1:2" x14ac:dyDescent="0.3">
      <c r="A142">
        <v>445</v>
      </c>
      <c r="B142">
        <v>91105</v>
      </c>
    </row>
    <row r="143" spans="1:2" x14ac:dyDescent="0.3">
      <c r="A143">
        <v>444</v>
      </c>
      <c r="B143">
        <v>89519</v>
      </c>
    </row>
    <row r="144" spans="1:2" x14ac:dyDescent="0.3">
      <c r="A144">
        <v>443</v>
      </c>
      <c r="B144">
        <v>87949</v>
      </c>
    </row>
    <row r="145" spans="1:2" x14ac:dyDescent="0.3">
      <c r="A145">
        <v>442</v>
      </c>
      <c r="B145">
        <v>86396</v>
      </c>
    </row>
    <row r="146" spans="1:2" x14ac:dyDescent="0.3">
      <c r="A146">
        <v>441</v>
      </c>
      <c r="B146">
        <v>84859</v>
      </c>
    </row>
    <row r="147" spans="1:2" x14ac:dyDescent="0.3">
      <c r="A147">
        <v>440</v>
      </c>
      <c r="B147">
        <v>83337</v>
      </c>
    </row>
    <row r="148" spans="1:2" x14ac:dyDescent="0.3">
      <c r="A148">
        <v>439</v>
      </c>
      <c r="B148">
        <v>81872</v>
      </c>
    </row>
    <row r="149" spans="1:2" x14ac:dyDescent="0.3">
      <c r="A149">
        <v>438</v>
      </c>
      <c r="B149">
        <v>80421</v>
      </c>
    </row>
    <row r="150" spans="1:2" x14ac:dyDescent="0.3">
      <c r="A150">
        <v>437</v>
      </c>
      <c r="B150">
        <v>78985</v>
      </c>
    </row>
    <row r="151" spans="1:2" x14ac:dyDescent="0.3">
      <c r="A151">
        <v>436</v>
      </c>
      <c r="B151">
        <v>77563</v>
      </c>
    </row>
    <row r="152" spans="1:2" x14ac:dyDescent="0.3">
      <c r="A152">
        <v>435</v>
      </c>
      <c r="B152">
        <v>76156</v>
      </c>
    </row>
    <row r="153" spans="1:2" x14ac:dyDescent="0.3">
      <c r="A153">
        <v>434</v>
      </c>
      <c r="B153">
        <v>74764</v>
      </c>
    </row>
    <row r="154" spans="1:2" x14ac:dyDescent="0.3">
      <c r="A154">
        <v>433</v>
      </c>
      <c r="B154">
        <v>73386</v>
      </c>
    </row>
    <row r="155" spans="1:2" x14ac:dyDescent="0.3">
      <c r="A155">
        <v>432</v>
      </c>
      <c r="B155">
        <v>72023</v>
      </c>
    </row>
    <row r="156" spans="1:2" x14ac:dyDescent="0.3">
      <c r="A156">
        <v>431</v>
      </c>
      <c r="B156">
        <v>70674</v>
      </c>
    </row>
    <row r="157" spans="1:2" x14ac:dyDescent="0.3">
      <c r="A157">
        <v>430</v>
      </c>
      <c r="B157">
        <v>69339</v>
      </c>
    </row>
    <row r="158" spans="1:2" x14ac:dyDescent="0.3">
      <c r="A158">
        <v>429</v>
      </c>
      <c r="B158">
        <v>68045</v>
      </c>
    </row>
    <row r="159" spans="1:2" x14ac:dyDescent="0.3">
      <c r="A159">
        <v>428</v>
      </c>
      <c r="B159">
        <v>66764</v>
      </c>
    </row>
    <row r="160" spans="1:2" x14ac:dyDescent="0.3">
      <c r="A160">
        <v>427</v>
      </c>
      <c r="B160">
        <v>65496</v>
      </c>
    </row>
    <row r="161" spans="1:2" x14ac:dyDescent="0.3">
      <c r="A161">
        <v>426</v>
      </c>
      <c r="B161">
        <v>64242</v>
      </c>
    </row>
    <row r="162" spans="1:2" x14ac:dyDescent="0.3">
      <c r="A162">
        <v>425</v>
      </c>
      <c r="B162">
        <v>63002</v>
      </c>
    </row>
    <row r="163" spans="1:2" x14ac:dyDescent="0.3">
      <c r="A163">
        <v>424</v>
      </c>
      <c r="B163">
        <v>61774</v>
      </c>
    </row>
    <row r="164" spans="1:2" x14ac:dyDescent="0.3">
      <c r="A164">
        <v>423</v>
      </c>
      <c r="B164">
        <v>60561</v>
      </c>
    </row>
    <row r="165" spans="1:2" x14ac:dyDescent="0.3">
      <c r="A165">
        <v>422</v>
      </c>
      <c r="B165">
        <v>59360</v>
      </c>
    </row>
    <row r="166" spans="1:2" x14ac:dyDescent="0.3">
      <c r="A166">
        <v>421</v>
      </c>
      <c r="B166">
        <v>58174</v>
      </c>
    </row>
    <row r="167" spans="1:2" x14ac:dyDescent="0.3">
      <c r="A167">
        <v>420</v>
      </c>
      <c r="B167">
        <v>57000</v>
      </c>
    </row>
    <row r="168" spans="1:2" x14ac:dyDescent="0.3">
      <c r="A168">
        <f>A167-1</f>
        <v>419</v>
      </c>
      <c r="B168">
        <f>(($A168-$A$177)*($B$167-$B$177))/($A$167-$A$177)+$B$177</f>
        <v>55908.7</v>
      </c>
    </row>
    <row r="169" spans="1:2" x14ac:dyDescent="0.3">
      <c r="A169">
        <f t="shared" ref="A169:A176" si="1">A168-1</f>
        <v>418</v>
      </c>
      <c r="B169">
        <f t="shared" ref="B169:B176" si="2">(($A169-$A$177)*($B$167-$B$177))/($A$167-$A$177)+$B$177</f>
        <v>54817.4</v>
      </c>
    </row>
    <row r="170" spans="1:2" x14ac:dyDescent="0.3">
      <c r="A170">
        <f t="shared" si="1"/>
        <v>417</v>
      </c>
      <c r="B170">
        <f t="shared" si="2"/>
        <v>53726.1</v>
      </c>
    </row>
    <row r="171" spans="1:2" x14ac:dyDescent="0.3">
      <c r="A171">
        <f t="shared" si="1"/>
        <v>416</v>
      </c>
      <c r="B171">
        <f t="shared" si="2"/>
        <v>52634.8</v>
      </c>
    </row>
    <row r="172" spans="1:2" x14ac:dyDescent="0.3">
      <c r="A172">
        <f t="shared" si="1"/>
        <v>415</v>
      </c>
      <c r="B172">
        <f t="shared" si="2"/>
        <v>51543.5</v>
      </c>
    </row>
    <row r="173" spans="1:2" x14ac:dyDescent="0.3">
      <c r="A173">
        <f t="shared" si="1"/>
        <v>414</v>
      </c>
      <c r="B173">
        <f t="shared" si="2"/>
        <v>50452.2</v>
      </c>
    </row>
    <row r="174" spans="1:2" x14ac:dyDescent="0.3">
      <c r="A174">
        <f t="shared" si="1"/>
        <v>413</v>
      </c>
      <c r="B174">
        <f t="shared" si="2"/>
        <v>49360.9</v>
      </c>
    </row>
    <row r="175" spans="1:2" x14ac:dyDescent="0.3">
      <c r="A175">
        <f t="shared" si="1"/>
        <v>412</v>
      </c>
      <c r="B175">
        <f t="shared" si="2"/>
        <v>48269.599999999999</v>
      </c>
    </row>
    <row r="176" spans="1:2" x14ac:dyDescent="0.3">
      <c r="A176">
        <f t="shared" si="1"/>
        <v>411</v>
      </c>
      <c r="B176">
        <f t="shared" si="2"/>
        <v>47178.3</v>
      </c>
    </row>
    <row r="177" spans="1:2" x14ac:dyDescent="0.3">
      <c r="A177">
        <f>410</f>
        <v>410</v>
      </c>
      <c r="B177">
        <v>46087</v>
      </c>
    </row>
    <row r="178" spans="1:2" x14ac:dyDescent="0.3">
      <c r="A178">
        <f>A177-1</f>
        <v>409</v>
      </c>
      <c r="B178">
        <f>(($A178-$A$187)*($B$177-$B$187))/($A$177-$A$187)+$B$187</f>
        <v>45121.5</v>
      </c>
    </row>
    <row r="179" spans="1:2" x14ac:dyDescent="0.3">
      <c r="A179">
        <f t="shared" ref="A179:A242" si="3">A178-1</f>
        <v>408</v>
      </c>
      <c r="B179">
        <f t="shared" ref="B179:B186" si="4">(($A179-$A$187)*($B$177-$B$187))/($A$177-$A$187)+$B$187</f>
        <v>44156</v>
      </c>
    </row>
    <row r="180" spans="1:2" x14ac:dyDescent="0.3">
      <c r="A180">
        <f t="shared" si="3"/>
        <v>407</v>
      </c>
      <c r="B180">
        <f t="shared" si="4"/>
        <v>43190.5</v>
      </c>
    </row>
    <row r="181" spans="1:2" x14ac:dyDescent="0.3">
      <c r="A181">
        <f t="shared" si="3"/>
        <v>406</v>
      </c>
      <c r="B181">
        <f t="shared" si="4"/>
        <v>42225</v>
      </c>
    </row>
    <row r="182" spans="1:2" x14ac:dyDescent="0.3">
      <c r="A182">
        <f t="shared" si="3"/>
        <v>405</v>
      </c>
      <c r="B182">
        <f t="shared" si="4"/>
        <v>41259.5</v>
      </c>
    </row>
    <row r="183" spans="1:2" x14ac:dyDescent="0.3">
      <c r="A183">
        <f t="shared" si="3"/>
        <v>404</v>
      </c>
      <c r="B183">
        <f t="shared" si="4"/>
        <v>40294</v>
      </c>
    </row>
    <row r="184" spans="1:2" x14ac:dyDescent="0.3">
      <c r="A184">
        <f t="shared" si="3"/>
        <v>403</v>
      </c>
      <c r="B184">
        <f t="shared" si="4"/>
        <v>39328.5</v>
      </c>
    </row>
    <row r="185" spans="1:2" x14ac:dyDescent="0.3">
      <c r="A185">
        <f t="shared" si="3"/>
        <v>402</v>
      </c>
      <c r="B185">
        <f t="shared" si="4"/>
        <v>38363</v>
      </c>
    </row>
    <row r="186" spans="1:2" x14ac:dyDescent="0.3">
      <c r="A186">
        <f t="shared" si="3"/>
        <v>401</v>
      </c>
      <c r="B186">
        <f t="shared" si="4"/>
        <v>37397.5</v>
      </c>
    </row>
    <row r="187" spans="1:2" x14ac:dyDescent="0.3">
      <c r="A187">
        <f t="shared" si="3"/>
        <v>400</v>
      </c>
      <c r="B187">
        <v>36432</v>
      </c>
    </row>
    <row r="188" spans="1:2" x14ac:dyDescent="0.3">
      <c r="A188">
        <f t="shared" si="3"/>
        <v>399</v>
      </c>
      <c r="B188">
        <f>(($A188-$A$197)*($B$187-$B$197))/($A$187-$A$197)+$B$197</f>
        <v>35577.300000000003</v>
      </c>
    </row>
    <row r="189" spans="1:2" x14ac:dyDescent="0.3">
      <c r="A189">
        <f t="shared" si="3"/>
        <v>398</v>
      </c>
      <c r="B189">
        <f t="shared" ref="B189:B196" si="5">(($A189-$A$197)*($B$187-$B$197))/($A$187-$A$197)+$B$197</f>
        <v>34722.6</v>
      </c>
    </row>
    <row r="190" spans="1:2" x14ac:dyDescent="0.3">
      <c r="A190">
        <f t="shared" si="3"/>
        <v>397</v>
      </c>
      <c r="B190">
        <f t="shared" si="5"/>
        <v>33867.9</v>
      </c>
    </row>
    <row r="191" spans="1:2" x14ac:dyDescent="0.3">
      <c r="A191">
        <f t="shared" si="3"/>
        <v>396</v>
      </c>
      <c r="B191">
        <f t="shared" si="5"/>
        <v>33013.199999999997</v>
      </c>
    </row>
    <row r="192" spans="1:2" x14ac:dyDescent="0.3">
      <c r="A192">
        <f t="shared" si="3"/>
        <v>395</v>
      </c>
      <c r="B192">
        <f t="shared" si="5"/>
        <v>32158.5</v>
      </c>
    </row>
    <row r="193" spans="1:2" x14ac:dyDescent="0.3">
      <c r="A193">
        <f t="shared" si="3"/>
        <v>394</v>
      </c>
      <c r="B193">
        <f t="shared" si="5"/>
        <v>31303.8</v>
      </c>
    </row>
    <row r="194" spans="1:2" x14ac:dyDescent="0.3">
      <c r="A194">
        <f t="shared" si="3"/>
        <v>393</v>
      </c>
      <c r="B194">
        <f t="shared" si="5"/>
        <v>30449.1</v>
      </c>
    </row>
    <row r="195" spans="1:2" x14ac:dyDescent="0.3">
      <c r="A195">
        <f t="shared" si="3"/>
        <v>392</v>
      </c>
      <c r="B195">
        <f t="shared" si="5"/>
        <v>29594.400000000001</v>
      </c>
    </row>
    <row r="196" spans="1:2" x14ac:dyDescent="0.3">
      <c r="A196">
        <f t="shared" si="3"/>
        <v>391</v>
      </c>
      <c r="B196">
        <f t="shared" si="5"/>
        <v>28739.7</v>
      </c>
    </row>
    <row r="197" spans="1:2" x14ac:dyDescent="0.3">
      <c r="A197">
        <f t="shared" si="3"/>
        <v>390</v>
      </c>
      <c r="B197">
        <v>27885</v>
      </c>
    </row>
    <row r="198" spans="1:2" x14ac:dyDescent="0.3">
      <c r="A198">
        <f t="shared" si="3"/>
        <v>389</v>
      </c>
      <c r="B198">
        <f>(($A198-$A$207)*($B$197-$B$207))/($A$197-$A$207)+$B$207</f>
        <v>27144</v>
      </c>
    </row>
    <row r="199" spans="1:2" x14ac:dyDescent="0.3">
      <c r="A199">
        <f t="shared" si="3"/>
        <v>388</v>
      </c>
      <c r="B199">
        <f t="shared" ref="B199:B206" si="6">(($A199-$A$207)*($B$197-$B$207))/($A$197-$A$207)+$B$207</f>
        <v>26403</v>
      </c>
    </row>
    <row r="200" spans="1:2" x14ac:dyDescent="0.3">
      <c r="A200">
        <f t="shared" si="3"/>
        <v>387</v>
      </c>
      <c r="B200">
        <f t="shared" si="6"/>
        <v>25662</v>
      </c>
    </row>
    <row r="201" spans="1:2" x14ac:dyDescent="0.3">
      <c r="A201">
        <f t="shared" si="3"/>
        <v>386</v>
      </c>
      <c r="B201">
        <f t="shared" si="6"/>
        <v>24921</v>
      </c>
    </row>
    <row r="202" spans="1:2" x14ac:dyDescent="0.3">
      <c r="A202">
        <f t="shared" si="3"/>
        <v>385</v>
      </c>
      <c r="B202">
        <f t="shared" si="6"/>
        <v>24180</v>
      </c>
    </row>
    <row r="203" spans="1:2" x14ac:dyDescent="0.3">
      <c r="A203">
        <f t="shared" si="3"/>
        <v>384</v>
      </c>
      <c r="B203">
        <f t="shared" si="6"/>
        <v>23439</v>
      </c>
    </row>
    <row r="204" spans="1:2" x14ac:dyDescent="0.3">
      <c r="A204">
        <f t="shared" si="3"/>
        <v>383</v>
      </c>
      <c r="B204">
        <f t="shared" si="6"/>
        <v>22698</v>
      </c>
    </row>
    <row r="205" spans="1:2" x14ac:dyDescent="0.3">
      <c r="A205">
        <f t="shared" si="3"/>
        <v>382</v>
      </c>
      <c r="B205">
        <f t="shared" si="6"/>
        <v>21957</v>
      </c>
    </row>
    <row r="206" spans="1:2" x14ac:dyDescent="0.3">
      <c r="A206">
        <f t="shared" si="3"/>
        <v>381</v>
      </c>
      <c r="B206">
        <f t="shared" si="6"/>
        <v>21216</v>
      </c>
    </row>
    <row r="207" spans="1:2" x14ac:dyDescent="0.3">
      <c r="A207">
        <f t="shared" si="3"/>
        <v>380</v>
      </c>
      <c r="B207">
        <v>20475</v>
      </c>
    </row>
    <row r="208" spans="1:2" x14ac:dyDescent="0.3">
      <c r="A208">
        <f t="shared" si="3"/>
        <v>379</v>
      </c>
      <c r="B208">
        <f>(($A208-$A$217)*($B$207-$B$217))/($A$207-$A$217)+$B$217</f>
        <v>19840.900000000001</v>
      </c>
    </row>
    <row r="209" spans="1:2" x14ac:dyDescent="0.3">
      <c r="A209">
        <f t="shared" si="3"/>
        <v>378</v>
      </c>
      <c r="B209">
        <f t="shared" ref="B209:B216" si="7">(($A209-$A$217)*($B$207-$B$217))/($A$207-$A$217)+$B$217</f>
        <v>19206.8</v>
      </c>
    </row>
    <row r="210" spans="1:2" x14ac:dyDescent="0.3">
      <c r="A210">
        <f t="shared" si="3"/>
        <v>377</v>
      </c>
      <c r="B210">
        <f t="shared" si="7"/>
        <v>18572.7</v>
      </c>
    </row>
    <row r="211" spans="1:2" x14ac:dyDescent="0.3">
      <c r="A211">
        <f t="shared" si="3"/>
        <v>376</v>
      </c>
      <c r="B211">
        <f t="shared" si="7"/>
        <v>17938.599999999999</v>
      </c>
    </row>
    <row r="212" spans="1:2" x14ac:dyDescent="0.3">
      <c r="A212">
        <f t="shared" si="3"/>
        <v>375</v>
      </c>
      <c r="B212">
        <f t="shared" si="7"/>
        <v>17304.5</v>
      </c>
    </row>
    <row r="213" spans="1:2" x14ac:dyDescent="0.3">
      <c r="A213">
        <f t="shared" si="3"/>
        <v>374</v>
      </c>
      <c r="B213">
        <f t="shared" si="7"/>
        <v>16670.400000000001</v>
      </c>
    </row>
    <row r="214" spans="1:2" x14ac:dyDescent="0.3">
      <c r="A214">
        <f t="shared" si="3"/>
        <v>373</v>
      </c>
      <c r="B214">
        <f t="shared" si="7"/>
        <v>16036.3</v>
      </c>
    </row>
    <row r="215" spans="1:2" x14ac:dyDescent="0.3">
      <c r="A215">
        <f t="shared" si="3"/>
        <v>372</v>
      </c>
      <c r="B215">
        <f t="shared" si="7"/>
        <v>15402.2</v>
      </c>
    </row>
    <row r="216" spans="1:2" x14ac:dyDescent="0.3">
      <c r="A216">
        <f t="shared" si="3"/>
        <v>371</v>
      </c>
      <c r="B216">
        <f t="shared" si="7"/>
        <v>14768.1</v>
      </c>
    </row>
    <row r="217" spans="1:2" x14ac:dyDescent="0.3">
      <c r="A217">
        <f t="shared" si="3"/>
        <v>370</v>
      </c>
      <c r="B217">
        <v>14134</v>
      </c>
    </row>
    <row r="218" spans="1:2" x14ac:dyDescent="0.3">
      <c r="A218">
        <f t="shared" si="3"/>
        <v>369</v>
      </c>
      <c r="B218">
        <f>(($A218-$A$227)*($B$217-$B$227))/($A$217-$A$227)+$B$227</f>
        <v>13616.6</v>
      </c>
    </row>
    <row r="219" spans="1:2" x14ac:dyDescent="0.3">
      <c r="A219">
        <f t="shared" si="3"/>
        <v>368</v>
      </c>
      <c r="B219">
        <f t="shared" ref="B219:B226" si="8">(($A219-$A$227)*($B$217-$B$227))/($A$217-$A$227)+$B$227</f>
        <v>13099.2</v>
      </c>
    </row>
    <row r="220" spans="1:2" x14ac:dyDescent="0.3">
      <c r="A220">
        <f t="shared" si="3"/>
        <v>367</v>
      </c>
      <c r="B220">
        <f t="shared" si="8"/>
        <v>12581.8</v>
      </c>
    </row>
    <row r="221" spans="1:2" x14ac:dyDescent="0.3">
      <c r="A221">
        <f t="shared" si="3"/>
        <v>366</v>
      </c>
      <c r="B221">
        <f t="shared" si="8"/>
        <v>12064.4</v>
      </c>
    </row>
    <row r="222" spans="1:2" x14ac:dyDescent="0.3">
      <c r="A222">
        <f t="shared" si="3"/>
        <v>365</v>
      </c>
      <c r="B222">
        <f t="shared" si="8"/>
        <v>11547</v>
      </c>
    </row>
    <row r="223" spans="1:2" x14ac:dyDescent="0.3">
      <c r="A223">
        <f t="shared" si="3"/>
        <v>364</v>
      </c>
      <c r="B223">
        <f t="shared" si="8"/>
        <v>11029.6</v>
      </c>
    </row>
    <row r="224" spans="1:2" x14ac:dyDescent="0.3">
      <c r="A224">
        <f t="shared" si="3"/>
        <v>363</v>
      </c>
      <c r="B224">
        <f t="shared" si="8"/>
        <v>10512.2</v>
      </c>
    </row>
    <row r="225" spans="1:2" x14ac:dyDescent="0.3">
      <c r="A225">
        <f t="shared" si="3"/>
        <v>362</v>
      </c>
      <c r="B225">
        <f t="shared" si="8"/>
        <v>9994.7999999999993</v>
      </c>
    </row>
    <row r="226" spans="1:2" x14ac:dyDescent="0.3">
      <c r="A226">
        <f t="shared" si="3"/>
        <v>361</v>
      </c>
      <c r="B226">
        <f t="shared" si="8"/>
        <v>9477.4</v>
      </c>
    </row>
    <row r="227" spans="1:2" x14ac:dyDescent="0.3">
      <c r="A227">
        <f t="shared" si="3"/>
        <v>360</v>
      </c>
      <c r="B227">
        <v>8960</v>
      </c>
    </row>
    <row r="228" spans="1:2" x14ac:dyDescent="0.3">
      <c r="A228">
        <f t="shared" si="3"/>
        <v>359</v>
      </c>
      <c r="B228">
        <f>(($A228-$A$237)*($B$227-$B$237))/($A$227-$A$237)+$B$237</f>
        <v>8551.7000000000007</v>
      </c>
    </row>
    <row r="229" spans="1:2" x14ac:dyDescent="0.3">
      <c r="A229">
        <f t="shared" si="3"/>
        <v>358</v>
      </c>
      <c r="B229">
        <f t="shared" ref="B229:B236" si="9">(($A229-$A$237)*($B$227-$B$237))/($A$227-$A$237)+$B$237</f>
        <v>8143.4</v>
      </c>
    </row>
    <row r="230" spans="1:2" x14ac:dyDescent="0.3">
      <c r="A230">
        <f t="shared" si="3"/>
        <v>357</v>
      </c>
      <c r="B230">
        <f t="shared" si="9"/>
        <v>7735.1</v>
      </c>
    </row>
    <row r="231" spans="1:2" x14ac:dyDescent="0.3">
      <c r="A231">
        <f t="shared" si="3"/>
        <v>356</v>
      </c>
      <c r="B231">
        <f t="shared" si="9"/>
        <v>7326.8</v>
      </c>
    </row>
    <row r="232" spans="1:2" x14ac:dyDescent="0.3">
      <c r="A232">
        <f t="shared" si="3"/>
        <v>355</v>
      </c>
      <c r="B232">
        <f t="shared" si="9"/>
        <v>6918.5</v>
      </c>
    </row>
    <row r="233" spans="1:2" x14ac:dyDescent="0.3">
      <c r="A233">
        <f t="shared" si="3"/>
        <v>354</v>
      </c>
      <c r="B233">
        <f t="shared" si="9"/>
        <v>6510.2</v>
      </c>
    </row>
    <row r="234" spans="1:2" x14ac:dyDescent="0.3">
      <c r="A234">
        <f t="shared" si="3"/>
        <v>353</v>
      </c>
      <c r="B234">
        <f t="shared" si="9"/>
        <v>6101.9</v>
      </c>
    </row>
    <row r="235" spans="1:2" x14ac:dyDescent="0.3">
      <c r="A235">
        <f t="shared" si="3"/>
        <v>352</v>
      </c>
      <c r="B235">
        <f t="shared" si="9"/>
        <v>5693.6</v>
      </c>
    </row>
    <row r="236" spans="1:2" x14ac:dyDescent="0.3">
      <c r="A236">
        <f t="shared" si="3"/>
        <v>351</v>
      </c>
      <c r="B236">
        <f t="shared" si="9"/>
        <v>5285.3</v>
      </c>
    </row>
    <row r="237" spans="1:2" x14ac:dyDescent="0.3">
      <c r="A237">
        <f t="shared" si="3"/>
        <v>350</v>
      </c>
      <c r="B237">
        <v>4877</v>
      </c>
    </row>
    <row r="238" spans="1:2" x14ac:dyDescent="0.3">
      <c r="A238">
        <f t="shared" si="3"/>
        <v>349</v>
      </c>
      <c r="B238">
        <f>(($A238-$A$247)*($B$237-$B$247))/($A$237-$A$247)+$B$247</f>
        <v>4617.5</v>
      </c>
    </row>
    <row r="239" spans="1:2" x14ac:dyDescent="0.3">
      <c r="A239">
        <f t="shared" si="3"/>
        <v>348</v>
      </c>
      <c r="B239">
        <f t="shared" ref="B239:B246" si="10">(($A239-$A$247)*($B$237-$B$247))/($A$237-$A$247)+$B$247</f>
        <v>4358</v>
      </c>
    </row>
    <row r="240" spans="1:2" x14ac:dyDescent="0.3">
      <c r="A240">
        <f t="shared" si="3"/>
        <v>347</v>
      </c>
      <c r="B240">
        <f t="shared" si="10"/>
        <v>4098.5</v>
      </c>
    </row>
    <row r="241" spans="1:2" x14ac:dyDescent="0.3">
      <c r="A241">
        <f t="shared" si="3"/>
        <v>346</v>
      </c>
      <c r="B241">
        <f t="shared" si="10"/>
        <v>3839</v>
      </c>
    </row>
    <row r="242" spans="1:2" x14ac:dyDescent="0.3">
      <c r="A242">
        <f t="shared" si="3"/>
        <v>345</v>
      </c>
      <c r="B242">
        <f t="shared" si="10"/>
        <v>3579.5</v>
      </c>
    </row>
    <row r="243" spans="1:2" x14ac:dyDescent="0.3">
      <c r="A243">
        <f t="shared" ref="A243:A302" si="11">A242-1</f>
        <v>344</v>
      </c>
      <c r="B243">
        <f t="shared" si="10"/>
        <v>3320</v>
      </c>
    </row>
    <row r="244" spans="1:2" x14ac:dyDescent="0.3">
      <c r="A244">
        <f t="shared" si="11"/>
        <v>343</v>
      </c>
      <c r="B244">
        <f t="shared" si="10"/>
        <v>3060.5</v>
      </c>
    </row>
    <row r="245" spans="1:2" x14ac:dyDescent="0.3">
      <c r="A245">
        <f t="shared" si="11"/>
        <v>342</v>
      </c>
      <c r="B245">
        <f t="shared" si="10"/>
        <v>2801</v>
      </c>
    </row>
    <row r="246" spans="1:2" x14ac:dyDescent="0.3">
      <c r="A246">
        <f t="shared" si="11"/>
        <v>341</v>
      </c>
      <c r="B246">
        <f t="shared" si="10"/>
        <v>2541.5</v>
      </c>
    </row>
    <row r="247" spans="1:2" x14ac:dyDescent="0.3">
      <c r="A247">
        <f t="shared" si="11"/>
        <v>340</v>
      </c>
      <c r="B247">
        <v>2282</v>
      </c>
    </row>
    <row r="248" spans="1:2" x14ac:dyDescent="0.3">
      <c r="A248">
        <f t="shared" si="11"/>
        <v>339</v>
      </c>
      <c r="B248">
        <f>(($A248-$A$257)*($B$247-$B$257))/($A$247-$A$257)+$B$257</f>
        <v>2121.3000000000002</v>
      </c>
    </row>
    <row r="249" spans="1:2" x14ac:dyDescent="0.3">
      <c r="A249">
        <f t="shared" si="11"/>
        <v>338</v>
      </c>
      <c r="B249">
        <f t="shared" ref="B249:B256" si="12">(($A249-$A$257)*($B$247-$B$257))/($A$247-$A$257)+$B$257</f>
        <v>1960.6</v>
      </c>
    </row>
    <row r="250" spans="1:2" x14ac:dyDescent="0.3">
      <c r="A250">
        <f t="shared" si="11"/>
        <v>337</v>
      </c>
      <c r="B250">
        <f t="shared" si="12"/>
        <v>1799.9</v>
      </c>
    </row>
    <row r="251" spans="1:2" x14ac:dyDescent="0.3">
      <c r="A251">
        <f t="shared" si="11"/>
        <v>336</v>
      </c>
      <c r="B251">
        <f t="shared" si="12"/>
        <v>1639.2</v>
      </c>
    </row>
    <row r="252" spans="1:2" x14ac:dyDescent="0.3">
      <c r="A252">
        <f t="shared" si="11"/>
        <v>335</v>
      </c>
      <c r="B252">
        <f t="shared" si="12"/>
        <v>1478.5</v>
      </c>
    </row>
    <row r="253" spans="1:2" x14ac:dyDescent="0.3">
      <c r="A253">
        <f t="shared" si="11"/>
        <v>334</v>
      </c>
      <c r="B253">
        <f t="shared" si="12"/>
        <v>1317.8</v>
      </c>
    </row>
    <row r="254" spans="1:2" x14ac:dyDescent="0.3">
      <c r="A254">
        <f t="shared" si="11"/>
        <v>333</v>
      </c>
      <c r="B254">
        <f t="shared" si="12"/>
        <v>1157.0999999999999</v>
      </c>
    </row>
    <row r="255" spans="1:2" x14ac:dyDescent="0.3">
      <c r="A255">
        <f t="shared" si="11"/>
        <v>332</v>
      </c>
      <c r="B255">
        <f t="shared" si="12"/>
        <v>996.4</v>
      </c>
    </row>
    <row r="256" spans="1:2" x14ac:dyDescent="0.3">
      <c r="A256">
        <f t="shared" si="11"/>
        <v>331</v>
      </c>
      <c r="B256">
        <f t="shared" si="12"/>
        <v>835.7</v>
      </c>
    </row>
    <row r="257" spans="1:2" x14ac:dyDescent="0.3">
      <c r="A257">
        <f t="shared" si="11"/>
        <v>330</v>
      </c>
      <c r="B257">
        <v>675</v>
      </c>
    </row>
    <row r="258" spans="1:2" x14ac:dyDescent="0.3">
      <c r="A258">
        <f t="shared" si="11"/>
        <v>329</v>
      </c>
      <c r="B258">
        <f>(($A258-$A$267)*($B$257-$B$267))/($A$257-$A$267)+$B$267</f>
        <v>616.79999999999995</v>
      </c>
    </row>
    <row r="259" spans="1:2" x14ac:dyDescent="0.3">
      <c r="A259">
        <f t="shared" si="11"/>
        <v>328</v>
      </c>
      <c r="B259">
        <f t="shared" ref="B259:B266" si="13">(($A259-$A$267)*($B$257-$B$267))/($A$257-$A$267)+$B$267</f>
        <v>558.6</v>
      </c>
    </row>
    <row r="260" spans="1:2" x14ac:dyDescent="0.3">
      <c r="A260">
        <f t="shared" si="11"/>
        <v>327</v>
      </c>
      <c r="B260">
        <f t="shared" si="13"/>
        <v>500.4</v>
      </c>
    </row>
    <row r="261" spans="1:2" x14ac:dyDescent="0.3">
      <c r="A261">
        <f t="shared" si="11"/>
        <v>326</v>
      </c>
      <c r="B261">
        <f t="shared" si="13"/>
        <v>442.2</v>
      </c>
    </row>
    <row r="262" spans="1:2" x14ac:dyDescent="0.3">
      <c r="A262">
        <f t="shared" si="11"/>
        <v>325</v>
      </c>
      <c r="B262">
        <f t="shared" si="13"/>
        <v>384</v>
      </c>
    </row>
    <row r="263" spans="1:2" x14ac:dyDescent="0.3">
      <c r="A263">
        <f t="shared" si="11"/>
        <v>324</v>
      </c>
      <c r="B263">
        <f t="shared" si="13"/>
        <v>325.8</v>
      </c>
    </row>
    <row r="264" spans="1:2" x14ac:dyDescent="0.3">
      <c r="A264">
        <f t="shared" si="11"/>
        <v>323</v>
      </c>
      <c r="B264">
        <f t="shared" si="13"/>
        <v>267.60000000000002</v>
      </c>
    </row>
    <row r="265" spans="1:2" x14ac:dyDescent="0.3">
      <c r="A265">
        <f t="shared" si="11"/>
        <v>322</v>
      </c>
      <c r="B265">
        <f t="shared" si="13"/>
        <v>209.4</v>
      </c>
    </row>
    <row r="266" spans="1:2" x14ac:dyDescent="0.3">
      <c r="A266">
        <f t="shared" si="11"/>
        <v>321</v>
      </c>
      <c r="B266">
        <f t="shared" si="13"/>
        <v>151.19999999999999</v>
      </c>
    </row>
    <row r="267" spans="1:2" x14ac:dyDescent="0.3">
      <c r="A267">
        <f t="shared" si="11"/>
        <v>320</v>
      </c>
      <c r="B267">
        <v>93</v>
      </c>
    </row>
    <row r="268" spans="1:2" x14ac:dyDescent="0.3">
      <c r="A268">
        <f t="shared" si="11"/>
        <v>319</v>
      </c>
      <c r="B268">
        <f>(($A268-$A$277)*($B$267-$B$277))/($A$267-$A$277)+$B$277</f>
        <v>84.1</v>
      </c>
    </row>
    <row r="269" spans="1:2" x14ac:dyDescent="0.3">
      <c r="A269">
        <f t="shared" si="11"/>
        <v>318</v>
      </c>
      <c r="B269">
        <f t="shared" ref="B269:B276" si="14">(($A269-$A$277)*($B$267-$B$277))/($A$267-$A$277)+$B$277</f>
        <v>75.2</v>
      </c>
    </row>
    <row r="270" spans="1:2" x14ac:dyDescent="0.3">
      <c r="A270">
        <f t="shared" si="11"/>
        <v>317</v>
      </c>
      <c r="B270">
        <f t="shared" si="14"/>
        <v>66.3</v>
      </c>
    </row>
    <row r="271" spans="1:2" x14ac:dyDescent="0.3">
      <c r="A271">
        <f t="shared" si="11"/>
        <v>316</v>
      </c>
      <c r="B271">
        <f t="shared" si="14"/>
        <v>57.4</v>
      </c>
    </row>
    <row r="272" spans="1:2" x14ac:dyDescent="0.3">
      <c r="A272">
        <f t="shared" si="11"/>
        <v>315</v>
      </c>
      <c r="B272">
        <f t="shared" si="14"/>
        <v>48.5</v>
      </c>
    </row>
    <row r="273" spans="1:2" x14ac:dyDescent="0.3">
      <c r="A273">
        <f t="shared" si="11"/>
        <v>314</v>
      </c>
      <c r="B273">
        <f t="shared" si="14"/>
        <v>39.6</v>
      </c>
    </row>
    <row r="274" spans="1:2" x14ac:dyDescent="0.3">
      <c r="A274">
        <f t="shared" si="11"/>
        <v>313</v>
      </c>
      <c r="B274">
        <f t="shared" si="14"/>
        <v>30.7</v>
      </c>
    </row>
    <row r="275" spans="1:2" x14ac:dyDescent="0.3">
      <c r="A275">
        <f t="shared" si="11"/>
        <v>312</v>
      </c>
      <c r="B275">
        <f t="shared" si="14"/>
        <v>21.8</v>
      </c>
    </row>
    <row r="276" spans="1:2" x14ac:dyDescent="0.3">
      <c r="A276">
        <f t="shared" si="11"/>
        <v>311</v>
      </c>
      <c r="B276">
        <f t="shared" si="14"/>
        <v>12.9</v>
      </c>
    </row>
    <row r="277" spans="1:2" x14ac:dyDescent="0.3">
      <c r="A277">
        <f t="shared" si="11"/>
        <v>310</v>
      </c>
      <c r="B277">
        <v>4</v>
      </c>
    </row>
    <row r="278" spans="1:2" x14ac:dyDescent="0.3">
      <c r="A278">
        <f t="shared" si="11"/>
        <v>309</v>
      </c>
      <c r="B278">
        <v>0</v>
      </c>
    </row>
    <row r="279" spans="1:2" x14ac:dyDescent="0.3">
      <c r="A279">
        <f t="shared" si="11"/>
        <v>308</v>
      </c>
      <c r="B279">
        <v>0</v>
      </c>
    </row>
    <row r="280" spans="1:2" x14ac:dyDescent="0.3">
      <c r="A280">
        <f t="shared" si="11"/>
        <v>307</v>
      </c>
      <c r="B280">
        <v>0</v>
      </c>
    </row>
    <row r="281" spans="1:2" x14ac:dyDescent="0.3">
      <c r="A281">
        <f t="shared" si="11"/>
        <v>306</v>
      </c>
      <c r="B281">
        <v>0</v>
      </c>
    </row>
    <row r="282" spans="1:2" x14ac:dyDescent="0.3">
      <c r="A282">
        <f t="shared" si="11"/>
        <v>305</v>
      </c>
      <c r="B282">
        <v>0</v>
      </c>
    </row>
    <row r="283" spans="1:2" x14ac:dyDescent="0.3">
      <c r="A283">
        <f t="shared" si="11"/>
        <v>304</v>
      </c>
      <c r="B283">
        <v>0</v>
      </c>
    </row>
    <row r="284" spans="1:2" x14ac:dyDescent="0.3">
      <c r="A284">
        <f t="shared" si="11"/>
        <v>303</v>
      </c>
      <c r="B284">
        <v>0</v>
      </c>
    </row>
    <row r="285" spans="1:2" x14ac:dyDescent="0.3">
      <c r="A285">
        <f t="shared" si="11"/>
        <v>302</v>
      </c>
      <c r="B285">
        <v>0</v>
      </c>
    </row>
    <row r="286" spans="1:2" x14ac:dyDescent="0.3">
      <c r="A286">
        <f t="shared" si="11"/>
        <v>301</v>
      </c>
      <c r="B286">
        <v>0</v>
      </c>
    </row>
    <row r="287" spans="1:2" x14ac:dyDescent="0.3">
      <c r="A287">
        <f t="shared" si="11"/>
        <v>300</v>
      </c>
      <c r="B287">
        <v>0</v>
      </c>
    </row>
    <row r="288" spans="1:2" x14ac:dyDescent="0.3">
      <c r="A288">
        <f t="shared" si="11"/>
        <v>299</v>
      </c>
      <c r="B288">
        <v>0</v>
      </c>
    </row>
    <row r="289" spans="1:2" x14ac:dyDescent="0.3">
      <c r="A289">
        <f t="shared" si="11"/>
        <v>298</v>
      </c>
      <c r="B289">
        <v>0</v>
      </c>
    </row>
    <row r="290" spans="1:2" x14ac:dyDescent="0.3">
      <c r="A290">
        <f t="shared" si="11"/>
        <v>297</v>
      </c>
      <c r="B290">
        <v>0</v>
      </c>
    </row>
    <row r="291" spans="1:2" x14ac:dyDescent="0.3">
      <c r="A291">
        <f t="shared" si="11"/>
        <v>296</v>
      </c>
      <c r="B291">
        <v>0</v>
      </c>
    </row>
    <row r="292" spans="1:2" x14ac:dyDescent="0.3">
      <c r="A292">
        <f t="shared" si="11"/>
        <v>295</v>
      </c>
      <c r="B292">
        <v>0</v>
      </c>
    </row>
    <row r="293" spans="1:2" x14ac:dyDescent="0.3">
      <c r="A293">
        <f t="shared" si="11"/>
        <v>294</v>
      </c>
      <c r="B293">
        <v>0</v>
      </c>
    </row>
    <row r="294" spans="1:2" x14ac:dyDescent="0.3">
      <c r="A294">
        <f t="shared" si="11"/>
        <v>293</v>
      </c>
      <c r="B294">
        <v>0</v>
      </c>
    </row>
    <row r="295" spans="1:2" x14ac:dyDescent="0.3">
      <c r="A295">
        <f t="shared" si="11"/>
        <v>292</v>
      </c>
      <c r="B295">
        <v>0</v>
      </c>
    </row>
    <row r="296" spans="1:2" x14ac:dyDescent="0.3">
      <c r="A296">
        <f t="shared" si="11"/>
        <v>291</v>
      </c>
      <c r="B296">
        <v>0</v>
      </c>
    </row>
    <row r="297" spans="1:2" x14ac:dyDescent="0.3">
      <c r="A297">
        <f t="shared" si="11"/>
        <v>290</v>
      </c>
      <c r="B297">
        <v>0</v>
      </c>
    </row>
    <row r="298" spans="1:2" x14ac:dyDescent="0.3">
      <c r="A298">
        <f t="shared" si="11"/>
        <v>289</v>
      </c>
      <c r="B298">
        <v>0</v>
      </c>
    </row>
    <row r="299" spans="1:2" x14ac:dyDescent="0.3">
      <c r="A299">
        <f t="shared" si="11"/>
        <v>288</v>
      </c>
      <c r="B299">
        <v>0</v>
      </c>
    </row>
    <row r="300" spans="1:2" x14ac:dyDescent="0.3">
      <c r="A300">
        <f t="shared" si="11"/>
        <v>287</v>
      </c>
      <c r="B300">
        <v>0</v>
      </c>
    </row>
    <row r="301" spans="1:2" x14ac:dyDescent="0.3">
      <c r="A301">
        <f t="shared" si="11"/>
        <v>286</v>
      </c>
      <c r="B301">
        <v>0</v>
      </c>
    </row>
    <row r="302" spans="1:2" x14ac:dyDescent="0.3">
      <c r="A302">
        <f t="shared" si="11"/>
        <v>285</v>
      </c>
      <c r="B3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F7C7-9C9F-4983-8A61-C96B426E95D0}">
  <sheetPr codeName="Sheet10"/>
  <dimension ref="A1:X49"/>
  <sheetViews>
    <sheetView workbookViewId="0">
      <pane ySplit="1" topLeftCell="A2" activePane="bottomLeft" state="frozen"/>
      <selection activeCell="AD21" sqref="AD21"/>
      <selection pane="bottomLeft" activeCell="E2" sqref="E2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65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40923</v>
      </c>
      <c r="B2" s="3">
        <v>0.57138888888888884</v>
      </c>
      <c r="C2">
        <v>39</v>
      </c>
      <c r="D2">
        <v>51.97</v>
      </c>
      <c r="E2">
        <v>0.13800000000000001</v>
      </c>
      <c r="F2">
        <v>29.44</v>
      </c>
      <c r="G2">
        <v>2.915</v>
      </c>
      <c r="H2">
        <v>8.44</v>
      </c>
      <c r="I2">
        <v>8273</v>
      </c>
      <c r="J2">
        <v>77.183499999999995</v>
      </c>
      <c r="K2">
        <v>2204.62</v>
      </c>
      <c r="L2">
        <f>M2-E2</f>
        <v>531.66199999999992</v>
      </c>
      <c r="M2">
        <v>531.79999999999995</v>
      </c>
      <c r="N2">
        <f>E2</f>
        <v>0.13800000000000001</v>
      </c>
      <c r="O2">
        <v>321.60000000000002</v>
      </c>
      <c r="P2">
        <v>-0.1</v>
      </c>
      <c r="Q2">
        <v>618</v>
      </c>
      <c r="R2">
        <v>0</v>
      </c>
      <c r="S2">
        <v>543</v>
      </c>
      <c r="T2">
        <v>0</v>
      </c>
      <c r="U2">
        <v>99</v>
      </c>
      <c r="V2">
        <v>13</v>
      </c>
      <c r="W2">
        <v>0.11</v>
      </c>
      <c r="X2">
        <v>0</v>
      </c>
    </row>
    <row r="3" spans="1:24" x14ac:dyDescent="0.3">
      <c r="A3" s="2">
        <v>40923</v>
      </c>
      <c r="B3" s="3">
        <v>0.57222222222222219</v>
      </c>
      <c r="C3">
        <v>111</v>
      </c>
      <c r="D3">
        <v>51.63</v>
      </c>
      <c r="E3">
        <v>2.952</v>
      </c>
      <c r="F3">
        <v>29.416</v>
      </c>
      <c r="G3">
        <v>2.915</v>
      </c>
      <c r="H3">
        <v>7.79</v>
      </c>
      <c r="I3">
        <v>8809</v>
      </c>
      <c r="J3">
        <v>81.898399999999995</v>
      </c>
      <c r="K3">
        <v>2200.62</v>
      </c>
      <c r="L3">
        <f t="shared" ref="L3:L49" si="0">M3-E3</f>
        <v>528.84799999999996</v>
      </c>
      <c r="M3">
        <v>531.79999999999995</v>
      </c>
      <c r="N3">
        <f>L2-L3</f>
        <v>2.8139999999999645</v>
      </c>
    </row>
    <row r="4" spans="1:24" x14ac:dyDescent="0.3">
      <c r="A4" s="2">
        <v>40923</v>
      </c>
      <c r="B4" s="3">
        <v>0.5727430555555556</v>
      </c>
      <c r="C4">
        <v>156</v>
      </c>
      <c r="D4">
        <v>51.55</v>
      </c>
      <c r="E4">
        <v>6.0140000000000002</v>
      </c>
      <c r="F4">
        <v>29.416</v>
      </c>
      <c r="G4">
        <v>2.915</v>
      </c>
      <c r="H4">
        <v>7.55</v>
      </c>
      <c r="I4">
        <v>9171</v>
      </c>
      <c r="J4">
        <v>85.176500000000004</v>
      </c>
      <c r="K4">
        <v>2192.2199999999998</v>
      </c>
      <c r="L4">
        <f t="shared" si="0"/>
        <v>525.78599999999994</v>
      </c>
      <c r="M4">
        <v>531.79999999999995</v>
      </c>
      <c r="N4">
        <f t="shared" ref="N4:N49" si="1">L3-L4</f>
        <v>3.0620000000000118</v>
      </c>
    </row>
    <row r="5" spans="1:24" x14ac:dyDescent="0.3">
      <c r="A5" s="2">
        <v>40923</v>
      </c>
      <c r="B5" s="3">
        <v>0.573125</v>
      </c>
      <c r="C5">
        <v>189</v>
      </c>
      <c r="D5">
        <v>51.47</v>
      </c>
      <c r="E5">
        <v>9.0359999999999996</v>
      </c>
      <c r="F5">
        <v>29.42</v>
      </c>
      <c r="G5">
        <v>2.8889999999999998</v>
      </c>
      <c r="H5">
        <v>7.59</v>
      </c>
      <c r="I5">
        <v>9143</v>
      </c>
      <c r="J5">
        <v>84.808099999999996</v>
      </c>
      <c r="K5">
        <v>2191.35</v>
      </c>
      <c r="L5">
        <f t="shared" si="0"/>
        <v>522.76400000000001</v>
      </c>
      <c r="M5">
        <v>531.79999999999995</v>
      </c>
      <c r="N5">
        <f t="shared" si="1"/>
        <v>3.0219999999999345</v>
      </c>
    </row>
    <row r="6" spans="1:24" x14ac:dyDescent="0.3">
      <c r="A6" s="2">
        <v>40923</v>
      </c>
      <c r="B6" s="3">
        <v>0.57357638888888884</v>
      </c>
      <c r="C6">
        <v>228</v>
      </c>
      <c r="D6">
        <v>51.43</v>
      </c>
      <c r="E6">
        <v>12.047000000000001</v>
      </c>
      <c r="F6">
        <v>29.414999999999999</v>
      </c>
      <c r="G6">
        <v>2.915</v>
      </c>
      <c r="H6">
        <v>7.5</v>
      </c>
      <c r="I6">
        <v>9241</v>
      </c>
      <c r="J6">
        <v>85.692899999999995</v>
      </c>
      <c r="K6">
        <v>2191.36</v>
      </c>
      <c r="L6">
        <f t="shared" si="0"/>
        <v>519.75299999999993</v>
      </c>
      <c r="M6">
        <v>531.79999999999995</v>
      </c>
      <c r="N6">
        <f t="shared" si="1"/>
        <v>3.0110000000000809</v>
      </c>
    </row>
    <row r="7" spans="1:24" x14ac:dyDescent="0.3">
      <c r="A7" s="2">
        <v>40923</v>
      </c>
      <c r="B7" s="3">
        <v>0.57395833333333335</v>
      </c>
      <c r="C7">
        <v>261</v>
      </c>
      <c r="D7">
        <v>51.43</v>
      </c>
      <c r="E7">
        <v>15.089</v>
      </c>
      <c r="F7">
        <v>29.422000000000001</v>
      </c>
      <c r="G7">
        <v>2.915</v>
      </c>
      <c r="H7">
        <v>6.68</v>
      </c>
      <c r="I7">
        <v>9302</v>
      </c>
      <c r="J7">
        <v>86.233599999999996</v>
      </c>
      <c r="K7">
        <v>2183.0300000000002</v>
      </c>
      <c r="L7">
        <f t="shared" si="0"/>
        <v>516.7109999999999</v>
      </c>
      <c r="M7">
        <v>531.79999999999995</v>
      </c>
      <c r="N7">
        <f t="shared" si="1"/>
        <v>3.04200000000003</v>
      </c>
    </row>
    <row r="8" spans="1:24" x14ac:dyDescent="0.3">
      <c r="A8" s="2">
        <v>40923</v>
      </c>
      <c r="B8" s="3">
        <v>0.57447916666666665</v>
      </c>
      <c r="C8">
        <v>306</v>
      </c>
      <c r="D8">
        <v>51.41</v>
      </c>
      <c r="E8">
        <v>18.016999999999999</v>
      </c>
      <c r="F8">
        <v>29.433</v>
      </c>
      <c r="G8">
        <v>2.915</v>
      </c>
      <c r="H8">
        <v>6.86</v>
      </c>
      <c r="I8">
        <v>9412</v>
      </c>
      <c r="J8">
        <v>87.198899999999995</v>
      </c>
      <c r="K8">
        <v>2187.42</v>
      </c>
      <c r="L8">
        <f t="shared" si="0"/>
        <v>513.7829999999999</v>
      </c>
      <c r="M8">
        <v>531.79999999999995</v>
      </c>
      <c r="N8">
        <f t="shared" si="1"/>
        <v>2.9279999999999973</v>
      </c>
    </row>
    <row r="9" spans="1:24" x14ac:dyDescent="0.3">
      <c r="A9" s="2">
        <v>40923</v>
      </c>
      <c r="B9" s="3">
        <v>0.57478009259259266</v>
      </c>
      <c r="C9">
        <v>332</v>
      </c>
      <c r="D9">
        <v>51.38</v>
      </c>
      <c r="E9">
        <v>21.021999999999998</v>
      </c>
      <c r="F9">
        <v>29.434999999999999</v>
      </c>
      <c r="G9">
        <v>2.915</v>
      </c>
      <c r="H9">
        <v>6.87</v>
      </c>
      <c r="I9">
        <v>9333</v>
      </c>
      <c r="J9">
        <v>86.427499999999995</v>
      </c>
      <c r="K9">
        <v>2191.39</v>
      </c>
      <c r="L9">
        <f t="shared" si="0"/>
        <v>510.77799999999996</v>
      </c>
      <c r="M9">
        <v>531.79999999999995</v>
      </c>
      <c r="N9">
        <f t="shared" si="1"/>
        <v>3.0049999999999386</v>
      </c>
    </row>
    <row r="10" spans="1:24" x14ac:dyDescent="0.3">
      <c r="A10" s="2">
        <v>40923</v>
      </c>
      <c r="B10" s="3">
        <v>0.57516203703703705</v>
      </c>
      <c r="C10">
        <v>365</v>
      </c>
      <c r="D10">
        <v>51.37</v>
      </c>
      <c r="E10">
        <v>23.960999999999999</v>
      </c>
      <c r="F10">
        <v>29.434000000000001</v>
      </c>
      <c r="G10">
        <v>2.915</v>
      </c>
      <c r="H10">
        <v>6.88</v>
      </c>
      <c r="I10">
        <v>9362</v>
      </c>
      <c r="J10">
        <v>86.684700000000007</v>
      </c>
      <c r="K10">
        <v>2189.64</v>
      </c>
      <c r="L10">
        <f t="shared" si="0"/>
        <v>507.83899999999994</v>
      </c>
      <c r="M10">
        <v>531.79999999999995</v>
      </c>
      <c r="N10">
        <f t="shared" si="1"/>
        <v>2.9390000000000214</v>
      </c>
    </row>
    <row r="11" spans="1:24" x14ac:dyDescent="0.3">
      <c r="A11" s="2">
        <v>40923</v>
      </c>
      <c r="B11" s="3">
        <v>0.57546296296296295</v>
      </c>
      <c r="C11">
        <v>391</v>
      </c>
      <c r="D11">
        <v>51.36</v>
      </c>
      <c r="E11">
        <v>26.927</v>
      </c>
      <c r="F11">
        <v>29.440999999999999</v>
      </c>
      <c r="G11">
        <v>2.8889999999999998</v>
      </c>
      <c r="H11">
        <v>6.83</v>
      </c>
      <c r="I11">
        <v>9383</v>
      </c>
      <c r="J11">
        <v>86.854100000000003</v>
      </c>
      <c r="K11">
        <v>2190.08</v>
      </c>
      <c r="L11">
        <f t="shared" si="0"/>
        <v>504.87299999999993</v>
      </c>
      <c r="M11">
        <v>531.79999999999995</v>
      </c>
      <c r="N11">
        <f t="shared" si="1"/>
        <v>2.9660000000000082</v>
      </c>
    </row>
    <row r="12" spans="1:24" x14ac:dyDescent="0.3">
      <c r="A12" s="2">
        <v>40923</v>
      </c>
      <c r="B12" s="3">
        <v>0.5759953703703703</v>
      </c>
      <c r="C12">
        <v>437</v>
      </c>
      <c r="D12">
        <v>51.34</v>
      </c>
      <c r="E12">
        <v>30.042000000000002</v>
      </c>
      <c r="F12">
        <v>29.45</v>
      </c>
      <c r="G12">
        <v>2.915</v>
      </c>
      <c r="H12">
        <v>6.9</v>
      </c>
      <c r="I12">
        <v>9424</v>
      </c>
      <c r="J12">
        <v>87.186700000000002</v>
      </c>
      <c r="K12">
        <v>2187.9</v>
      </c>
      <c r="L12">
        <f t="shared" si="0"/>
        <v>501.75799999999992</v>
      </c>
      <c r="M12">
        <v>531.79999999999995</v>
      </c>
      <c r="N12">
        <f t="shared" si="1"/>
        <v>3.1150000000000091</v>
      </c>
    </row>
    <row r="13" spans="1:24" x14ac:dyDescent="0.3">
      <c r="A13" s="2">
        <v>40923</v>
      </c>
      <c r="B13" s="3">
        <v>0.57659722222222221</v>
      </c>
      <c r="C13">
        <v>489</v>
      </c>
      <c r="D13">
        <v>51.34</v>
      </c>
      <c r="E13">
        <v>32.82</v>
      </c>
      <c r="F13">
        <v>29.454999999999998</v>
      </c>
      <c r="G13">
        <v>2.915</v>
      </c>
      <c r="H13">
        <v>6.82</v>
      </c>
      <c r="I13">
        <v>9420</v>
      </c>
      <c r="J13">
        <v>87.125600000000006</v>
      </c>
      <c r="K13">
        <v>2182.65</v>
      </c>
      <c r="L13">
        <f t="shared" si="0"/>
        <v>498.97999999999996</v>
      </c>
      <c r="M13">
        <v>531.79999999999995</v>
      </c>
      <c r="N13">
        <f t="shared" si="1"/>
        <v>2.7779999999999632</v>
      </c>
    </row>
    <row r="14" spans="1:24" x14ac:dyDescent="0.3">
      <c r="A14" s="2">
        <v>40923</v>
      </c>
      <c r="B14" s="3">
        <v>0.57756944444444447</v>
      </c>
      <c r="C14">
        <v>573</v>
      </c>
      <c r="D14">
        <v>51.33</v>
      </c>
      <c r="E14">
        <v>35.911000000000001</v>
      </c>
      <c r="F14">
        <v>29.463000000000001</v>
      </c>
      <c r="G14">
        <v>2.8889999999999998</v>
      </c>
      <c r="H14">
        <v>6.83</v>
      </c>
      <c r="I14">
        <v>9395</v>
      </c>
      <c r="J14">
        <v>86.864999999999995</v>
      </c>
      <c r="K14">
        <v>2187.9299999999998</v>
      </c>
      <c r="L14">
        <f t="shared" si="0"/>
        <v>495.88899999999995</v>
      </c>
      <c r="M14">
        <v>531.79999999999995</v>
      </c>
      <c r="N14">
        <f t="shared" si="1"/>
        <v>3.0910000000000082</v>
      </c>
    </row>
    <row r="15" spans="1:24" x14ac:dyDescent="0.3">
      <c r="A15" s="2">
        <v>40923</v>
      </c>
      <c r="B15" s="3">
        <v>0.57810185185185181</v>
      </c>
      <c r="C15">
        <v>619</v>
      </c>
      <c r="D15">
        <v>51.32</v>
      </c>
      <c r="E15">
        <v>38.987000000000002</v>
      </c>
      <c r="F15">
        <v>29.466000000000001</v>
      </c>
      <c r="G15">
        <v>2.8889999999999998</v>
      </c>
      <c r="H15">
        <v>6.86</v>
      </c>
      <c r="I15">
        <v>9406</v>
      </c>
      <c r="J15">
        <v>86.940600000000003</v>
      </c>
      <c r="K15">
        <v>2181.8000000000002</v>
      </c>
      <c r="L15">
        <f t="shared" si="0"/>
        <v>492.81299999999993</v>
      </c>
      <c r="M15">
        <v>531.79999999999995</v>
      </c>
      <c r="N15">
        <f t="shared" si="1"/>
        <v>3.0760000000000218</v>
      </c>
    </row>
    <row r="16" spans="1:24" x14ac:dyDescent="0.3">
      <c r="A16" s="2">
        <v>40923</v>
      </c>
      <c r="B16" s="3">
        <v>0.57863425925925926</v>
      </c>
      <c r="C16">
        <v>665</v>
      </c>
      <c r="D16">
        <v>51.33</v>
      </c>
      <c r="E16">
        <v>41.997</v>
      </c>
      <c r="F16">
        <v>29.468</v>
      </c>
      <c r="G16">
        <v>2.8889999999999998</v>
      </c>
      <c r="H16">
        <v>6.84</v>
      </c>
      <c r="I16">
        <v>9387</v>
      </c>
      <c r="J16">
        <v>86.773899999999998</v>
      </c>
      <c r="K16">
        <v>2189.27</v>
      </c>
      <c r="L16">
        <f t="shared" si="0"/>
        <v>489.80299999999994</v>
      </c>
      <c r="M16">
        <v>531.79999999999995</v>
      </c>
      <c r="N16">
        <f t="shared" si="1"/>
        <v>3.0099999999999909</v>
      </c>
    </row>
    <row r="17" spans="1:14" x14ac:dyDescent="0.3">
      <c r="A17" s="2">
        <v>40923</v>
      </c>
      <c r="B17" s="3">
        <v>0.57915509259259257</v>
      </c>
      <c r="C17">
        <v>710</v>
      </c>
      <c r="D17">
        <v>51.32</v>
      </c>
      <c r="E17">
        <v>45.039000000000001</v>
      </c>
      <c r="F17">
        <v>29.475999999999999</v>
      </c>
      <c r="G17">
        <v>2.915</v>
      </c>
      <c r="H17">
        <v>6.79</v>
      </c>
      <c r="I17">
        <v>9405</v>
      </c>
      <c r="J17">
        <v>86.911100000000005</v>
      </c>
      <c r="K17">
        <v>2192.36</v>
      </c>
      <c r="L17">
        <f t="shared" si="0"/>
        <v>486.76099999999997</v>
      </c>
      <c r="M17">
        <v>531.79999999999995</v>
      </c>
      <c r="N17">
        <f t="shared" si="1"/>
        <v>3.0419999999999732</v>
      </c>
    </row>
    <row r="18" spans="1:14" x14ac:dyDescent="0.3">
      <c r="A18" s="2">
        <v>40923</v>
      </c>
      <c r="B18" s="3">
        <v>0.57960648148148153</v>
      </c>
      <c r="C18">
        <v>749</v>
      </c>
      <c r="D18">
        <v>51.33</v>
      </c>
      <c r="E18">
        <v>48.048000000000002</v>
      </c>
      <c r="F18">
        <v>29.48</v>
      </c>
      <c r="G18">
        <v>2.8889999999999998</v>
      </c>
      <c r="H18">
        <v>6.8</v>
      </c>
      <c r="I18">
        <v>9419</v>
      </c>
      <c r="J18">
        <v>87.039000000000001</v>
      </c>
      <c r="K18">
        <v>2188.4</v>
      </c>
      <c r="L18">
        <f t="shared" si="0"/>
        <v>483.75199999999995</v>
      </c>
      <c r="M18">
        <v>531.79999999999995</v>
      </c>
      <c r="N18">
        <f t="shared" si="1"/>
        <v>3.0090000000000146</v>
      </c>
    </row>
    <row r="19" spans="1:14" x14ac:dyDescent="0.3">
      <c r="A19" s="2">
        <v>40923</v>
      </c>
      <c r="B19" s="3">
        <v>0.57998842592592592</v>
      </c>
      <c r="C19">
        <v>782</v>
      </c>
      <c r="D19">
        <v>51.32</v>
      </c>
      <c r="E19">
        <v>51.057000000000002</v>
      </c>
      <c r="F19">
        <v>29.481999999999999</v>
      </c>
      <c r="G19">
        <v>2.8889999999999998</v>
      </c>
      <c r="H19">
        <v>6.77</v>
      </c>
      <c r="I19">
        <v>9419</v>
      </c>
      <c r="J19">
        <v>87.018199999999993</v>
      </c>
      <c r="K19">
        <v>2188.41</v>
      </c>
      <c r="L19">
        <f t="shared" si="0"/>
        <v>480.74299999999994</v>
      </c>
      <c r="M19">
        <v>531.79999999999995</v>
      </c>
      <c r="N19">
        <f t="shared" si="1"/>
        <v>3.0090000000000146</v>
      </c>
    </row>
    <row r="20" spans="1:14" x14ac:dyDescent="0.3">
      <c r="A20" s="2">
        <v>40923</v>
      </c>
      <c r="B20" s="3">
        <v>0.58074074074074067</v>
      </c>
      <c r="C20">
        <v>847</v>
      </c>
      <c r="D20">
        <v>51.31</v>
      </c>
      <c r="E20">
        <v>53.966000000000001</v>
      </c>
      <c r="F20">
        <v>29.486999999999998</v>
      </c>
      <c r="G20">
        <v>2.8889999999999998</v>
      </c>
      <c r="H20">
        <v>6.76</v>
      </c>
      <c r="I20">
        <v>9428</v>
      </c>
      <c r="J20">
        <v>87.081100000000006</v>
      </c>
      <c r="K20">
        <v>2189.3000000000002</v>
      </c>
      <c r="L20">
        <f t="shared" si="0"/>
        <v>477.83399999999995</v>
      </c>
      <c r="M20">
        <v>531.79999999999995</v>
      </c>
      <c r="N20">
        <f t="shared" si="1"/>
        <v>2.9089999999999918</v>
      </c>
    </row>
    <row r="21" spans="1:14" x14ac:dyDescent="0.3">
      <c r="A21" s="2">
        <v>40923</v>
      </c>
      <c r="B21" s="3">
        <v>0.58097222222222222</v>
      </c>
      <c r="C21">
        <v>867</v>
      </c>
      <c r="D21">
        <v>51.32</v>
      </c>
      <c r="E21">
        <v>53.965000000000003</v>
      </c>
      <c r="F21">
        <v>29.491</v>
      </c>
      <c r="G21">
        <v>2.8889999999999998</v>
      </c>
      <c r="H21">
        <v>6.77</v>
      </c>
      <c r="I21">
        <v>9428</v>
      </c>
      <c r="J21">
        <v>87.077100000000002</v>
      </c>
      <c r="K21">
        <v>2191.5</v>
      </c>
      <c r="L21">
        <f t="shared" si="0"/>
        <v>477.83499999999992</v>
      </c>
      <c r="M21">
        <v>531.79999999999995</v>
      </c>
      <c r="N21">
        <f t="shared" si="1"/>
        <v>-9.9999999997635314E-4</v>
      </c>
    </row>
    <row r="22" spans="1:14" x14ac:dyDescent="0.3">
      <c r="A22" s="2">
        <v>40923</v>
      </c>
      <c r="B22" s="3">
        <v>0.58134259259259258</v>
      </c>
      <c r="C22">
        <v>899</v>
      </c>
      <c r="D22">
        <v>51.32</v>
      </c>
      <c r="E22">
        <v>57.040999999999997</v>
      </c>
      <c r="F22">
        <v>29.492000000000001</v>
      </c>
      <c r="G22">
        <v>2.8889999999999998</v>
      </c>
      <c r="H22">
        <v>6.82</v>
      </c>
      <c r="I22">
        <v>9427</v>
      </c>
      <c r="J22">
        <v>87.061899999999994</v>
      </c>
      <c r="K22">
        <v>2190.62</v>
      </c>
      <c r="L22">
        <f t="shared" si="0"/>
        <v>474.75899999999996</v>
      </c>
      <c r="M22">
        <v>531.79999999999995</v>
      </c>
      <c r="N22">
        <f t="shared" si="1"/>
        <v>3.075999999999965</v>
      </c>
    </row>
    <row r="23" spans="1:14" x14ac:dyDescent="0.3">
      <c r="A23" s="2">
        <v>40923</v>
      </c>
      <c r="B23" s="3">
        <v>0.58172453703703708</v>
      </c>
      <c r="C23">
        <v>932</v>
      </c>
      <c r="D23">
        <v>51.3</v>
      </c>
      <c r="E23">
        <v>59.984999999999999</v>
      </c>
      <c r="F23">
        <v>29.494</v>
      </c>
      <c r="G23">
        <v>2.8889999999999998</v>
      </c>
      <c r="H23">
        <v>6.71</v>
      </c>
      <c r="I23">
        <v>9405</v>
      </c>
      <c r="J23">
        <v>86.834299999999999</v>
      </c>
      <c r="K23">
        <v>2203.48</v>
      </c>
      <c r="L23">
        <f t="shared" si="0"/>
        <v>471.81499999999994</v>
      </c>
      <c r="M23">
        <v>531.79999999999995</v>
      </c>
      <c r="N23">
        <f t="shared" si="1"/>
        <v>2.9440000000000168</v>
      </c>
    </row>
    <row r="24" spans="1:14" x14ac:dyDescent="0.3">
      <c r="A24" s="2">
        <v>40923</v>
      </c>
      <c r="B24" s="3">
        <v>0.58202546296296298</v>
      </c>
      <c r="C24">
        <v>958</v>
      </c>
      <c r="D24">
        <v>51.25</v>
      </c>
      <c r="E24">
        <v>63.048000000000002</v>
      </c>
      <c r="F24">
        <v>29.498999999999999</v>
      </c>
      <c r="G24">
        <v>2.8889999999999998</v>
      </c>
      <c r="H24">
        <v>6.78</v>
      </c>
      <c r="I24">
        <v>9374</v>
      </c>
      <c r="J24">
        <v>86.487799999999993</v>
      </c>
      <c r="K24">
        <v>2217.84</v>
      </c>
      <c r="L24">
        <f t="shared" si="0"/>
        <v>468.75199999999995</v>
      </c>
      <c r="M24">
        <v>531.79999999999995</v>
      </c>
      <c r="N24">
        <f t="shared" si="1"/>
        <v>3.0629999999999882</v>
      </c>
    </row>
    <row r="25" spans="1:14" x14ac:dyDescent="0.3">
      <c r="A25" s="2">
        <v>40923</v>
      </c>
      <c r="B25" s="3">
        <v>0.58224537037037039</v>
      </c>
      <c r="C25">
        <v>977</v>
      </c>
      <c r="D25">
        <v>51.22</v>
      </c>
      <c r="E25">
        <v>65.977000000000004</v>
      </c>
      <c r="F25">
        <v>29.501000000000001</v>
      </c>
      <c r="G25">
        <v>2.8889999999999998</v>
      </c>
      <c r="H25">
        <v>6.78</v>
      </c>
      <c r="I25">
        <v>9358</v>
      </c>
      <c r="J25">
        <v>86.302099999999996</v>
      </c>
      <c r="K25">
        <v>2218.29</v>
      </c>
      <c r="L25">
        <f t="shared" si="0"/>
        <v>465.82299999999998</v>
      </c>
      <c r="M25">
        <v>531.79999999999995</v>
      </c>
      <c r="N25">
        <f t="shared" si="1"/>
        <v>2.9289999999999736</v>
      </c>
    </row>
    <row r="26" spans="1:14" x14ac:dyDescent="0.3">
      <c r="A26" s="2">
        <v>40923</v>
      </c>
      <c r="B26" s="3">
        <v>0.58254629629629628</v>
      </c>
      <c r="C26">
        <v>1003</v>
      </c>
      <c r="D26">
        <v>51.2</v>
      </c>
      <c r="E26">
        <v>68.989999999999995</v>
      </c>
      <c r="F26">
        <v>29.503</v>
      </c>
      <c r="G26">
        <v>2.8889999999999998</v>
      </c>
      <c r="H26">
        <v>6.78</v>
      </c>
      <c r="I26">
        <v>9345</v>
      </c>
      <c r="J26">
        <v>86.147400000000005</v>
      </c>
      <c r="K26">
        <v>2218.75</v>
      </c>
      <c r="L26">
        <f t="shared" si="0"/>
        <v>462.80999999999995</v>
      </c>
      <c r="M26">
        <v>531.79999999999995</v>
      </c>
      <c r="N26">
        <f t="shared" si="1"/>
        <v>3.0130000000000337</v>
      </c>
    </row>
    <row r="27" spans="1:14" x14ac:dyDescent="0.3">
      <c r="A27" s="2">
        <v>40923</v>
      </c>
      <c r="B27" s="3">
        <v>0.58284722222222218</v>
      </c>
      <c r="C27">
        <v>1029</v>
      </c>
      <c r="D27">
        <v>51.17</v>
      </c>
      <c r="E27">
        <v>71.986999999999995</v>
      </c>
      <c r="F27">
        <v>29.507000000000001</v>
      </c>
      <c r="G27">
        <v>2.8889999999999998</v>
      </c>
      <c r="H27">
        <v>6.72</v>
      </c>
      <c r="I27">
        <v>9338</v>
      </c>
      <c r="J27">
        <v>86.052499999999995</v>
      </c>
      <c r="K27">
        <v>2223.73</v>
      </c>
      <c r="L27">
        <f t="shared" si="0"/>
        <v>459.81299999999999</v>
      </c>
      <c r="M27">
        <v>531.79999999999995</v>
      </c>
      <c r="N27">
        <f t="shared" si="1"/>
        <v>2.9969999999999573</v>
      </c>
    </row>
    <row r="28" spans="1:14" x14ac:dyDescent="0.3">
      <c r="A28" s="2">
        <v>40923</v>
      </c>
      <c r="B28" s="3">
        <v>0.58322916666666669</v>
      </c>
      <c r="C28">
        <v>1062</v>
      </c>
      <c r="D28">
        <v>51.17</v>
      </c>
      <c r="E28">
        <v>74.984999999999999</v>
      </c>
      <c r="F28">
        <v>29.512</v>
      </c>
      <c r="G28">
        <v>2.8889999999999998</v>
      </c>
      <c r="H28">
        <v>6.75</v>
      </c>
      <c r="I28">
        <v>9319</v>
      </c>
      <c r="J28">
        <v>85.8626</v>
      </c>
      <c r="K28">
        <v>2235.14</v>
      </c>
      <c r="L28">
        <f t="shared" si="0"/>
        <v>456.81499999999994</v>
      </c>
      <c r="M28">
        <v>531.79999999999995</v>
      </c>
      <c r="N28">
        <f t="shared" si="1"/>
        <v>2.9980000000000473</v>
      </c>
    </row>
    <row r="29" spans="1:14" x14ac:dyDescent="0.3">
      <c r="A29" s="2">
        <v>40923</v>
      </c>
      <c r="B29" s="3">
        <v>0.58361111111111108</v>
      </c>
      <c r="C29">
        <v>1095</v>
      </c>
      <c r="D29">
        <v>51.17</v>
      </c>
      <c r="E29">
        <v>78.013999999999996</v>
      </c>
      <c r="F29">
        <v>29.515000000000001</v>
      </c>
      <c r="G29">
        <v>2.8889999999999998</v>
      </c>
      <c r="H29">
        <v>6.77</v>
      </c>
      <c r="I29">
        <v>9304</v>
      </c>
      <c r="J29">
        <v>85.717500000000001</v>
      </c>
      <c r="K29">
        <v>2241.12</v>
      </c>
      <c r="L29">
        <f t="shared" si="0"/>
        <v>453.78599999999994</v>
      </c>
      <c r="M29">
        <v>531.79999999999995</v>
      </c>
      <c r="N29">
        <f t="shared" si="1"/>
        <v>3.0289999999999964</v>
      </c>
    </row>
    <row r="30" spans="1:14" x14ac:dyDescent="0.3">
      <c r="A30" s="2">
        <v>40923</v>
      </c>
      <c r="B30" s="3">
        <v>0.58398148148148155</v>
      </c>
      <c r="C30">
        <v>1127</v>
      </c>
      <c r="D30">
        <v>51.17</v>
      </c>
      <c r="E30">
        <v>81.091999999999999</v>
      </c>
      <c r="F30">
        <v>29.518000000000001</v>
      </c>
      <c r="G30">
        <v>2.8889999999999998</v>
      </c>
      <c r="H30">
        <v>6.73</v>
      </c>
      <c r="I30">
        <v>9286</v>
      </c>
      <c r="J30">
        <v>85.5364</v>
      </c>
      <c r="K30">
        <v>2245.2800000000002</v>
      </c>
      <c r="L30">
        <f t="shared" si="0"/>
        <v>450.70799999999997</v>
      </c>
      <c r="M30">
        <v>531.79999999999995</v>
      </c>
      <c r="N30">
        <f t="shared" si="1"/>
        <v>3.0779999999999745</v>
      </c>
    </row>
    <row r="31" spans="1:14" x14ac:dyDescent="0.3">
      <c r="A31" s="2">
        <v>40923</v>
      </c>
      <c r="B31" s="3">
        <v>0.58436342592592594</v>
      </c>
      <c r="C31">
        <v>1160</v>
      </c>
      <c r="D31">
        <v>51.14</v>
      </c>
      <c r="E31">
        <v>83.968999999999994</v>
      </c>
      <c r="F31">
        <v>29.521999999999998</v>
      </c>
      <c r="G31">
        <v>2.8889999999999998</v>
      </c>
      <c r="H31">
        <v>6.72</v>
      </c>
      <c r="I31">
        <v>9266</v>
      </c>
      <c r="J31">
        <v>85.318100000000001</v>
      </c>
      <c r="K31">
        <v>2252.71</v>
      </c>
      <c r="L31">
        <f t="shared" si="0"/>
        <v>447.83099999999996</v>
      </c>
      <c r="M31">
        <v>531.79999999999995</v>
      </c>
      <c r="N31">
        <f t="shared" si="1"/>
        <v>2.8770000000000095</v>
      </c>
    </row>
    <row r="32" spans="1:14" x14ac:dyDescent="0.3">
      <c r="A32" s="2">
        <v>40923</v>
      </c>
      <c r="B32" s="3">
        <v>0.58474537037037033</v>
      </c>
      <c r="C32">
        <v>1193</v>
      </c>
      <c r="D32">
        <v>51.13</v>
      </c>
      <c r="E32">
        <v>86.997</v>
      </c>
      <c r="F32">
        <v>29.527000000000001</v>
      </c>
      <c r="G32">
        <v>2.8889999999999998</v>
      </c>
      <c r="H32">
        <v>6.73</v>
      </c>
      <c r="I32">
        <v>9243</v>
      </c>
      <c r="J32">
        <v>85.075299999999999</v>
      </c>
      <c r="K32">
        <v>2254.11</v>
      </c>
      <c r="L32">
        <f t="shared" si="0"/>
        <v>444.80299999999994</v>
      </c>
      <c r="M32">
        <v>531.79999999999995</v>
      </c>
      <c r="N32">
        <f t="shared" si="1"/>
        <v>3.02800000000002</v>
      </c>
    </row>
    <row r="33" spans="1:14" x14ac:dyDescent="0.3">
      <c r="A33" s="2">
        <v>40923</v>
      </c>
      <c r="B33" s="3">
        <v>0.58511574074074069</v>
      </c>
      <c r="C33">
        <v>1225</v>
      </c>
      <c r="D33">
        <v>51.09</v>
      </c>
      <c r="E33">
        <v>90.093000000000004</v>
      </c>
      <c r="F33">
        <v>29.529</v>
      </c>
      <c r="G33">
        <v>2.8889999999999998</v>
      </c>
      <c r="H33">
        <v>6.69</v>
      </c>
      <c r="I33">
        <v>9211</v>
      </c>
      <c r="J33">
        <v>84.741900000000001</v>
      </c>
      <c r="K33">
        <v>2278.62</v>
      </c>
      <c r="L33">
        <f t="shared" si="0"/>
        <v>441.70699999999994</v>
      </c>
      <c r="M33">
        <v>531.79999999999995</v>
      </c>
      <c r="N33">
        <f t="shared" si="1"/>
        <v>3.0960000000000036</v>
      </c>
    </row>
    <row r="34" spans="1:14" x14ac:dyDescent="0.3">
      <c r="A34" s="2">
        <v>40923</v>
      </c>
      <c r="B34" s="3">
        <v>0.58549768518518519</v>
      </c>
      <c r="C34">
        <v>1258</v>
      </c>
      <c r="D34">
        <v>51.07</v>
      </c>
      <c r="E34">
        <v>93.006</v>
      </c>
      <c r="F34">
        <v>29.533000000000001</v>
      </c>
      <c r="G34">
        <v>2.863</v>
      </c>
      <c r="H34">
        <v>6.7</v>
      </c>
      <c r="I34">
        <v>9195</v>
      </c>
      <c r="J34">
        <v>84.567999999999998</v>
      </c>
      <c r="K34">
        <v>2284.35</v>
      </c>
      <c r="L34">
        <f t="shared" si="0"/>
        <v>438.79399999999998</v>
      </c>
      <c r="M34">
        <v>531.79999999999995</v>
      </c>
      <c r="N34">
        <f t="shared" si="1"/>
        <v>2.9129999999999541</v>
      </c>
    </row>
    <row r="35" spans="1:14" x14ac:dyDescent="0.3">
      <c r="A35" s="2">
        <v>40923</v>
      </c>
      <c r="B35" s="3">
        <v>0.58603009259259264</v>
      </c>
      <c r="C35">
        <v>1304</v>
      </c>
      <c r="D35">
        <v>50.97</v>
      </c>
      <c r="E35">
        <v>95.94</v>
      </c>
      <c r="F35">
        <v>29.535</v>
      </c>
      <c r="G35">
        <v>2.8889999999999998</v>
      </c>
      <c r="H35">
        <v>6.69</v>
      </c>
      <c r="I35">
        <v>9051</v>
      </c>
      <c r="J35">
        <v>83.167900000000003</v>
      </c>
      <c r="K35">
        <v>2364.62</v>
      </c>
      <c r="L35">
        <f t="shared" si="0"/>
        <v>435.85999999999996</v>
      </c>
      <c r="M35">
        <v>531.79999999999995</v>
      </c>
      <c r="N35">
        <f t="shared" si="1"/>
        <v>2.9340000000000259</v>
      </c>
    </row>
    <row r="36" spans="1:14" x14ac:dyDescent="0.3">
      <c r="A36" s="2">
        <v>40923</v>
      </c>
      <c r="B36" s="3">
        <v>0.58655092592592595</v>
      </c>
      <c r="C36">
        <v>1349</v>
      </c>
      <c r="D36">
        <v>50.65</v>
      </c>
      <c r="E36">
        <v>101.8</v>
      </c>
      <c r="F36">
        <v>29.541</v>
      </c>
      <c r="G36">
        <v>2.863</v>
      </c>
      <c r="H36">
        <v>6.47</v>
      </c>
      <c r="I36">
        <v>8738</v>
      </c>
      <c r="J36">
        <v>80.03</v>
      </c>
      <c r="K36">
        <v>2588.98</v>
      </c>
      <c r="L36">
        <f t="shared" si="0"/>
        <v>429.99999999999994</v>
      </c>
      <c r="M36">
        <v>531.79999999999995</v>
      </c>
      <c r="N36">
        <f t="shared" si="1"/>
        <v>5.8600000000000136</v>
      </c>
    </row>
    <row r="37" spans="1:14" x14ac:dyDescent="0.3">
      <c r="A37" s="2">
        <v>40923</v>
      </c>
      <c r="B37" s="3">
        <v>0.58678240740740739</v>
      </c>
      <c r="C37">
        <v>1369</v>
      </c>
      <c r="D37">
        <v>50.55</v>
      </c>
      <c r="E37">
        <v>102.333</v>
      </c>
      <c r="F37">
        <v>29.54</v>
      </c>
      <c r="G37">
        <v>2.8889999999999998</v>
      </c>
      <c r="H37">
        <v>6.46</v>
      </c>
      <c r="I37">
        <v>8584</v>
      </c>
      <c r="J37">
        <v>78.537000000000006</v>
      </c>
      <c r="K37">
        <v>2627.6</v>
      </c>
      <c r="L37">
        <f t="shared" si="0"/>
        <v>429.46699999999998</v>
      </c>
      <c r="M37">
        <v>531.79999999999995</v>
      </c>
      <c r="N37">
        <f t="shared" si="1"/>
        <v>0.53299999999995862</v>
      </c>
    </row>
    <row r="38" spans="1:14" x14ac:dyDescent="0.3">
      <c r="A38" s="2">
        <v>40923</v>
      </c>
      <c r="B38" s="3">
        <v>0.58738425925925919</v>
      </c>
      <c r="C38">
        <v>1421</v>
      </c>
      <c r="D38">
        <v>49.86</v>
      </c>
      <c r="E38">
        <v>111.625</v>
      </c>
      <c r="F38">
        <v>29.547999999999998</v>
      </c>
      <c r="G38">
        <v>2.8889999999999998</v>
      </c>
      <c r="H38">
        <v>6.6</v>
      </c>
      <c r="I38">
        <v>8280</v>
      </c>
      <c r="J38">
        <v>75.099800000000002</v>
      </c>
      <c r="K38">
        <v>2709.71</v>
      </c>
      <c r="L38">
        <f t="shared" si="0"/>
        <v>420.17499999999995</v>
      </c>
      <c r="M38">
        <v>531.79999999999995</v>
      </c>
      <c r="N38">
        <f t="shared" si="1"/>
        <v>9.29200000000003</v>
      </c>
    </row>
    <row r="39" spans="1:14" x14ac:dyDescent="0.3">
      <c r="A39" s="2">
        <v>40923</v>
      </c>
      <c r="B39" s="3">
        <v>0.58935185185185179</v>
      </c>
      <c r="C39">
        <v>1591</v>
      </c>
      <c r="D39">
        <v>49.94</v>
      </c>
      <c r="E39">
        <v>111.89</v>
      </c>
      <c r="F39">
        <v>29.55</v>
      </c>
      <c r="G39">
        <v>2.863</v>
      </c>
      <c r="H39">
        <v>6.46</v>
      </c>
      <c r="I39">
        <v>8169</v>
      </c>
      <c r="J39">
        <v>74.162499999999994</v>
      </c>
      <c r="K39">
        <v>2701.72</v>
      </c>
      <c r="L39">
        <f t="shared" si="0"/>
        <v>419.90999999999997</v>
      </c>
      <c r="M39">
        <v>531.79999999999995</v>
      </c>
      <c r="N39">
        <f t="shared" si="1"/>
        <v>0.26499999999998636</v>
      </c>
    </row>
    <row r="40" spans="1:14" x14ac:dyDescent="0.3">
      <c r="A40" s="2">
        <v>40923</v>
      </c>
      <c r="B40" s="3">
        <v>0.59018518518518526</v>
      </c>
      <c r="C40">
        <v>1663</v>
      </c>
      <c r="D40">
        <v>49.56</v>
      </c>
      <c r="E40">
        <v>122.21899999999999</v>
      </c>
      <c r="F40">
        <v>29.56</v>
      </c>
      <c r="G40">
        <v>2.8889999999999998</v>
      </c>
      <c r="H40">
        <v>6.54</v>
      </c>
      <c r="I40">
        <v>8399</v>
      </c>
      <c r="J40">
        <v>75.838899999999995</v>
      </c>
      <c r="K40">
        <v>2685.14</v>
      </c>
      <c r="L40">
        <f t="shared" si="0"/>
        <v>409.58099999999996</v>
      </c>
      <c r="M40">
        <v>531.79999999999995</v>
      </c>
      <c r="N40">
        <f t="shared" si="1"/>
        <v>10.329000000000008</v>
      </c>
    </row>
    <row r="41" spans="1:14" x14ac:dyDescent="0.3">
      <c r="A41" s="2">
        <v>40923</v>
      </c>
      <c r="B41" s="3">
        <v>0.59108796296296295</v>
      </c>
      <c r="C41">
        <v>1741</v>
      </c>
      <c r="D41">
        <v>49.28</v>
      </c>
      <c r="E41">
        <v>132.09399999999999</v>
      </c>
      <c r="F41">
        <v>29.571999999999999</v>
      </c>
      <c r="G41">
        <v>2.8889999999999998</v>
      </c>
      <c r="H41">
        <v>6.51</v>
      </c>
      <c r="I41">
        <v>8591</v>
      </c>
      <c r="J41">
        <v>77.241799999999998</v>
      </c>
      <c r="K41">
        <v>2653.21</v>
      </c>
      <c r="L41">
        <f t="shared" si="0"/>
        <v>399.70599999999996</v>
      </c>
      <c r="M41">
        <v>531.79999999999995</v>
      </c>
      <c r="N41">
        <f t="shared" si="1"/>
        <v>9.875</v>
      </c>
    </row>
    <row r="42" spans="1:14" x14ac:dyDescent="0.3">
      <c r="A42" s="2">
        <v>40923</v>
      </c>
      <c r="B42" s="3">
        <v>0.59192129629629631</v>
      </c>
      <c r="C42">
        <v>1813</v>
      </c>
      <c r="D42">
        <v>49.14</v>
      </c>
      <c r="E42">
        <v>142.12799999999999</v>
      </c>
      <c r="F42">
        <v>29.585999999999999</v>
      </c>
      <c r="G42">
        <v>2.8889999999999998</v>
      </c>
      <c r="H42">
        <v>6.51</v>
      </c>
      <c r="I42">
        <v>8482</v>
      </c>
      <c r="J42">
        <v>76.089299999999994</v>
      </c>
      <c r="K42">
        <v>2664.87</v>
      </c>
      <c r="L42">
        <f t="shared" si="0"/>
        <v>389.67199999999997</v>
      </c>
      <c r="M42">
        <v>531.79999999999995</v>
      </c>
      <c r="N42">
        <f t="shared" si="1"/>
        <v>10.033999999999992</v>
      </c>
    </row>
    <row r="43" spans="1:14" x14ac:dyDescent="0.3">
      <c r="A43" s="2">
        <v>40923</v>
      </c>
      <c r="B43" s="3">
        <v>0.59245370370370376</v>
      </c>
      <c r="C43">
        <v>1859</v>
      </c>
      <c r="D43">
        <v>49.06</v>
      </c>
      <c r="E43">
        <v>152.107</v>
      </c>
      <c r="F43">
        <v>29.597000000000001</v>
      </c>
      <c r="G43">
        <v>2.8889999999999998</v>
      </c>
      <c r="H43">
        <v>6.49</v>
      </c>
      <c r="I43">
        <v>8372</v>
      </c>
      <c r="J43">
        <v>75.005200000000002</v>
      </c>
      <c r="K43">
        <v>2677.29</v>
      </c>
      <c r="L43">
        <f t="shared" si="0"/>
        <v>379.69299999999998</v>
      </c>
      <c r="M43">
        <v>531.79999999999995</v>
      </c>
      <c r="N43">
        <f t="shared" si="1"/>
        <v>9.978999999999985</v>
      </c>
    </row>
    <row r="44" spans="1:14" x14ac:dyDescent="0.3">
      <c r="A44" s="2">
        <v>40923</v>
      </c>
      <c r="B44" s="3">
        <v>0.59305555555555556</v>
      </c>
      <c r="C44">
        <v>1911</v>
      </c>
      <c r="D44">
        <v>48.87</v>
      </c>
      <c r="E44">
        <v>161.91499999999999</v>
      </c>
      <c r="F44">
        <v>29.611999999999998</v>
      </c>
      <c r="G44">
        <v>2.863</v>
      </c>
      <c r="H44">
        <v>6.47</v>
      </c>
      <c r="I44">
        <v>8164</v>
      </c>
      <c r="J44">
        <v>72.942499999999995</v>
      </c>
      <c r="K44">
        <v>2717.24</v>
      </c>
      <c r="L44">
        <f t="shared" si="0"/>
        <v>369.88499999999999</v>
      </c>
      <c r="M44">
        <v>531.79999999999995</v>
      </c>
      <c r="N44">
        <f t="shared" si="1"/>
        <v>9.8079999999999927</v>
      </c>
    </row>
    <row r="45" spans="1:14" x14ac:dyDescent="0.3">
      <c r="A45" s="2">
        <v>40923</v>
      </c>
      <c r="B45" s="3">
        <v>0.59350694444444441</v>
      </c>
      <c r="C45">
        <v>1950</v>
      </c>
      <c r="D45">
        <v>48.62</v>
      </c>
      <c r="E45">
        <v>172.05600000000001</v>
      </c>
      <c r="F45">
        <v>29.622</v>
      </c>
      <c r="G45">
        <v>2.8889999999999998</v>
      </c>
      <c r="H45">
        <v>6.49</v>
      </c>
      <c r="I45">
        <v>8215</v>
      </c>
      <c r="J45">
        <v>73.112300000000005</v>
      </c>
      <c r="K45">
        <v>2661.01</v>
      </c>
      <c r="L45">
        <f t="shared" si="0"/>
        <v>359.74399999999991</v>
      </c>
      <c r="M45">
        <v>531.79999999999995</v>
      </c>
      <c r="N45">
        <f t="shared" si="1"/>
        <v>10.141000000000076</v>
      </c>
    </row>
    <row r="46" spans="1:14" x14ac:dyDescent="0.3">
      <c r="A46" s="2">
        <v>40923</v>
      </c>
      <c r="B46" s="3">
        <v>0.60408564814814814</v>
      </c>
      <c r="C46">
        <v>2864</v>
      </c>
      <c r="D46">
        <v>48.37</v>
      </c>
      <c r="E46">
        <v>181.65100000000001</v>
      </c>
      <c r="F46">
        <v>29.63</v>
      </c>
      <c r="G46">
        <v>2.863</v>
      </c>
      <c r="H46">
        <v>6.28</v>
      </c>
      <c r="I46">
        <v>8406</v>
      </c>
      <c r="J46">
        <v>74.542299999999997</v>
      </c>
      <c r="K46">
        <v>2645.63</v>
      </c>
      <c r="L46">
        <f t="shared" si="0"/>
        <v>350.14899999999994</v>
      </c>
      <c r="M46">
        <v>531.79999999999995</v>
      </c>
      <c r="N46">
        <f t="shared" si="1"/>
        <v>9.5949999999999704</v>
      </c>
    </row>
    <row r="47" spans="1:14" x14ac:dyDescent="0.3">
      <c r="A47" s="2">
        <v>40923</v>
      </c>
      <c r="B47" s="3">
        <v>0.60506944444444444</v>
      </c>
      <c r="C47">
        <v>2949</v>
      </c>
      <c r="D47">
        <v>48.31</v>
      </c>
      <c r="E47">
        <v>191.95</v>
      </c>
      <c r="F47">
        <v>29.640999999999998</v>
      </c>
      <c r="G47">
        <v>2.863</v>
      </c>
      <c r="H47">
        <v>6.27</v>
      </c>
      <c r="I47">
        <v>8162</v>
      </c>
      <c r="J47">
        <v>72.308999999999997</v>
      </c>
      <c r="K47">
        <v>2691.25</v>
      </c>
      <c r="L47">
        <f t="shared" si="0"/>
        <v>339.84999999999997</v>
      </c>
      <c r="M47">
        <v>531.79999999999995</v>
      </c>
      <c r="N47">
        <f t="shared" si="1"/>
        <v>10.298999999999978</v>
      </c>
    </row>
    <row r="48" spans="1:14" x14ac:dyDescent="0.3">
      <c r="A48" s="2">
        <v>40923</v>
      </c>
      <c r="B48" s="3">
        <v>0.60567129629629635</v>
      </c>
      <c r="C48">
        <v>3001</v>
      </c>
      <c r="D48">
        <v>48.31</v>
      </c>
      <c r="E48">
        <v>202.03899999999999</v>
      </c>
      <c r="F48">
        <v>29.651</v>
      </c>
      <c r="G48">
        <v>2.863</v>
      </c>
      <c r="H48">
        <v>6.29</v>
      </c>
      <c r="I48">
        <v>8068</v>
      </c>
      <c r="J48">
        <v>71.4529</v>
      </c>
      <c r="K48">
        <v>2702.57</v>
      </c>
      <c r="L48">
        <f t="shared" si="0"/>
        <v>329.76099999999997</v>
      </c>
      <c r="M48">
        <v>531.79999999999995</v>
      </c>
      <c r="N48">
        <f t="shared" si="1"/>
        <v>10.088999999999999</v>
      </c>
    </row>
    <row r="49" spans="1:14" x14ac:dyDescent="0.3">
      <c r="A49" s="2">
        <v>40923</v>
      </c>
      <c r="B49" s="3">
        <v>0.6074074074074074</v>
      </c>
      <c r="C49">
        <v>3151</v>
      </c>
      <c r="D49">
        <v>48.29</v>
      </c>
      <c r="E49">
        <v>209.047</v>
      </c>
      <c r="F49">
        <v>29.658999999999999</v>
      </c>
      <c r="G49">
        <v>2.863</v>
      </c>
      <c r="H49">
        <v>6.33</v>
      </c>
      <c r="I49">
        <v>8054</v>
      </c>
      <c r="J49">
        <v>71.300600000000003</v>
      </c>
      <c r="K49">
        <v>2703.26</v>
      </c>
      <c r="L49">
        <f t="shared" si="0"/>
        <v>322.75299999999993</v>
      </c>
      <c r="M49">
        <v>531.79999999999995</v>
      </c>
      <c r="N49">
        <f t="shared" si="1"/>
        <v>7.0080000000000382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7265-D54C-4ED5-A6FD-24675EA90899}">
  <sheetPr codeName="Sheet11"/>
  <dimension ref="A1:W57"/>
  <sheetViews>
    <sheetView zoomScaleNormal="10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40963</v>
      </c>
      <c r="B2" s="3">
        <v>0.45422453703703702</v>
      </c>
      <c r="C2">
        <v>26</v>
      </c>
      <c r="D2">
        <v>53.43</v>
      </c>
      <c r="E2">
        <v>0.25700000000000001</v>
      </c>
      <c r="F2">
        <v>29.49</v>
      </c>
      <c r="G2">
        <v>2.681</v>
      </c>
      <c r="H2">
        <v>9.41</v>
      </c>
      <c r="I2">
        <v>8449</v>
      </c>
      <c r="J2">
        <v>79.395799999999994</v>
      </c>
      <c r="K2">
        <v>24.42</v>
      </c>
      <c r="L2">
        <f>M2-E2</f>
        <v>523.47300000000007</v>
      </c>
      <c r="M2">
        <v>523.73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2">
        <v>40963</v>
      </c>
      <c r="B3" s="3">
        <v>0.45474537037037038</v>
      </c>
      <c r="C3">
        <v>71</v>
      </c>
      <c r="D3">
        <v>53.24</v>
      </c>
      <c r="E3">
        <v>3.052</v>
      </c>
      <c r="F3">
        <v>29.49</v>
      </c>
      <c r="G3">
        <v>2.681</v>
      </c>
      <c r="H3">
        <v>8.08</v>
      </c>
      <c r="I3">
        <v>9349</v>
      </c>
      <c r="J3">
        <v>87.6374</v>
      </c>
      <c r="K3">
        <v>23.56</v>
      </c>
      <c r="L3">
        <f t="shared" ref="L3:L57" si="0">M3-E3</f>
        <v>520.678</v>
      </c>
      <c r="M3">
        <v>523.73</v>
      </c>
    </row>
    <row r="4" spans="1:23" x14ac:dyDescent="0.3">
      <c r="A4" s="2">
        <v>40963</v>
      </c>
      <c r="B4" s="3">
        <v>0.45504629629629634</v>
      </c>
      <c r="C4">
        <v>97</v>
      </c>
      <c r="D4">
        <v>53.06</v>
      </c>
      <c r="E4">
        <v>6.0350000000000001</v>
      </c>
      <c r="F4">
        <v>29.49</v>
      </c>
      <c r="G4">
        <v>2.681</v>
      </c>
      <c r="H4">
        <v>7.85</v>
      </c>
      <c r="I4">
        <v>9488</v>
      </c>
      <c r="J4">
        <v>88.741200000000006</v>
      </c>
      <c r="K4">
        <v>23.49</v>
      </c>
      <c r="L4">
        <f t="shared" si="0"/>
        <v>517.69500000000005</v>
      </c>
      <c r="M4">
        <v>523.73</v>
      </c>
    </row>
    <row r="5" spans="1:23" x14ac:dyDescent="0.3">
      <c r="A5" s="2">
        <v>40963</v>
      </c>
      <c r="B5" s="3">
        <v>0.45564814814814814</v>
      </c>
      <c r="C5">
        <v>149</v>
      </c>
      <c r="D5">
        <v>53.01</v>
      </c>
      <c r="E5">
        <v>8.9960000000000004</v>
      </c>
      <c r="F5">
        <v>29.49</v>
      </c>
      <c r="G5">
        <v>2.681</v>
      </c>
      <c r="H5">
        <v>7.72</v>
      </c>
      <c r="I5">
        <v>9735</v>
      </c>
      <c r="J5">
        <v>90.987200000000001</v>
      </c>
      <c r="K5">
        <v>23.49</v>
      </c>
      <c r="L5">
        <f t="shared" si="0"/>
        <v>514.73400000000004</v>
      </c>
      <c r="M5">
        <v>523.73</v>
      </c>
    </row>
    <row r="6" spans="1:23" x14ac:dyDescent="0.3">
      <c r="A6" s="2">
        <v>40963</v>
      </c>
      <c r="B6" s="3">
        <v>0.45603009259259264</v>
      </c>
      <c r="C6">
        <v>182</v>
      </c>
      <c r="D6">
        <v>52.99</v>
      </c>
      <c r="E6">
        <v>11.944000000000001</v>
      </c>
      <c r="F6">
        <v>29.49</v>
      </c>
      <c r="G6">
        <v>2.681</v>
      </c>
      <c r="H6">
        <v>4.9400000000000004</v>
      </c>
      <c r="I6">
        <v>9829</v>
      </c>
      <c r="J6">
        <v>91.852500000000006</v>
      </c>
      <c r="K6">
        <v>23.49</v>
      </c>
      <c r="L6">
        <f t="shared" si="0"/>
        <v>511.786</v>
      </c>
      <c r="M6">
        <v>523.73</v>
      </c>
    </row>
    <row r="7" spans="1:23" x14ac:dyDescent="0.3">
      <c r="A7" s="2">
        <v>40963</v>
      </c>
      <c r="B7" s="3">
        <v>0.45640046296296299</v>
      </c>
      <c r="C7">
        <v>214</v>
      </c>
      <c r="D7">
        <v>52.97</v>
      </c>
      <c r="E7">
        <v>15.081</v>
      </c>
      <c r="F7">
        <v>29.49</v>
      </c>
      <c r="G7">
        <v>2.681</v>
      </c>
      <c r="H7">
        <v>4.96</v>
      </c>
      <c r="I7">
        <v>9939</v>
      </c>
      <c r="J7">
        <v>92.849599999999995</v>
      </c>
      <c r="K7">
        <v>23.44</v>
      </c>
      <c r="L7">
        <f t="shared" si="0"/>
        <v>508.649</v>
      </c>
      <c r="M7">
        <v>523.73</v>
      </c>
    </row>
    <row r="8" spans="1:23" x14ac:dyDescent="0.3">
      <c r="A8" s="2">
        <v>40963</v>
      </c>
      <c r="B8" s="3">
        <v>0.45670138888888889</v>
      </c>
      <c r="C8">
        <v>240</v>
      </c>
      <c r="D8">
        <v>52.91</v>
      </c>
      <c r="E8">
        <v>18.03</v>
      </c>
      <c r="F8">
        <v>29.49</v>
      </c>
      <c r="G8">
        <v>2.681</v>
      </c>
      <c r="H8">
        <v>5.03</v>
      </c>
      <c r="I8">
        <v>9963</v>
      </c>
      <c r="J8">
        <v>93.000200000000007</v>
      </c>
      <c r="K8">
        <v>23.43</v>
      </c>
      <c r="L8">
        <f t="shared" si="0"/>
        <v>505.70000000000005</v>
      </c>
      <c r="M8">
        <v>523.73</v>
      </c>
    </row>
    <row r="9" spans="1:23" x14ac:dyDescent="0.3">
      <c r="A9" s="2">
        <v>40963</v>
      </c>
      <c r="B9" s="3">
        <v>0.4570833333333334</v>
      </c>
      <c r="C9">
        <v>273</v>
      </c>
      <c r="D9">
        <v>52.89</v>
      </c>
      <c r="E9">
        <v>21.059000000000001</v>
      </c>
      <c r="F9">
        <v>29.49</v>
      </c>
      <c r="G9">
        <v>2.681</v>
      </c>
      <c r="H9">
        <v>5.12</v>
      </c>
      <c r="I9">
        <v>9987</v>
      </c>
      <c r="J9">
        <v>93.201999999999998</v>
      </c>
      <c r="K9">
        <v>23.41</v>
      </c>
      <c r="L9">
        <f t="shared" si="0"/>
        <v>502.67099999999999</v>
      </c>
      <c r="M9">
        <v>523.73</v>
      </c>
    </row>
    <row r="10" spans="1:23" x14ac:dyDescent="0.3">
      <c r="A10" s="2">
        <v>40963</v>
      </c>
      <c r="B10" s="3">
        <v>0.45731481481481484</v>
      </c>
      <c r="C10">
        <v>293</v>
      </c>
      <c r="D10">
        <v>52.85</v>
      </c>
      <c r="E10">
        <v>23.945</v>
      </c>
      <c r="F10">
        <v>29.49</v>
      </c>
      <c r="G10">
        <v>2.681</v>
      </c>
      <c r="H10">
        <v>5.07</v>
      </c>
      <c r="I10">
        <v>10034</v>
      </c>
      <c r="J10">
        <v>93.593199999999996</v>
      </c>
      <c r="K10">
        <v>23.37</v>
      </c>
      <c r="L10">
        <f t="shared" si="0"/>
        <v>499.78500000000003</v>
      </c>
      <c r="M10">
        <v>523.73</v>
      </c>
    </row>
    <row r="11" spans="1:23" x14ac:dyDescent="0.3">
      <c r="A11" s="2">
        <v>40963</v>
      </c>
      <c r="B11" s="3">
        <v>0.45776620370370369</v>
      </c>
      <c r="C11">
        <v>332</v>
      </c>
      <c r="D11">
        <v>52.42</v>
      </c>
      <c r="E11">
        <v>27.001999999999999</v>
      </c>
      <c r="F11">
        <v>29.49</v>
      </c>
      <c r="G11">
        <v>2.681</v>
      </c>
      <c r="H11">
        <v>5.4</v>
      </c>
      <c r="I11">
        <v>10017</v>
      </c>
      <c r="J11">
        <v>92.919899999999998</v>
      </c>
      <c r="K11">
        <v>23.23</v>
      </c>
      <c r="L11">
        <f t="shared" si="0"/>
        <v>496.72800000000001</v>
      </c>
      <c r="M11">
        <v>523.73</v>
      </c>
    </row>
    <row r="12" spans="1:23" x14ac:dyDescent="0.3">
      <c r="A12" s="2">
        <v>40963</v>
      </c>
      <c r="B12" s="3">
        <v>0.45798611111111109</v>
      </c>
      <c r="C12">
        <v>351</v>
      </c>
      <c r="D12">
        <v>52.4</v>
      </c>
      <c r="E12">
        <v>29.878</v>
      </c>
      <c r="F12">
        <v>29.49</v>
      </c>
      <c r="G12">
        <v>2.681</v>
      </c>
      <c r="H12">
        <v>5.24</v>
      </c>
      <c r="I12">
        <v>10058</v>
      </c>
      <c r="J12">
        <v>93.274199999999993</v>
      </c>
      <c r="K12">
        <v>23.21</v>
      </c>
      <c r="L12">
        <f t="shared" si="0"/>
        <v>493.85200000000003</v>
      </c>
      <c r="M12">
        <v>523.73</v>
      </c>
    </row>
    <row r="13" spans="1:23" x14ac:dyDescent="0.3">
      <c r="A13" s="2">
        <v>40963</v>
      </c>
      <c r="B13" s="3">
        <v>0.45821759259259265</v>
      </c>
      <c r="C13">
        <v>371</v>
      </c>
      <c r="D13">
        <v>52.28</v>
      </c>
      <c r="E13">
        <v>33.020000000000003</v>
      </c>
      <c r="F13">
        <v>29.49</v>
      </c>
      <c r="G13">
        <v>2.681</v>
      </c>
      <c r="H13">
        <v>5.26</v>
      </c>
      <c r="I13">
        <v>10090</v>
      </c>
      <c r="J13">
        <v>93.427099999999996</v>
      </c>
      <c r="K13">
        <v>23.17</v>
      </c>
      <c r="L13">
        <f t="shared" si="0"/>
        <v>490.71000000000004</v>
      </c>
      <c r="M13">
        <v>523.73</v>
      </c>
    </row>
    <row r="14" spans="1:23" x14ac:dyDescent="0.3">
      <c r="A14" s="2">
        <v>40963</v>
      </c>
      <c r="B14" s="3">
        <v>0.45843750000000005</v>
      </c>
      <c r="C14">
        <v>390</v>
      </c>
      <c r="D14">
        <v>52.19</v>
      </c>
      <c r="E14">
        <v>36.029000000000003</v>
      </c>
      <c r="F14">
        <v>29.49</v>
      </c>
      <c r="G14">
        <v>2.6549999999999998</v>
      </c>
      <c r="H14">
        <v>5.23</v>
      </c>
      <c r="I14">
        <v>10085</v>
      </c>
      <c r="J14">
        <v>93.282499999999999</v>
      </c>
      <c r="K14">
        <v>23.13</v>
      </c>
      <c r="L14">
        <f t="shared" si="0"/>
        <v>487.70100000000002</v>
      </c>
      <c r="M14">
        <v>523.73</v>
      </c>
    </row>
    <row r="15" spans="1:23" x14ac:dyDescent="0.3">
      <c r="A15" s="2">
        <v>40963</v>
      </c>
      <c r="B15" s="3">
        <v>0.4586689814814815</v>
      </c>
      <c r="C15">
        <v>410</v>
      </c>
      <c r="D15">
        <v>52.14</v>
      </c>
      <c r="E15">
        <v>38.985999999999997</v>
      </c>
      <c r="F15">
        <v>29.49</v>
      </c>
      <c r="G15">
        <v>2.681</v>
      </c>
      <c r="H15">
        <v>5.29</v>
      </c>
      <c r="I15">
        <v>10100</v>
      </c>
      <c r="J15">
        <v>93.351799999999997</v>
      </c>
      <c r="K15">
        <v>23.14</v>
      </c>
      <c r="L15">
        <f t="shared" si="0"/>
        <v>484.74400000000003</v>
      </c>
      <c r="M15">
        <v>523.73</v>
      </c>
    </row>
    <row r="16" spans="1:23" x14ac:dyDescent="0.3">
      <c r="A16" s="2">
        <v>40963</v>
      </c>
      <c r="B16" s="3">
        <v>0.4589699074074074</v>
      </c>
      <c r="C16">
        <v>436</v>
      </c>
      <c r="D16">
        <v>52.12</v>
      </c>
      <c r="E16">
        <v>42.008000000000003</v>
      </c>
      <c r="F16">
        <v>29.49</v>
      </c>
      <c r="G16">
        <v>2.681</v>
      </c>
      <c r="H16">
        <v>5.54</v>
      </c>
      <c r="I16">
        <v>10110</v>
      </c>
      <c r="J16">
        <v>93.4298</v>
      </c>
      <c r="K16">
        <v>23.11</v>
      </c>
      <c r="L16">
        <f t="shared" si="0"/>
        <v>481.72200000000004</v>
      </c>
      <c r="M16">
        <v>523.73</v>
      </c>
    </row>
    <row r="17" spans="1:13" x14ac:dyDescent="0.3">
      <c r="A17" s="2">
        <v>40963</v>
      </c>
      <c r="B17" s="3">
        <v>0.45927083333333335</v>
      </c>
      <c r="C17">
        <v>462</v>
      </c>
      <c r="D17">
        <v>52.08</v>
      </c>
      <c r="E17">
        <v>44.975999999999999</v>
      </c>
      <c r="F17">
        <v>29.49</v>
      </c>
      <c r="G17">
        <v>2.681</v>
      </c>
      <c r="H17">
        <v>5.69</v>
      </c>
      <c r="I17">
        <v>10115</v>
      </c>
      <c r="J17">
        <v>93.426000000000002</v>
      </c>
      <c r="K17">
        <v>23.07</v>
      </c>
      <c r="L17">
        <f t="shared" si="0"/>
        <v>478.75400000000002</v>
      </c>
      <c r="M17">
        <v>523.73</v>
      </c>
    </row>
    <row r="18" spans="1:13" x14ac:dyDescent="0.3">
      <c r="A18" s="2">
        <v>40963</v>
      </c>
      <c r="B18" s="3">
        <v>0.4595717592592593</v>
      </c>
      <c r="C18">
        <v>488</v>
      </c>
      <c r="D18">
        <v>51.96</v>
      </c>
      <c r="E18">
        <v>47.997</v>
      </c>
      <c r="F18">
        <v>29.49</v>
      </c>
      <c r="G18">
        <v>2.6549999999999998</v>
      </c>
      <c r="H18">
        <v>5.72</v>
      </c>
      <c r="I18">
        <v>10084</v>
      </c>
      <c r="J18">
        <v>92.991799999999998</v>
      </c>
      <c r="K18">
        <v>23.04</v>
      </c>
      <c r="L18">
        <f t="shared" si="0"/>
        <v>475.733</v>
      </c>
      <c r="M18">
        <v>523.73</v>
      </c>
    </row>
    <row r="19" spans="1:13" x14ac:dyDescent="0.3">
      <c r="A19" s="2">
        <v>40963</v>
      </c>
      <c r="B19" s="3">
        <v>0.45994212962962966</v>
      </c>
      <c r="C19">
        <v>520</v>
      </c>
      <c r="D19">
        <v>51.9</v>
      </c>
      <c r="E19">
        <v>50.968000000000004</v>
      </c>
      <c r="F19">
        <v>29.49</v>
      </c>
      <c r="G19">
        <v>2.6549999999999998</v>
      </c>
      <c r="H19">
        <v>5.77</v>
      </c>
      <c r="I19">
        <v>10063</v>
      </c>
      <c r="J19">
        <v>92.722999999999999</v>
      </c>
      <c r="K19">
        <v>23</v>
      </c>
      <c r="L19">
        <f t="shared" si="0"/>
        <v>472.762</v>
      </c>
      <c r="M19">
        <v>523.73</v>
      </c>
    </row>
    <row r="20" spans="1:13" x14ac:dyDescent="0.3">
      <c r="A20" s="2">
        <v>40963</v>
      </c>
      <c r="B20" s="3">
        <v>0.4604050925925926</v>
      </c>
      <c r="C20">
        <v>560</v>
      </c>
      <c r="D20">
        <v>51.83</v>
      </c>
      <c r="E20">
        <v>53.973999999999997</v>
      </c>
      <c r="F20">
        <v>29.49</v>
      </c>
      <c r="G20">
        <v>2.681</v>
      </c>
      <c r="H20">
        <v>6.71</v>
      </c>
      <c r="I20">
        <v>10062</v>
      </c>
      <c r="J20">
        <v>92.639700000000005</v>
      </c>
      <c r="K20">
        <v>23.02</v>
      </c>
      <c r="L20">
        <f t="shared" si="0"/>
        <v>469.75600000000003</v>
      </c>
      <c r="M20">
        <v>523.73</v>
      </c>
    </row>
    <row r="21" spans="1:13" x14ac:dyDescent="0.3">
      <c r="A21" s="2">
        <v>40963</v>
      </c>
      <c r="B21" s="3">
        <v>0.46085648148148151</v>
      </c>
      <c r="C21">
        <v>599</v>
      </c>
      <c r="D21">
        <v>51.77</v>
      </c>
      <c r="E21">
        <v>57.026000000000003</v>
      </c>
      <c r="F21">
        <v>29.49</v>
      </c>
      <c r="G21">
        <v>2.6549999999999998</v>
      </c>
      <c r="H21">
        <v>7.29</v>
      </c>
      <c r="I21">
        <v>10043</v>
      </c>
      <c r="J21">
        <v>92.3977</v>
      </c>
      <c r="K21">
        <v>23.01</v>
      </c>
      <c r="L21">
        <f t="shared" si="0"/>
        <v>466.70400000000001</v>
      </c>
      <c r="M21">
        <v>523.73</v>
      </c>
    </row>
    <row r="22" spans="1:13" x14ac:dyDescent="0.3">
      <c r="A22" s="2">
        <v>40963</v>
      </c>
      <c r="B22" s="3">
        <v>0.4611574074074074</v>
      </c>
      <c r="C22">
        <v>625</v>
      </c>
      <c r="D22">
        <v>51.51</v>
      </c>
      <c r="E22">
        <v>59.981000000000002</v>
      </c>
      <c r="F22">
        <v>29.49</v>
      </c>
      <c r="G22">
        <v>2.6549999999999998</v>
      </c>
      <c r="H22">
        <v>7.61</v>
      </c>
      <c r="I22">
        <v>9957</v>
      </c>
      <c r="J22">
        <v>91.293000000000006</v>
      </c>
      <c r="K22">
        <v>22.99</v>
      </c>
      <c r="L22">
        <f t="shared" si="0"/>
        <v>463.74900000000002</v>
      </c>
      <c r="M22">
        <v>523.73</v>
      </c>
    </row>
    <row r="23" spans="1:13" x14ac:dyDescent="0.3">
      <c r="A23" s="2">
        <v>40963</v>
      </c>
      <c r="B23" s="3">
        <v>0.46137731481481481</v>
      </c>
      <c r="C23">
        <v>644</v>
      </c>
      <c r="D23">
        <v>51.25</v>
      </c>
      <c r="E23">
        <v>62.975000000000001</v>
      </c>
      <c r="F23">
        <v>29.49</v>
      </c>
      <c r="G23">
        <v>2.6549999999999998</v>
      </c>
      <c r="H23">
        <v>8</v>
      </c>
      <c r="I23">
        <v>9827</v>
      </c>
      <c r="J23">
        <v>89.801100000000005</v>
      </c>
      <c r="K23">
        <v>23.05</v>
      </c>
      <c r="L23">
        <f t="shared" si="0"/>
        <v>460.755</v>
      </c>
      <c r="M23">
        <v>523.73</v>
      </c>
    </row>
    <row r="24" spans="1:13" x14ac:dyDescent="0.3">
      <c r="A24" s="2">
        <v>40963</v>
      </c>
      <c r="B24" s="3">
        <v>0.46175925925925931</v>
      </c>
      <c r="C24">
        <v>677</v>
      </c>
      <c r="D24">
        <v>50.42</v>
      </c>
      <c r="E24">
        <v>65.977999999999994</v>
      </c>
      <c r="F24">
        <v>29.49</v>
      </c>
      <c r="G24">
        <v>2.6549999999999998</v>
      </c>
      <c r="H24">
        <v>8.32</v>
      </c>
      <c r="I24">
        <v>9268</v>
      </c>
      <c r="J24">
        <v>83.786699999999996</v>
      </c>
      <c r="K24">
        <v>23.55</v>
      </c>
      <c r="L24">
        <f t="shared" si="0"/>
        <v>457.75200000000001</v>
      </c>
      <c r="M24">
        <v>523.73</v>
      </c>
    </row>
    <row r="25" spans="1:13" x14ac:dyDescent="0.3">
      <c r="A25" s="2">
        <v>40963</v>
      </c>
      <c r="B25" s="3">
        <v>0.46197916666666672</v>
      </c>
      <c r="C25">
        <v>696</v>
      </c>
      <c r="D25">
        <v>50.18</v>
      </c>
      <c r="E25">
        <v>69.063000000000002</v>
      </c>
      <c r="F25">
        <v>29.49</v>
      </c>
      <c r="G25">
        <v>2.681</v>
      </c>
      <c r="H25">
        <v>7.93</v>
      </c>
      <c r="I25">
        <v>8992</v>
      </c>
      <c r="J25">
        <v>81.032200000000003</v>
      </c>
      <c r="K25">
        <v>24.05</v>
      </c>
      <c r="L25">
        <f t="shared" si="0"/>
        <v>454.66700000000003</v>
      </c>
      <c r="M25">
        <v>523.73</v>
      </c>
    </row>
    <row r="26" spans="1:13" x14ac:dyDescent="0.3">
      <c r="A26" s="2">
        <v>40963</v>
      </c>
      <c r="B26" s="3">
        <v>0.46221064814814816</v>
      </c>
      <c r="C26">
        <v>716</v>
      </c>
      <c r="D26">
        <v>49.89</v>
      </c>
      <c r="E26">
        <v>72.081000000000003</v>
      </c>
      <c r="F26">
        <v>29.49</v>
      </c>
      <c r="G26">
        <v>2.6549999999999998</v>
      </c>
      <c r="H26">
        <v>7.79</v>
      </c>
      <c r="I26">
        <v>8733</v>
      </c>
      <c r="J26">
        <v>78.405900000000003</v>
      </c>
      <c r="K26">
        <v>24.56</v>
      </c>
      <c r="L26">
        <f t="shared" si="0"/>
        <v>451.649</v>
      </c>
      <c r="M26">
        <v>523.73</v>
      </c>
    </row>
    <row r="27" spans="1:13" x14ac:dyDescent="0.3">
      <c r="A27" s="2">
        <v>40963</v>
      </c>
      <c r="B27" s="3">
        <v>0.46243055555555557</v>
      </c>
      <c r="C27">
        <v>735</v>
      </c>
      <c r="D27">
        <v>49.79</v>
      </c>
      <c r="E27">
        <v>75.195999999999998</v>
      </c>
      <c r="F27">
        <v>29.49</v>
      </c>
      <c r="G27">
        <v>2.6549999999999998</v>
      </c>
      <c r="H27">
        <v>7.84</v>
      </c>
      <c r="I27">
        <v>8498</v>
      </c>
      <c r="J27">
        <v>76.197100000000006</v>
      </c>
      <c r="K27">
        <v>24.72</v>
      </c>
      <c r="L27">
        <f t="shared" si="0"/>
        <v>448.53399999999999</v>
      </c>
      <c r="M27">
        <v>523.73</v>
      </c>
    </row>
    <row r="28" spans="1:13" x14ac:dyDescent="0.3">
      <c r="A28" s="2">
        <v>40963</v>
      </c>
      <c r="B28" s="3">
        <v>0.46281250000000002</v>
      </c>
      <c r="C28">
        <v>768</v>
      </c>
      <c r="D28">
        <v>49.72</v>
      </c>
      <c r="E28">
        <v>78.114000000000004</v>
      </c>
      <c r="F28">
        <v>29.49</v>
      </c>
      <c r="G28">
        <v>2.6549999999999998</v>
      </c>
      <c r="H28">
        <v>7.98</v>
      </c>
      <c r="I28">
        <v>8262</v>
      </c>
      <c r="J28">
        <v>74.014099999999999</v>
      </c>
      <c r="K28">
        <v>24.79</v>
      </c>
      <c r="L28">
        <f t="shared" si="0"/>
        <v>445.61599999999999</v>
      </c>
      <c r="M28">
        <v>523.73</v>
      </c>
    </row>
    <row r="29" spans="1:13" x14ac:dyDescent="0.3">
      <c r="A29" s="2">
        <v>40963</v>
      </c>
      <c r="B29" s="3">
        <v>0.46311342592592597</v>
      </c>
      <c r="C29">
        <v>794</v>
      </c>
      <c r="D29">
        <v>49.58</v>
      </c>
      <c r="E29">
        <v>81.117000000000004</v>
      </c>
      <c r="F29">
        <v>29.49</v>
      </c>
      <c r="G29">
        <v>2.6549999999999998</v>
      </c>
      <c r="H29">
        <v>8.11</v>
      </c>
      <c r="I29">
        <v>8102</v>
      </c>
      <c r="J29">
        <v>72.440799999999996</v>
      </c>
      <c r="K29">
        <v>25.02</v>
      </c>
      <c r="L29">
        <f t="shared" si="0"/>
        <v>442.613</v>
      </c>
      <c r="M29">
        <v>523.73</v>
      </c>
    </row>
    <row r="30" spans="1:13" x14ac:dyDescent="0.3">
      <c r="A30" s="2">
        <v>40963</v>
      </c>
      <c r="B30" s="3">
        <v>0.46341435185185187</v>
      </c>
      <c r="C30">
        <v>820</v>
      </c>
      <c r="D30">
        <v>49.34</v>
      </c>
      <c r="E30">
        <v>84.034999999999997</v>
      </c>
      <c r="F30">
        <v>29.49</v>
      </c>
      <c r="G30">
        <v>2.6549999999999998</v>
      </c>
      <c r="H30">
        <v>8.19</v>
      </c>
      <c r="I30">
        <v>7938</v>
      </c>
      <c r="J30">
        <v>70.7453</v>
      </c>
      <c r="K30">
        <v>25.23</v>
      </c>
      <c r="L30">
        <f t="shared" si="0"/>
        <v>439.69500000000005</v>
      </c>
      <c r="M30">
        <v>523.73</v>
      </c>
    </row>
    <row r="31" spans="1:13" x14ac:dyDescent="0.3">
      <c r="A31" s="2">
        <v>40963</v>
      </c>
      <c r="B31" s="3">
        <v>0.46364583333333331</v>
      </c>
      <c r="C31">
        <v>840</v>
      </c>
      <c r="D31">
        <v>49.3</v>
      </c>
      <c r="E31">
        <v>87.031000000000006</v>
      </c>
      <c r="F31">
        <v>29.49</v>
      </c>
      <c r="G31">
        <v>2.6549999999999998</v>
      </c>
      <c r="H31">
        <v>8.25</v>
      </c>
      <c r="I31">
        <v>7855</v>
      </c>
      <c r="J31">
        <v>69.979500000000002</v>
      </c>
      <c r="K31">
        <v>25.28</v>
      </c>
      <c r="L31">
        <f t="shared" si="0"/>
        <v>436.69900000000001</v>
      </c>
      <c r="M31">
        <v>523.73</v>
      </c>
    </row>
    <row r="32" spans="1:13" x14ac:dyDescent="0.3">
      <c r="A32" s="2">
        <v>40963</v>
      </c>
      <c r="B32" s="3">
        <v>0.46386574074074072</v>
      </c>
      <c r="C32">
        <v>859</v>
      </c>
      <c r="D32">
        <v>49.22</v>
      </c>
      <c r="E32">
        <v>90.006</v>
      </c>
      <c r="F32">
        <v>29.49</v>
      </c>
      <c r="G32">
        <v>2.6549999999999998</v>
      </c>
      <c r="H32">
        <v>8.33</v>
      </c>
      <c r="I32">
        <v>7793</v>
      </c>
      <c r="J32">
        <v>69.352500000000006</v>
      </c>
      <c r="K32">
        <v>25.32</v>
      </c>
      <c r="L32">
        <f t="shared" si="0"/>
        <v>433.72400000000005</v>
      </c>
      <c r="M32">
        <v>523.73</v>
      </c>
    </row>
    <row r="33" spans="1:13" x14ac:dyDescent="0.3">
      <c r="A33" s="2">
        <v>40963</v>
      </c>
      <c r="B33" s="3">
        <v>0.46409722222222227</v>
      </c>
      <c r="C33">
        <v>879</v>
      </c>
      <c r="D33">
        <v>49.15</v>
      </c>
      <c r="E33">
        <v>92.995999999999995</v>
      </c>
      <c r="F33">
        <v>29.49</v>
      </c>
      <c r="G33">
        <v>2.6549999999999998</v>
      </c>
      <c r="H33">
        <v>8.41</v>
      </c>
      <c r="I33">
        <v>7744</v>
      </c>
      <c r="J33">
        <v>68.851399999999998</v>
      </c>
      <c r="K33">
        <v>25.36</v>
      </c>
      <c r="L33">
        <f t="shared" si="0"/>
        <v>430.73400000000004</v>
      </c>
      <c r="M33">
        <v>523.73</v>
      </c>
    </row>
    <row r="34" spans="1:13" x14ac:dyDescent="0.3">
      <c r="A34" s="2">
        <v>40963</v>
      </c>
      <c r="B34" s="3">
        <v>0.46439814814814817</v>
      </c>
      <c r="C34">
        <v>905</v>
      </c>
      <c r="D34">
        <v>49.03</v>
      </c>
      <c r="E34">
        <v>95.954999999999998</v>
      </c>
      <c r="F34">
        <v>29.49</v>
      </c>
      <c r="G34">
        <v>2.6549999999999998</v>
      </c>
      <c r="H34">
        <v>8.56</v>
      </c>
      <c r="I34">
        <v>7693</v>
      </c>
      <c r="J34">
        <v>68.286900000000003</v>
      </c>
      <c r="K34">
        <v>25.4</v>
      </c>
      <c r="L34">
        <f t="shared" si="0"/>
        <v>427.77500000000003</v>
      </c>
      <c r="M34">
        <v>523.73</v>
      </c>
    </row>
    <row r="35" spans="1:13" x14ac:dyDescent="0.3">
      <c r="A35" s="2">
        <v>40963</v>
      </c>
      <c r="B35" s="3">
        <v>0.46462962962962961</v>
      </c>
      <c r="C35">
        <v>925</v>
      </c>
      <c r="D35">
        <v>48.98</v>
      </c>
      <c r="E35">
        <v>99.146000000000001</v>
      </c>
      <c r="F35">
        <v>29.49</v>
      </c>
      <c r="G35">
        <v>2.6549999999999998</v>
      </c>
      <c r="H35">
        <v>8.6199999999999992</v>
      </c>
      <c r="I35">
        <v>7688</v>
      </c>
      <c r="J35">
        <v>68.196399999999997</v>
      </c>
      <c r="K35">
        <v>25.45</v>
      </c>
      <c r="L35">
        <f t="shared" si="0"/>
        <v>424.584</v>
      </c>
      <c r="M35">
        <v>523.73</v>
      </c>
    </row>
    <row r="36" spans="1:13" x14ac:dyDescent="0.3">
      <c r="A36" s="2">
        <v>40963</v>
      </c>
      <c r="B36" s="3">
        <v>0.46484953703703702</v>
      </c>
      <c r="C36">
        <v>944</v>
      </c>
      <c r="D36">
        <v>48.84</v>
      </c>
      <c r="E36">
        <v>102.154</v>
      </c>
      <c r="F36">
        <v>29.49</v>
      </c>
      <c r="G36">
        <v>2.6549999999999998</v>
      </c>
      <c r="H36">
        <v>8.73</v>
      </c>
      <c r="I36">
        <v>7672</v>
      </c>
      <c r="J36">
        <v>67.921700000000001</v>
      </c>
      <c r="K36">
        <v>25.46</v>
      </c>
      <c r="L36">
        <f t="shared" si="0"/>
        <v>421.57600000000002</v>
      </c>
      <c r="M36">
        <v>523.73</v>
      </c>
    </row>
    <row r="37" spans="1:13" x14ac:dyDescent="0.3">
      <c r="A37" s="2">
        <v>40963</v>
      </c>
      <c r="B37" s="3">
        <v>0.46515046296296297</v>
      </c>
      <c r="C37">
        <v>970</v>
      </c>
      <c r="D37">
        <v>48.77</v>
      </c>
      <c r="E37">
        <v>105.117</v>
      </c>
      <c r="F37">
        <v>29.49</v>
      </c>
      <c r="G37">
        <v>2.6549999999999998</v>
      </c>
      <c r="H37">
        <v>8.7200000000000006</v>
      </c>
      <c r="I37">
        <v>7698</v>
      </c>
      <c r="J37">
        <v>68.092600000000004</v>
      </c>
      <c r="K37">
        <v>25.44</v>
      </c>
      <c r="L37">
        <f t="shared" si="0"/>
        <v>418.613</v>
      </c>
      <c r="M37">
        <v>523.73</v>
      </c>
    </row>
    <row r="38" spans="1:13" x14ac:dyDescent="0.3">
      <c r="A38" s="2">
        <v>40963</v>
      </c>
      <c r="B38" s="3">
        <v>0.46538194444444447</v>
      </c>
      <c r="C38">
        <v>990</v>
      </c>
      <c r="D38">
        <v>48.65</v>
      </c>
      <c r="E38">
        <v>107.90600000000001</v>
      </c>
      <c r="F38">
        <v>29.49</v>
      </c>
      <c r="G38">
        <v>2.6549999999999998</v>
      </c>
      <c r="H38">
        <v>8.84</v>
      </c>
      <c r="I38">
        <v>7712</v>
      </c>
      <c r="J38">
        <v>68.109800000000007</v>
      </c>
      <c r="K38">
        <v>25.46</v>
      </c>
      <c r="L38">
        <f t="shared" si="0"/>
        <v>415.82400000000001</v>
      </c>
      <c r="M38">
        <v>523.73</v>
      </c>
    </row>
    <row r="39" spans="1:13" x14ac:dyDescent="0.3">
      <c r="A39" s="2">
        <v>40963</v>
      </c>
      <c r="B39" s="3">
        <v>0.46560185185185188</v>
      </c>
      <c r="C39">
        <v>1009</v>
      </c>
      <c r="D39">
        <v>48.58</v>
      </c>
      <c r="E39">
        <v>111.01300000000001</v>
      </c>
      <c r="F39">
        <v>29.49</v>
      </c>
      <c r="G39">
        <v>2.6549999999999998</v>
      </c>
      <c r="H39">
        <v>8.8699999999999992</v>
      </c>
      <c r="I39">
        <v>7755</v>
      </c>
      <c r="J39">
        <v>68.4268</v>
      </c>
      <c r="K39">
        <v>25.51</v>
      </c>
      <c r="L39">
        <f t="shared" si="0"/>
        <v>412.71699999999998</v>
      </c>
      <c r="M39">
        <v>523.73</v>
      </c>
    </row>
    <row r="40" spans="1:13" x14ac:dyDescent="0.3">
      <c r="A40" s="2">
        <v>40963</v>
      </c>
      <c r="B40" s="3">
        <v>0.46583333333333332</v>
      </c>
      <c r="C40">
        <v>1029</v>
      </c>
      <c r="D40">
        <v>48.5</v>
      </c>
      <c r="E40">
        <v>114.03700000000001</v>
      </c>
      <c r="F40">
        <v>29.49</v>
      </c>
      <c r="G40">
        <v>2.6549999999999998</v>
      </c>
      <c r="H40">
        <v>8.8699999999999992</v>
      </c>
      <c r="I40">
        <v>7815</v>
      </c>
      <c r="J40">
        <v>68.888900000000007</v>
      </c>
      <c r="K40">
        <v>25.53</v>
      </c>
      <c r="L40">
        <f t="shared" si="0"/>
        <v>409.69299999999998</v>
      </c>
      <c r="M40">
        <v>523.73</v>
      </c>
    </row>
    <row r="41" spans="1:13" x14ac:dyDescent="0.3">
      <c r="A41" s="2">
        <v>40963</v>
      </c>
      <c r="B41" s="3">
        <v>0.46605324074074073</v>
      </c>
      <c r="C41">
        <v>1048</v>
      </c>
      <c r="D41">
        <v>48.41</v>
      </c>
      <c r="E41">
        <v>117.128</v>
      </c>
      <c r="F41">
        <v>29.49</v>
      </c>
      <c r="G41">
        <v>2.6549999999999998</v>
      </c>
      <c r="H41">
        <v>8.9499999999999993</v>
      </c>
      <c r="I41">
        <v>7917</v>
      </c>
      <c r="J41">
        <v>69.697699999999998</v>
      </c>
      <c r="K41">
        <v>25.73</v>
      </c>
      <c r="L41">
        <f t="shared" si="0"/>
        <v>406.60200000000003</v>
      </c>
      <c r="M41">
        <v>523.73</v>
      </c>
    </row>
    <row r="42" spans="1:13" x14ac:dyDescent="0.3">
      <c r="A42" s="2">
        <v>40963</v>
      </c>
      <c r="B42" s="3">
        <v>0.46635416666666668</v>
      </c>
      <c r="C42">
        <v>1074</v>
      </c>
      <c r="D42">
        <v>48.36</v>
      </c>
      <c r="E42">
        <v>120.021</v>
      </c>
      <c r="F42">
        <v>29.49</v>
      </c>
      <c r="G42">
        <v>2.6549999999999998</v>
      </c>
      <c r="H42">
        <v>8.9700000000000006</v>
      </c>
      <c r="I42">
        <v>8068</v>
      </c>
      <c r="J42">
        <v>70.978099999999998</v>
      </c>
      <c r="K42">
        <v>25.91</v>
      </c>
      <c r="L42">
        <f t="shared" si="0"/>
        <v>403.709</v>
      </c>
      <c r="M42">
        <v>523.73</v>
      </c>
    </row>
    <row r="43" spans="1:13" x14ac:dyDescent="0.3">
      <c r="A43" s="2">
        <v>40963</v>
      </c>
      <c r="B43" s="3">
        <v>0.46665509259259264</v>
      </c>
      <c r="C43">
        <v>1100</v>
      </c>
      <c r="D43">
        <v>48.29</v>
      </c>
      <c r="E43">
        <v>123.128</v>
      </c>
      <c r="F43">
        <v>29.49</v>
      </c>
      <c r="G43">
        <v>2.629</v>
      </c>
      <c r="H43">
        <v>9.0500000000000007</v>
      </c>
      <c r="I43">
        <v>8221</v>
      </c>
      <c r="J43">
        <v>72.254599999999996</v>
      </c>
      <c r="K43">
        <v>26.01</v>
      </c>
      <c r="L43">
        <f t="shared" si="0"/>
        <v>400.60200000000003</v>
      </c>
      <c r="M43">
        <v>523.73</v>
      </c>
    </row>
    <row r="44" spans="1:13" x14ac:dyDescent="0.3">
      <c r="A44" s="2">
        <v>40963</v>
      </c>
      <c r="B44" s="3">
        <v>0.46711805555555558</v>
      </c>
      <c r="C44">
        <v>1140</v>
      </c>
      <c r="D44">
        <v>48.22</v>
      </c>
      <c r="E44">
        <v>126.17100000000001</v>
      </c>
      <c r="F44">
        <v>29.49</v>
      </c>
      <c r="G44">
        <v>2.629</v>
      </c>
      <c r="H44">
        <v>9.1199999999999992</v>
      </c>
      <c r="I44">
        <v>8444</v>
      </c>
      <c r="J44">
        <v>74.153099999999995</v>
      </c>
      <c r="K44">
        <v>26.34</v>
      </c>
      <c r="L44">
        <f t="shared" si="0"/>
        <v>397.55900000000003</v>
      </c>
      <c r="M44">
        <v>523.73</v>
      </c>
    </row>
    <row r="45" spans="1:13" x14ac:dyDescent="0.3">
      <c r="A45" s="2">
        <v>40963</v>
      </c>
      <c r="B45" s="3">
        <v>0.46741898148148153</v>
      </c>
      <c r="C45">
        <v>1166</v>
      </c>
      <c r="D45">
        <v>48.18</v>
      </c>
      <c r="E45">
        <v>129.09100000000001</v>
      </c>
      <c r="F45">
        <v>29.49</v>
      </c>
      <c r="G45">
        <v>2.629</v>
      </c>
      <c r="H45">
        <v>9.1</v>
      </c>
      <c r="I45">
        <v>8538</v>
      </c>
      <c r="J45">
        <v>74.934299999999993</v>
      </c>
      <c r="K45">
        <v>26.34</v>
      </c>
      <c r="L45">
        <f t="shared" si="0"/>
        <v>394.63900000000001</v>
      </c>
      <c r="M45">
        <v>523.73</v>
      </c>
    </row>
    <row r="46" spans="1:13" x14ac:dyDescent="0.3">
      <c r="A46" s="2">
        <v>40963</v>
      </c>
      <c r="B46" s="3">
        <v>0.46771990740740743</v>
      </c>
      <c r="C46">
        <v>1192</v>
      </c>
      <c r="D46">
        <v>48.09</v>
      </c>
      <c r="E46">
        <v>132.11099999999999</v>
      </c>
      <c r="F46">
        <v>29.49</v>
      </c>
      <c r="G46">
        <v>2.6549999999999998</v>
      </c>
      <c r="H46">
        <v>9.1300000000000008</v>
      </c>
      <c r="I46">
        <v>8613</v>
      </c>
      <c r="J46">
        <v>75.5107</v>
      </c>
      <c r="K46">
        <v>26.48</v>
      </c>
      <c r="L46">
        <f t="shared" si="0"/>
        <v>391.61900000000003</v>
      </c>
      <c r="M46">
        <v>523.73</v>
      </c>
    </row>
    <row r="47" spans="1:13" x14ac:dyDescent="0.3">
      <c r="A47" s="2">
        <v>40963</v>
      </c>
      <c r="B47" s="3">
        <v>0.46802083333333333</v>
      </c>
      <c r="C47">
        <v>1218</v>
      </c>
      <c r="D47">
        <v>48.03</v>
      </c>
      <c r="E47">
        <v>135.04900000000001</v>
      </c>
      <c r="F47">
        <v>29.49</v>
      </c>
      <c r="G47">
        <v>2.6549999999999998</v>
      </c>
      <c r="H47">
        <v>9.19</v>
      </c>
      <c r="I47">
        <v>8654</v>
      </c>
      <c r="J47">
        <v>75.808599999999998</v>
      </c>
      <c r="K47">
        <v>26.5</v>
      </c>
      <c r="L47">
        <f t="shared" si="0"/>
        <v>388.68100000000004</v>
      </c>
      <c r="M47">
        <v>523.73</v>
      </c>
    </row>
    <row r="48" spans="1:13" x14ac:dyDescent="0.3">
      <c r="A48" s="2">
        <v>40963</v>
      </c>
      <c r="B48" s="3">
        <v>0.46847222222222223</v>
      </c>
      <c r="C48">
        <v>1257</v>
      </c>
      <c r="D48">
        <v>47.99</v>
      </c>
      <c r="E48">
        <v>138.02000000000001</v>
      </c>
      <c r="F48">
        <v>29.49</v>
      </c>
      <c r="G48">
        <v>2.6549999999999998</v>
      </c>
      <c r="H48">
        <v>9.24</v>
      </c>
      <c r="I48">
        <v>8684</v>
      </c>
      <c r="J48">
        <v>76.022300000000001</v>
      </c>
      <c r="K48">
        <v>26.56</v>
      </c>
      <c r="L48">
        <f t="shared" si="0"/>
        <v>385.71000000000004</v>
      </c>
      <c r="M48">
        <v>523.73</v>
      </c>
    </row>
    <row r="49" spans="1:13" x14ac:dyDescent="0.3">
      <c r="A49" s="2">
        <v>40963</v>
      </c>
      <c r="B49" s="3">
        <v>0.46877314814814819</v>
      </c>
      <c r="C49">
        <v>1283</v>
      </c>
      <c r="D49">
        <v>47.96</v>
      </c>
      <c r="E49">
        <v>141.03700000000001</v>
      </c>
      <c r="F49">
        <v>29.49</v>
      </c>
      <c r="G49">
        <v>2.629</v>
      </c>
      <c r="H49">
        <v>9.31</v>
      </c>
      <c r="I49">
        <v>8715</v>
      </c>
      <c r="J49">
        <v>76.266000000000005</v>
      </c>
      <c r="K49">
        <v>26.56</v>
      </c>
      <c r="L49">
        <f t="shared" si="0"/>
        <v>382.69299999999998</v>
      </c>
      <c r="M49">
        <v>523.73</v>
      </c>
    </row>
    <row r="50" spans="1:13" x14ac:dyDescent="0.3">
      <c r="A50" s="2">
        <v>40963</v>
      </c>
      <c r="B50" s="3">
        <v>0.46922453703703704</v>
      </c>
      <c r="C50">
        <v>1322</v>
      </c>
      <c r="D50">
        <v>47.92</v>
      </c>
      <c r="E50">
        <v>144.10599999999999</v>
      </c>
      <c r="F50">
        <v>29.49</v>
      </c>
      <c r="G50">
        <v>2.629</v>
      </c>
      <c r="H50">
        <v>9.3699999999999992</v>
      </c>
      <c r="I50">
        <v>8691</v>
      </c>
      <c r="J50">
        <v>76.007099999999994</v>
      </c>
      <c r="K50">
        <v>26.6</v>
      </c>
      <c r="L50">
        <f t="shared" si="0"/>
        <v>379.62400000000002</v>
      </c>
      <c r="M50">
        <v>523.73</v>
      </c>
    </row>
    <row r="51" spans="1:13" x14ac:dyDescent="0.3">
      <c r="A51" s="2">
        <v>40963</v>
      </c>
      <c r="B51" s="3">
        <v>0.46944444444444444</v>
      </c>
      <c r="C51">
        <v>1341</v>
      </c>
      <c r="D51">
        <v>47.91</v>
      </c>
      <c r="E51">
        <v>147.12100000000001</v>
      </c>
      <c r="F51">
        <v>29.49</v>
      </c>
      <c r="G51">
        <v>2.629</v>
      </c>
      <c r="H51">
        <v>9.3800000000000008</v>
      </c>
      <c r="I51">
        <v>8686</v>
      </c>
      <c r="J51">
        <v>75.962199999999996</v>
      </c>
      <c r="K51">
        <v>26.57</v>
      </c>
      <c r="L51">
        <f t="shared" si="0"/>
        <v>376.60900000000004</v>
      </c>
      <c r="M51">
        <v>523.73</v>
      </c>
    </row>
    <row r="52" spans="1:13" x14ac:dyDescent="0.3">
      <c r="A52" s="2">
        <v>40963</v>
      </c>
      <c r="B52" s="3">
        <v>0.46967592592592594</v>
      </c>
      <c r="C52">
        <v>1361</v>
      </c>
      <c r="D52">
        <v>47.87</v>
      </c>
      <c r="E52">
        <v>149.96700000000001</v>
      </c>
      <c r="F52">
        <v>29.49</v>
      </c>
      <c r="G52">
        <v>2.629</v>
      </c>
      <c r="H52">
        <v>9.34</v>
      </c>
      <c r="I52">
        <v>8670</v>
      </c>
      <c r="J52">
        <v>75.784700000000001</v>
      </c>
      <c r="K52">
        <v>26.58</v>
      </c>
      <c r="L52">
        <f t="shared" si="0"/>
        <v>373.76300000000003</v>
      </c>
      <c r="M52">
        <v>523.73</v>
      </c>
    </row>
    <row r="53" spans="1:13" x14ac:dyDescent="0.3">
      <c r="A53" s="2">
        <v>40963</v>
      </c>
      <c r="B53" s="3">
        <v>0.4699768518518519</v>
      </c>
      <c r="C53">
        <v>1387</v>
      </c>
      <c r="D53">
        <v>47.74</v>
      </c>
      <c r="E53">
        <v>159.99799999999999</v>
      </c>
      <c r="F53">
        <v>29.49</v>
      </c>
      <c r="G53">
        <v>2.629</v>
      </c>
      <c r="H53">
        <v>9.4</v>
      </c>
      <c r="I53">
        <v>8544</v>
      </c>
      <c r="J53">
        <v>74.547300000000007</v>
      </c>
      <c r="K53">
        <v>26.63</v>
      </c>
      <c r="L53">
        <f t="shared" si="0"/>
        <v>363.73200000000003</v>
      </c>
      <c r="M53">
        <v>523.73</v>
      </c>
    </row>
    <row r="54" spans="1:13" x14ac:dyDescent="0.3">
      <c r="A54" s="2">
        <v>40963</v>
      </c>
      <c r="B54" s="3">
        <v>0.47081018518518525</v>
      </c>
      <c r="C54">
        <v>1459</v>
      </c>
      <c r="D54">
        <v>47.65</v>
      </c>
      <c r="E54">
        <v>169.82599999999999</v>
      </c>
      <c r="F54">
        <v>29.49</v>
      </c>
      <c r="G54">
        <v>2.629</v>
      </c>
      <c r="H54">
        <v>9.41</v>
      </c>
      <c r="I54">
        <v>8234</v>
      </c>
      <c r="J54">
        <v>71.757800000000003</v>
      </c>
      <c r="K54">
        <v>26.58</v>
      </c>
      <c r="L54">
        <f t="shared" si="0"/>
        <v>353.904</v>
      </c>
      <c r="M54">
        <v>523.73</v>
      </c>
    </row>
    <row r="55" spans="1:13" x14ac:dyDescent="0.3">
      <c r="A55" s="2">
        <v>40963</v>
      </c>
      <c r="B55" s="3">
        <v>0.4715625</v>
      </c>
      <c r="C55">
        <v>1524</v>
      </c>
      <c r="D55">
        <v>47.6</v>
      </c>
      <c r="E55">
        <v>179.89099999999999</v>
      </c>
      <c r="F55">
        <v>29.49</v>
      </c>
      <c r="G55">
        <v>2.6549999999999998</v>
      </c>
      <c r="H55">
        <v>9.4600000000000009</v>
      </c>
      <c r="I55">
        <v>8084</v>
      </c>
      <c r="J55">
        <v>70.399000000000001</v>
      </c>
      <c r="K55">
        <v>26.56</v>
      </c>
      <c r="L55">
        <f t="shared" si="0"/>
        <v>343.83900000000006</v>
      </c>
      <c r="M55">
        <v>523.73</v>
      </c>
    </row>
    <row r="56" spans="1:13" x14ac:dyDescent="0.3">
      <c r="A56" s="2">
        <v>40963</v>
      </c>
      <c r="B56" s="3">
        <v>0.47209490740740745</v>
      </c>
      <c r="C56">
        <v>1570</v>
      </c>
      <c r="D56">
        <v>47.54</v>
      </c>
      <c r="E56">
        <v>189.96899999999999</v>
      </c>
      <c r="F56">
        <v>29.49</v>
      </c>
      <c r="G56">
        <v>2.629</v>
      </c>
      <c r="H56">
        <v>9.5299999999999994</v>
      </c>
      <c r="I56">
        <v>7775</v>
      </c>
      <c r="J56">
        <v>67.655100000000004</v>
      </c>
      <c r="K56">
        <v>26.73</v>
      </c>
      <c r="L56">
        <f t="shared" si="0"/>
        <v>333.76100000000002</v>
      </c>
      <c r="M56">
        <v>523.73</v>
      </c>
    </row>
    <row r="57" spans="1:13" x14ac:dyDescent="0.3">
      <c r="A57" s="2">
        <v>40963</v>
      </c>
      <c r="B57" s="3">
        <v>0.4727662037037037</v>
      </c>
      <c r="C57">
        <v>1628</v>
      </c>
      <c r="D57">
        <v>47.53</v>
      </c>
      <c r="E57">
        <v>198.95599999999999</v>
      </c>
      <c r="F57">
        <v>29.49</v>
      </c>
      <c r="G57">
        <v>2.629</v>
      </c>
      <c r="H57">
        <v>9.6</v>
      </c>
      <c r="I57">
        <v>7511</v>
      </c>
      <c r="J57">
        <v>65.357100000000003</v>
      </c>
      <c r="K57">
        <v>26.81</v>
      </c>
      <c r="L57">
        <f t="shared" si="0"/>
        <v>324.774</v>
      </c>
      <c r="M57">
        <v>523.73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03A9-91C6-4654-B7DE-7B955B0EEECE}">
  <sheetPr codeName="Sheet12"/>
  <dimension ref="A1:W31"/>
  <sheetViews>
    <sheetView topLeftCell="D1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0.39815972222222223</v>
      </c>
      <c r="C2">
        <v>57</v>
      </c>
      <c r="D2">
        <v>57.84</v>
      </c>
      <c r="E2">
        <v>0.96</v>
      </c>
      <c r="F2">
        <v>29.49</v>
      </c>
      <c r="G2">
        <v>2.681</v>
      </c>
      <c r="H2">
        <v>8.6199999999999992</v>
      </c>
      <c r="I2">
        <v>9255</v>
      </c>
      <c r="J2">
        <v>91.857100000000003</v>
      </c>
      <c r="K2">
        <v>26.02</v>
      </c>
      <c r="L2">
        <f>M2-E2</f>
        <v>522.77</v>
      </c>
      <c r="M2">
        <v>523.73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0.39854166666666663</v>
      </c>
      <c r="C3">
        <v>90</v>
      </c>
      <c r="D3">
        <v>57.17</v>
      </c>
      <c r="E3">
        <v>2.911</v>
      </c>
      <c r="F3">
        <v>29.49</v>
      </c>
      <c r="G3">
        <v>2.681</v>
      </c>
      <c r="H3">
        <v>8.26</v>
      </c>
      <c r="I3">
        <v>9421</v>
      </c>
      <c r="J3">
        <v>92.733699999999999</v>
      </c>
      <c r="K3">
        <v>25.79</v>
      </c>
      <c r="L3">
        <f t="shared" ref="L3:L31" si="0">M3-E3</f>
        <v>520.81900000000007</v>
      </c>
      <c r="M3">
        <v>523.73</v>
      </c>
    </row>
    <row r="4" spans="1:23" x14ac:dyDescent="0.3">
      <c r="A4" s="2">
        <v>40995</v>
      </c>
      <c r="B4" s="3">
        <v>0.39929398148148149</v>
      </c>
      <c r="C4">
        <v>155</v>
      </c>
      <c r="D4">
        <v>57.02</v>
      </c>
      <c r="E4">
        <v>5.95</v>
      </c>
      <c r="F4">
        <v>29.49</v>
      </c>
      <c r="G4">
        <v>2.7069999999999999</v>
      </c>
      <c r="H4">
        <v>7.93</v>
      </c>
      <c r="I4">
        <v>9884</v>
      </c>
      <c r="J4">
        <v>97.1203</v>
      </c>
      <c r="K4">
        <v>25.71</v>
      </c>
      <c r="L4">
        <f t="shared" si="0"/>
        <v>517.78</v>
      </c>
      <c r="M4">
        <v>523.73</v>
      </c>
    </row>
    <row r="5" spans="1:23" x14ac:dyDescent="0.3">
      <c r="A5" s="2">
        <v>40995</v>
      </c>
      <c r="B5" s="3">
        <v>0.39990740740740738</v>
      </c>
      <c r="C5">
        <v>208</v>
      </c>
      <c r="D5">
        <v>56.96</v>
      </c>
      <c r="E5">
        <v>8.9570000000000007</v>
      </c>
      <c r="F5">
        <v>29.49</v>
      </c>
      <c r="G5">
        <v>2.7069999999999999</v>
      </c>
      <c r="H5">
        <v>7.88</v>
      </c>
      <c r="I5">
        <v>10007</v>
      </c>
      <c r="J5">
        <v>98.266099999999994</v>
      </c>
      <c r="K5">
        <v>25.67</v>
      </c>
      <c r="L5">
        <f t="shared" si="0"/>
        <v>514.77300000000002</v>
      </c>
      <c r="M5">
        <v>523.73</v>
      </c>
    </row>
    <row r="6" spans="1:23" x14ac:dyDescent="0.3">
      <c r="A6" s="2">
        <v>40995</v>
      </c>
      <c r="B6" s="3">
        <v>0.40043981481481478</v>
      </c>
      <c r="C6">
        <v>254</v>
      </c>
      <c r="D6">
        <v>56.79</v>
      </c>
      <c r="E6">
        <v>12.106</v>
      </c>
      <c r="F6">
        <v>29.49</v>
      </c>
      <c r="G6">
        <v>2.681</v>
      </c>
      <c r="H6">
        <v>5.68</v>
      </c>
      <c r="I6">
        <v>10142</v>
      </c>
      <c r="J6">
        <v>99.373199999999997</v>
      </c>
      <c r="K6">
        <v>25.6</v>
      </c>
      <c r="L6">
        <f t="shared" si="0"/>
        <v>511.62400000000002</v>
      </c>
      <c r="M6">
        <v>523.73</v>
      </c>
    </row>
    <row r="7" spans="1:23" x14ac:dyDescent="0.3">
      <c r="A7" s="2">
        <v>40995</v>
      </c>
      <c r="B7" s="3">
        <v>0.40097222222222223</v>
      </c>
      <c r="C7">
        <v>300</v>
      </c>
      <c r="D7">
        <v>56.5</v>
      </c>
      <c r="E7">
        <v>14.888</v>
      </c>
      <c r="F7">
        <v>29.49</v>
      </c>
      <c r="G7">
        <v>2.681</v>
      </c>
      <c r="H7">
        <v>5.78</v>
      </c>
      <c r="I7">
        <v>10130</v>
      </c>
      <c r="J7">
        <v>98.9024</v>
      </c>
      <c r="K7">
        <v>25.49</v>
      </c>
      <c r="L7">
        <f t="shared" si="0"/>
        <v>508.84200000000004</v>
      </c>
      <c r="M7">
        <v>523.73</v>
      </c>
    </row>
    <row r="8" spans="1:23" x14ac:dyDescent="0.3">
      <c r="A8" s="2">
        <v>40995</v>
      </c>
      <c r="B8" s="3">
        <v>0.40150462962962963</v>
      </c>
      <c r="C8">
        <v>346</v>
      </c>
      <c r="D8">
        <v>56.34</v>
      </c>
      <c r="E8">
        <v>18.018999999999998</v>
      </c>
      <c r="F8">
        <v>29.49</v>
      </c>
      <c r="G8">
        <v>2.681</v>
      </c>
      <c r="H8">
        <v>5.91</v>
      </c>
      <c r="I8">
        <v>10190</v>
      </c>
      <c r="J8">
        <v>99.294399999999996</v>
      </c>
      <c r="K8">
        <v>25.43</v>
      </c>
      <c r="L8">
        <f t="shared" si="0"/>
        <v>505.71100000000001</v>
      </c>
      <c r="M8">
        <v>523.73</v>
      </c>
    </row>
    <row r="9" spans="1:23" x14ac:dyDescent="0.3">
      <c r="A9" s="2">
        <v>40995</v>
      </c>
      <c r="B9" s="3">
        <v>0.40188657407407408</v>
      </c>
      <c r="C9">
        <v>379</v>
      </c>
      <c r="D9">
        <v>56.14</v>
      </c>
      <c r="E9">
        <v>20.815999999999999</v>
      </c>
      <c r="F9">
        <v>29.49</v>
      </c>
      <c r="G9">
        <v>2.681</v>
      </c>
      <c r="H9">
        <v>5.87</v>
      </c>
      <c r="I9">
        <v>10223</v>
      </c>
      <c r="J9">
        <v>99.373599999999996</v>
      </c>
      <c r="K9">
        <v>25.36</v>
      </c>
      <c r="L9">
        <f t="shared" si="0"/>
        <v>502.91400000000004</v>
      </c>
      <c r="M9">
        <v>523.73</v>
      </c>
    </row>
    <row r="10" spans="1:23" x14ac:dyDescent="0.3">
      <c r="A10" s="2">
        <v>40995</v>
      </c>
      <c r="B10" s="3">
        <v>0.40241898148148153</v>
      </c>
      <c r="C10">
        <v>425</v>
      </c>
      <c r="D10">
        <v>56.05</v>
      </c>
      <c r="E10">
        <v>23.972999999999999</v>
      </c>
      <c r="F10">
        <v>29.49</v>
      </c>
      <c r="G10">
        <v>2.681</v>
      </c>
      <c r="H10">
        <v>6.07</v>
      </c>
      <c r="I10">
        <v>10273</v>
      </c>
      <c r="J10">
        <v>99.747500000000002</v>
      </c>
      <c r="K10">
        <v>25.32</v>
      </c>
      <c r="L10">
        <f t="shared" si="0"/>
        <v>499.75700000000001</v>
      </c>
      <c r="M10">
        <v>523.73</v>
      </c>
    </row>
    <row r="11" spans="1:23" x14ac:dyDescent="0.3">
      <c r="A11" s="2">
        <v>40995</v>
      </c>
      <c r="B11" s="3">
        <v>0.40295138888888887</v>
      </c>
      <c r="C11">
        <v>471</v>
      </c>
      <c r="D11">
        <v>55.79</v>
      </c>
      <c r="E11">
        <v>27.091999999999999</v>
      </c>
      <c r="F11">
        <v>29.49</v>
      </c>
      <c r="G11">
        <v>2.681</v>
      </c>
      <c r="H11">
        <v>6.07</v>
      </c>
      <c r="I11">
        <v>10281</v>
      </c>
      <c r="J11">
        <v>99.507000000000005</v>
      </c>
      <c r="K11">
        <v>25.2</v>
      </c>
      <c r="L11">
        <f t="shared" si="0"/>
        <v>496.63800000000003</v>
      </c>
      <c r="M11">
        <v>523.73</v>
      </c>
    </row>
    <row r="12" spans="1:23" x14ac:dyDescent="0.3">
      <c r="A12" s="2">
        <v>40995</v>
      </c>
      <c r="B12" s="3">
        <v>0.40401620370370367</v>
      </c>
      <c r="C12">
        <v>563</v>
      </c>
      <c r="D12">
        <v>54.05</v>
      </c>
      <c r="E12">
        <v>37.015999999999998</v>
      </c>
      <c r="F12">
        <v>29.49</v>
      </c>
      <c r="G12">
        <v>2.681</v>
      </c>
      <c r="H12">
        <v>6.21</v>
      </c>
      <c r="I12">
        <v>9894</v>
      </c>
      <c r="J12">
        <v>93.700100000000006</v>
      </c>
      <c r="K12">
        <v>24.72</v>
      </c>
      <c r="L12">
        <f t="shared" si="0"/>
        <v>486.714</v>
      </c>
      <c r="M12">
        <v>523.73</v>
      </c>
    </row>
    <row r="13" spans="1:23" x14ac:dyDescent="0.3">
      <c r="A13" s="2">
        <v>40995</v>
      </c>
      <c r="B13" s="3">
        <v>0.40431712962962968</v>
      </c>
      <c r="C13">
        <v>589</v>
      </c>
      <c r="D13">
        <v>54.07</v>
      </c>
      <c r="E13">
        <v>37.057000000000002</v>
      </c>
      <c r="F13">
        <v>29.49</v>
      </c>
      <c r="G13">
        <v>2.681</v>
      </c>
      <c r="H13">
        <v>6.31</v>
      </c>
      <c r="I13">
        <v>9813</v>
      </c>
      <c r="J13">
        <v>92.9589</v>
      </c>
      <c r="K13">
        <v>24.69</v>
      </c>
      <c r="L13">
        <f t="shared" si="0"/>
        <v>486.673</v>
      </c>
      <c r="M13">
        <v>523.73</v>
      </c>
    </row>
    <row r="14" spans="1:23" x14ac:dyDescent="0.3">
      <c r="A14" s="2">
        <v>40995</v>
      </c>
      <c r="B14" s="3">
        <v>0.40531249999999996</v>
      </c>
      <c r="C14">
        <v>675</v>
      </c>
      <c r="D14">
        <v>52.54</v>
      </c>
      <c r="E14">
        <v>46.975000000000001</v>
      </c>
      <c r="F14">
        <v>29.49</v>
      </c>
      <c r="G14">
        <v>2.681</v>
      </c>
      <c r="H14">
        <v>6.29</v>
      </c>
      <c r="I14">
        <v>9169</v>
      </c>
      <c r="J14">
        <v>85.191299999999998</v>
      </c>
      <c r="K14">
        <v>24.56</v>
      </c>
      <c r="L14">
        <f t="shared" si="0"/>
        <v>476.755</v>
      </c>
      <c r="M14">
        <v>523.73</v>
      </c>
    </row>
    <row r="15" spans="1:23" x14ac:dyDescent="0.3">
      <c r="A15" s="2">
        <v>40995</v>
      </c>
      <c r="B15" s="3">
        <v>0.40614583333333337</v>
      </c>
      <c r="C15">
        <v>747</v>
      </c>
      <c r="D15">
        <v>50.91</v>
      </c>
      <c r="E15">
        <v>57.075000000000003</v>
      </c>
      <c r="F15">
        <v>29.49</v>
      </c>
      <c r="G15">
        <v>2.681</v>
      </c>
      <c r="H15">
        <v>6.4</v>
      </c>
      <c r="I15">
        <v>8374</v>
      </c>
      <c r="J15">
        <v>76.185500000000005</v>
      </c>
      <c r="K15">
        <v>25.24</v>
      </c>
      <c r="L15">
        <f t="shared" si="0"/>
        <v>466.65500000000003</v>
      </c>
      <c r="M15">
        <v>523.73</v>
      </c>
    </row>
    <row r="16" spans="1:23" x14ac:dyDescent="0.3">
      <c r="A16" s="2">
        <v>40995</v>
      </c>
      <c r="B16" s="3">
        <v>0.40736111111111112</v>
      </c>
      <c r="C16">
        <v>852</v>
      </c>
      <c r="D16">
        <v>50.22</v>
      </c>
      <c r="E16">
        <v>67.022000000000006</v>
      </c>
      <c r="F16">
        <v>29.49</v>
      </c>
      <c r="G16">
        <v>2.681</v>
      </c>
      <c r="H16">
        <v>6.43</v>
      </c>
      <c r="I16">
        <v>7790</v>
      </c>
      <c r="J16">
        <v>70.236999999999995</v>
      </c>
      <c r="K16">
        <v>25.45</v>
      </c>
      <c r="L16">
        <f t="shared" si="0"/>
        <v>456.70800000000003</v>
      </c>
      <c r="M16">
        <v>523.73</v>
      </c>
    </row>
    <row r="17" spans="1:13" x14ac:dyDescent="0.3">
      <c r="A17" s="2">
        <v>40995</v>
      </c>
      <c r="B17" s="3">
        <v>0.40835648148148151</v>
      </c>
      <c r="C17">
        <v>938</v>
      </c>
      <c r="D17">
        <v>49.7</v>
      </c>
      <c r="E17">
        <v>77.48</v>
      </c>
      <c r="F17">
        <v>29.49</v>
      </c>
      <c r="G17">
        <v>2.6549999999999998</v>
      </c>
      <c r="H17">
        <v>6.45</v>
      </c>
      <c r="I17">
        <v>7631</v>
      </c>
      <c r="J17">
        <v>68.337999999999994</v>
      </c>
      <c r="K17">
        <v>25.68</v>
      </c>
      <c r="L17">
        <f t="shared" si="0"/>
        <v>446.25</v>
      </c>
      <c r="M17">
        <v>523.73</v>
      </c>
    </row>
    <row r="18" spans="1:13" x14ac:dyDescent="0.3">
      <c r="A18" s="2">
        <v>40995</v>
      </c>
      <c r="B18" s="3">
        <v>0.40912037037037036</v>
      </c>
      <c r="C18">
        <v>1004</v>
      </c>
      <c r="D18">
        <v>49.51</v>
      </c>
      <c r="E18">
        <v>87.224000000000004</v>
      </c>
      <c r="F18">
        <v>29.49</v>
      </c>
      <c r="G18">
        <v>2.6549999999999998</v>
      </c>
      <c r="H18">
        <v>6.45</v>
      </c>
      <c r="I18">
        <v>7525</v>
      </c>
      <c r="J18">
        <v>67.218500000000006</v>
      </c>
      <c r="K18">
        <v>25.75</v>
      </c>
      <c r="L18">
        <f t="shared" si="0"/>
        <v>436.50600000000003</v>
      </c>
      <c r="M18">
        <v>523.73</v>
      </c>
    </row>
    <row r="19" spans="1:13" x14ac:dyDescent="0.3">
      <c r="A19" s="2">
        <v>40995</v>
      </c>
      <c r="B19" s="3">
        <v>0.40988425925925925</v>
      </c>
      <c r="C19">
        <v>1070</v>
      </c>
      <c r="D19">
        <v>49.19</v>
      </c>
      <c r="E19">
        <v>96.698999999999998</v>
      </c>
      <c r="F19">
        <v>29.49</v>
      </c>
      <c r="G19">
        <v>2.6549999999999998</v>
      </c>
      <c r="H19">
        <v>6.51</v>
      </c>
      <c r="I19">
        <v>7438</v>
      </c>
      <c r="J19">
        <v>66.167900000000003</v>
      </c>
      <c r="K19">
        <v>25.88</v>
      </c>
      <c r="L19">
        <f t="shared" si="0"/>
        <v>427.03100000000001</v>
      </c>
      <c r="M19">
        <v>523.73</v>
      </c>
    </row>
    <row r="20" spans="1:13" x14ac:dyDescent="0.3">
      <c r="A20" s="2">
        <v>40995</v>
      </c>
      <c r="B20" s="3">
        <v>0.41003472222222226</v>
      </c>
      <c r="C20">
        <v>1083</v>
      </c>
      <c r="D20">
        <v>49.18</v>
      </c>
      <c r="E20">
        <v>96.671999999999997</v>
      </c>
      <c r="F20">
        <v>29.49</v>
      </c>
      <c r="G20">
        <v>2.6549999999999998</v>
      </c>
      <c r="H20">
        <v>7.25</v>
      </c>
      <c r="I20">
        <v>7434</v>
      </c>
      <c r="J20">
        <v>66.122299999999996</v>
      </c>
      <c r="K20">
        <v>25.86</v>
      </c>
      <c r="L20">
        <f t="shared" si="0"/>
        <v>427.05799999999999</v>
      </c>
      <c r="M20">
        <v>523.73</v>
      </c>
    </row>
    <row r="21" spans="1:13" x14ac:dyDescent="0.3">
      <c r="A21" s="2">
        <v>40995</v>
      </c>
      <c r="B21" s="3">
        <v>0.4105671296296296</v>
      </c>
      <c r="C21">
        <v>1129</v>
      </c>
      <c r="D21">
        <v>49.06</v>
      </c>
      <c r="E21">
        <v>107.313</v>
      </c>
      <c r="F21">
        <v>29.49</v>
      </c>
      <c r="G21">
        <v>2.6549999999999998</v>
      </c>
      <c r="H21">
        <v>7.98</v>
      </c>
      <c r="I21">
        <v>7443</v>
      </c>
      <c r="J21">
        <v>66.099500000000006</v>
      </c>
      <c r="K21">
        <v>25.98</v>
      </c>
      <c r="L21">
        <f t="shared" si="0"/>
        <v>416.41700000000003</v>
      </c>
      <c r="M21">
        <v>523.73</v>
      </c>
    </row>
    <row r="22" spans="1:13" x14ac:dyDescent="0.3">
      <c r="A22" s="2">
        <v>40995</v>
      </c>
      <c r="B22" s="3">
        <v>0.41124999999999995</v>
      </c>
      <c r="C22">
        <v>1188</v>
      </c>
      <c r="D22">
        <v>48.88</v>
      </c>
      <c r="E22">
        <v>116.806</v>
      </c>
      <c r="F22">
        <v>29.49</v>
      </c>
      <c r="G22">
        <v>2.6549999999999998</v>
      </c>
      <c r="H22">
        <v>8.0299999999999994</v>
      </c>
      <c r="I22">
        <v>7499</v>
      </c>
      <c r="J22">
        <v>66.431100000000001</v>
      </c>
      <c r="K22">
        <v>26.09</v>
      </c>
      <c r="L22">
        <f t="shared" si="0"/>
        <v>406.92400000000004</v>
      </c>
      <c r="M22">
        <v>523.73</v>
      </c>
    </row>
    <row r="23" spans="1:13" x14ac:dyDescent="0.3">
      <c r="A23" s="2">
        <v>40995</v>
      </c>
      <c r="B23" s="3">
        <v>0.4120138888888889</v>
      </c>
      <c r="C23">
        <v>1254</v>
      </c>
      <c r="D23">
        <v>48.72</v>
      </c>
      <c r="E23">
        <v>127.794</v>
      </c>
      <c r="F23">
        <v>29.49</v>
      </c>
      <c r="G23">
        <v>2.6549999999999998</v>
      </c>
      <c r="H23">
        <v>7.72</v>
      </c>
      <c r="I23">
        <v>7644</v>
      </c>
      <c r="J23">
        <v>67.5762</v>
      </c>
      <c r="K23">
        <v>26.93</v>
      </c>
      <c r="L23">
        <f t="shared" si="0"/>
        <v>395.93600000000004</v>
      </c>
      <c r="M23">
        <v>523.73</v>
      </c>
    </row>
    <row r="24" spans="1:13" x14ac:dyDescent="0.3">
      <c r="A24" s="2">
        <v>40995</v>
      </c>
      <c r="B24" s="3">
        <v>0.41261574074074076</v>
      </c>
      <c r="C24">
        <v>1306</v>
      </c>
      <c r="D24">
        <v>48.58</v>
      </c>
      <c r="E24">
        <v>137.46600000000001</v>
      </c>
      <c r="F24">
        <v>29.49</v>
      </c>
      <c r="G24">
        <v>2.629</v>
      </c>
      <c r="H24">
        <v>7.55</v>
      </c>
      <c r="I24">
        <v>7617</v>
      </c>
      <c r="J24">
        <v>67.213999999999999</v>
      </c>
      <c r="K24">
        <v>27.19</v>
      </c>
      <c r="L24">
        <f t="shared" si="0"/>
        <v>386.26400000000001</v>
      </c>
      <c r="M24">
        <v>523.73</v>
      </c>
    </row>
    <row r="25" spans="1:13" x14ac:dyDescent="0.3">
      <c r="A25" s="2">
        <v>40995</v>
      </c>
      <c r="B25" s="3">
        <v>0.41307870370370375</v>
      </c>
      <c r="C25">
        <v>1346</v>
      </c>
      <c r="D25">
        <v>48.48</v>
      </c>
      <c r="E25">
        <v>147.166</v>
      </c>
      <c r="F25">
        <v>29.49</v>
      </c>
      <c r="G25">
        <v>2.6549999999999998</v>
      </c>
      <c r="H25">
        <v>7.43</v>
      </c>
      <c r="I25">
        <v>7580</v>
      </c>
      <c r="J25">
        <v>66.795500000000004</v>
      </c>
      <c r="K25">
        <v>27.11</v>
      </c>
      <c r="L25">
        <f t="shared" si="0"/>
        <v>376.56400000000002</v>
      </c>
      <c r="M25">
        <v>523.73</v>
      </c>
    </row>
    <row r="26" spans="1:13" x14ac:dyDescent="0.3">
      <c r="A26" s="2">
        <v>40995</v>
      </c>
      <c r="B26" s="3">
        <v>0.4138425925925926</v>
      </c>
      <c r="C26">
        <v>1412</v>
      </c>
      <c r="D26">
        <v>48.43</v>
      </c>
      <c r="E26">
        <v>157.702</v>
      </c>
      <c r="F26">
        <v>29.49</v>
      </c>
      <c r="G26">
        <v>2.6549999999999998</v>
      </c>
      <c r="H26">
        <v>7.3</v>
      </c>
      <c r="I26">
        <v>7475</v>
      </c>
      <c r="J26">
        <v>65.824799999999996</v>
      </c>
      <c r="K26">
        <v>27.1</v>
      </c>
      <c r="L26">
        <f t="shared" si="0"/>
        <v>366.02800000000002</v>
      </c>
      <c r="M26">
        <v>523.73</v>
      </c>
    </row>
    <row r="27" spans="1:13" x14ac:dyDescent="0.3">
      <c r="A27" s="2">
        <v>40995</v>
      </c>
      <c r="B27" s="3">
        <v>0.41407407407407404</v>
      </c>
      <c r="C27">
        <v>1432</v>
      </c>
      <c r="D27">
        <v>48.42</v>
      </c>
      <c r="E27">
        <v>157.82</v>
      </c>
      <c r="F27">
        <v>29.49</v>
      </c>
      <c r="G27">
        <v>2.629</v>
      </c>
      <c r="H27">
        <v>7.32</v>
      </c>
      <c r="I27">
        <v>7461</v>
      </c>
      <c r="J27">
        <v>65.692400000000006</v>
      </c>
      <c r="K27">
        <v>27.1</v>
      </c>
      <c r="L27">
        <f t="shared" si="0"/>
        <v>365.91</v>
      </c>
      <c r="M27">
        <v>523.73</v>
      </c>
    </row>
    <row r="28" spans="1:13" x14ac:dyDescent="0.3">
      <c r="A28" s="2">
        <v>40995</v>
      </c>
      <c r="B28" s="3">
        <v>0.41460648148148144</v>
      </c>
      <c r="C28">
        <v>1478</v>
      </c>
      <c r="D28">
        <v>48.27</v>
      </c>
      <c r="E28">
        <v>166.59899999999999</v>
      </c>
      <c r="F28">
        <v>29.49</v>
      </c>
      <c r="G28">
        <v>2.6549999999999998</v>
      </c>
      <c r="H28">
        <v>7.16</v>
      </c>
      <c r="I28">
        <v>7252</v>
      </c>
      <c r="J28">
        <v>63.728499999999997</v>
      </c>
      <c r="K28">
        <v>27.14</v>
      </c>
      <c r="L28">
        <f t="shared" si="0"/>
        <v>357.13100000000003</v>
      </c>
      <c r="M28">
        <v>523.73</v>
      </c>
    </row>
    <row r="29" spans="1:13" x14ac:dyDescent="0.3">
      <c r="A29" s="2">
        <v>40995</v>
      </c>
      <c r="B29" s="3">
        <v>0.41520833333333335</v>
      </c>
      <c r="C29">
        <v>1530</v>
      </c>
      <c r="D29">
        <v>48.21</v>
      </c>
      <c r="E29">
        <v>177.821</v>
      </c>
      <c r="F29">
        <v>29.49</v>
      </c>
      <c r="G29">
        <v>2.6549999999999998</v>
      </c>
      <c r="H29">
        <v>7.12</v>
      </c>
      <c r="I29">
        <v>6976</v>
      </c>
      <c r="J29">
        <v>61.252200000000002</v>
      </c>
      <c r="K29">
        <v>27.14</v>
      </c>
      <c r="L29">
        <f t="shared" si="0"/>
        <v>345.90899999999999</v>
      </c>
      <c r="M29">
        <v>523.73</v>
      </c>
    </row>
    <row r="30" spans="1:13" x14ac:dyDescent="0.3">
      <c r="A30" s="2">
        <v>40995</v>
      </c>
      <c r="B30" s="3">
        <v>0.41590277777777779</v>
      </c>
      <c r="C30">
        <v>1590</v>
      </c>
      <c r="D30">
        <v>48.15</v>
      </c>
      <c r="E30">
        <v>188.33600000000001</v>
      </c>
      <c r="F30">
        <v>29.49</v>
      </c>
      <c r="G30">
        <v>2.629</v>
      </c>
      <c r="H30">
        <v>7.11</v>
      </c>
      <c r="I30">
        <v>6665</v>
      </c>
      <c r="J30">
        <v>58.466799999999999</v>
      </c>
      <c r="K30">
        <v>27.21</v>
      </c>
      <c r="L30">
        <f t="shared" si="0"/>
        <v>335.39400000000001</v>
      </c>
      <c r="M30">
        <v>523.73</v>
      </c>
    </row>
    <row r="31" spans="1:13" x14ac:dyDescent="0.3">
      <c r="A31" s="2">
        <v>40995</v>
      </c>
      <c r="B31" s="3">
        <v>0.41620370370370369</v>
      </c>
      <c r="C31">
        <v>1616</v>
      </c>
      <c r="D31">
        <v>48.14</v>
      </c>
      <c r="E31">
        <v>193.13900000000001</v>
      </c>
      <c r="F31">
        <v>29.49</v>
      </c>
      <c r="G31">
        <v>2.629</v>
      </c>
      <c r="H31">
        <v>7.11</v>
      </c>
      <c r="I31">
        <v>6542</v>
      </c>
      <c r="J31">
        <v>57.391300000000001</v>
      </c>
      <c r="K31">
        <v>27.35</v>
      </c>
      <c r="L31">
        <f t="shared" si="0"/>
        <v>330.59100000000001</v>
      </c>
      <c r="M31">
        <v>523.73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4D21-8BD5-4719-BC94-E60329A0BF50}">
  <sheetPr codeName="Sheet13"/>
  <dimension ref="A1:V4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1</v>
      </c>
      <c r="D1" t="s">
        <v>47</v>
      </c>
      <c r="E1" t="s">
        <v>15</v>
      </c>
      <c r="F1" t="s">
        <v>43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41025</v>
      </c>
      <c r="B2" s="3">
        <v>0.54383101851851856</v>
      </c>
      <c r="C2">
        <v>0.501</v>
      </c>
      <c r="D2">
        <v>19.54</v>
      </c>
      <c r="E2">
        <v>7.78</v>
      </c>
      <c r="F2">
        <v>32</v>
      </c>
      <c r="G2">
        <v>-6.7</v>
      </c>
      <c r="H2">
        <v>0</v>
      </c>
      <c r="I2">
        <v>0</v>
      </c>
      <c r="J2">
        <f>(D2*1.8)+32</f>
        <v>67.171999999999997</v>
      </c>
      <c r="K2">
        <f>L2-C2</f>
        <v>535.83900000000006</v>
      </c>
      <c r="L2">
        <v>536.34</v>
      </c>
      <c r="M2">
        <v>342.6</v>
      </c>
      <c r="N2">
        <v>7.2</v>
      </c>
      <c r="O2">
        <v>4651</v>
      </c>
      <c r="P2">
        <v>0</v>
      </c>
      <c r="Q2">
        <v>307</v>
      </c>
      <c r="R2">
        <v>0</v>
      </c>
      <c r="S2">
        <v>705</v>
      </c>
      <c r="T2">
        <v>20</v>
      </c>
      <c r="U2">
        <v>0.16</v>
      </c>
      <c r="V2">
        <v>0.05</v>
      </c>
    </row>
    <row r="3" spans="1:22" x14ac:dyDescent="0.3">
      <c r="A3" s="2">
        <v>41025</v>
      </c>
      <c r="B3" s="3">
        <v>0.54437499999999994</v>
      </c>
      <c r="C3">
        <v>1.4830000000000001</v>
      </c>
      <c r="D3">
        <v>19.54</v>
      </c>
      <c r="E3">
        <v>7.79</v>
      </c>
      <c r="F3">
        <v>32</v>
      </c>
      <c r="G3">
        <v>2</v>
      </c>
      <c r="H3">
        <v>105.8</v>
      </c>
      <c r="I3">
        <v>9.6999999999999993</v>
      </c>
      <c r="J3">
        <f t="shared" ref="J3:J45" si="0">(D3*1.8)+32</f>
        <v>67.171999999999997</v>
      </c>
      <c r="K3">
        <f t="shared" ref="K3:K45" si="1">L3-C3</f>
        <v>534.85700000000008</v>
      </c>
      <c r="L3">
        <v>536.34</v>
      </c>
    </row>
    <row r="4" spans="1:22" x14ac:dyDescent="0.3">
      <c r="A4" s="2">
        <v>41025</v>
      </c>
      <c r="B4" s="3">
        <v>0.54481481481481475</v>
      </c>
      <c r="C4">
        <v>5.0289999999999999</v>
      </c>
      <c r="D4">
        <v>19.54</v>
      </c>
      <c r="E4">
        <v>7.82</v>
      </c>
      <c r="F4">
        <v>32</v>
      </c>
      <c r="G4">
        <v>2</v>
      </c>
      <c r="H4">
        <v>105.7</v>
      </c>
      <c r="I4">
        <v>9.6999999999999993</v>
      </c>
      <c r="J4">
        <f t="shared" si="0"/>
        <v>67.171999999999997</v>
      </c>
      <c r="K4">
        <f t="shared" si="1"/>
        <v>531.31100000000004</v>
      </c>
      <c r="L4">
        <v>536.34</v>
      </c>
    </row>
    <row r="5" spans="1:22" x14ac:dyDescent="0.3">
      <c r="A5" s="2">
        <v>41025</v>
      </c>
      <c r="B5" s="3">
        <v>0.54545138888888889</v>
      </c>
      <c r="C5">
        <v>9.9979999999999993</v>
      </c>
      <c r="D5">
        <v>19.5</v>
      </c>
      <c r="E5">
        <v>7.78</v>
      </c>
      <c r="F5">
        <v>32</v>
      </c>
      <c r="G5">
        <v>2.1</v>
      </c>
      <c r="H5">
        <v>105.7</v>
      </c>
      <c r="I5">
        <v>9.7100000000000009</v>
      </c>
      <c r="J5">
        <f t="shared" si="0"/>
        <v>67.099999999999994</v>
      </c>
      <c r="K5">
        <f t="shared" si="1"/>
        <v>526.34199999999998</v>
      </c>
      <c r="L5">
        <v>536.34</v>
      </c>
    </row>
    <row r="6" spans="1:22" x14ac:dyDescent="0.3">
      <c r="A6" s="2">
        <v>41025</v>
      </c>
      <c r="B6" s="3">
        <v>0.54571759259259256</v>
      </c>
      <c r="C6">
        <v>15.063000000000001</v>
      </c>
      <c r="D6">
        <v>16.3</v>
      </c>
      <c r="E6">
        <v>7.86</v>
      </c>
      <c r="F6">
        <v>31</v>
      </c>
      <c r="G6">
        <v>2</v>
      </c>
      <c r="H6">
        <v>105.1</v>
      </c>
      <c r="I6">
        <v>10.31</v>
      </c>
      <c r="J6">
        <f t="shared" si="0"/>
        <v>61.34</v>
      </c>
      <c r="K6">
        <f t="shared" si="1"/>
        <v>521.27700000000004</v>
      </c>
      <c r="L6">
        <v>536.34</v>
      </c>
    </row>
    <row r="7" spans="1:22" x14ac:dyDescent="0.3">
      <c r="A7" s="2">
        <v>41025</v>
      </c>
      <c r="B7" s="3">
        <v>0.54597222222222219</v>
      </c>
      <c r="C7">
        <v>20.024000000000001</v>
      </c>
      <c r="D7">
        <v>15.23</v>
      </c>
      <c r="E7">
        <v>7.9</v>
      </c>
      <c r="F7">
        <v>30</v>
      </c>
      <c r="G7">
        <v>1.9</v>
      </c>
      <c r="H7">
        <v>105.9</v>
      </c>
      <c r="I7">
        <v>10.63</v>
      </c>
      <c r="J7">
        <f t="shared" si="0"/>
        <v>59.414000000000001</v>
      </c>
      <c r="K7">
        <f t="shared" si="1"/>
        <v>516.31600000000003</v>
      </c>
      <c r="L7">
        <v>536.34</v>
      </c>
    </row>
    <row r="8" spans="1:22" x14ac:dyDescent="0.3">
      <c r="A8" s="2">
        <v>41025</v>
      </c>
      <c r="B8" s="3">
        <v>0.54633101851851851</v>
      </c>
      <c r="C8">
        <v>25.091999999999999</v>
      </c>
      <c r="D8">
        <v>14.58</v>
      </c>
      <c r="E8">
        <v>7.88</v>
      </c>
      <c r="F8">
        <v>31</v>
      </c>
      <c r="G8">
        <v>1.8</v>
      </c>
      <c r="H8">
        <v>105.6</v>
      </c>
      <c r="I8">
        <v>10.74</v>
      </c>
      <c r="J8">
        <f t="shared" si="0"/>
        <v>58.244</v>
      </c>
      <c r="K8">
        <f t="shared" si="1"/>
        <v>511.24800000000005</v>
      </c>
      <c r="L8">
        <v>536.34</v>
      </c>
    </row>
    <row r="9" spans="1:22" x14ac:dyDescent="0.3">
      <c r="A9" s="2">
        <v>41025</v>
      </c>
      <c r="B9" s="3">
        <v>0.546875</v>
      </c>
      <c r="C9">
        <v>30.006</v>
      </c>
      <c r="D9">
        <v>14.17</v>
      </c>
      <c r="E9">
        <v>7.83</v>
      </c>
      <c r="F9">
        <v>31</v>
      </c>
      <c r="G9">
        <v>1.9</v>
      </c>
      <c r="H9">
        <v>103.5</v>
      </c>
      <c r="I9">
        <v>10.63</v>
      </c>
      <c r="J9">
        <f t="shared" si="0"/>
        <v>57.506</v>
      </c>
      <c r="K9">
        <f t="shared" si="1"/>
        <v>506.33400000000006</v>
      </c>
      <c r="L9">
        <v>536.34</v>
      </c>
    </row>
    <row r="10" spans="1:22" x14ac:dyDescent="0.3">
      <c r="A10" s="2">
        <v>41025</v>
      </c>
      <c r="B10" s="3">
        <v>0.54701388888888891</v>
      </c>
      <c r="C10">
        <v>35.113</v>
      </c>
      <c r="D10">
        <v>13.84</v>
      </c>
      <c r="E10">
        <v>7.8</v>
      </c>
      <c r="F10">
        <v>32</v>
      </c>
      <c r="G10">
        <v>2.2999999999999998</v>
      </c>
      <c r="H10">
        <v>102.3</v>
      </c>
      <c r="I10">
        <v>10.58</v>
      </c>
      <c r="J10">
        <f t="shared" si="0"/>
        <v>56.911999999999999</v>
      </c>
      <c r="K10">
        <f t="shared" si="1"/>
        <v>501.22700000000003</v>
      </c>
      <c r="L10">
        <v>536.34</v>
      </c>
    </row>
    <row r="11" spans="1:22" x14ac:dyDescent="0.3">
      <c r="A11" s="2">
        <v>41025</v>
      </c>
      <c r="B11" s="3">
        <v>0.54714120370370367</v>
      </c>
      <c r="C11">
        <v>40.186</v>
      </c>
      <c r="D11">
        <v>13.48</v>
      </c>
      <c r="E11">
        <v>7.71</v>
      </c>
      <c r="F11">
        <v>38</v>
      </c>
      <c r="G11">
        <v>2.2999999999999998</v>
      </c>
      <c r="H11">
        <v>102.9</v>
      </c>
      <c r="I11">
        <v>10.73</v>
      </c>
      <c r="J11">
        <f t="shared" si="0"/>
        <v>56.264000000000003</v>
      </c>
      <c r="K11">
        <f t="shared" si="1"/>
        <v>496.15400000000005</v>
      </c>
      <c r="L11">
        <v>536.34</v>
      </c>
    </row>
    <row r="12" spans="1:22" x14ac:dyDescent="0.3">
      <c r="A12" s="2">
        <v>41025</v>
      </c>
      <c r="B12" s="3">
        <v>0.54726851851851854</v>
      </c>
      <c r="C12">
        <v>44.982999999999997</v>
      </c>
      <c r="D12">
        <v>13.01</v>
      </c>
      <c r="E12">
        <v>7.68</v>
      </c>
      <c r="F12">
        <v>42</v>
      </c>
      <c r="G12">
        <v>2.2999999999999998</v>
      </c>
      <c r="H12">
        <v>103.6</v>
      </c>
      <c r="I12">
        <v>10.91</v>
      </c>
      <c r="J12">
        <f t="shared" si="0"/>
        <v>55.417999999999999</v>
      </c>
      <c r="K12">
        <f t="shared" si="1"/>
        <v>491.35700000000003</v>
      </c>
      <c r="L12">
        <v>536.34</v>
      </c>
    </row>
    <row r="13" spans="1:22" x14ac:dyDescent="0.3">
      <c r="A13" s="2">
        <v>41025</v>
      </c>
      <c r="B13" s="3">
        <v>0.54743055555555553</v>
      </c>
      <c r="C13">
        <v>49.89</v>
      </c>
      <c r="D13">
        <v>12.68</v>
      </c>
      <c r="E13">
        <v>7.66</v>
      </c>
      <c r="F13">
        <v>40</v>
      </c>
      <c r="G13">
        <v>2.2999999999999998</v>
      </c>
      <c r="H13">
        <v>104.1</v>
      </c>
      <c r="I13">
        <v>11.05</v>
      </c>
      <c r="J13">
        <f t="shared" si="0"/>
        <v>54.823999999999998</v>
      </c>
      <c r="K13">
        <f t="shared" si="1"/>
        <v>486.45000000000005</v>
      </c>
      <c r="L13">
        <v>536.34</v>
      </c>
    </row>
    <row r="14" spans="1:22" x14ac:dyDescent="0.3">
      <c r="A14" s="2">
        <v>41025</v>
      </c>
      <c r="B14" s="3">
        <v>0.54760416666666667</v>
      </c>
      <c r="C14">
        <v>55.155999999999999</v>
      </c>
      <c r="D14">
        <v>12.11</v>
      </c>
      <c r="E14">
        <v>7.62</v>
      </c>
      <c r="F14">
        <v>39</v>
      </c>
      <c r="G14">
        <v>1.9</v>
      </c>
      <c r="H14">
        <v>90.3</v>
      </c>
      <c r="I14">
        <v>9.7100000000000009</v>
      </c>
      <c r="J14">
        <f t="shared" si="0"/>
        <v>53.798000000000002</v>
      </c>
      <c r="K14">
        <f t="shared" si="1"/>
        <v>481.18400000000003</v>
      </c>
      <c r="L14">
        <v>536.34</v>
      </c>
    </row>
    <row r="15" spans="1:22" x14ac:dyDescent="0.3">
      <c r="A15" s="2">
        <v>41025</v>
      </c>
      <c r="B15" s="3">
        <v>0.54778935185185185</v>
      </c>
      <c r="C15">
        <v>60.034999999999997</v>
      </c>
      <c r="D15">
        <v>11.82</v>
      </c>
      <c r="E15">
        <v>7.59</v>
      </c>
      <c r="F15">
        <v>39</v>
      </c>
      <c r="G15">
        <v>1.8</v>
      </c>
      <c r="H15">
        <v>87.5</v>
      </c>
      <c r="I15">
        <v>9.4600000000000009</v>
      </c>
      <c r="J15">
        <f t="shared" si="0"/>
        <v>53.275999999999996</v>
      </c>
      <c r="K15">
        <f t="shared" si="1"/>
        <v>476.30500000000006</v>
      </c>
      <c r="L15">
        <v>536.34</v>
      </c>
    </row>
    <row r="16" spans="1:22" x14ac:dyDescent="0.3">
      <c r="A16" s="2">
        <v>41025</v>
      </c>
      <c r="B16" s="3">
        <v>0.54843750000000002</v>
      </c>
      <c r="C16">
        <v>65.010999999999996</v>
      </c>
      <c r="D16">
        <v>11.45</v>
      </c>
      <c r="E16">
        <v>7.51</v>
      </c>
      <c r="F16">
        <v>37</v>
      </c>
      <c r="G16">
        <v>1.8</v>
      </c>
      <c r="H16">
        <v>82.3</v>
      </c>
      <c r="I16">
        <v>8.98</v>
      </c>
      <c r="J16">
        <f t="shared" si="0"/>
        <v>52.61</v>
      </c>
      <c r="K16">
        <f t="shared" si="1"/>
        <v>471.32900000000006</v>
      </c>
      <c r="L16">
        <v>536.34</v>
      </c>
    </row>
    <row r="17" spans="1:12" x14ac:dyDescent="0.3">
      <c r="A17" s="2">
        <v>41025</v>
      </c>
      <c r="B17" s="3">
        <v>0.54895833333333333</v>
      </c>
      <c r="C17">
        <v>69.974999999999994</v>
      </c>
      <c r="D17">
        <v>11.04</v>
      </c>
      <c r="E17">
        <v>7.42</v>
      </c>
      <c r="F17">
        <v>34</v>
      </c>
      <c r="G17">
        <v>1.7</v>
      </c>
      <c r="H17">
        <v>79.900000000000006</v>
      </c>
      <c r="I17">
        <v>8.81</v>
      </c>
      <c r="J17">
        <f t="shared" si="0"/>
        <v>51.872</v>
      </c>
      <c r="K17">
        <f t="shared" si="1"/>
        <v>466.36500000000001</v>
      </c>
      <c r="L17">
        <v>536.34</v>
      </c>
    </row>
    <row r="18" spans="1:12" x14ac:dyDescent="0.3">
      <c r="A18" s="2">
        <v>41025</v>
      </c>
      <c r="B18" s="3">
        <v>0.54929398148148145</v>
      </c>
      <c r="C18">
        <v>75.006</v>
      </c>
      <c r="D18">
        <v>10.87</v>
      </c>
      <c r="E18">
        <v>7.38</v>
      </c>
      <c r="F18">
        <v>36</v>
      </c>
      <c r="G18">
        <v>1.7</v>
      </c>
      <c r="H18">
        <v>79</v>
      </c>
      <c r="I18">
        <v>8.74</v>
      </c>
      <c r="J18">
        <f t="shared" si="0"/>
        <v>51.566000000000003</v>
      </c>
      <c r="K18">
        <f t="shared" si="1"/>
        <v>461.33400000000006</v>
      </c>
      <c r="L18">
        <v>536.34</v>
      </c>
    </row>
    <row r="19" spans="1:12" x14ac:dyDescent="0.3">
      <c r="A19" s="2">
        <v>41025</v>
      </c>
      <c r="B19" s="3">
        <v>0.54961805555555554</v>
      </c>
      <c r="C19">
        <v>80.007999999999996</v>
      </c>
      <c r="D19">
        <v>10.74</v>
      </c>
      <c r="E19">
        <v>7.33</v>
      </c>
      <c r="F19">
        <v>36</v>
      </c>
      <c r="G19">
        <v>1.8</v>
      </c>
      <c r="H19">
        <v>77.8</v>
      </c>
      <c r="I19">
        <v>8.6300000000000008</v>
      </c>
      <c r="J19">
        <f t="shared" si="0"/>
        <v>51.332000000000001</v>
      </c>
      <c r="K19">
        <f t="shared" si="1"/>
        <v>456.33200000000005</v>
      </c>
      <c r="L19">
        <v>536.34</v>
      </c>
    </row>
    <row r="20" spans="1:12" x14ac:dyDescent="0.3">
      <c r="A20" s="2">
        <v>41025</v>
      </c>
      <c r="B20" s="3">
        <v>0.54983796296296295</v>
      </c>
      <c r="C20">
        <v>85.007000000000005</v>
      </c>
      <c r="D20">
        <v>10.57</v>
      </c>
      <c r="E20">
        <v>7.31</v>
      </c>
      <c r="F20">
        <v>35</v>
      </c>
      <c r="G20">
        <v>1.7</v>
      </c>
      <c r="H20">
        <v>76.8</v>
      </c>
      <c r="I20">
        <v>8.56</v>
      </c>
      <c r="J20">
        <f t="shared" si="0"/>
        <v>51.025999999999996</v>
      </c>
      <c r="K20">
        <f t="shared" si="1"/>
        <v>451.33300000000003</v>
      </c>
      <c r="L20">
        <v>536.34</v>
      </c>
    </row>
    <row r="21" spans="1:12" x14ac:dyDescent="0.3">
      <c r="A21" s="2">
        <v>41025</v>
      </c>
      <c r="B21" s="3">
        <v>0.55028935185185179</v>
      </c>
      <c r="C21">
        <v>90.034000000000006</v>
      </c>
      <c r="D21">
        <v>10.45</v>
      </c>
      <c r="E21">
        <v>7.27</v>
      </c>
      <c r="F21">
        <v>34</v>
      </c>
      <c r="G21">
        <v>1.7</v>
      </c>
      <c r="H21">
        <v>75</v>
      </c>
      <c r="I21">
        <v>8.3800000000000008</v>
      </c>
      <c r="J21">
        <f t="shared" ref="J21" si="2">(D21*1.8)+32</f>
        <v>50.81</v>
      </c>
      <c r="K21">
        <f t="shared" si="1"/>
        <v>446.30600000000004</v>
      </c>
      <c r="L21">
        <v>536.34</v>
      </c>
    </row>
    <row r="22" spans="1:12" x14ac:dyDescent="0.3">
      <c r="A22" s="2">
        <v>41025</v>
      </c>
      <c r="B22" s="3">
        <v>0.55065972222222215</v>
      </c>
      <c r="C22">
        <v>95.03</v>
      </c>
      <c r="D22">
        <v>10.33</v>
      </c>
      <c r="E22">
        <v>7.21</v>
      </c>
      <c r="F22">
        <v>34</v>
      </c>
      <c r="G22">
        <v>1.8</v>
      </c>
      <c r="H22">
        <v>74.3</v>
      </c>
      <c r="I22">
        <v>8.32</v>
      </c>
      <c r="J22">
        <f t="shared" si="0"/>
        <v>50.594000000000001</v>
      </c>
      <c r="K22">
        <f t="shared" si="1"/>
        <v>441.31000000000006</v>
      </c>
      <c r="L22">
        <v>536.34</v>
      </c>
    </row>
    <row r="23" spans="1:12" x14ac:dyDescent="0.3">
      <c r="A23" s="2">
        <v>41025</v>
      </c>
      <c r="B23" s="3">
        <v>0.55092592592592593</v>
      </c>
      <c r="C23">
        <v>99.998999999999995</v>
      </c>
      <c r="D23">
        <v>10.14</v>
      </c>
      <c r="E23">
        <v>7.2</v>
      </c>
      <c r="F23">
        <v>34</v>
      </c>
      <c r="G23">
        <v>1.7</v>
      </c>
      <c r="H23">
        <v>74.5</v>
      </c>
      <c r="I23">
        <v>8.3800000000000008</v>
      </c>
      <c r="J23">
        <f t="shared" si="0"/>
        <v>50.252000000000002</v>
      </c>
      <c r="K23">
        <f t="shared" si="1"/>
        <v>436.34100000000001</v>
      </c>
      <c r="L23">
        <v>536.34</v>
      </c>
    </row>
    <row r="24" spans="1:12" x14ac:dyDescent="0.3">
      <c r="A24" s="2">
        <v>41025</v>
      </c>
      <c r="B24" s="3">
        <v>0.55143518518518519</v>
      </c>
      <c r="C24">
        <v>105.006</v>
      </c>
      <c r="D24">
        <v>10.08</v>
      </c>
      <c r="E24">
        <v>7.15</v>
      </c>
      <c r="F24">
        <v>34</v>
      </c>
      <c r="G24">
        <v>1.8</v>
      </c>
      <c r="H24">
        <v>72.5</v>
      </c>
      <c r="I24">
        <v>8.17</v>
      </c>
      <c r="J24">
        <f t="shared" si="0"/>
        <v>50.144000000000005</v>
      </c>
      <c r="K24">
        <f t="shared" si="1"/>
        <v>431.33400000000006</v>
      </c>
      <c r="L24">
        <v>536.34</v>
      </c>
    </row>
    <row r="25" spans="1:12" x14ac:dyDescent="0.3">
      <c r="A25" s="2">
        <v>41025</v>
      </c>
      <c r="B25" s="3">
        <v>0.55162037037037037</v>
      </c>
      <c r="C25">
        <v>110.056</v>
      </c>
      <c r="D25">
        <v>10.02</v>
      </c>
      <c r="E25">
        <v>7.12</v>
      </c>
      <c r="F25">
        <v>34</v>
      </c>
      <c r="G25">
        <v>1.7</v>
      </c>
      <c r="H25">
        <v>72.3</v>
      </c>
      <c r="I25">
        <v>8.16</v>
      </c>
      <c r="J25">
        <f t="shared" si="0"/>
        <v>50.036000000000001</v>
      </c>
      <c r="K25">
        <f t="shared" si="1"/>
        <v>426.28400000000005</v>
      </c>
      <c r="L25">
        <v>536.34</v>
      </c>
    </row>
    <row r="26" spans="1:12" x14ac:dyDescent="0.3">
      <c r="A26" s="2">
        <v>41025</v>
      </c>
      <c r="B26" s="3">
        <v>0.55175925925925928</v>
      </c>
      <c r="C26">
        <v>115.158</v>
      </c>
      <c r="D26">
        <v>9.9700000000000006</v>
      </c>
      <c r="E26">
        <v>7.11</v>
      </c>
      <c r="F26">
        <v>34</v>
      </c>
      <c r="G26">
        <v>1.7</v>
      </c>
      <c r="H26">
        <v>72.400000000000006</v>
      </c>
      <c r="I26">
        <v>8.18</v>
      </c>
      <c r="J26">
        <f t="shared" si="0"/>
        <v>49.945999999999998</v>
      </c>
      <c r="K26">
        <f t="shared" si="1"/>
        <v>421.18200000000002</v>
      </c>
      <c r="L26">
        <v>536.34</v>
      </c>
    </row>
    <row r="27" spans="1:12" x14ac:dyDescent="0.3">
      <c r="A27" s="2">
        <v>41025</v>
      </c>
      <c r="B27" s="3">
        <v>0.55190972222222223</v>
      </c>
      <c r="C27">
        <v>120.15300000000001</v>
      </c>
      <c r="D27">
        <v>9.92</v>
      </c>
      <c r="E27">
        <v>7.1</v>
      </c>
      <c r="F27">
        <v>34</v>
      </c>
      <c r="G27">
        <v>1.8</v>
      </c>
      <c r="H27">
        <v>72.3</v>
      </c>
      <c r="I27">
        <v>8.17</v>
      </c>
      <c r="J27">
        <f t="shared" si="0"/>
        <v>49.856000000000002</v>
      </c>
      <c r="K27">
        <f t="shared" si="1"/>
        <v>416.18700000000001</v>
      </c>
      <c r="L27">
        <v>536.34</v>
      </c>
    </row>
    <row r="28" spans="1:12" x14ac:dyDescent="0.3">
      <c r="A28" s="2">
        <v>41025</v>
      </c>
      <c r="B28" s="3">
        <v>0.55208333333333337</v>
      </c>
      <c r="C28">
        <v>124.97799999999999</v>
      </c>
      <c r="D28">
        <v>9.8699999999999992</v>
      </c>
      <c r="E28">
        <v>7.1</v>
      </c>
      <c r="F28">
        <v>34</v>
      </c>
      <c r="G28">
        <v>1.8</v>
      </c>
      <c r="H28">
        <v>72.099999999999994</v>
      </c>
      <c r="I28">
        <v>8.17</v>
      </c>
      <c r="J28">
        <f t="shared" si="0"/>
        <v>49.765999999999998</v>
      </c>
      <c r="K28">
        <f t="shared" si="1"/>
        <v>411.36200000000002</v>
      </c>
      <c r="L28">
        <v>536.34</v>
      </c>
    </row>
    <row r="29" spans="1:12" x14ac:dyDescent="0.3">
      <c r="A29" s="2">
        <v>41025</v>
      </c>
      <c r="B29" s="3">
        <v>0.55283564814814812</v>
      </c>
      <c r="C29">
        <v>130.01</v>
      </c>
      <c r="D29">
        <v>9.82</v>
      </c>
      <c r="E29">
        <v>7.04</v>
      </c>
      <c r="F29">
        <v>34</v>
      </c>
      <c r="G29">
        <v>1.7</v>
      </c>
      <c r="H29">
        <v>71.599999999999994</v>
      </c>
      <c r="I29">
        <v>8.1199999999999992</v>
      </c>
      <c r="J29">
        <f t="shared" si="0"/>
        <v>49.676000000000002</v>
      </c>
      <c r="K29">
        <f t="shared" si="1"/>
        <v>406.33000000000004</v>
      </c>
      <c r="L29">
        <v>536.34</v>
      </c>
    </row>
    <row r="30" spans="1:12" x14ac:dyDescent="0.3">
      <c r="A30" s="2">
        <v>41025</v>
      </c>
      <c r="B30" s="3">
        <v>0.55333333333333334</v>
      </c>
      <c r="C30">
        <v>135.00399999999999</v>
      </c>
      <c r="D30">
        <v>9.77</v>
      </c>
      <c r="E30">
        <v>7.03</v>
      </c>
      <c r="F30">
        <v>34</v>
      </c>
      <c r="G30">
        <v>1.8</v>
      </c>
      <c r="H30">
        <v>71.2</v>
      </c>
      <c r="I30">
        <v>8.09</v>
      </c>
      <c r="J30">
        <f t="shared" si="0"/>
        <v>49.585999999999999</v>
      </c>
      <c r="K30">
        <f t="shared" si="1"/>
        <v>401.33600000000001</v>
      </c>
      <c r="L30">
        <v>536.34</v>
      </c>
    </row>
    <row r="31" spans="1:12" x14ac:dyDescent="0.3">
      <c r="A31" s="2">
        <v>41025</v>
      </c>
      <c r="B31" s="3">
        <v>0.55394675925925929</v>
      </c>
      <c r="C31">
        <v>140.072</v>
      </c>
      <c r="D31">
        <v>9.7100000000000009</v>
      </c>
      <c r="E31">
        <v>7.01</v>
      </c>
      <c r="F31">
        <v>34</v>
      </c>
      <c r="G31">
        <v>1.8</v>
      </c>
      <c r="H31">
        <v>71.2</v>
      </c>
      <c r="I31">
        <v>8.09</v>
      </c>
      <c r="J31">
        <f t="shared" si="0"/>
        <v>49.478000000000002</v>
      </c>
      <c r="K31">
        <f t="shared" si="1"/>
        <v>396.26800000000003</v>
      </c>
      <c r="L31">
        <v>536.34</v>
      </c>
    </row>
    <row r="32" spans="1:12" x14ac:dyDescent="0.3">
      <c r="A32" s="2">
        <v>41025</v>
      </c>
      <c r="B32" s="3">
        <v>0.55421296296296296</v>
      </c>
      <c r="C32">
        <v>145.00299999999999</v>
      </c>
      <c r="D32">
        <v>9.68</v>
      </c>
      <c r="E32">
        <v>7</v>
      </c>
      <c r="F32">
        <v>35</v>
      </c>
      <c r="G32">
        <v>1.8</v>
      </c>
      <c r="H32">
        <v>71.2</v>
      </c>
      <c r="I32">
        <v>8.09</v>
      </c>
      <c r="J32">
        <f t="shared" si="0"/>
        <v>49.423999999999999</v>
      </c>
      <c r="K32">
        <f t="shared" si="1"/>
        <v>391.33700000000005</v>
      </c>
      <c r="L32">
        <v>536.34</v>
      </c>
    </row>
    <row r="33" spans="1:12" x14ac:dyDescent="0.3">
      <c r="A33" s="2">
        <v>41025</v>
      </c>
      <c r="B33" s="3">
        <v>0.5546875</v>
      </c>
      <c r="C33">
        <v>150.036</v>
      </c>
      <c r="D33">
        <v>9.6300000000000008</v>
      </c>
      <c r="E33">
        <v>7</v>
      </c>
      <c r="F33">
        <v>35</v>
      </c>
      <c r="G33">
        <v>1.8</v>
      </c>
      <c r="H33">
        <v>71.5</v>
      </c>
      <c r="I33">
        <v>8.14</v>
      </c>
      <c r="J33">
        <f t="shared" si="0"/>
        <v>49.334000000000003</v>
      </c>
      <c r="K33">
        <f t="shared" si="1"/>
        <v>386.30400000000003</v>
      </c>
      <c r="L33">
        <v>536.34</v>
      </c>
    </row>
    <row r="34" spans="1:12" x14ac:dyDescent="0.3">
      <c r="A34" s="2">
        <v>41025</v>
      </c>
      <c r="B34" s="3">
        <v>0.55565972222222226</v>
      </c>
      <c r="C34">
        <v>155.05699999999999</v>
      </c>
      <c r="D34">
        <v>9.58</v>
      </c>
      <c r="E34">
        <v>6.92</v>
      </c>
      <c r="F34">
        <v>36</v>
      </c>
      <c r="G34">
        <v>2.1</v>
      </c>
      <c r="H34">
        <v>70.3</v>
      </c>
      <c r="I34">
        <v>8.01</v>
      </c>
      <c r="J34">
        <f t="shared" si="0"/>
        <v>49.244</v>
      </c>
      <c r="K34">
        <f t="shared" si="1"/>
        <v>381.28300000000002</v>
      </c>
      <c r="L34">
        <v>536.34</v>
      </c>
    </row>
    <row r="35" spans="1:12" x14ac:dyDescent="0.3">
      <c r="A35" s="2">
        <v>41025</v>
      </c>
      <c r="B35" s="3">
        <v>0.55606481481481485</v>
      </c>
      <c r="C35">
        <v>160.07599999999999</v>
      </c>
      <c r="D35">
        <v>9.5399999999999991</v>
      </c>
      <c r="E35">
        <v>6.94</v>
      </c>
      <c r="F35">
        <v>36</v>
      </c>
      <c r="G35">
        <v>2.1</v>
      </c>
      <c r="H35">
        <v>70</v>
      </c>
      <c r="I35">
        <v>7.98</v>
      </c>
      <c r="J35">
        <f t="shared" si="0"/>
        <v>49.171999999999997</v>
      </c>
      <c r="K35">
        <f t="shared" si="1"/>
        <v>376.26400000000001</v>
      </c>
      <c r="L35">
        <v>536.34</v>
      </c>
    </row>
    <row r="36" spans="1:12" x14ac:dyDescent="0.3">
      <c r="A36" s="2">
        <v>41025</v>
      </c>
      <c r="B36" s="3">
        <v>0.55634259259259256</v>
      </c>
      <c r="C36">
        <v>164.96199999999999</v>
      </c>
      <c r="D36">
        <v>9.51</v>
      </c>
      <c r="E36">
        <v>6.94</v>
      </c>
      <c r="F36">
        <v>35</v>
      </c>
      <c r="G36">
        <v>2</v>
      </c>
      <c r="H36">
        <v>69.2</v>
      </c>
      <c r="I36">
        <v>7.9</v>
      </c>
      <c r="J36">
        <f t="shared" si="0"/>
        <v>49.117999999999995</v>
      </c>
      <c r="K36">
        <f t="shared" si="1"/>
        <v>371.37800000000004</v>
      </c>
      <c r="L36">
        <v>536.34</v>
      </c>
    </row>
    <row r="37" spans="1:12" x14ac:dyDescent="0.3">
      <c r="A37" s="2">
        <v>41025</v>
      </c>
      <c r="B37" s="3">
        <v>0.55677083333333333</v>
      </c>
      <c r="C37">
        <v>170.011</v>
      </c>
      <c r="D37">
        <v>9.4700000000000006</v>
      </c>
      <c r="E37">
        <v>6.93</v>
      </c>
      <c r="F37">
        <v>36</v>
      </c>
      <c r="G37">
        <v>2.2999999999999998</v>
      </c>
      <c r="H37">
        <v>67.5</v>
      </c>
      <c r="I37">
        <v>7.72</v>
      </c>
      <c r="J37">
        <f t="shared" si="0"/>
        <v>49.046000000000006</v>
      </c>
      <c r="K37">
        <f t="shared" si="1"/>
        <v>366.32900000000006</v>
      </c>
      <c r="L37">
        <v>536.34</v>
      </c>
    </row>
    <row r="38" spans="1:12" x14ac:dyDescent="0.3">
      <c r="A38" s="2">
        <v>41025</v>
      </c>
      <c r="B38" s="3">
        <v>0.55776620370370367</v>
      </c>
      <c r="C38">
        <v>175.01</v>
      </c>
      <c r="D38">
        <v>9.42</v>
      </c>
      <c r="E38">
        <v>6.92</v>
      </c>
      <c r="F38">
        <v>36</v>
      </c>
      <c r="G38">
        <v>2.5</v>
      </c>
      <c r="H38">
        <v>65.900000000000006</v>
      </c>
      <c r="I38">
        <v>7.54</v>
      </c>
      <c r="J38">
        <f t="shared" si="0"/>
        <v>48.956000000000003</v>
      </c>
      <c r="K38">
        <f t="shared" si="1"/>
        <v>361.33000000000004</v>
      </c>
      <c r="L38">
        <v>536.34</v>
      </c>
    </row>
    <row r="39" spans="1:12" x14ac:dyDescent="0.3">
      <c r="A39" s="2">
        <v>41025</v>
      </c>
      <c r="B39" s="3">
        <v>0.5584027777777778</v>
      </c>
      <c r="C39">
        <v>179.99799999999999</v>
      </c>
      <c r="D39">
        <v>9.3800000000000008</v>
      </c>
      <c r="E39">
        <v>6.9</v>
      </c>
      <c r="F39">
        <v>36</v>
      </c>
      <c r="G39">
        <v>2.5</v>
      </c>
      <c r="H39">
        <v>65</v>
      </c>
      <c r="I39">
        <v>7.45</v>
      </c>
      <c r="J39">
        <f t="shared" si="0"/>
        <v>48.884</v>
      </c>
      <c r="K39">
        <f t="shared" si="1"/>
        <v>356.34200000000004</v>
      </c>
      <c r="L39">
        <v>536.34</v>
      </c>
    </row>
    <row r="40" spans="1:12" x14ac:dyDescent="0.3">
      <c r="A40" s="2">
        <v>41025</v>
      </c>
      <c r="B40" s="3">
        <v>0.55905092592592587</v>
      </c>
      <c r="C40">
        <v>185.05</v>
      </c>
      <c r="D40">
        <v>9.35</v>
      </c>
      <c r="E40">
        <v>6.89</v>
      </c>
      <c r="F40">
        <v>36</v>
      </c>
      <c r="G40">
        <v>2.8</v>
      </c>
      <c r="H40">
        <v>63.2</v>
      </c>
      <c r="I40">
        <v>7.25</v>
      </c>
      <c r="J40">
        <f t="shared" si="0"/>
        <v>48.83</v>
      </c>
      <c r="K40">
        <f t="shared" si="1"/>
        <v>351.29</v>
      </c>
      <c r="L40">
        <v>536.34</v>
      </c>
    </row>
    <row r="41" spans="1:12" x14ac:dyDescent="0.3">
      <c r="A41" s="2">
        <v>41025</v>
      </c>
      <c r="B41" s="3">
        <v>0.55961805555555555</v>
      </c>
      <c r="C41">
        <v>190.00399999999999</v>
      </c>
      <c r="D41">
        <v>9.32</v>
      </c>
      <c r="E41">
        <v>6.88</v>
      </c>
      <c r="F41">
        <v>36</v>
      </c>
      <c r="G41">
        <v>2.8</v>
      </c>
      <c r="H41">
        <v>61.4</v>
      </c>
      <c r="I41">
        <v>7.04</v>
      </c>
      <c r="J41">
        <f t="shared" si="0"/>
        <v>48.775999999999996</v>
      </c>
      <c r="K41">
        <f t="shared" si="1"/>
        <v>346.33600000000001</v>
      </c>
      <c r="L41">
        <v>536.34</v>
      </c>
    </row>
    <row r="42" spans="1:12" x14ac:dyDescent="0.3">
      <c r="A42" s="2">
        <v>41025</v>
      </c>
      <c r="B42" s="3">
        <v>0.56015046296296289</v>
      </c>
      <c r="C42">
        <v>195.03399999999999</v>
      </c>
      <c r="D42">
        <v>9.2899999999999991</v>
      </c>
      <c r="E42">
        <v>6.84</v>
      </c>
      <c r="F42">
        <v>36</v>
      </c>
      <c r="G42">
        <v>3.2</v>
      </c>
      <c r="H42">
        <v>59.8</v>
      </c>
      <c r="I42">
        <v>6.87</v>
      </c>
      <c r="J42">
        <f t="shared" si="0"/>
        <v>48.721999999999994</v>
      </c>
      <c r="K42">
        <f t="shared" si="1"/>
        <v>341.30600000000004</v>
      </c>
      <c r="L42">
        <v>536.34</v>
      </c>
    </row>
    <row r="43" spans="1:12" x14ac:dyDescent="0.3">
      <c r="A43" s="2">
        <v>41025</v>
      </c>
      <c r="B43" s="3">
        <v>0.56054398148148155</v>
      </c>
      <c r="C43">
        <v>200.041</v>
      </c>
      <c r="D43">
        <v>9.2799999999999994</v>
      </c>
      <c r="E43">
        <v>6.81</v>
      </c>
      <c r="F43">
        <v>36</v>
      </c>
      <c r="G43">
        <v>3.3</v>
      </c>
      <c r="H43">
        <v>58.8</v>
      </c>
      <c r="I43">
        <v>6.75</v>
      </c>
      <c r="J43">
        <f t="shared" si="0"/>
        <v>48.704000000000001</v>
      </c>
      <c r="K43">
        <f t="shared" si="1"/>
        <v>336.29900000000004</v>
      </c>
      <c r="L43">
        <v>536.34</v>
      </c>
    </row>
    <row r="44" spans="1:12" x14ac:dyDescent="0.3">
      <c r="A44" s="2">
        <v>41025</v>
      </c>
      <c r="B44" s="3">
        <v>0.56109953703703697</v>
      </c>
      <c r="C44">
        <v>205.029</v>
      </c>
      <c r="D44">
        <v>9.2799999999999994</v>
      </c>
      <c r="E44">
        <v>6.78</v>
      </c>
      <c r="F44">
        <v>36</v>
      </c>
      <c r="G44">
        <v>3.6</v>
      </c>
      <c r="H44">
        <v>57.3</v>
      </c>
      <c r="I44">
        <v>6.58</v>
      </c>
      <c r="J44">
        <f t="shared" si="0"/>
        <v>48.704000000000001</v>
      </c>
      <c r="K44">
        <f t="shared" si="1"/>
        <v>331.31100000000004</v>
      </c>
      <c r="L44">
        <v>536.34</v>
      </c>
    </row>
    <row r="45" spans="1:12" x14ac:dyDescent="0.3">
      <c r="A45" s="2">
        <v>41025</v>
      </c>
      <c r="B45" s="3">
        <v>0.56199074074074074</v>
      </c>
      <c r="C45">
        <v>206.386</v>
      </c>
      <c r="D45">
        <v>9.2799999999999994</v>
      </c>
      <c r="E45">
        <v>6.75</v>
      </c>
      <c r="F45">
        <v>36</v>
      </c>
      <c r="G45">
        <v>16.5</v>
      </c>
      <c r="H45">
        <v>7.7</v>
      </c>
      <c r="I45">
        <v>0.89</v>
      </c>
      <c r="J45">
        <f t="shared" si="0"/>
        <v>48.704000000000001</v>
      </c>
      <c r="K45">
        <f t="shared" si="1"/>
        <v>329.95400000000006</v>
      </c>
      <c r="L45">
        <v>536.34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2EFF-AC50-4019-A5DF-31593B2DF9F1}">
  <sheetPr codeName="Sheet14"/>
  <dimension ref="A1:U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0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26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41045</v>
      </c>
      <c r="B2" s="3">
        <v>0.58204861111111106</v>
      </c>
      <c r="C2">
        <v>73.5</v>
      </c>
      <c r="D2">
        <v>36</v>
      </c>
      <c r="E2">
        <v>0.47899999999999998</v>
      </c>
      <c r="F2">
        <v>7.87</v>
      </c>
      <c r="G2">
        <v>1.2</v>
      </c>
      <c r="H2">
        <v>106.3</v>
      </c>
      <c r="I2">
        <v>9.11</v>
      </c>
      <c r="J2">
        <f>K2-E2</f>
        <v>557.3309999999999</v>
      </c>
      <c r="K2">
        <v>557.80999999999995</v>
      </c>
      <c r="L2">
        <v>428</v>
      </c>
      <c r="M2">
        <v>2.9</v>
      </c>
      <c r="N2">
        <v>3414</v>
      </c>
      <c r="O2">
        <v>0</v>
      </c>
      <c r="P2">
        <v>778</v>
      </c>
      <c r="Q2">
        <v>0</v>
      </c>
      <c r="R2">
        <v>1103</v>
      </c>
      <c r="S2">
        <v>55</v>
      </c>
      <c r="T2">
        <v>0.39</v>
      </c>
      <c r="U2">
        <v>0</v>
      </c>
    </row>
    <row r="3" spans="1:21" x14ac:dyDescent="0.3">
      <c r="A3" s="2">
        <v>41045</v>
      </c>
      <c r="B3" s="3">
        <v>0.58305555555555555</v>
      </c>
      <c r="C3">
        <v>72.87</v>
      </c>
      <c r="D3">
        <v>36</v>
      </c>
      <c r="E3">
        <v>5.0220000000000002</v>
      </c>
      <c r="F3">
        <v>7.95</v>
      </c>
      <c r="G3">
        <v>1.3</v>
      </c>
      <c r="H3">
        <v>106.9</v>
      </c>
      <c r="I3">
        <v>9.2200000000000006</v>
      </c>
      <c r="J3">
        <f t="shared" ref="J3:J27" si="0">K3-E3</f>
        <v>552.7879999999999</v>
      </c>
      <c r="K3">
        <v>557.80999999999995</v>
      </c>
    </row>
    <row r="4" spans="1:21" x14ac:dyDescent="0.3">
      <c r="A4" s="2">
        <v>41045</v>
      </c>
      <c r="B4" s="3">
        <v>0.58356481481481481</v>
      </c>
      <c r="C4">
        <v>69.81</v>
      </c>
      <c r="D4">
        <v>38</v>
      </c>
      <c r="E4">
        <v>10.039</v>
      </c>
      <c r="F4">
        <v>8.11</v>
      </c>
      <c r="G4">
        <v>1.2</v>
      </c>
      <c r="H4">
        <v>111.5</v>
      </c>
      <c r="I4">
        <v>9.94</v>
      </c>
      <c r="J4">
        <f t="shared" si="0"/>
        <v>547.77099999999996</v>
      </c>
      <c r="K4">
        <v>557.80999999999995</v>
      </c>
    </row>
    <row r="5" spans="1:21" x14ac:dyDescent="0.3">
      <c r="A5" s="2">
        <v>41045</v>
      </c>
      <c r="B5" s="3">
        <v>0.58387731481481475</v>
      </c>
      <c r="C5">
        <v>62.54</v>
      </c>
      <c r="D5">
        <v>38</v>
      </c>
      <c r="E5">
        <v>15.034000000000001</v>
      </c>
      <c r="F5">
        <v>7.9</v>
      </c>
      <c r="G5">
        <v>1.2</v>
      </c>
      <c r="H5">
        <v>106.2</v>
      </c>
      <c r="I5">
        <v>10.27</v>
      </c>
      <c r="J5">
        <f t="shared" si="0"/>
        <v>542.77599999999995</v>
      </c>
      <c r="K5">
        <v>557.80999999999995</v>
      </c>
    </row>
    <row r="6" spans="1:21" x14ac:dyDescent="0.3">
      <c r="A6" s="2">
        <v>41045</v>
      </c>
      <c r="B6" s="3">
        <v>0.58424768518518522</v>
      </c>
      <c r="C6">
        <v>59.82</v>
      </c>
      <c r="D6">
        <v>38</v>
      </c>
      <c r="E6">
        <v>20.018999999999998</v>
      </c>
      <c r="F6">
        <v>7.71</v>
      </c>
      <c r="G6">
        <v>1.1000000000000001</v>
      </c>
      <c r="H6">
        <v>103.2</v>
      </c>
      <c r="I6">
        <v>10.3</v>
      </c>
      <c r="J6">
        <f t="shared" si="0"/>
        <v>537.79099999999994</v>
      </c>
      <c r="K6">
        <v>557.80999999999995</v>
      </c>
    </row>
    <row r="7" spans="1:21" x14ac:dyDescent="0.3">
      <c r="A7" s="2">
        <v>41045</v>
      </c>
      <c r="B7" s="3">
        <v>0.58489583333333328</v>
      </c>
      <c r="C7">
        <v>58.74</v>
      </c>
      <c r="D7">
        <v>36</v>
      </c>
      <c r="E7">
        <v>25.021999999999998</v>
      </c>
      <c r="F7">
        <v>7.57</v>
      </c>
      <c r="G7">
        <v>1.5</v>
      </c>
      <c r="H7">
        <v>102.7</v>
      </c>
      <c r="I7">
        <v>10.39</v>
      </c>
      <c r="J7">
        <f t="shared" si="0"/>
        <v>532.7879999999999</v>
      </c>
      <c r="K7">
        <v>557.80999999999995</v>
      </c>
    </row>
    <row r="8" spans="1:21" x14ac:dyDescent="0.3">
      <c r="A8" s="2">
        <v>41045</v>
      </c>
      <c r="B8" s="3">
        <v>0.58543981481481489</v>
      </c>
      <c r="C8">
        <v>57.83</v>
      </c>
      <c r="D8">
        <v>36</v>
      </c>
      <c r="E8">
        <v>30.006</v>
      </c>
      <c r="F8">
        <v>7.44</v>
      </c>
      <c r="G8">
        <v>1.2</v>
      </c>
      <c r="H8">
        <v>99.6</v>
      </c>
      <c r="I8">
        <v>10.19</v>
      </c>
      <c r="J8">
        <f t="shared" si="0"/>
        <v>527.80399999999997</v>
      </c>
      <c r="K8">
        <v>557.80999999999995</v>
      </c>
    </row>
    <row r="9" spans="1:21" x14ac:dyDescent="0.3">
      <c r="A9" s="2">
        <v>41045</v>
      </c>
      <c r="B9" s="3">
        <v>0.58591435185185181</v>
      </c>
      <c r="C9">
        <v>57.09</v>
      </c>
      <c r="D9">
        <v>36</v>
      </c>
      <c r="E9">
        <v>35.037999999999997</v>
      </c>
      <c r="F9">
        <v>7.35</v>
      </c>
      <c r="G9">
        <v>1.1000000000000001</v>
      </c>
      <c r="H9">
        <v>98.3</v>
      </c>
      <c r="I9">
        <v>10.15</v>
      </c>
      <c r="J9">
        <f t="shared" si="0"/>
        <v>522.77199999999993</v>
      </c>
      <c r="K9">
        <v>557.80999999999995</v>
      </c>
    </row>
    <row r="10" spans="1:21" x14ac:dyDescent="0.3">
      <c r="A10" s="2">
        <v>41045</v>
      </c>
      <c r="B10" s="3">
        <v>0.58638888888888896</v>
      </c>
      <c r="C10">
        <v>56.5</v>
      </c>
      <c r="D10">
        <v>38</v>
      </c>
      <c r="E10">
        <v>40.046999999999997</v>
      </c>
      <c r="F10">
        <v>7.28</v>
      </c>
      <c r="G10">
        <v>1.2</v>
      </c>
      <c r="H10">
        <v>96.7</v>
      </c>
      <c r="I10">
        <v>10.050000000000001</v>
      </c>
      <c r="J10">
        <f t="shared" si="0"/>
        <v>517.76299999999992</v>
      </c>
      <c r="K10">
        <v>557.80999999999995</v>
      </c>
    </row>
    <row r="11" spans="1:21" x14ac:dyDescent="0.3">
      <c r="A11" s="2">
        <v>41045</v>
      </c>
      <c r="B11" s="3">
        <v>0.58725694444444443</v>
      </c>
      <c r="C11">
        <v>56.39</v>
      </c>
      <c r="D11">
        <v>39</v>
      </c>
      <c r="E11">
        <v>40.091999999999999</v>
      </c>
      <c r="F11">
        <v>7.2</v>
      </c>
      <c r="G11">
        <v>1.3</v>
      </c>
      <c r="H11">
        <v>96.3</v>
      </c>
      <c r="I11">
        <v>10.02</v>
      </c>
      <c r="J11">
        <f t="shared" si="0"/>
        <v>517.71799999999996</v>
      </c>
      <c r="K11">
        <v>557.80999999999995</v>
      </c>
    </row>
    <row r="12" spans="1:21" x14ac:dyDescent="0.3">
      <c r="A12" s="2">
        <v>41045</v>
      </c>
      <c r="B12" s="3">
        <v>0.5875231481481481</v>
      </c>
      <c r="C12">
        <v>55.77</v>
      </c>
      <c r="D12">
        <v>37</v>
      </c>
      <c r="E12">
        <v>45.064</v>
      </c>
      <c r="F12">
        <v>7.21</v>
      </c>
      <c r="G12">
        <v>1.3</v>
      </c>
      <c r="H12">
        <v>95.7</v>
      </c>
      <c r="I12">
        <v>10.029999999999999</v>
      </c>
      <c r="J12">
        <f t="shared" si="0"/>
        <v>512.74599999999998</v>
      </c>
      <c r="K12">
        <v>557.80999999999995</v>
      </c>
    </row>
    <row r="13" spans="1:21" x14ac:dyDescent="0.3">
      <c r="A13" s="2">
        <v>41045</v>
      </c>
      <c r="B13" s="3">
        <v>0.58785879629629634</v>
      </c>
      <c r="C13">
        <v>55.55</v>
      </c>
      <c r="D13">
        <v>40</v>
      </c>
      <c r="E13">
        <v>50.037999999999997</v>
      </c>
      <c r="F13">
        <v>7.19</v>
      </c>
      <c r="G13">
        <v>1.3</v>
      </c>
      <c r="H13">
        <v>96</v>
      </c>
      <c r="I13">
        <v>10.1</v>
      </c>
      <c r="J13">
        <f t="shared" si="0"/>
        <v>507.77199999999993</v>
      </c>
      <c r="K13">
        <v>557.80999999999995</v>
      </c>
    </row>
    <row r="14" spans="1:21" x14ac:dyDescent="0.3">
      <c r="A14" s="2">
        <v>41045</v>
      </c>
      <c r="B14" s="3">
        <v>0.58815972222222224</v>
      </c>
      <c r="C14">
        <v>55.32</v>
      </c>
      <c r="D14">
        <v>41</v>
      </c>
      <c r="E14">
        <v>55.039000000000001</v>
      </c>
      <c r="F14">
        <v>7.2</v>
      </c>
      <c r="G14">
        <v>1.3</v>
      </c>
      <c r="H14">
        <v>96.5</v>
      </c>
      <c r="I14">
        <v>10.17</v>
      </c>
      <c r="J14">
        <f t="shared" si="0"/>
        <v>502.77099999999996</v>
      </c>
      <c r="K14">
        <v>557.80999999999995</v>
      </c>
    </row>
    <row r="15" spans="1:21" x14ac:dyDescent="0.3">
      <c r="A15" s="2">
        <v>41045</v>
      </c>
      <c r="B15" s="3">
        <v>0.58859953703703705</v>
      </c>
      <c r="C15">
        <v>55.02</v>
      </c>
      <c r="D15">
        <v>41</v>
      </c>
      <c r="E15">
        <v>60.161000000000001</v>
      </c>
      <c r="F15">
        <v>7.19</v>
      </c>
      <c r="G15">
        <v>1.4</v>
      </c>
      <c r="H15">
        <v>96.4</v>
      </c>
      <c r="I15">
        <v>10.210000000000001</v>
      </c>
      <c r="J15">
        <f t="shared" si="0"/>
        <v>497.64899999999994</v>
      </c>
      <c r="K15">
        <v>557.80999999999995</v>
      </c>
    </row>
    <row r="16" spans="1:21" x14ac:dyDescent="0.3">
      <c r="A16" s="2">
        <v>41045</v>
      </c>
      <c r="B16" s="3">
        <v>0.58888888888888891</v>
      </c>
      <c r="C16">
        <v>54.85</v>
      </c>
      <c r="D16">
        <v>41</v>
      </c>
      <c r="E16">
        <v>65.033000000000001</v>
      </c>
      <c r="F16">
        <v>7.19</v>
      </c>
      <c r="G16">
        <v>1.3</v>
      </c>
      <c r="H16">
        <v>96.5</v>
      </c>
      <c r="I16">
        <v>10.24</v>
      </c>
      <c r="J16">
        <f t="shared" si="0"/>
        <v>492.77699999999993</v>
      </c>
      <c r="K16">
        <v>557.80999999999995</v>
      </c>
    </row>
    <row r="17" spans="1:11" x14ac:dyDescent="0.3">
      <c r="A17" s="2">
        <v>41045</v>
      </c>
      <c r="B17" s="3">
        <v>0.58921296296296299</v>
      </c>
      <c r="C17">
        <v>54.59</v>
      </c>
      <c r="D17">
        <v>41</v>
      </c>
      <c r="E17">
        <v>70.037000000000006</v>
      </c>
      <c r="F17">
        <v>7.2</v>
      </c>
      <c r="G17">
        <v>1.4</v>
      </c>
      <c r="H17">
        <v>96.1</v>
      </c>
      <c r="I17">
        <v>10.23</v>
      </c>
      <c r="J17">
        <f t="shared" si="0"/>
        <v>487.77299999999991</v>
      </c>
      <c r="K17">
        <v>557.80999999999995</v>
      </c>
    </row>
    <row r="18" spans="1:11" x14ac:dyDescent="0.3">
      <c r="A18" s="2">
        <v>41045</v>
      </c>
      <c r="B18" s="3">
        <v>0.5894328703703704</v>
      </c>
      <c r="C18">
        <v>54.38</v>
      </c>
      <c r="D18">
        <v>42</v>
      </c>
      <c r="E18">
        <v>75.167000000000002</v>
      </c>
      <c r="F18">
        <v>7.19</v>
      </c>
      <c r="G18">
        <v>1.3</v>
      </c>
      <c r="H18">
        <v>95.5</v>
      </c>
      <c r="I18">
        <v>10.19</v>
      </c>
      <c r="J18">
        <f t="shared" si="0"/>
        <v>482.64299999999992</v>
      </c>
      <c r="K18">
        <v>557.80999999999995</v>
      </c>
    </row>
    <row r="19" spans="1:11" x14ac:dyDescent="0.3">
      <c r="A19" s="2">
        <v>41045</v>
      </c>
      <c r="B19" s="3">
        <v>0.58986111111111106</v>
      </c>
      <c r="C19">
        <v>54.09</v>
      </c>
      <c r="D19">
        <v>42</v>
      </c>
      <c r="E19">
        <v>79.992999999999995</v>
      </c>
      <c r="F19">
        <v>7.18</v>
      </c>
      <c r="G19">
        <v>1.3</v>
      </c>
      <c r="H19">
        <v>94.5</v>
      </c>
      <c r="I19">
        <v>10.119999999999999</v>
      </c>
      <c r="J19">
        <f t="shared" si="0"/>
        <v>477.81699999999995</v>
      </c>
      <c r="K19">
        <v>557.80999999999995</v>
      </c>
    </row>
    <row r="20" spans="1:11" x14ac:dyDescent="0.3">
      <c r="A20" s="2">
        <v>41045</v>
      </c>
      <c r="B20" s="3">
        <v>0.5900347222222222</v>
      </c>
      <c r="C20">
        <v>54.05</v>
      </c>
      <c r="D20">
        <v>41</v>
      </c>
      <c r="E20">
        <v>85.067999999999998</v>
      </c>
      <c r="F20">
        <v>7.18</v>
      </c>
      <c r="G20">
        <v>1.3</v>
      </c>
      <c r="H20">
        <v>93.9</v>
      </c>
      <c r="I20">
        <v>10.06</v>
      </c>
      <c r="J20">
        <f t="shared" si="0"/>
        <v>472.74199999999996</v>
      </c>
      <c r="K20">
        <v>557.80999999999995</v>
      </c>
    </row>
    <row r="21" spans="1:11" x14ac:dyDescent="0.3">
      <c r="A21" s="2">
        <v>41045</v>
      </c>
      <c r="B21" s="3">
        <v>0.59031250000000002</v>
      </c>
      <c r="C21">
        <v>53.92</v>
      </c>
      <c r="D21">
        <v>42</v>
      </c>
      <c r="E21">
        <v>90.022000000000006</v>
      </c>
      <c r="F21">
        <v>7.16</v>
      </c>
      <c r="G21">
        <v>1.4</v>
      </c>
      <c r="H21">
        <v>93</v>
      </c>
      <c r="I21">
        <v>9.98</v>
      </c>
      <c r="J21">
        <f t="shared" si="0"/>
        <v>467.78799999999995</v>
      </c>
      <c r="K21">
        <v>557.80999999999995</v>
      </c>
    </row>
    <row r="22" spans="1:11" x14ac:dyDescent="0.3">
      <c r="A22" s="2">
        <v>41045</v>
      </c>
      <c r="B22" s="3">
        <v>0.59104166666666669</v>
      </c>
      <c r="C22">
        <v>53.61</v>
      </c>
      <c r="D22">
        <v>42</v>
      </c>
      <c r="E22">
        <v>95.046999999999997</v>
      </c>
      <c r="F22">
        <v>7.15</v>
      </c>
      <c r="G22">
        <v>1.4</v>
      </c>
      <c r="H22">
        <v>91.5</v>
      </c>
      <c r="I22">
        <v>9.86</v>
      </c>
      <c r="J22">
        <f t="shared" si="0"/>
        <v>462.76299999999992</v>
      </c>
      <c r="K22">
        <v>557.80999999999995</v>
      </c>
    </row>
    <row r="23" spans="1:11" x14ac:dyDescent="0.3">
      <c r="A23" s="2">
        <v>41045</v>
      </c>
      <c r="B23" s="3">
        <v>0.59126157407407409</v>
      </c>
      <c r="C23">
        <v>53.58</v>
      </c>
      <c r="D23">
        <v>42</v>
      </c>
      <c r="E23">
        <v>99.98</v>
      </c>
      <c r="F23">
        <v>7.15</v>
      </c>
      <c r="G23">
        <v>1.3</v>
      </c>
      <c r="H23">
        <v>91.1</v>
      </c>
      <c r="I23">
        <v>9.83</v>
      </c>
      <c r="J23">
        <f t="shared" si="0"/>
        <v>457.82999999999993</v>
      </c>
      <c r="K23">
        <v>557.80999999999995</v>
      </c>
    </row>
    <row r="24" spans="1:11" x14ac:dyDescent="0.3">
      <c r="A24" s="2">
        <v>41045</v>
      </c>
      <c r="B24" s="3">
        <v>0.59164351851851849</v>
      </c>
      <c r="C24">
        <v>53.09</v>
      </c>
      <c r="D24">
        <v>42</v>
      </c>
      <c r="E24">
        <v>105.03</v>
      </c>
      <c r="F24">
        <v>7.13</v>
      </c>
      <c r="G24">
        <v>1.3</v>
      </c>
      <c r="H24">
        <v>88.8</v>
      </c>
      <c r="I24">
        <v>9.6300000000000008</v>
      </c>
      <c r="J24">
        <f t="shared" si="0"/>
        <v>452.78</v>
      </c>
      <c r="K24">
        <v>557.80999999999995</v>
      </c>
    </row>
    <row r="25" spans="1:11" x14ac:dyDescent="0.3">
      <c r="A25" s="2">
        <v>41045</v>
      </c>
      <c r="B25" s="3">
        <v>0.59277777777777774</v>
      </c>
      <c r="C25">
        <v>52.8</v>
      </c>
      <c r="D25">
        <v>43</v>
      </c>
      <c r="E25">
        <v>109.929</v>
      </c>
      <c r="F25">
        <v>7.07</v>
      </c>
      <c r="G25">
        <v>1.4</v>
      </c>
      <c r="H25">
        <v>86.2</v>
      </c>
      <c r="I25">
        <v>9.3800000000000008</v>
      </c>
      <c r="J25">
        <f t="shared" si="0"/>
        <v>447.88099999999997</v>
      </c>
      <c r="K25">
        <v>557.80999999999995</v>
      </c>
    </row>
    <row r="26" spans="1:11" x14ac:dyDescent="0.3">
      <c r="A26" s="2">
        <v>41045</v>
      </c>
      <c r="B26" s="3">
        <v>0.59333333333333338</v>
      </c>
      <c r="C26">
        <v>52.39</v>
      </c>
      <c r="D26">
        <v>44</v>
      </c>
      <c r="E26">
        <v>115.017</v>
      </c>
      <c r="F26">
        <v>7.04</v>
      </c>
      <c r="G26">
        <v>21</v>
      </c>
      <c r="H26">
        <v>83.2</v>
      </c>
      <c r="I26">
        <v>9.1</v>
      </c>
      <c r="J26">
        <f t="shared" si="0"/>
        <v>442.79299999999995</v>
      </c>
      <c r="K26">
        <v>557.80999999999995</v>
      </c>
    </row>
    <row r="27" spans="1:11" x14ac:dyDescent="0.3">
      <c r="A27" s="2">
        <v>41045</v>
      </c>
      <c r="B27" s="3">
        <v>0.59399305555555559</v>
      </c>
      <c r="C27">
        <v>52.45</v>
      </c>
      <c r="D27">
        <v>44</v>
      </c>
      <c r="E27">
        <v>115.134</v>
      </c>
      <c r="F27">
        <v>7.02</v>
      </c>
      <c r="G27">
        <v>8.8000000000000007</v>
      </c>
      <c r="H27">
        <v>82</v>
      </c>
      <c r="I27">
        <v>8.9700000000000006</v>
      </c>
      <c r="J27">
        <f t="shared" si="0"/>
        <v>442.67599999999993</v>
      </c>
      <c r="K27">
        <v>557.80999999999995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8653C-D8E2-4243-B774-0FEFE678F427}">
  <sheetPr codeName="Sheet15"/>
  <dimension ref="A1:W28"/>
  <sheetViews>
    <sheetView workbookViewId="0">
      <pane ySplit="1" topLeftCell="A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0.47802083333333334</v>
      </c>
      <c r="C2">
        <v>141</v>
      </c>
      <c r="D2">
        <v>78.930000000000007</v>
      </c>
      <c r="E2">
        <v>0.13900000000000001</v>
      </c>
      <c r="F2">
        <v>29.49</v>
      </c>
      <c r="G2">
        <v>3.1240000000000001</v>
      </c>
      <c r="H2">
        <v>8.19</v>
      </c>
      <c r="I2">
        <v>8392</v>
      </c>
      <c r="J2">
        <v>105.1317</v>
      </c>
      <c r="K2">
        <v>39.75</v>
      </c>
      <c r="L2">
        <f>M2-E2</f>
        <v>559.15099999999995</v>
      </c>
      <c r="M2">
        <v>559.29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0.47862268518518525</v>
      </c>
      <c r="C3">
        <v>193</v>
      </c>
      <c r="D3">
        <v>77.83</v>
      </c>
      <c r="E3">
        <v>2.76</v>
      </c>
      <c r="F3">
        <v>29.49</v>
      </c>
      <c r="G3">
        <v>3.0979999999999999</v>
      </c>
      <c r="H3">
        <v>7.87</v>
      </c>
      <c r="I3">
        <v>8558</v>
      </c>
      <c r="J3">
        <v>106.032</v>
      </c>
      <c r="K3">
        <v>39.299999999999997</v>
      </c>
      <c r="L3">
        <f t="shared" ref="L3:L28" si="0">M3-E3</f>
        <v>556.53</v>
      </c>
      <c r="M3">
        <v>559.29</v>
      </c>
    </row>
    <row r="4" spans="1:23" x14ac:dyDescent="0.3">
      <c r="A4" s="2">
        <v>41081</v>
      </c>
      <c r="B4" s="3">
        <v>0.47900462962962964</v>
      </c>
      <c r="C4">
        <v>226</v>
      </c>
      <c r="D4">
        <v>77.3</v>
      </c>
      <c r="E4">
        <v>5.8129999999999997</v>
      </c>
      <c r="F4">
        <v>29.49</v>
      </c>
      <c r="G4">
        <v>3.1240000000000001</v>
      </c>
      <c r="H4">
        <v>7.89</v>
      </c>
      <c r="I4">
        <v>8559</v>
      </c>
      <c r="J4">
        <v>105.4611</v>
      </c>
      <c r="K4">
        <v>38.93</v>
      </c>
      <c r="L4">
        <f t="shared" si="0"/>
        <v>553.47699999999998</v>
      </c>
      <c r="M4">
        <v>559.29</v>
      </c>
    </row>
    <row r="5" spans="1:23" x14ac:dyDescent="0.3">
      <c r="A5" s="2">
        <v>41081</v>
      </c>
      <c r="B5" s="3">
        <v>0.47945601851851855</v>
      </c>
      <c r="C5">
        <v>265</v>
      </c>
      <c r="D5">
        <v>76.680000000000007</v>
      </c>
      <c r="E5">
        <v>8.9920000000000009</v>
      </c>
      <c r="F5">
        <v>29.49</v>
      </c>
      <c r="G5">
        <v>3.0979999999999999</v>
      </c>
      <c r="H5">
        <v>6.18</v>
      </c>
      <c r="I5">
        <v>8600</v>
      </c>
      <c r="J5">
        <v>105.30119999999999</v>
      </c>
      <c r="K5">
        <v>38.69</v>
      </c>
      <c r="L5">
        <f t="shared" si="0"/>
        <v>550.298</v>
      </c>
      <c r="M5">
        <v>559.29</v>
      </c>
    </row>
    <row r="6" spans="1:23" x14ac:dyDescent="0.3">
      <c r="A6" s="2">
        <v>41081</v>
      </c>
      <c r="B6" s="3">
        <v>0.47998842592592594</v>
      </c>
      <c r="C6">
        <v>311</v>
      </c>
      <c r="D6">
        <v>76.42</v>
      </c>
      <c r="E6">
        <v>12.147</v>
      </c>
      <c r="F6">
        <v>29.49</v>
      </c>
      <c r="G6">
        <v>3.0979999999999999</v>
      </c>
      <c r="H6">
        <v>6.43</v>
      </c>
      <c r="I6">
        <v>8631</v>
      </c>
      <c r="J6">
        <v>105.40130000000001</v>
      </c>
      <c r="K6">
        <v>38.56</v>
      </c>
      <c r="L6">
        <f t="shared" si="0"/>
        <v>547.14299999999992</v>
      </c>
      <c r="M6">
        <v>559.29</v>
      </c>
    </row>
    <row r="7" spans="1:23" x14ac:dyDescent="0.3">
      <c r="A7" s="2">
        <v>41081</v>
      </c>
      <c r="B7" s="3">
        <v>0.48028935185185184</v>
      </c>
      <c r="C7">
        <v>337</v>
      </c>
      <c r="D7">
        <v>76.22</v>
      </c>
      <c r="E7">
        <v>15.074</v>
      </c>
      <c r="F7">
        <v>29.49</v>
      </c>
      <c r="G7">
        <v>3.0979999999999999</v>
      </c>
      <c r="H7">
        <v>6.46</v>
      </c>
      <c r="I7">
        <v>8642</v>
      </c>
      <c r="J7">
        <v>105.3186</v>
      </c>
      <c r="K7">
        <v>38.49</v>
      </c>
      <c r="L7">
        <f t="shared" si="0"/>
        <v>544.21600000000001</v>
      </c>
      <c r="M7">
        <v>559.29</v>
      </c>
    </row>
    <row r="8" spans="1:23" x14ac:dyDescent="0.3">
      <c r="A8" s="2">
        <v>41081</v>
      </c>
      <c r="B8" s="3">
        <v>0.48119212962962965</v>
      </c>
      <c r="C8">
        <v>415</v>
      </c>
      <c r="D8">
        <v>75.8</v>
      </c>
      <c r="E8">
        <v>17.917000000000002</v>
      </c>
      <c r="F8">
        <v>29.49</v>
      </c>
      <c r="G8">
        <v>3.0979999999999999</v>
      </c>
      <c r="H8">
        <v>6.78</v>
      </c>
      <c r="I8">
        <v>8749</v>
      </c>
      <c r="J8">
        <v>106.16549999999999</v>
      </c>
      <c r="K8">
        <v>38.380000000000003</v>
      </c>
      <c r="L8">
        <f t="shared" si="0"/>
        <v>541.37299999999993</v>
      </c>
      <c r="M8">
        <v>559.29</v>
      </c>
    </row>
    <row r="9" spans="1:23" x14ac:dyDescent="0.3">
      <c r="A9" s="2">
        <v>41081</v>
      </c>
      <c r="B9" s="3">
        <v>0.48164351851851855</v>
      </c>
      <c r="C9">
        <v>454</v>
      </c>
      <c r="D9">
        <v>70.900000000000006</v>
      </c>
      <c r="E9">
        <v>21.204000000000001</v>
      </c>
      <c r="F9">
        <v>29.49</v>
      </c>
      <c r="G9">
        <v>3.0979999999999999</v>
      </c>
      <c r="H9">
        <v>6.69</v>
      </c>
      <c r="I9">
        <v>8989</v>
      </c>
      <c r="J9">
        <v>103.57599999999999</v>
      </c>
      <c r="K9">
        <v>36.340000000000003</v>
      </c>
      <c r="L9">
        <f t="shared" si="0"/>
        <v>538.08600000000001</v>
      </c>
      <c r="M9">
        <v>559.29</v>
      </c>
    </row>
    <row r="10" spans="1:23" x14ac:dyDescent="0.3">
      <c r="A10" s="2">
        <v>41081</v>
      </c>
      <c r="B10" s="3">
        <v>0.48285879629629636</v>
      </c>
      <c r="C10">
        <v>559</v>
      </c>
      <c r="D10">
        <v>62.18</v>
      </c>
      <c r="E10">
        <v>30.978999999999999</v>
      </c>
      <c r="F10">
        <v>29.49</v>
      </c>
      <c r="G10">
        <v>3.1240000000000001</v>
      </c>
      <c r="H10">
        <v>6.76</v>
      </c>
      <c r="I10">
        <v>9465</v>
      </c>
      <c r="J10">
        <v>98.920299999999997</v>
      </c>
      <c r="K10">
        <v>34.74</v>
      </c>
      <c r="L10">
        <f t="shared" si="0"/>
        <v>528.31099999999992</v>
      </c>
      <c r="M10">
        <v>559.29</v>
      </c>
    </row>
    <row r="11" spans="1:23" x14ac:dyDescent="0.3">
      <c r="A11" s="2">
        <v>41081</v>
      </c>
      <c r="B11" s="3">
        <v>0.48346064814814815</v>
      </c>
      <c r="C11">
        <v>611</v>
      </c>
      <c r="D11">
        <v>58.68</v>
      </c>
      <c r="E11">
        <v>41.377000000000002</v>
      </c>
      <c r="F11">
        <v>29.49</v>
      </c>
      <c r="G11">
        <v>3.0979999999999999</v>
      </c>
      <c r="H11">
        <v>6.82</v>
      </c>
      <c r="I11">
        <v>8894</v>
      </c>
      <c r="J11">
        <v>89.164199999999994</v>
      </c>
      <c r="K11">
        <v>24.68</v>
      </c>
      <c r="L11">
        <f t="shared" si="0"/>
        <v>517.91300000000001</v>
      </c>
      <c r="M11">
        <v>559.29</v>
      </c>
    </row>
    <row r="12" spans="1:23" x14ac:dyDescent="0.3">
      <c r="A12" s="2">
        <v>41081</v>
      </c>
      <c r="B12" s="3">
        <v>0.48436342592592591</v>
      </c>
      <c r="C12">
        <v>689</v>
      </c>
      <c r="D12">
        <v>57.75</v>
      </c>
      <c r="E12">
        <v>51.204999999999998</v>
      </c>
      <c r="F12">
        <v>29.49</v>
      </c>
      <c r="G12">
        <v>3.0979999999999999</v>
      </c>
      <c r="H12">
        <v>6.72</v>
      </c>
      <c r="I12">
        <v>8503</v>
      </c>
      <c r="J12">
        <v>84.2911</v>
      </c>
      <c r="K12">
        <v>29.88</v>
      </c>
      <c r="L12">
        <f t="shared" si="0"/>
        <v>508.08499999999998</v>
      </c>
      <c r="M12">
        <v>559.29</v>
      </c>
    </row>
    <row r="13" spans="1:23" x14ac:dyDescent="0.3">
      <c r="A13" s="2">
        <v>41081</v>
      </c>
      <c r="B13" s="3">
        <v>0.48541666666666672</v>
      </c>
      <c r="C13">
        <v>780</v>
      </c>
      <c r="D13">
        <v>56.7</v>
      </c>
      <c r="E13">
        <v>60.77</v>
      </c>
      <c r="F13">
        <v>29.49</v>
      </c>
      <c r="G13">
        <v>3.0979999999999999</v>
      </c>
      <c r="H13">
        <v>6.71</v>
      </c>
      <c r="I13">
        <v>7994</v>
      </c>
      <c r="J13">
        <v>78.243200000000002</v>
      </c>
      <c r="K13">
        <v>29.39</v>
      </c>
      <c r="L13">
        <f t="shared" si="0"/>
        <v>498.52</v>
      </c>
      <c r="M13">
        <v>559.29</v>
      </c>
    </row>
    <row r="14" spans="1:23" x14ac:dyDescent="0.3">
      <c r="A14" s="2">
        <v>41081</v>
      </c>
      <c r="B14" s="3">
        <v>0.48640046296296297</v>
      </c>
      <c r="C14">
        <v>865</v>
      </c>
      <c r="D14">
        <v>55.99</v>
      </c>
      <c r="E14">
        <v>71.040000000000006</v>
      </c>
      <c r="F14">
        <v>29.49</v>
      </c>
      <c r="G14">
        <v>3.0979999999999999</v>
      </c>
      <c r="H14">
        <v>6.74</v>
      </c>
      <c r="I14">
        <v>7944</v>
      </c>
      <c r="J14">
        <v>77.078000000000003</v>
      </c>
      <c r="K14">
        <v>29.9</v>
      </c>
      <c r="L14">
        <f t="shared" si="0"/>
        <v>488.24999999999994</v>
      </c>
      <c r="M14">
        <v>559.29</v>
      </c>
    </row>
    <row r="15" spans="1:23" x14ac:dyDescent="0.3">
      <c r="A15" s="2">
        <v>41081</v>
      </c>
      <c r="B15" s="3">
        <v>0.48693287037037036</v>
      </c>
      <c r="C15">
        <v>911</v>
      </c>
      <c r="D15">
        <v>55.55</v>
      </c>
      <c r="E15">
        <v>80.980999999999995</v>
      </c>
      <c r="F15">
        <v>29.49</v>
      </c>
      <c r="G15">
        <v>3.0979999999999999</v>
      </c>
      <c r="H15">
        <v>6.81</v>
      </c>
      <c r="I15">
        <v>7935</v>
      </c>
      <c r="J15">
        <v>76.571899999999999</v>
      </c>
      <c r="K15">
        <v>31.46</v>
      </c>
      <c r="L15">
        <f t="shared" si="0"/>
        <v>478.30899999999997</v>
      </c>
      <c r="M15">
        <v>559.29</v>
      </c>
    </row>
    <row r="16" spans="1:23" x14ac:dyDescent="0.3">
      <c r="A16" s="2">
        <v>41081</v>
      </c>
      <c r="B16" s="3">
        <v>0.48768518518518522</v>
      </c>
      <c r="C16">
        <v>976</v>
      </c>
      <c r="D16">
        <v>54.93</v>
      </c>
      <c r="E16">
        <v>90.986999999999995</v>
      </c>
      <c r="F16">
        <v>29.49</v>
      </c>
      <c r="G16">
        <v>3.0979999999999999</v>
      </c>
      <c r="H16">
        <v>6.9</v>
      </c>
      <c r="I16">
        <v>7926</v>
      </c>
      <c r="J16">
        <v>75.900700000000001</v>
      </c>
      <c r="K16">
        <v>31.23</v>
      </c>
      <c r="L16">
        <f t="shared" si="0"/>
        <v>468.303</v>
      </c>
      <c r="M16">
        <v>559.29</v>
      </c>
    </row>
    <row r="17" spans="1:13" x14ac:dyDescent="0.3">
      <c r="A17" s="2">
        <v>41081</v>
      </c>
      <c r="B17" s="3">
        <v>0.48821759259259262</v>
      </c>
      <c r="C17">
        <v>1022</v>
      </c>
      <c r="D17">
        <v>54.38</v>
      </c>
      <c r="E17">
        <v>100.982</v>
      </c>
      <c r="F17">
        <v>29.49</v>
      </c>
      <c r="G17">
        <v>3.0979999999999999</v>
      </c>
      <c r="H17">
        <v>6.74</v>
      </c>
      <c r="I17">
        <v>7909</v>
      </c>
      <c r="J17">
        <v>75.216200000000001</v>
      </c>
      <c r="K17">
        <v>31.71</v>
      </c>
      <c r="L17">
        <f t="shared" si="0"/>
        <v>458.30799999999999</v>
      </c>
      <c r="M17">
        <v>559.29</v>
      </c>
    </row>
    <row r="18" spans="1:13" x14ac:dyDescent="0.3">
      <c r="A18" s="2">
        <v>41081</v>
      </c>
      <c r="B18" s="3">
        <v>0.48866898148148147</v>
      </c>
      <c r="C18">
        <v>1061</v>
      </c>
      <c r="D18">
        <v>54.16</v>
      </c>
      <c r="E18">
        <v>110.925</v>
      </c>
      <c r="F18">
        <v>29.49</v>
      </c>
      <c r="G18">
        <v>3.0979999999999999</v>
      </c>
      <c r="H18">
        <v>6.76</v>
      </c>
      <c r="I18">
        <v>7920</v>
      </c>
      <c r="J18">
        <v>75.111599999999996</v>
      </c>
      <c r="K18">
        <v>31.59</v>
      </c>
      <c r="L18">
        <f t="shared" si="0"/>
        <v>448.36499999999995</v>
      </c>
      <c r="M18">
        <v>559.29</v>
      </c>
    </row>
    <row r="19" spans="1:13" x14ac:dyDescent="0.3">
      <c r="A19" s="2">
        <v>41081</v>
      </c>
      <c r="B19" s="3">
        <v>0.48949074074074073</v>
      </c>
      <c r="C19">
        <v>1132</v>
      </c>
      <c r="D19">
        <v>53.6</v>
      </c>
      <c r="E19">
        <v>121.084</v>
      </c>
      <c r="F19">
        <v>29.49</v>
      </c>
      <c r="G19">
        <v>3.0979999999999999</v>
      </c>
      <c r="H19">
        <v>6.72</v>
      </c>
      <c r="I19">
        <v>7496</v>
      </c>
      <c r="J19">
        <v>70.5899</v>
      </c>
      <c r="K19">
        <v>32.049999999999997</v>
      </c>
      <c r="L19">
        <f t="shared" si="0"/>
        <v>438.20599999999996</v>
      </c>
      <c r="M19">
        <v>559.29</v>
      </c>
    </row>
    <row r="20" spans="1:13" x14ac:dyDescent="0.3">
      <c r="A20" s="2">
        <v>41081</v>
      </c>
      <c r="B20" s="3">
        <v>0.49092592592592593</v>
      </c>
      <c r="C20">
        <v>1256</v>
      </c>
      <c r="D20">
        <v>53.61</v>
      </c>
      <c r="E20">
        <v>120.98699999999999</v>
      </c>
      <c r="F20">
        <v>29.49</v>
      </c>
      <c r="G20">
        <v>3.0720000000000001</v>
      </c>
      <c r="H20">
        <v>6.67</v>
      </c>
      <c r="I20">
        <v>7457</v>
      </c>
      <c r="J20">
        <v>70.229399999999998</v>
      </c>
      <c r="K20">
        <v>32.020000000000003</v>
      </c>
      <c r="L20">
        <f t="shared" si="0"/>
        <v>438.303</v>
      </c>
      <c r="M20">
        <v>559.29</v>
      </c>
    </row>
    <row r="21" spans="1:13" x14ac:dyDescent="0.3">
      <c r="A21" s="2">
        <v>41081</v>
      </c>
      <c r="B21" s="3">
        <v>0.49184027777777783</v>
      </c>
      <c r="C21">
        <v>1335</v>
      </c>
      <c r="D21">
        <v>53.16</v>
      </c>
      <c r="E21">
        <v>131.017</v>
      </c>
      <c r="F21">
        <v>29.49</v>
      </c>
      <c r="G21">
        <v>3.0720000000000001</v>
      </c>
      <c r="H21">
        <v>6.63</v>
      </c>
      <c r="I21">
        <v>7283</v>
      </c>
      <c r="J21">
        <v>68.206500000000005</v>
      </c>
      <c r="K21">
        <v>32.35</v>
      </c>
      <c r="L21">
        <f t="shared" si="0"/>
        <v>428.27299999999997</v>
      </c>
      <c r="M21">
        <v>559.29</v>
      </c>
    </row>
    <row r="22" spans="1:13" x14ac:dyDescent="0.3">
      <c r="A22" s="2">
        <v>41081</v>
      </c>
      <c r="B22" s="3">
        <v>0.49341435185185184</v>
      </c>
      <c r="C22">
        <v>1471</v>
      </c>
      <c r="D22">
        <v>52.8</v>
      </c>
      <c r="E22">
        <v>141.423</v>
      </c>
      <c r="F22">
        <v>29.49</v>
      </c>
      <c r="G22">
        <v>3.0720000000000001</v>
      </c>
      <c r="H22">
        <v>6.6</v>
      </c>
      <c r="I22">
        <v>7131</v>
      </c>
      <c r="J22">
        <v>66.476200000000006</v>
      </c>
      <c r="K22">
        <v>32.31</v>
      </c>
      <c r="L22">
        <f t="shared" si="0"/>
        <v>417.86699999999996</v>
      </c>
      <c r="M22">
        <v>559.29</v>
      </c>
    </row>
    <row r="23" spans="1:13" x14ac:dyDescent="0.3">
      <c r="A23" s="2">
        <v>41081</v>
      </c>
      <c r="B23" s="3">
        <v>0.49394675925925924</v>
      </c>
      <c r="C23">
        <v>1517</v>
      </c>
      <c r="D23">
        <v>52.19</v>
      </c>
      <c r="E23">
        <v>151.691</v>
      </c>
      <c r="F23">
        <v>29.49</v>
      </c>
      <c r="G23">
        <v>3.0979999999999999</v>
      </c>
      <c r="H23">
        <v>6.59</v>
      </c>
      <c r="I23">
        <v>6960</v>
      </c>
      <c r="J23">
        <v>64.381100000000004</v>
      </c>
      <c r="K23">
        <v>31.76</v>
      </c>
      <c r="L23">
        <f t="shared" si="0"/>
        <v>407.59899999999993</v>
      </c>
      <c r="M23">
        <v>559.29</v>
      </c>
    </row>
    <row r="24" spans="1:13" x14ac:dyDescent="0.3">
      <c r="A24" s="2">
        <v>41081</v>
      </c>
      <c r="B24" s="3">
        <v>0.49454861111111115</v>
      </c>
      <c r="C24">
        <v>1569</v>
      </c>
      <c r="D24">
        <v>51.91</v>
      </c>
      <c r="E24">
        <v>161.339</v>
      </c>
      <c r="F24">
        <v>29.49</v>
      </c>
      <c r="G24">
        <v>3.0979999999999999</v>
      </c>
      <c r="H24">
        <v>6.57</v>
      </c>
      <c r="I24">
        <v>6827</v>
      </c>
      <c r="J24">
        <v>62.915300000000002</v>
      </c>
      <c r="K24">
        <v>31.73</v>
      </c>
      <c r="L24">
        <f t="shared" si="0"/>
        <v>397.95099999999996</v>
      </c>
      <c r="M24">
        <v>559.29</v>
      </c>
    </row>
    <row r="25" spans="1:13" x14ac:dyDescent="0.3">
      <c r="A25" s="2">
        <v>41081</v>
      </c>
      <c r="B25" s="3">
        <v>0.49478009259259259</v>
      </c>
      <c r="C25">
        <v>1589</v>
      </c>
      <c r="D25">
        <v>51.64</v>
      </c>
      <c r="E25">
        <v>171.1</v>
      </c>
      <c r="F25">
        <v>29.49</v>
      </c>
      <c r="G25">
        <v>3.0979999999999999</v>
      </c>
      <c r="H25">
        <v>6.51</v>
      </c>
      <c r="I25">
        <v>6763</v>
      </c>
      <c r="J25">
        <v>62.116599999999998</v>
      </c>
      <c r="K25">
        <v>31.95</v>
      </c>
      <c r="L25">
        <f t="shared" si="0"/>
        <v>388.18999999999994</v>
      </c>
      <c r="M25">
        <v>559.29</v>
      </c>
    </row>
    <row r="26" spans="1:13" x14ac:dyDescent="0.3">
      <c r="A26" s="2">
        <v>41081</v>
      </c>
      <c r="B26" s="3">
        <v>0.49530092592592595</v>
      </c>
      <c r="C26">
        <v>1634</v>
      </c>
      <c r="D26">
        <v>51.14</v>
      </c>
      <c r="E26">
        <v>180.77</v>
      </c>
      <c r="F26">
        <v>29.49</v>
      </c>
      <c r="G26">
        <v>3.0720000000000001</v>
      </c>
      <c r="H26">
        <v>6.48</v>
      </c>
      <c r="I26">
        <v>6430</v>
      </c>
      <c r="J26">
        <v>58.683799999999998</v>
      </c>
      <c r="K26">
        <v>32.200000000000003</v>
      </c>
      <c r="L26">
        <f t="shared" si="0"/>
        <v>378.52</v>
      </c>
      <c r="M26">
        <v>559.29</v>
      </c>
    </row>
    <row r="27" spans="1:13" x14ac:dyDescent="0.3">
      <c r="A27" s="2">
        <v>41081</v>
      </c>
      <c r="B27" s="3">
        <v>0.49726851851851855</v>
      </c>
      <c r="C27">
        <v>1804</v>
      </c>
      <c r="D27">
        <v>50.6</v>
      </c>
      <c r="E27">
        <v>191.18799999999999</v>
      </c>
      <c r="F27">
        <v>29.49</v>
      </c>
      <c r="G27">
        <v>3.0979999999999999</v>
      </c>
      <c r="H27">
        <v>6.48</v>
      </c>
      <c r="I27">
        <v>6007</v>
      </c>
      <c r="J27">
        <v>54.434100000000001</v>
      </c>
      <c r="K27">
        <v>32.840000000000003</v>
      </c>
      <c r="L27">
        <f t="shared" si="0"/>
        <v>368.10199999999998</v>
      </c>
      <c r="M27">
        <v>559.29</v>
      </c>
    </row>
    <row r="28" spans="1:13" x14ac:dyDescent="0.3">
      <c r="A28" s="2">
        <v>41081</v>
      </c>
      <c r="B28" s="3">
        <v>0.49885416666666671</v>
      </c>
      <c r="C28">
        <v>1941</v>
      </c>
      <c r="D28">
        <v>50.5</v>
      </c>
      <c r="E28">
        <v>195.48099999999999</v>
      </c>
      <c r="F28">
        <v>29.49</v>
      </c>
      <c r="G28">
        <v>3.0720000000000001</v>
      </c>
      <c r="H28">
        <v>6.59</v>
      </c>
      <c r="I28">
        <v>5929</v>
      </c>
      <c r="J28">
        <v>53.6616</v>
      </c>
      <c r="K28">
        <v>33.04</v>
      </c>
      <c r="L28">
        <f t="shared" si="0"/>
        <v>363.80899999999997</v>
      </c>
      <c r="M28">
        <v>559.29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5F25-8739-4409-AE60-F89EA9369CE2}">
  <sheetPr codeName="Sheet16"/>
  <dimension ref="A1:V4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47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41088</v>
      </c>
      <c r="B2" s="3">
        <v>0.42181712962962964</v>
      </c>
      <c r="C2">
        <v>24.97</v>
      </c>
      <c r="D2">
        <v>38</v>
      </c>
      <c r="E2">
        <v>1.2869999999999999</v>
      </c>
      <c r="F2">
        <v>7.62</v>
      </c>
      <c r="G2">
        <v>0.6</v>
      </c>
      <c r="H2">
        <v>102.3</v>
      </c>
      <c r="I2">
        <v>8.4600000000000009</v>
      </c>
      <c r="J2">
        <f>(C2*1.8)+32</f>
        <v>76.945999999999998</v>
      </c>
      <c r="K2">
        <f>L2-E2</f>
        <v>555.54300000000001</v>
      </c>
      <c r="L2">
        <v>556.83000000000004</v>
      </c>
      <c r="M2">
        <v>421</v>
      </c>
      <c r="N2">
        <v>-2</v>
      </c>
      <c r="O2">
        <v>2422</v>
      </c>
      <c r="P2">
        <v>748</v>
      </c>
      <c r="Q2">
        <v>2254</v>
      </c>
      <c r="R2">
        <v>0</v>
      </c>
      <c r="S2">
        <v>347</v>
      </c>
      <c r="T2">
        <v>59</v>
      </c>
      <c r="U2">
        <v>0.42</v>
      </c>
      <c r="V2">
        <v>0</v>
      </c>
    </row>
    <row r="3" spans="1:22" x14ac:dyDescent="0.3">
      <c r="A3" s="2">
        <v>41088</v>
      </c>
      <c r="B3" s="3">
        <v>0.42203703703703704</v>
      </c>
      <c r="C3">
        <v>24.93</v>
      </c>
      <c r="D3">
        <v>38</v>
      </c>
      <c r="E3">
        <v>5.1059999999999999</v>
      </c>
      <c r="F3">
        <v>7.63</v>
      </c>
      <c r="G3">
        <v>0.5</v>
      </c>
      <c r="H3">
        <v>102.1</v>
      </c>
      <c r="I3">
        <v>8.4499999999999993</v>
      </c>
      <c r="J3">
        <f t="shared" ref="J3:J43" si="0">(C3*1.8)+32</f>
        <v>76.873999999999995</v>
      </c>
      <c r="K3">
        <f t="shared" ref="K3:K43" si="1">L3-E3</f>
        <v>551.72400000000005</v>
      </c>
      <c r="L3">
        <v>556.83000000000004</v>
      </c>
    </row>
    <row r="4" spans="1:22" x14ac:dyDescent="0.3">
      <c r="A4" s="2">
        <v>41088</v>
      </c>
      <c r="B4" s="3">
        <v>0.42231481481481481</v>
      </c>
      <c r="C4">
        <v>24.74</v>
      </c>
      <c r="D4">
        <v>38</v>
      </c>
      <c r="E4">
        <v>10.108000000000001</v>
      </c>
      <c r="F4">
        <v>7.61</v>
      </c>
      <c r="G4">
        <v>0.5</v>
      </c>
      <c r="H4">
        <v>101.7</v>
      </c>
      <c r="I4">
        <v>8.44</v>
      </c>
      <c r="J4">
        <f t="shared" si="0"/>
        <v>76.531999999999996</v>
      </c>
      <c r="K4">
        <f t="shared" si="1"/>
        <v>546.72200000000009</v>
      </c>
      <c r="L4">
        <v>556.83000000000004</v>
      </c>
    </row>
    <row r="5" spans="1:22" x14ac:dyDescent="0.3">
      <c r="A5" s="2">
        <v>41088</v>
      </c>
      <c r="B5" s="3">
        <v>0.42273148148148149</v>
      </c>
      <c r="C5">
        <v>23.9</v>
      </c>
      <c r="D5">
        <v>36</v>
      </c>
      <c r="E5">
        <v>15.09</v>
      </c>
      <c r="F5">
        <v>7.68</v>
      </c>
      <c r="G5">
        <v>0.5</v>
      </c>
      <c r="H5">
        <v>102.2</v>
      </c>
      <c r="I5">
        <v>8.6199999999999992</v>
      </c>
      <c r="J5">
        <f t="shared" si="0"/>
        <v>75.02</v>
      </c>
      <c r="K5">
        <f t="shared" si="1"/>
        <v>541.74</v>
      </c>
      <c r="L5">
        <v>556.83000000000004</v>
      </c>
    </row>
    <row r="6" spans="1:22" x14ac:dyDescent="0.3">
      <c r="A6" s="2">
        <v>41088</v>
      </c>
      <c r="B6" s="3">
        <v>0.42307870370370365</v>
      </c>
      <c r="C6">
        <v>21.96</v>
      </c>
      <c r="D6">
        <v>31</v>
      </c>
      <c r="E6">
        <v>20.062999999999999</v>
      </c>
      <c r="F6">
        <v>7.71</v>
      </c>
      <c r="G6">
        <v>0.5</v>
      </c>
      <c r="H6">
        <v>107.6</v>
      </c>
      <c r="I6">
        <v>9.41</v>
      </c>
      <c r="J6">
        <f t="shared" si="0"/>
        <v>71.528000000000006</v>
      </c>
      <c r="K6">
        <f t="shared" si="1"/>
        <v>536.76700000000005</v>
      </c>
      <c r="L6">
        <v>556.83000000000004</v>
      </c>
    </row>
    <row r="7" spans="1:22" x14ac:dyDescent="0.3">
      <c r="A7" s="2">
        <v>41088</v>
      </c>
      <c r="B7" s="3">
        <v>0.42350694444444442</v>
      </c>
      <c r="C7">
        <v>18.78</v>
      </c>
      <c r="D7">
        <v>28</v>
      </c>
      <c r="E7">
        <v>25.055</v>
      </c>
      <c r="F7">
        <v>7.6</v>
      </c>
      <c r="G7">
        <v>0.6</v>
      </c>
      <c r="H7">
        <v>106.1</v>
      </c>
      <c r="I7">
        <v>9.89</v>
      </c>
      <c r="J7">
        <f t="shared" si="0"/>
        <v>65.804000000000002</v>
      </c>
      <c r="K7">
        <f t="shared" si="1"/>
        <v>531.77500000000009</v>
      </c>
      <c r="L7">
        <v>556.83000000000004</v>
      </c>
    </row>
    <row r="8" spans="1:22" x14ac:dyDescent="0.3">
      <c r="A8" s="2">
        <v>41088</v>
      </c>
      <c r="B8" s="3">
        <v>0.42378472222222219</v>
      </c>
      <c r="C8">
        <v>17.73</v>
      </c>
      <c r="D8">
        <v>26</v>
      </c>
      <c r="E8">
        <v>30.175999999999998</v>
      </c>
      <c r="F8">
        <v>7.44</v>
      </c>
      <c r="G8">
        <v>0.7</v>
      </c>
      <c r="H8">
        <v>103</v>
      </c>
      <c r="I8">
        <v>9.81</v>
      </c>
      <c r="J8">
        <f t="shared" si="0"/>
        <v>63.914000000000001</v>
      </c>
      <c r="K8">
        <f t="shared" si="1"/>
        <v>526.654</v>
      </c>
      <c r="L8">
        <v>556.83000000000004</v>
      </c>
    </row>
    <row r="9" spans="1:22" x14ac:dyDescent="0.3">
      <c r="A9" s="2">
        <v>41088</v>
      </c>
      <c r="B9" s="3">
        <v>0.42420138888888892</v>
      </c>
      <c r="C9">
        <v>16.760000000000002</v>
      </c>
      <c r="D9">
        <v>26</v>
      </c>
      <c r="E9">
        <v>35.021999999999998</v>
      </c>
      <c r="F9">
        <v>7.34</v>
      </c>
      <c r="G9">
        <v>0.7</v>
      </c>
      <c r="H9">
        <v>99.7</v>
      </c>
      <c r="I9">
        <v>9.68</v>
      </c>
      <c r="J9">
        <f t="shared" si="0"/>
        <v>62.168000000000006</v>
      </c>
      <c r="K9">
        <f t="shared" si="1"/>
        <v>521.80799999999999</v>
      </c>
      <c r="L9">
        <v>556.83000000000004</v>
      </c>
    </row>
    <row r="10" spans="1:22" x14ac:dyDescent="0.3">
      <c r="A10" s="2">
        <v>41088</v>
      </c>
      <c r="B10" s="3">
        <v>0.42465277777777777</v>
      </c>
      <c r="C10">
        <v>15.79</v>
      </c>
      <c r="D10">
        <v>25</v>
      </c>
      <c r="E10">
        <v>40.192</v>
      </c>
      <c r="F10">
        <v>7.24</v>
      </c>
      <c r="G10">
        <v>0.8</v>
      </c>
      <c r="H10">
        <v>96.9</v>
      </c>
      <c r="I10">
        <v>9.6</v>
      </c>
      <c r="J10">
        <f t="shared" si="0"/>
        <v>60.421999999999997</v>
      </c>
      <c r="K10">
        <f t="shared" si="1"/>
        <v>516.63800000000003</v>
      </c>
      <c r="L10">
        <v>556.83000000000004</v>
      </c>
    </row>
    <row r="11" spans="1:22" x14ac:dyDescent="0.3">
      <c r="A11" s="2">
        <v>41088</v>
      </c>
      <c r="B11" s="3">
        <v>0.42494212962962963</v>
      </c>
      <c r="C11">
        <v>15.61</v>
      </c>
      <c r="D11">
        <v>25</v>
      </c>
      <c r="E11">
        <v>45.195999999999998</v>
      </c>
      <c r="F11">
        <v>7.17</v>
      </c>
      <c r="G11">
        <v>0.8</v>
      </c>
      <c r="H11">
        <v>96.4</v>
      </c>
      <c r="I11">
        <v>9.6</v>
      </c>
      <c r="J11">
        <f t="shared" si="0"/>
        <v>60.097999999999999</v>
      </c>
      <c r="K11">
        <f t="shared" si="1"/>
        <v>511.63400000000001</v>
      </c>
      <c r="L11">
        <v>556.83000000000004</v>
      </c>
    </row>
    <row r="12" spans="1:22" x14ac:dyDescent="0.3">
      <c r="A12" s="2">
        <v>41088</v>
      </c>
      <c r="B12" s="3">
        <v>0.42524305555555553</v>
      </c>
      <c r="C12">
        <v>15.45</v>
      </c>
      <c r="D12">
        <v>24</v>
      </c>
      <c r="E12">
        <v>50.265999999999998</v>
      </c>
      <c r="F12">
        <v>7.14</v>
      </c>
      <c r="G12">
        <v>0.8</v>
      </c>
      <c r="H12">
        <v>95.3</v>
      </c>
      <c r="I12">
        <v>9.52</v>
      </c>
      <c r="J12">
        <f t="shared" si="0"/>
        <v>59.81</v>
      </c>
      <c r="K12">
        <f t="shared" si="1"/>
        <v>506.56400000000002</v>
      </c>
      <c r="L12">
        <v>556.83000000000004</v>
      </c>
    </row>
    <row r="13" spans="1:22" x14ac:dyDescent="0.3">
      <c r="A13" s="2">
        <v>41088</v>
      </c>
      <c r="B13" s="3">
        <v>0.42564814814814816</v>
      </c>
      <c r="C13">
        <v>14.84</v>
      </c>
      <c r="D13">
        <v>25</v>
      </c>
      <c r="E13">
        <v>55.091000000000001</v>
      </c>
      <c r="F13">
        <v>7.07</v>
      </c>
      <c r="G13">
        <v>0.8</v>
      </c>
      <c r="H13">
        <v>93.2</v>
      </c>
      <c r="I13">
        <v>9.43</v>
      </c>
      <c r="J13">
        <f t="shared" si="0"/>
        <v>58.712000000000003</v>
      </c>
      <c r="K13">
        <f t="shared" si="1"/>
        <v>501.73900000000003</v>
      </c>
      <c r="L13">
        <v>556.83000000000004</v>
      </c>
    </row>
    <row r="14" spans="1:22" x14ac:dyDescent="0.3">
      <c r="A14" s="2">
        <v>41088</v>
      </c>
      <c r="B14" s="3">
        <v>0.42592592592592587</v>
      </c>
      <c r="C14">
        <v>14.67</v>
      </c>
      <c r="D14">
        <v>25</v>
      </c>
      <c r="E14">
        <v>60.133000000000003</v>
      </c>
      <c r="F14">
        <v>7</v>
      </c>
      <c r="G14">
        <v>0.8</v>
      </c>
      <c r="H14">
        <v>92.2</v>
      </c>
      <c r="I14">
        <v>9.36</v>
      </c>
      <c r="J14">
        <f t="shared" si="0"/>
        <v>58.405999999999999</v>
      </c>
      <c r="K14">
        <f t="shared" si="1"/>
        <v>496.69700000000006</v>
      </c>
      <c r="L14">
        <v>556.83000000000004</v>
      </c>
    </row>
    <row r="15" spans="1:22" x14ac:dyDescent="0.3">
      <c r="A15" s="2">
        <v>41088</v>
      </c>
      <c r="B15" s="3">
        <v>0.42622685185185188</v>
      </c>
      <c r="C15">
        <v>14.21</v>
      </c>
      <c r="D15">
        <v>26</v>
      </c>
      <c r="E15">
        <v>65.105000000000004</v>
      </c>
      <c r="F15">
        <v>6.95</v>
      </c>
      <c r="G15">
        <v>0.7</v>
      </c>
      <c r="H15">
        <v>90.8</v>
      </c>
      <c r="I15">
        <v>9.31</v>
      </c>
      <c r="J15">
        <f t="shared" si="0"/>
        <v>57.578000000000003</v>
      </c>
      <c r="K15">
        <f t="shared" si="1"/>
        <v>491.72500000000002</v>
      </c>
      <c r="L15">
        <v>556.83000000000004</v>
      </c>
    </row>
    <row r="16" spans="1:22" x14ac:dyDescent="0.3">
      <c r="A16" s="2">
        <v>41088</v>
      </c>
      <c r="B16" s="3">
        <v>0.42640046296296297</v>
      </c>
      <c r="C16">
        <v>14.01</v>
      </c>
      <c r="D16">
        <v>26</v>
      </c>
      <c r="E16">
        <v>70.197000000000003</v>
      </c>
      <c r="F16">
        <v>6.92</v>
      </c>
      <c r="G16">
        <v>0.8</v>
      </c>
      <c r="H16">
        <v>90.1</v>
      </c>
      <c r="I16">
        <v>9.2799999999999994</v>
      </c>
      <c r="J16">
        <f t="shared" si="0"/>
        <v>57.218000000000004</v>
      </c>
      <c r="K16">
        <f t="shared" si="1"/>
        <v>486.63300000000004</v>
      </c>
      <c r="L16">
        <v>556.83000000000004</v>
      </c>
    </row>
    <row r="17" spans="1:12" x14ac:dyDescent="0.3">
      <c r="A17" s="2">
        <v>41088</v>
      </c>
      <c r="B17" s="3">
        <v>0.42697916666666669</v>
      </c>
      <c r="C17">
        <v>13.67</v>
      </c>
      <c r="D17">
        <v>28</v>
      </c>
      <c r="E17">
        <v>75.308999999999997</v>
      </c>
      <c r="F17">
        <v>6.91</v>
      </c>
      <c r="G17">
        <v>1</v>
      </c>
      <c r="H17">
        <v>87.7</v>
      </c>
      <c r="I17">
        <v>9.11</v>
      </c>
      <c r="J17">
        <f t="shared" si="0"/>
        <v>56.606000000000002</v>
      </c>
      <c r="K17">
        <f t="shared" si="1"/>
        <v>481.52100000000007</v>
      </c>
      <c r="L17">
        <v>556.83000000000004</v>
      </c>
    </row>
    <row r="18" spans="1:12" x14ac:dyDescent="0.3">
      <c r="A18" s="2">
        <v>41088</v>
      </c>
      <c r="B18" s="3">
        <v>0.42759259259259258</v>
      </c>
      <c r="C18">
        <v>13.52</v>
      </c>
      <c r="D18">
        <v>28</v>
      </c>
      <c r="E18">
        <v>80.105000000000004</v>
      </c>
      <c r="F18">
        <v>6.89</v>
      </c>
      <c r="G18">
        <v>0.8</v>
      </c>
      <c r="H18">
        <v>88</v>
      </c>
      <c r="I18">
        <v>9.17</v>
      </c>
      <c r="J18">
        <f t="shared" si="0"/>
        <v>56.335999999999999</v>
      </c>
      <c r="K18">
        <f t="shared" si="1"/>
        <v>476.72500000000002</v>
      </c>
      <c r="L18">
        <v>556.83000000000004</v>
      </c>
    </row>
    <row r="19" spans="1:12" x14ac:dyDescent="0.3">
      <c r="A19" s="2">
        <v>41088</v>
      </c>
      <c r="B19" s="3">
        <v>0.4281712962962963</v>
      </c>
      <c r="C19">
        <v>13.3</v>
      </c>
      <c r="D19">
        <v>30</v>
      </c>
      <c r="E19">
        <v>85.143000000000001</v>
      </c>
      <c r="F19">
        <v>6.87</v>
      </c>
      <c r="G19">
        <v>0.9</v>
      </c>
      <c r="H19">
        <v>88.1</v>
      </c>
      <c r="I19">
        <v>9.2200000000000006</v>
      </c>
      <c r="J19">
        <f t="shared" si="0"/>
        <v>55.94</v>
      </c>
      <c r="K19">
        <f t="shared" si="1"/>
        <v>471.68700000000001</v>
      </c>
      <c r="L19">
        <v>556.83000000000004</v>
      </c>
    </row>
    <row r="20" spans="1:12" x14ac:dyDescent="0.3">
      <c r="A20" s="2">
        <v>41088</v>
      </c>
      <c r="B20" s="3">
        <v>0.42862268518518515</v>
      </c>
      <c r="C20">
        <v>13.02</v>
      </c>
      <c r="D20">
        <v>32</v>
      </c>
      <c r="E20">
        <v>90.052000000000007</v>
      </c>
      <c r="F20">
        <v>6.85</v>
      </c>
      <c r="G20">
        <v>0.9</v>
      </c>
      <c r="H20">
        <v>88</v>
      </c>
      <c r="I20">
        <v>9.27</v>
      </c>
      <c r="J20">
        <f t="shared" si="0"/>
        <v>55.436</v>
      </c>
      <c r="K20">
        <f t="shared" si="1"/>
        <v>466.77800000000002</v>
      </c>
      <c r="L20">
        <v>556.83000000000004</v>
      </c>
    </row>
    <row r="21" spans="1:12" x14ac:dyDescent="0.3">
      <c r="A21" s="2">
        <v>41088</v>
      </c>
      <c r="B21" s="3">
        <v>0.42906249999999996</v>
      </c>
      <c r="C21">
        <v>12.95</v>
      </c>
      <c r="D21">
        <v>33</v>
      </c>
      <c r="E21">
        <v>95.082999999999998</v>
      </c>
      <c r="F21">
        <v>6.86</v>
      </c>
      <c r="G21">
        <v>0.8</v>
      </c>
      <c r="H21">
        <v>87.4</v>
      </c>
      <c r="I21">
        <v>9.2200000000000006</v>
      </c>
      <c r="J21">
        <f t="shared" si="0"/>
        <v>55.31</v>
      </c>
      <c r="K21">
        <f t="shared" si="1"/>
        <v>461.74700000000007</v>
      </c>
      <c r="L21">
        <v>556.83000000000004</v>
      </c>
    </row>
    <row r="22" spans="1:12" x14ac:dyDescent="0.3">
      <c r="A22" s="2">
        <v>41088</v>
      </c>
      <c r="B22" s="3">
        <v>0.42937500000000001</v>
      </c>
      <c r="C22">
        <v>12.89</v>
      </c>
      <c r="D22">
        <v>34</v>
      </c>
      <c r="E22">
        <v>100.063</v>
      </c>
      <c r="F22">
        <v>6.85</v>
      </c>
      <c r="G22">
        <v>0.9</v>
      </c>
      <c r="H22">
        <v>87</v>
      </c>
      <c r="I22">
        <v>9.19</v>
      </c>
      <c r="J22">
        <f t="shared" si="0"/>
        <v>55.201999999999998</v>
      </c>
      <c r="K22">
        <f t="shared" si="1"/>
        <v>456.76700000000005</v>
      </c>
      <c r="L22">
        <v>556.83000000000004</v>
      </c>
    </row>
    <row r="23" spans="1:12" x14ac:dyDescent="0.3">
      <c r="A23" s="2">
        <v>41088</v>
      </c>
      <c r="B23" s="3">
        <v>0.42964120370370368</v>
      </c>
      <c r="C23">
        <v>12.76</v>
      </c>
      <c r="D23">
        <v>34</v>
      </c>
      <c r="E23">
        <v>105.178</v>
      </c>
      <c r="F23">
        <v>6.84</v>
      </c>
      <c r="G23">
        <v>1</v>
      </c>
      <c r="H23">
        <v>86.4</v>
      </c>
      <c r="I23">
        <v>9.15</v>
      </c>
      <c r="J23">
        <f t="shared" si="0"/>
        <v>54.968000000000004</v>
      </c>
      <c r="K23">
        <f t="shared" si="1"/>
        <v>451.65200000000004</v>
      </c>
      <c r="L23">
        <v>556.83000000000004</v>
      </c>
    </row>
    <row r="24" spans="1:12" x14ac:dyDescent="0.3">
      <c r="A24" s="2">
        <v>41088</v>
      </c>
      <c r="B24" s="3">
        <v>0.42981481481481482</v>
      </c>
      <c r="C24">
        <v>12.68</v>
      </c>
      <c r="D24">
        <v>35</v>
      </c>
      <c r="E24">
        <v>110.185</v>
      </c>
      <c r="F24">
        <v>6.83</v>
      </c>
      <c r="G24">
        <v>0.9</v>
      </c>
      <c r="H24">
        <v>85.7</v>
      </c>
      <c r="I24">
        <v>9.1</v>
      </c>
      <c r="J24">
        <f t="shared" si="0"/>
        <v>54.823999999999998</v>
      </c>
      <c r="K24">
        <f t="shared" si="1"/>
        <v>446.64500000000004</v>
      </c>
      <c r="L24">
        <v>556.83000000000004</v>
      </c>
    </row>
    <row r="25" spans="1:12" x14ac:dyDescent="0.3">
      <c r="A25" s="2">
        <v>41088</v>
      </c>
      <c r="B25" s="3">
        <v>0.43019675925925926</v>
      </c>
      <c r="C25">
        <v>12.49</v>
      </c>
      <c r="D25">
        <v>36</v>
      </c>
      <c r="E25">
        <v>115.08</v>
      </c>
      <c r="F25">
        <v>6.81</v>
      </c>
      <c r="G25">
        <v>0.9</v>
      </c>
      <c r="H25">
        <v>83.9</v>
      </c>
      <c r="I25">
        <v>8.94</v>
      </c>
      <c r="J25">
        <f t="shared" si="0"/>
        <v>54.481999999999999</v>
      </c>
      <c r="K25">
        <f t="shared" si="1"/>
        <v>441.75000000000006</v>
      </c>
      <c r="L25">
        <v>556.83000000000004</v>
      </c>
    </row>
    <row r="26" spans="1:12" x14ac:dyDescent="0.3">
      <c r="A26" s="2">
        <v>41088</v>
      </c>
      <c r="B26" s="3">
        <v>0.43097222222222226</v>
      </c>
      <c r="C26">
        <v>12.25</v>
      </c>
      <c r="D26">
        <v>38</v>
      </c>
      <c r="E26">
        <v>120.092</v>
      </c>
      <c r="F26">
        <v>6.76</v>
      </c>
      <c r="G26">
        <v>1</v>
      </c>
      <c r="H26">
        <v>79.400000000000006</v>
      </c>
      <c r="I26">
        <v>8.51</v>
      </c>
      <c r="J26">
        <f t="shared" si="0"/>
        <v>54.05</v>
      </c>
      <c r="K26">
        <f t="shared" si="1"/>
        <v>436.73800000000006</v>
      </c>
      <c r="L26">
        <v>556.83000000000004</v>
      </c>
    </row>
    <row r="27" spans="1:12" x14ac:dyDescent="0.3">
      <c r="A27" s="2">
        <v>41088</v>
      </c>
      <c r="B27" s="3">
        <v>0.43128472222222225</v>
      </c>
      <c r="C27">
        <v>12.18</v>
      </c>
      <c r="D27">
        <v>38</v>
      </c>
      <c r="E27">
        <v>125.16</v>
      </c>
      <c r="F27">
        <v>6.74</v>
      </c>
      <c r="G27">
        <v>1</v>
      </c>
      <c r="H27">
        <v>77.7</v>
      </c>
      <c r="I27">
        <v>8.34</v>
      </c>
      <c r="J27">
        <f t="shared" si="0"/>
        <v>53.923999999999999</v>
      </c>
      <c r="K27">
        <f t="shared" si="1"/>
        <v>431.67000000000007</v>
      </c>
      <c r="L27">
        <v>556.83000000000004</v>
      </c>
    </row>
    <row r="28" spans="1:12" x14ac:dyDescent="0.3">
      <c r="A28" s="2">
        <v>41088</v>
      </c>
      <c r="B28" s="3">
        <v>0.43151620370370369</v>
      </c>
      <c r="C28">
        <v>12.11</v>
      </c>
      <c r="D28">
        <v>39</v>
      </c>
      <c r="E28">
        <v>130.06899999999999</v>
      </c>
      <c r="F28">
        <v>6.72</v>
      </c>
      <c r="G28">
        <v>1</v>
      </c>
      <c r="H28">
        <v>77</v>
      </c>
      <c r="I28">
        <v>8.2799999999999994</v>
      </c>
      <c r="J28">
        <f t="shared" si="0"/>
        <v>53.798000000000002</v>
      </c>
      <c r="K28">
        <f t="shared" si="1"/>
        <v>426.76100000000008</v>
      </c>
      <c r="L28">
        <v>556.83000000000004</v>
      </c>
    </row>
    <row r="29" spans="1:12" x14ac:dyDescent="0.3">
      <c r="A29" s="2">
        <v>41088</v>
      </c>
      <c r="B29" s="3">
        <v>0.43186342592592591</v>
      </c>
      <c r="C29">
        <v>12.09</v>
      </c>
      <c r="D29">
        <v>39</v>
      </c>
      <c r="E29">
        <v>130.333</v>
      </c>
      <c r="F29">
        <v>6.7</v>
      </c>
      <c r="G29">
        <v>1</v>
      </c>
      <c r="H29">
        <v>76.099999999999994</v>
      </c>
      <c r="I29">
        <v>8.19</v>
      </c>
      <c r="J29">
        <f t="shared" si="0"/>
        <v>53.762</v>
      </c>
      <c r="K29">
        <f t="shared" si="1"/>
        <v>426.49700000000007</v>
      </c>
      <c r="L29">
        <v>556.83000000000004</v>
      </c>
    </row>
    <row r="30" spans="1:12" x14ac:dyDescent="0.3">
      <c r="A30" s="2">
        <v>41088</v>
      </c>
      <c r="B30" s="3">
        <v>0.43221064814814819</v>
      </c>
      <c r="C30">
        <v>11.98</v>
      </c>
      <c r="D30">
        <v>40</v>
      </c>
      <c r="E30">
        <v>135.315</v>
      </c>
      <c r="F30">
        <v>6.69</v>
      </c>
      <c r="G30">
        <v>1</v>
      </c>
      <c r="H30">
        <v>75</v>
      </c>
      <c r="I30">
        <v>8.09</v>
      </c>
      <c r="J30">
        <f t="shared" si="0"/>
        <v>53.564</v>
      </c>
      <c r="K30">
        <f t="shared" si="1"/>
        <v>421.51500000000004</v>
      </c>
      <c r="L30">
        <v>556.83000000000004</v>
      </c>
    </row>
    <row r="31" spans="1:12" x14ac:dyDescent="0.3">
      <c r="A31" s="2">
        <v>41088</v>
      </c>
      <c r="B31" s="3">
        <v>0.43247685185185186</v>
      </c>
      <c r="C31">
        <v>11.86</v>
      </c>
      <c r="D31">
        <v>41</v>
      </c>
      <c r="E31">
        <v>140.166</v>
      </c>
      <c r="F31">
        <v>6.68</v>
      </c>
      <c r="G31">
        <v>1</v>
      </c>
      <c r="H31">
        <v>73.7</v>
      </c>
      <c r="I31">
        <v>7.97</v>
      </c>
      <c r="J31">
        <f t="shared" si="0"/>
        <v>53.347999999999999</v>
      </c>
      <c r="K31">
        <f t="shared" si="1"/>
        <v>416.66400000000004</v>
      </c>
      <c r="L31">
        <v>556.83000000000004</v>
      </c>
    </row>
    <row r="32" spans="1:12" x14ac:dyDescent="0.3">
      <c r="A32" s="2">
        <v>41088</v>
      </c>
      <c r="B32" s="3">
        <v>0.43287037037037041</v>
      </c>
      <c r="C32">
        <v>11.72</v>
      </c>
      <c r="D32">
        <v>42</v>
      </c>
      <c r="E32">
        <v>145.19399999999999</v>
      </c>
      <c r="F32">
        <v>6.67</v>
      </c>
      <c r="G32">
        <v>1.1000000000000001</v>
      </c>
      <c r="H32">
        <v>71.599999999999994</v>
      </c>
      <c r="I32">
        <v>7.77</v>
      </c>
      <c r="J32">
        <f t="shared" si="0"/>
        <v>53.096000000000004</v>
      </c>
      <c r="K32">
        <f t="shared" si="1"/>
        <v>411.63600000000008</v>
      </c>
      <c r="L32">
        <v>556.83000000000004</v>
      </c>
    </row>
    <row r="33" spans="1:12" x14ac:dyDescent="0.3">
      <c r="A33" s="2">
        <v>41088</v>
      </c>
      <c r="B33" s="3">
        <v>0.43306712962962962</v>
      </c>
      <c r="C33">
        <v>11.56</v>
      </c>
      <c r="D33">
        <v>43</v>
      </c>
      <c r="E33">
        <v>150.047</v>
      </c>
      <c r="F33">
        <v>6.65</v>
      </c>
      <c r="G33">
        <v>1.2</v>
      </c>
      <c r="H33">
        <v>69.400000000000006</v>
      </c>
      <c r="I33">
        <v>7.56</v>
      </c>
      <c r="J33">
        <f t="shared" si="0"/>
        <v>52.808</v>
      </c>
      <c r="K33">
        <f t="shared" si="1"/>
        <v>406.78300000000002</v>
      </c>
      <c r="L33">
        <v>556.83000000000004</v>
      </c>
    </row>
    <row r="34" spans="1:12" x14ac:dyDescent="0.3">
      <c r="A34" s="2">
        <v>41088</v>
      </c>
      <c r="B34" s="3">
        <v>0.4334722222222222</v>
      </c>
      <c r="C34">
        <v>11.47</v>
      </c>
      <c r="D34">
        <v>43</v>
      </c>
      <c r="E34">
        <v>155.178</v>
      </c>
      <c r="F34">
        <v>6.62</v>
      </c>
      <c r="G34">
        <v>1.3</v>
      </c>
      <c r="H34">
        <v>65.2</v>
      </c>
      <c r="I34">
        <v>7.11</v>
      </c>
      <c r="J34">
        <f t="shared" si="0"/>
        <v>52.646000000000001</v>
      </c>
      <c r="K34">
        <f t="shared" si="1"/>
        <v>401.65200000000004</v>
      </c>
      <c r="L34">
        <v>556.83000000000004</v>
      </c>
    </row>
    <row r="35" spans="1:12" x14ac:dyDescent="0.3">
      <c r="A35" s="2">
        <v>41088</v>
      </c>
      <c r="B35" s="3">
        <v>0.43380787037037033</v>
      </c>
      <c r="C35">
        <v>11.27</v>
      </c>
      <c r="D35">
        <v>45</v>
      </c>
      <c r="E35">
        <v>160.16200000000001</v>
      </c>
      <c r="F35">
        <v>6.58</v>
      </c>
      <c r="G35">
        <v>1.6</v>
      </c>
      <c r="H35">
        <v>60.8</v>
      </c>
      <c r="I35">
        <v>6.67</v>
      </c>
      <c r="J35">
        <f t="shared" si="0"/>
        <v>52.286000000000001</v>
      </c>
      <c r="K35">
        <f t="shared" si="1"/>
        <v>396.66800000000001</v>
      </c>
      <c r="L35">
        <v>556.83000000000004</v>
      </c>
    </row>
    <row r="36" spans="1:12" x14ac:dyDescent="0.3">
      <c r="A36" s="2">
        <v>41088</v>
      </c>
      <c r="B36" s="3">
        <v>0.43408564814814815</v>
      </c>
      <c r="C36">
        <v>11.12</v>
      </c>
      <c r="D36">
        <v>45</v>
      </c>
      <c r="E36">
        <v>165.06700000000001</v>
      </c>
      <c r="F36">
        <v>6.56</v>
      </c>
      <c r="G36">
        <v>1.8</v>
      </c>
      <c r="H36">
        <v>58.4</v>
      </c>
      <c r="I36">
        <v>6.42</v>
      </c>
      <c r="J36">
        <f t="shared" si="0"/>
        <v>52.015999999999998</v>
      </c>
      <c r="K36">
        <f t="shared" si="1"/>
        <v>391.76300000000003</v>
      </c>
      <c r="L36">
        <v>556.83000000000004</v>
      </c>
    </row>
    <row r="37" spans="1:12" x14ac:dyDescent="0.3">
      <c r="A37" s="2">
        <v>41088</v>
      </c>
      <c r="B37" s="3">
        <v>0.43449074074074073</v>
      </c>
      <c r="C37">
        <v>10.84</v>
      </c>
      <c r="D37">
        <v>47</v>
      </c>
      <c r="E37">
        <v>170.07400000000001</v>
      </c>
      <c r="F37">
        <v>6.52</v>
      </c>
      <c r="G37">
        <v>2.4</v>
      </c>
      <c r="H37">
        <v>52.5</v>
      </c>
      <c r="I37">
        <v>5.81</v>
      </c>
      <c r="J37">
        <f t="shared" si="0"/>
        <v>51.512</v>
      </c>
      <c r="K37">
        <f t="shared" si="1"/>
        <v>386.75600000000003</v>
      </c>
      <c r="L37">
        <v>556.83000000000004</v>
      </c>
    </row>
    <row r="38" spans="1:12" x14ac:dyDescent="0.3">
      <c r="A38" s="2">
        <v>41088</v>
      </c>
      <c r="B38" s="3">
        <v>0.43489583333333331</v>
      </c>
      <c r="C38">
        <v>10.74</v>
      </c>
      <c r="D38">
        <v>47</v>
      </c>
      <c r="E38">
        <v>175.02199999999999</v>
      </c>
      <c r="F38">
        <v>6.49</v>
      </c>
      <c r="G38">
        <v>2.2000000000000002</v>
      </c>
      <c r="H38">
        <v>48.9</v>
      </c>
      <c r="I38">
        <v>5.42</v>
      </c>
      <c r="J38">
        <f t="shared" si="0"/>
        <v>51.332000000000001</v>
      </c>
      <c r="K38">
        <f t="shared" si="1"/>
        <v>381.80800000000005</v>
      </c>
      <c r="L38">
        <v>556.83000000000004</v>
      </c>
    </row>
    <row r="39" spans="1:12" x14ac:dyDescent="0.3">
      <c r="A39" s="2">
        <v>41088</v>
      </c>
      <c r="B39" s="3">
        <v>0.43526620370370367</v>
      </c>
      <c r="C39">
        <v>10.69</v>
      </c>
      <c r="D39">
        <v>48</v>
      </c>
      <c r="E39">
        <v>180.12299999999999</v>
      </c>
      <c r="F39">
        <v>6.47</v>
      </c>
      <c r="G39">
        <v>2.2000000000000002</v>
      </c>
      <c r="H39">
        <v>47</v>
      </c>
      <c r="I39">
        <v>5.22</v>
      </c>
      <c r="J39">
        <f t="shared" si="0"/>
        <v>51.242000000000004</v>
      </c>
      <c r="K39">
        <f t="shared" si="1"/>
        <v>376.70700000000005</v>
      </c>
      <c r="L39">
        <v>556.83000000000004</v>
      </c>
    </row>
    <row r="40" spans="1:12" x14ac:dyDescent="0.3">
      <c r="A40" s="2">
        <v>41088</v>
      </c>
      <c r="B40" s="3">
        <v>0.43548611111111107</v>
      </c>
      <c r="C40">
        <v>10.62</v>
      </c>
      <c r="D40">
        <v>48</v>
      </c>
      <c r="E40">
        <v>185.25700000000001</v>
      </c>
      <c r="F40">
        <v>6.45</v>
      </c>
      <c r="G40">
        <v>2.2000000000000002</v>
      </c>
      <c r="H40">
        <v>47</v>
      </c>
      <c r="I40">
        <v>5.23</v>
      </c>
      <c r="J40">
        <f t="shared" si="0"/>
        <v>51.116</v>
      </c>
      <c r="K40">
        <f t="shared" si="1"/>
        <v>371.57300000000004</v>
      </c>
      <c r="L40">
        <v>556.83000000000004</v>
      </c>
    </row>
    <row r="41" spans="1:12" x14ac:dyDescent="0.3">
      <c r="A41" s="2">
        <v>41088</v>
      </c>
      <c r="B41" s="3">
        <v>0.43565972222222221</v>
      </c>
      <c r="C41">
        <v>10.57</v>
      </c>
      <c r="D41">
        <v>48</v>
      </c>
      <c r="E41">
        <v>190.40799999999999</v>
      </c>
      <c r="F41">
        <v>6.43</v>
      </c>
      <c r="G41">
        <v>2.2000000000000002</v>
      </c>
      <c r="H41">
        <v>47.1</v>
      </c>
      <c r="I41">
        <v>5.24</v>
      </c>
      <c r="J41">
        <f t="shared" si="0"/>
        <v>51.025999999999996</v>
      </c>
      <c r="K41">
        <f t="shared" si="1"/>
        <v>366.42200000000003</v>
      </c>
      <c r="L41">
        <v>556.83000000000004</v>
      </c>
    </row>
    <row r="42" spans="1:12" x14ac:dyDescent="0.3">
      <c r="A42" s="2">
        <v>41088</v>
      </c>
      <c r="B42" s="3">
        <v>0.43592592592592588</v>
      </c>
      <c r="C42">
        <v>10.56</v>
      </c>
      <c r="D42">
        <v>48</v>
      </c>
      <c r="E42">
        <v>195.16399999999999</v>
      </c>
      <c r="F42">
        <v>6.43</v>
      </c>
      <c r="G42">
        <v>2.4</v>
      </c>
      <c r="H42">
        <v>42.9</v>
      </c>
      <c r="I42">
        <v>4.78</v>
      </c>
      <c r="J42">
        <f t="shared" si="0"/>
        <v>51.008000000000003</v>
      </c>
      <c r="K42">
        <f t="shared" si="1"/>
        <v>361.66600000000005</v>
      </c>
      <c r="L42">
        <v>556.83000000000004</v>
      </c>
    </row>
    <row r="43" spans="1:12" x14ac:dyDescent="0.3">
      <c r="A43" s="2">
        <v>41088</v>
      </c>
      <c r="B43" s="3">
        <v>0.43613425925925925</v>
      </c>
      <c r="C43">
        <v>10.56</v>
      </c>
      <c r="D43">
        <v>48</v>
      </c>
      <c r="E43">
        <v>200.08699999999999</v>
      </c>
      <c r="F43">
        <v>6.42</v>
      </c>
      <c r="G43">
        <v>2.4</v>
      </c>
      <c r="H43">
        <v>42.2</v>
      </c>
      <c r="I43">
        <v>4.7</v>
      </c>
      <c r="J43">
        <f t="shared" si="0"/>
        <v>51.008000000000003</v>
      </c>
      <c r="K43">
        <f t="shared" si="1"/>
        <v>356.74300000000005</v>
      </c>
      <c r="L43">
        <v>556.83000000000004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3DB1-658F-496B-B732-E1AEF8C12DCE}">
  <sheetPr codeName="Sheet17"/>
  <dimension ref="A1:V46"/>
  <sheetViews>
    <sheetView workbookViewId="0">
      <pane ySplit="1" topLeftCell="A2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2" x14ac:dyDescent="0.3">
      <c r="A1" t="s">
        <v>33</v>
      </c>
      <c r="B1" t="s">
        <v>42</v>
      </c>
      <c r="C1" t="s">
        <v>47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41117</v>
      </c>
      <c r="B2" s="3">
        <v>0.35562500000000002</v>
      </c>
      <c r="C2">
        <v>26.04</v>
      </c>
      <c r="D2">
        <v>40</v>
      </c>
      <c r="E2">
        <v>2.44</v>
      </c>
      <c r="F2">
        <v>2.93</v>
      </c>
      <c r="G2">
        <v>-8.5</v>
      </c>
      <c r="H2">
        <v>0</v>
      </c>
      <c r="I2">
        <v>0</v>
      </c>
      <c r="J2">
        <f>(C2*1.8)+32</f>
        <v>78.872</v>
      </c>
      <c r="K2">
        <f>L2-E2</f>
        <v>533.41999999999996</v>
      </c>
      <c r="L2">
        <v>535.86</v>
      </c>
      <c r="M2">
        <v>334.5</v>
      </c>
      <c r="N2">
        <v>-2.2999999999999998</v>
      </c>
      <c r="O2">
        <v>1392</v>
      </c>
      <c r="P2">
        <v>464</v>
      </c>
      <c r="Q2">
        <v>1672</v>
      </c>
      <c r="R2">
        <v>0</v>
      </c>
      <c r="S2">
        <v>353</v>
      </c>
      <c r="T2">
        <v>57</v>
      </c>
      <c r="U2">
        <v>0.46</v>
      </c>
      <c r="V2">
        <v>0</v>
      </c>
    </row>
    <row r="3" spans="1:22" x14ac:dyDescent="0.3">
      <c r="A3" s="2">
        <v>41117</v>
      </c>
      <c r="B3" s="3">
        <v>0.35662037037037037</v>
      </c>
      <c r="C3">
        <v>26.02</v>
      </c>
      <c r="D3">
        <v>40</v>
      </c>
      <c r="E3">
        <v>1.0309999999999999</v>
      </c>
      <c r="F3">
        <v>2.89</v>
      </c>
      <c r="G3">
        <v>-0.1</v>
      </c>
      <c r="H3">
        <v>103.6</v>
      </c>
      <c r="I3">
        <v>8.4</v>
      </c>
      <c r="J3">
        <f t="shared" ref="J3:J46" si="0">(C3*1.8)+32</f>
        <v>78.835999999999999</v>
      </c>
      <c r="K3">
        <f t="shared" ref="K3:K46" si="1">L3-E3</f>
        <v>534.82900000000006</v>
      </c>
      <c r="L3">
        <v>535.86</v>
      </c>
    </row>
    <row r="4" spans="1:22" x14ac:dyDescent="0.3">
      <c r="A4" s="2">
        <v>41117</v>
      </c>
      <c r="B4" s="3">
        <v>0.35799768518518515</v>
      </c>
      <c r="C4">
        <v>26.04</v>
      </c>
      <c r="D4">
        <v>40</v>
      </c>
      <c r="E4">
        <v>5.0110000000000001</v>
      </c>
      <c r="F4">
        <v>2.89</v>
      </c>
      <c r="G4">
        <v>-0.2</v>
      </c>
      <c r="H4">
        <v>103.7</v>
      </c>
      <c r="I4">
        <v>8.4</v>
      </c>
      <c r="J4">
        <f t="shared" si="0"/>
        <v>78.872</v>
      </c>
      <c r="K4">
        <f t="shared" si="1"/>
        <v>530.84900000000005</v>
      </c>
      <c r="L4">
        <v>535.86</v>
      </c>
    </row>
    <row r="5" spans="1:22" x14ac:dyDescent="0.3">
      <c r="A5" s="2">
        <v>41117</v>
      </c>
      <c r="B5" s="3">
        <v>0.359375</v>
      </c>
      <c r="C5">
        <v>26.05</v>
      </c>
      <c r="D5">
        <v>40</v>
      </c>
      <c r="E5">
        <v>10.01</v>
      </c>
      <c r="F5">
        <v>2.89</v>
      </c>
      <c r="G5">
        <v>-0.1</v>
      </c>
      <c r="H5">
        <v>103</v>
      </c>
      <c r="I5">
        <v>8.35</v>
      </c>
      <c r="J5">
        <f t="shared" si="0"/>
        <v>78.89</v>
      </c>
      <c r="K5">
        <f t="shared" si="1"/>
        <v>525.85</v>
      </c>
      <c r="L5">
        <v>535.86</v>
      </c>
    </row>
    <row r="6" spans="1:22" x14ac:dyDescent="0.3">
      <c r="A6" s="2">
        <v>41117</v>
      </c>
      <c r="B6" s="3">
        <v>0.36027777777777775</v>
      </c>
      <c r="C6">
        <v>26.03</v>
      </c>
      <c r="D6">
        <v>40</v>
      </c>
      <c r="E6">
        <v>14.996</v>
      </c>
      <c r="F6">
        <v>2.88</v>
      </c>
      <c r="G6">
        <v>-0.2</v>
      </c>
      <c r="H6">
        <v>103.2</v>
      </c>
      <c r="I6">
        <v>8.3699999999999992</v>
      </c>
      <c r="J6">
        <f t="shared" si="0"/>
        <v>78.854000000000013</v>
      </c>
      <c r="K6">
        <f t="shared" si="1"/>
        <v>520.86400000000003</v>
      </c>
      <c r="L6">
        <v>535.86</v>
      </c>
    </row>
    <row r="7" spans="1:22" x14ac:dyDescent="0.3">
      <c r="A7" s="2">
        <v>41117</v>
      </c>
      <c r="B7" s="3">
        <v>0.36149305555555555</v>
      </c>
      <c r="C7">
        <v>25.96</v>
      </c>
      <c r="D7">
        <v>40</v>
      </c>
      <c r="E7">
        <v>20.016999999999999</v>
      </c>
      <c r="F7">
        <v>2.89</v>
      </c>
      <c r="G7">
        <v>-0.1</v>
      </c>
      <c r="H7">
        <v>103.5</v>
      </c>
      <c r="I7">
        <v>8.41</v>
      </c>
      <c r="J7">
        <f t="shared" si="0"/>
        <v>78.728000000000009</v>
      </c>
      <c r="K7">
        <f t="shared" si="1"/>
        <v>515.84299999999996</v>
      </c>
      <c r="L7">
        <v>535.86</v>
      </c>
    </row>
    <row r="8" spans="1:22" x14ac:dyDescent="0.3">
      <c r="A8" s="2">
        <v>41117</v>
      </c>
      <c r="B8" s="3">
        <v>0.36222222222222222</v>
      </c>
      <c r="C8">
        <v>23.72</v>
      </c>
      <c r="D8">
        <v>36</v>
      </c>
      <c r="E8">
        <v>25.027999999999999</v>
      </c>
      <c r="F8">
        <v>2.86</v>
      </c>
      <c r="G8">
        <v>-0.1</v>
      </c>
      <c r="H8">
        <v>120.6</v>
      </c>
      <c r="I8">
        <v>10.210000000000001</v>
      </c>
      <c r="J8">
        <f t="shared" si="0"/>
        <v>74.695999999999998</v>
      </c>
      <c r="K8">
        <f t="shared" si="1"/>
        <v>510.83199999999999</v>
      </c>
      <c r="L8">
        <v>535.86</v>
      </c>
    </row>
    <row r="9" spans="1:22" x14ac:dyDescent="0.3">
      <c r="A9" s="2">
        <v>41117</v>
      </c>
      <c r="B9" s="3">
        <v>0.36252314814814812</v>
      </c>
      <c r="C9">
        <v>21.19</v>
      </c>
      <c r="D9">
        <v>34</v>
      </c>
      <c r="E9">
        <v>30.018000000000001</v>
      </c>
      <c r="F9">
        <v>2.83</v>
      </c>
      <c r="G9">
        <v>-0.1</v>
      </c>
      <c r="H9">
        <v>125.3</v>
      </c>
      <c r="I9">
        <v>11.13</v>
      </c>
      <c r="J9">
        <f t="shared" si="0"/>
        <v>70.141999999999996</v>
      </c>
      <c r="K9">
        <f t="shared" si="1"/>
        <v>505.84199999999998</v>
      </c>
      <c r="L9">
        <v>535.86</v>
      </c>
    </row>
    <row r="10" spans="1:22" x14ac:dyDescent="0.3">
      <c r="A10" s="2">
        <v>41117</v>
      </c>
      <c r="B10" s="3">
        <v>0.36278935185185185</v>
      </c>
      <c r="C10">
        <v>20.03</v>
      </c>
      <c r="D10">
        <v>29</v>
      </c>
      <c r="E10">
        <v>35.048000000000002</v>
      </c>
      <c r="F10">
        <v>2.76</v>
      </c>
      <c r="G10">
        <v>-0.3</v>
      </c>
      <c r="H10">
        <v>108.7</v>
      </c>
      <c r="I10">
        <v>9.8800000000000008</v>
      </c>
      <c r="J10">
        <f t="shared" si="0"/>
        <v>68.054000000000002</v>
      </c>
      <c r="K10">
        <f t="shared" si="1"/>
        <v>500.81200000000001</v>
      </c>
      <c r="L10">
        <v>535.86</v>
      </c>
    </row>
    <row r="11" spans="1:22" x14ac:dyDescent="0.3">
      <c r="A11" s="2">
        <v>41117</v>
      </c>
      <c r="B11" s="3">
        <v>0.36298611111111106</v>
      </c>
      <c r="C11">
        <v>19.38</v>
      </c>
      <c r="D11">
        <v>29</v>
      </c>
      <c r="E11">
        <v>40.152999999999999</v>
      </c>
      <c r="F11">
        <v>2.74</v>
      </c>
      <c r="G11">
        <v>-0.3</v>
      </c>
      <c r="H11">
        <v>100.6</v>
      </c>
      <c r="I11">
        <v>9.26</v>
      </c>
      <c r="J11">
        <f t="shared" si="0"/>
        <v>66.884</v>
      </c>
      <c r="K11">
        <f t="shared" si="1"/>
        <v>495.70699999999999</v>
      </c>
      <c r="L11">
        <v>535.86</v>
      </c>
    </row>
    <row r="12" spans="1:22" x14ac:dyDescent="0.3">
      <c r="A12" s="2">
        <v>41117</v>
      </c>
      <c r="B12" s="3">
        <v>0.36325231481481479</v>
      </c>
      <c r="C12">
        <v>18.87</v>
      </c>
      <c r="D12">
        <v>29</v>
      </c>
      <c r="E12">
        <v>45.091000000000001</v>
      </c>
      <c r="F12">
        <v>2.75</v>
      </c>
      <c r="G12">
        <v>-0.2</v>
      </c>
      <c r="H12">
        <v>96.3</v>
      </c>
      <c r="I12">
        <v>8.9499999999999993</v>
      </c>
      <c r="J12">
        <f t="shared" si="0"/>
        <v>65.966000000000008</v>
      </c>
      <c r="K12">
        <f t="shared" si="1"/>
        <v>490.76900000000001</v>
      </c>
      <c r="L12">
        <v>535.86</v>
      </c>
    </row>
    <row r="13" spans="1:22" x14ac:dyDescent="0.3">
      <c r="A13" s="2">
        <v>41117</v>
      </c>
      <c r="B13" s="3">
        <v>0.36358796296296297</v>
      </c>
      <c r="C13">
        <v>18.38</v>
      </c>
      <c r="D13">
        <v>29</v>
      </c>
      <c r="E13">
        <v>50.082999999999998</v>
      </c>
      <c r="F13">
        <v>2.81</v>
      </c>
      <c r="G13">
        <v>-0.3</v>
      </c>
      <c r="H13">
        <v>93.2</v>
      </c>
      <c r="I13">
        <v>8.75</v>
      </c>
      <c r="J13">
        <f t="shared" si="0"/>
        <v>65.084000000000003</v>
      </c>
      <c r="K13">
        <f t="shared" si="1"/>
        <v>485.77700000000004</v>
      </c>
      <c r="L13">
        <v>535.86</v>
      </c>
    </row>
    <row r="14" spans="1:22" x14ac:dyDescent="0.3">
      <c r="A14" s="2">
        <v>41117</v>
      </c>
      <c r="B14" s="3">
        <v>0.36384259259259261</v>
      </c>
      <c r="C14">
        <v>17.84</v>
      </c>
      <c r="D14">
        <v>29</v>
      </c>
      <c r="E14">
        <v>55.137</v>
      </c>
      <c r="F14">
        <v>2.76</v>
      </c>
      <c r="G14">
        <v>-0.3</v>
      </c>
      <c r="H14">
        <v>91.3</v>
      </c>
      <c r="I14">
        <v>8.67</v>
      </c>
      <c r="J14">
        <f t="shared" si="0"/>
        <v>64.111999999999995</v>
      </c>
      <c r="K14">
        <f t="shared" si="1"/>
        <v>480.72300000000001</v>
      </c>
      <c r="L14">
        <v>535.86</v>
      </c>
    </row>
    <row r="15" spans="1:22" x14ac:dyDescent="0.3">
      <c r="A15" s="2">
        <v>41117</v>
      </c>
      <c r="B15" s="3">
        <v>0.36428240740740742</v>
      </c>
      <c r="C15">
        <v>17.14</v>
      </c>
      <c r="D15">
        <v>29</v>
      </c>
      <c r="E15">
        <v>60.070999999999998</v>
      </c>
      <c r="F15">
        <v>2.74</v>
      </c>
      <c r="G15">
        <v>-0.3</v>
      </c>
      <c r="H15">
        <v>90.7</v>
      </c>
      <c r="I15">
        <v>8.74</v>
      </c>
      <c r="J15">
        <f t="shared" si="0"/>
        <v>62.852000000000004</v>
      </c>
      <c r="K15">
        <f t="shared" si="1"/>
        <v>475.78899999999999</v>
      </c>
      <c r="L15">
        <v>535.86</v>
      </c>
    </row>
    <row r="16" spans="1:22" x14ac:dyDescent="0.3">
      <c r="A16" s="2">
        <v>41117</v>
      </c>
      <c r="B16" s="3">
        <v>0.36461805555555554</v>
      </c>
      <c r="C16">
        <v>16.16</v>
      </c>
      <c r="D16">
        <v>28</v>
      </c>
      <c r="E16">
        <v>65.096999999999994</v>
      </c>
      <c r="F16">
        <v>2.64</v>
      </c>
      <c r="G16">
        <v>-0.2</v>
      </c>
      <c r="H16">
        <v>86.7</v>
      </c>
      <c r="I16">
        <v>8.5299999999999994</v>
      </c>
      <c r="J16">
        <f t="shared" si="0"/>
        <v>61.088000000000001</v>
      </c>
      <c r="K16">
        <f t="shared" si="1"/>
        <v>470.76300000000003</v>
      </c>
      <c r="L16">
        <v>535.86</v>
      </c>
    </row>
    <row r="17" spans="1:12" x14ac:dyDescent="0.3">
      <c r="A17" s="2">
        <v>41117</v>
      </c>
      <c r="B17" s="3">
        <v>0.36493055555555554</v>
      </c>
      <c r="C17">
        <v>15.37</v>
      </c>
      <c r="D17">
        <v>29</v>
      </c>
      <c r="E17">
        <v>70.007000000000005</v>
      </c>
      <c r="F17">
        <v>2.85</v>
      </c>
      <c r="G17">
        <v>-0.3</v>
      </c>
      <c r="H17">
        <v>83.8</v>
      </c>
      <c r="I17">
        <v>8.3800000000000008</v>
      </c>
      <c r="J17">
        <f t="shared" si="0"/>
        <v>59.665999999999997</v>
      </c>
      <c r="K17">
        <f t="shared" si="1"/>
        <v>465.85300000000001</v>
      </c>
      <c r="L17">
        <v>535.86</v>
      </c>
    </row>
    <row r="18" spans="1:12" x14ac:dyDescent="0.3">
      <c r="A18" s="2">
        <v>41117</v>
      </c>
      <c r="B18" s="3">
        <v>0.36519675925925926</v>
      </c>
      <c r="C18">
        <v>14.8</v>
      </c>
      <c r="D18">
        <v>29</v>
      </c>
      <c r="E18">
        <v>75.102999999999994</v>
      </c>
      <c r="F18">
        <v>3.03</v>
      </c>
      <c r="G18">
        <v>-0.2</v>
      </c>
      <c r="H18">
        <v>81.599999999999994</v>
      </c>
      <c r="I18">
        <v>8.27</v>
      </c>
      <c r="J18">
        <f t="shared" si="0"/>
        <v>58.64</v>
      </c>
      <c r="K18">
        <f t="shared" si="1"/>
        <v>460.75700000000001</v>
      </c>
      <c r="L18">
        <v>535.86</v>
      </c>
    </row>
    <row r="19" spans="1:12" x14ac:dyDescent="0.3">
      <c r="A19" s="2">
        <v>41117</v>
      </c>
      <c r="B19" s="3">
        <v>0.36546296296296293</v>
      </c>
      <c r="C19">
        <v>14.26</v>
      </c>
      <c r="D19">
        <v>31</v>
      </c>
      <c r="E19">
        <v>80.066999999999993</v>
      </c>
      <c r="F19">
        <v>3.32</v>
      </c>
      <c r="G19">
        <v>0.1</v>
      </c>
      <c r="H19">
        <v>78.900000000000006</v>
      </c>
      <c r="I19">
        <v>8.09</v>
      </c>
      <c r="J19">
        <f t="shared" si="0"/>
        <v>57.667999999999999</v>
      </c>
      <c r="K19">
        <f t="shared" si="1"/>
        <v>455.79300000000001</v>
      </c>
      <c r="L19">
        <v>535.86</v>
      </c>
    </row>
    <row r="20" spans="1:12" x14ac:dyDescent="0.3">
      <c r="A20" s="2">
        <v>41117</v>
      </c>
      <c r="B20" s="3">
        <v>0.36577546296296298</v>
      </c>
      <c r="C20">
        <v>13.74</v>
      </c>
      <c r="D20">
        <v>31</v>
      </c>
      <c r="E20">
        <v>85.049000000000007</v>
      </c>
      <c r="F20">
        <v>3.34</v>
      </c>
      <c r="G20">
        <v>0.1</v>
      </c>
      <c r="H20">
        <v>77.900000000000006</v>
      </c>
      <c r="I20">
        <v>8.07</v>
      </c>
      <c r="J20">
        <f t="shared" si="0"/>
        <v>56.731999999999999</v>
      </c>
      <c r="K20">
        <f t="shared" si="1"/>
        <v>450.81100000000004</v>
      </c>
      <c r="L20">
        <v>535.86</v>
      </c>
    </row>
    <row r="21" spans="1:12" x14ac:dyDescent="0.3">
      <c r="A21" s="2">
        <v>41117</v>
      </c>
      <c r="B21" s="3">
        <v>0.36622685185185189</v>
      </c>
      <c r="C21">
        <v>13.41</v>
      </c>
      <c r="D21">
        <v>34</v>
      </c>
      <c r="E21">
        <v>90.070999999999998</v>
      </c>
      <c r="F21">
        <v>3.38</v>
      </c>
      <c r="G21">
        <v>-0.2</v>
      </c>
      <c r="H21">
        <v>79.099999999999994</v>
      </c>
      <c r="I21">
        <v>8.26</v>
      </c>
      <c r="J21">
        <f t="shared" si="0"/>
        <v>56.138000000000005</v>
      </c>
      <c r="K21">
        <f t="shared" si="1"/>
        <v>445.78899999999999</v>
      </c>
      <c r="L21">
        <v>535.86</v>
      </c>
    </row>
    <row r="22" spans="1:12" x14ac:dyDescent="0.3">
      <c r="A22" s="2">
        <v>41117</v>
      </c>
      <c r="B22" s="3">
        <v>0.36670138888888887</v>
      </c>
      <c r="C22">
        <v>13.03</v>
      </c>
      <c r="D22">
        <v>37</v>
      </c>
      <c r="E22">
        <v>95.085999999999999</v>
      </c>
      <c r="F22">
        <v>3.42</v>
      </c>
      <c r="G22">
        <v>-0.1</v>
      </c>
      <c r="H22">
        <v>79.8</v>
      </c>
      <c r="I22">
        <v>8.41</v>
      </c>
      <c r="J22">
        <f t="shared" si="0"/>
        <v>55.454000000000001</v>
      </c>
      <c r="K22">
        <f t="shared" si="1"/>
        <v>440.774</v>
      </c>
      <c r="L22">
        <v>535.86</v>
      </c>
    </row>
    <row r="23" spans="1:12" x14ac:dyDescent="0.3">
      <c r="A23" s="2">
        <v>41117</v>
      </c>
      <c r="B23" s="3">
        <v>0.36723379629629632</v>
      </c>
      <c r="C23">
        <v>12.73</v>
      </c>
      <c r="D23">
        <v>40</v>
      </c>
      <c r="E23">
        <v>100.035</v>
      </c>
      <c r="F23">
        <v>3.41</v>
      </c>
      <c r="G23">
        <v>-0.1</v>
      </c>
      <c r="H23">
        <v>79.3</v>
      </c>
      <c r="I23">
        <v>8.4</v>
      </c>
      <c r="J23">
        <f t="shared" si="0"/>
        <v>54.914000000000001</v>
      </c>
      <c r="K23">
        <f t="shared" si="1"/>
        <v>435.82500000000005</v>
      </c>
      <c r="L23">
        <v>535.86</v>
      </c>
    </row>
    <row r="24" spans="1:12" x14ac:dyDescent="0.3">
      <c r="A24" s="2">
        <v>41117</v>
      </c>
      <c r="B24" s="3">
        <v>0.36768518518518517</v>
      </c>
      <c r="C24">
        <v>12.56</v>
      </c>
      <c r="D24">
        <v>41</v>
      </c>
      <c r="E24">
        <v>105.053</v>
      </c>
      <c r="F24">
        <v>3.47</v>
      </c>
      <c r="G24">
        <v>0</v>
      </c>
      <c r="H24">
        <v>78.7</v>
      </c>
      <c r="I24">
        <v>8.3699999999999992</v>
      </c>
      <c r="J24">
        <f t="shared" si="0"/>
        <v>54.608000000000004</v>
      </c>
      <c r="K24">
        <f t="shared" si="1"/>
        <v>430.80700000000002</v>
      </c>
      <c r="L24">
        <v>535.86</v>
      </c>
    </row>
    <row r="25" spans="1:12" x14ac:dyDescent="0.3">
      <c r="A25" s="2">
        <v>41117</v>
      </c>
      <c r="B25" s="3">
        <v>0.36822916666666666</v>
      </c>
      <c r="C25">
        <v>12.45</v>
      </c>
      <c r="D25">
        <v>42</v>
      </c>
      <c r="E25">
        <v>110.033</v>
      </c>
      <c r="F25">
        <v>3.19</v>
      </c>
      <c r="G25">
        <v>0.1</v>
      </c>
      <c r="H25">
        <v>76.099999999999994</v>
      </c>
      <c r="I25">
        <v>8.11</v>
      </c>
      <c r="J25">
        <f t="shared" si="0"/>
        <v>54.41</v>
      </c>
      <c r="K25">
        <f t="shared" si="1"/>
        <v>425.827</v>
      </c>
      <c r="L25">
        <v>535.86</v>
      </c>
    </row>
    <row r="26" spans="1:12" x14ac:dyDescent="0.3">
      <c r="A26" s="2">
        <v>41117</v>
      </c>
      <c r="B26" s="3">
        <v>0.3684837962962963</v>
      </c>
      <c r="C26">
        <v>12.36</v>
      </c>
      <c r="D26">
        <v>42</v>
      </c>
      <c r="E26">
        <v>115.087</v>
      </c>
      <c r="F26">
        <v>3.1</v>
      </c>
      <c r="G26">
        <v>0.1</v>
      </c>
      <c r="H26">
        <v>75.2</v>
      </c>
      <c r="I26">
        <v>8.0399999999999991</v>
      </c>
      <c r="J26">
        <f t="shared" si="0"/>
        <v>54.248000000000005</v>
      </c>
      <c r="K26">
        <f t="shared" si="1"/>
        <v>420.77300000000002</v>
      </c>
      <c r="L26">
        <v>535.86</v>
      </c>
    </row>
    <row r="27" spans="1:12" x14ac:dyDescent="0.3">
      <c r="A27" s="2">
        <v>41117</v>
      </c>
      <c r="B27" s="3">
        <v>0.36928240740740742</v>
      </c>
      <c r="C27">
        <v>12.27</v>
      </c>
      <c r="D27">
        <v>42</v>
      </c>
      <c r="E27">
        <v>120.048</v>
      </c>
      <c r="F27">
        <v>3.27</v>
      </c>
      <c r="G27">
        <v>0.1</v>
      </c>
      <c r="H27">
        <v>74.400000000000006</v>
      </c>
      <c r="I27">
        <v>7.97</v>
      </c>
      <c r="J27">
        <f t="shared" si="0"/>
        <v>54.085999999999999</v>
      </c>
      <c r="K27">
        <f t="shared" si="1"/>
        <v>415.81200000000001</v>
      </c>
      <c r="L27">
        <v>535.86</v>
      </c>
    </row>
    <row r="28" spans="1:12" x14ac:dyDescent="0.3">
      <c r="A28" s="2">
        <v>41117</v>
      </c>
      <c r="B28" s="3">
        <v>0.37042824074074071</v>
      </c>
      <c r="C28">
        <v>12.13</v>
      </c>
      <c r="D28">
        <v>43</v>
      </c>
      <c r="E28">
        <v>125.012</v>
      </c>
      <c r="F28">
        <v>3.2</v>
      </c>
      <c r="G28">
        <v>0.1</v>
      </c>
      <c r="H28">
        <v>73</v>
      </c>
      <c r="I28">
        <v>7.84</v>
      </c>
      <c r="J28">
        <f t="shared" si="0"/>
        <v>53.834000000000003</v>
      </c>
      <c r="K28">
        <f t="shared" si="1"/>
        <v>410.84800000000001</v>
      </c>
      <c r="L28">
        <v>535.86</v>
      </c>
    </row>
    <row r="29" spans="1:12" x14ac:dyDescent="0.3">
      <c r="A29" s="2">
        <v>41117</v>
      </c>
      <c r="B29" s="3">
        <v>0.37103009259259262</v>
      </c>
      <c r="C29">
        <v>12.03</v>
      </c>
      <c r="D29">
        <v>43</v>
      </c>
      <c r="E29">
        <v>130.10499999999999</v>
      </c>
      <c r="F29">
        <v>2.98</v>
      </c>
      <c r="G29">
        <v>0.1</v>
      </c>
      <c r="H29">
        <v>72.2</v>
      </c>
      <c r="I29">
        <v>7.77</v>
      </c>
      <c r="J29">
        <f t="shared" si="0"/>
        <v>53.653999999999996</v>
      </c>
      <c r="K29">
        <f t="shared" si="1"/>
        <v>405.755</v>
      </c>
      <c r="L29">
        <v>535.86</v>
      </c>
    </row>
    <row r="30" spans="1:12" x14ac:dyDescent="0.3">
      <c r="A30" s="2">
        <v>41117</v>
      </c>
      <c r="B30" s="3">
        <v>0.37212962962962964</v>
      </c>
      <c r="C30">
        <v>11.93</v>
      </c>
      <c r="D30">
        <v>43</v>
      </c>
      <c r="E30">
        <v>135.172</v>
      </c>
      <c r="F30">
        <v>2.96</v>
      </c>
      <c r="G30">
        <v>0.1</v>
      </c>
      <c r="H30">
        <v>71.3</v>
      </c>
      <c r="I30">
        <v>7.69</v>
      </c>
      <c r="J30">
        <f t="shared" si="0"/>
        <v>53.474000000000004</v>
      </c>
      <c r="K30">
        <f t="shared" si="1"/>
        <v>400.68799999999999</v>
      </c>
      <c r="L30">
        <v>535.86</v>
      </c>
    </row>
    <row r="31" spans="1:12" x14ac:dyDescent="0.3">
      <c r="A31" s="2">
        <v>41117</v>
      </c>
      <c r="B31" s="3">
        <v>0.3730324074074074</v>
      </c>
      <c r="C31">
        <v>11.78</v>
      </c>
      <c r="D31">
        <v>44</v>
      </c>
      <c r="E31">
        <v>140.07900000000001</v>
      </c>
      <c r="F31">
        <v>2.92</v>
      </c>
      <c r="G31">
        <v>0.1</v>
      </c>
      <c r="H31">
        <v>71</v>
      </c>
      <c r="I31">
        <v>7.69</v>
      </c>
      <c r="J31">
        <f t="shared" si="0"/>
        <v>53.204000000000001</v>
      </c>
      <c r="K31">
        <f t="shared" si="1"/>
        <v>395.78100000000001</v>
      </c>
      <c r="L31">
        <v>535.86</v>
      </c>
    </row>
    <row r="32" spans="1:12" x14ac:dyDescent="0.3">
      <c r="A32" s="2">
        <v>41117</v>
      </c>
      <c r="B32" s="3">
        <v>0.37350694444444449</v>
      </c>
      <c r="C32">
        <v>11.67</v>
      </c>
      <c r="D32">
        <v>44</v>
      </c>
      <c r="E32">
        <v>145.047</v>
      </c>
      <c r="F32">
        <v>2.94</v>
      </c>
      <c r="G32">
        <v>0.1</v>
      </c>
      <c r="H32">
        <v>70.099999999999994</v>
      </c>
      <c r="I32">
        <v>7.61</v>
      </c>
      <c r="J32">
        <f t="shared" si="0"/>
        <v>53.006</v>
      </c>
      <c r="K32">
        <f t="shared" si="1"/>
        <v>390.81299999999999</v>
      </c>
      <c r="L32">
        <v>535.86</v>
      </c>
    </row>
    <row r="33" spans="1:12" x14ac:dyDescent="0.3">
      <c r="A33" s="2">
        <v>41117</v>
      </c>
      <c r="B33" s="3">
        <v>0.3740046296296296</v>
      </c>
      <c r="C33">
        <v>11.55</v>
      </c>
      <c r="D33">
        <v>45</v>
      </c>
      <c r="E33">
        <v>150.28899999999999</v>
      </c>
      <c r="F33">
        <v>2.91</v>
      </c>
      <c r="G33">
        <v>0.2</v>
      </c>
      <c r="H33">
        <v>68.900000000000006</v>
      </c>
      <c r="I33">
        <v>7.5</v>
      </c>
      <c r="J33">
        <f t="shared" si="0"/>
        <v>52.790000000000006</v>
      </c>
      <c r="K33">
        <f t="shared" si="1"/>
        <v>385.57100000000003</v>
      </c>
      <c r="L33">
        <v>535.86</v>
      </c>
    </row>
    <row r="34" spans="1:12" x14ac:dyDescent="0.3">
      <c r="A34" s="2">
        <v>41117</v>
      </c>
      <c r="B34" s="3">
        <v>0.37418981481481484</v>
      </c>
      <c r="C34">
        <v>11.39</v>
      </c>
      <c r="D34">
        <v>45</v>
      </c>
      <c r="E34">
        <v>155.167</v>
      </c>
      <c r="F34">
        <v>2.91</v>
      </c>
      <c r="G34">
        <v>0.3</v>
      </c>
      <c r="H34">
        <v>66.7</v>
      </c>
      <c r="I34">
        <v>7.29</v>
      </c>
      <c r="J34">
        <f t="shared" si="0"/>
        <v>52.502000000000002</v>
      </c>
      <c r="K34">
        <f t="shared" si="1"/>
        <v>380.69299999999998</v>
      </c>
      <c r="L34">
        <v>535.86</v>
      </c>
    </row>
    <row r="35" spans="1:12" x14ac:dyDescent="0.3">
      <c r="A35" s="2">
        <v>41117</v>
      </c>
      <c r="B35" s="3">
        <v>0.37526620370370373</v>
      </c>
      <c r="C35">
        <v>11.24</v>
      </c>
      <c r="D35">
        <v>46</v>
      </c>
      <c r="E35">
        <v>160.04400000000001</v>
      </c>
      <c r="F35">
        <v>2.83</v>
      </c>
      <c r="G35">
        <v>0.3</v>
      </c>
      <c r="H35">
        <v>62.9</v>
      </c>
      <c r="I35">
        <v>6.9</v>
      </c>
      <c r="J35">
        <f t="shared" si="0"/>
        <v>52.231999999999999</v>
      </c>
      <c r="K35">
        <f t="shared" si="1"/>
        <v>375.81600000000003</v>
      </c>
      <c r="L35">
        <v>535.86</v>
      </c>
    </row>
    <row r="36" spans="1:12" x14ac:dyDescent="0.3">
      <c r="A36" s="2">
        <v>41117</v>
      </c>
      <c r="B36" s="3">
        <v>0.37570601851851854</v>
      </c>
      <c r="C36">
        <v>11.06</v>
      </c>
      <c r="D36">
        <v>46</v>
      </c>
      <c r="E36">
        <v>165.03399999999999</v>
      </c>
      <c r="F36">
        <v>2.84</v>
      </c>
      <c r="G36">
        <v>0.3</v>
      </c>
      <c r="H36">
        <v>61.6</v>
      </c>
      <c r="I36">
        <v>6.78</v>
      </c>
      <c r="J36">
        <f t="shared" si="0"/>
        <v>51.908000000000001</v>
      </c>
      <c r="K36">
        <f t="shared" si="1"/>
        <v>370.82600000000002</v>
      </c>
      <c r="L36">
        <v>535.86</v>
      </c>
    </row>
    <row r="37" spans="1:12" x14ac:dyDescent="0.3">
      <c r="A37" s="2">
        <v>41117</v>
      </c>
      <c r="B37" s="3">
        <v>0.37627314814814811</v>
      </c>
      <c r="C37">
        <v>10.88</v>
      </c>
      <c r="D37">
        <v>47</v>
      </c>
      <c r="E37">
        <v>170.01599999999999</v>
      </c>
      <c r="F37">
        <v>2.82</v>
      </c>
      <c r="G37">
        <v>0.4</v>
      </c>
      <c r="H37">
        <v>59.6</v>
      </c>
      <c r="I37">
        <v>6.59</v>
      </c>
      <c r="J37">
        <f t="shared" si="0"/>
        <v>51.584000000000003</v>
      </c>
      <c r="K37">
        <f t="shared" si="1"/>
        <v>365.84400000000005</v>
      </c>
      <c r="L37">
        <v>535.86</v>
      </c>
    </row>
    <row r="38" spans="1:12" x14ac:dyDescent="0.3">
      <c r="A38" s="2">
        <v>41117</v>
      </c>
      <c r="B38" s="3">
        <v>0.3765162037037037</v>
      </c>
      <c r="C38">
        <v>10.68</v>
      </c>
      <c r="D38">
        <v>48</v>
      </c>
      <c r="E38">
        <v>175.06299999999999</v>
      </c>
      <c r="F38">
        <v>2.82</v>
      </c>
      <c r="G38">
        <v>0.4</v>
      </c>
      <c r="H38">
        <v>59.8</v>
      </c>
      <c r="I38">
        <v>6.64</v>
      </c>
      <c r="J38">
        <f t="shared" si="0"/>
        <v>51.224000000000004</v>
      </c>
      <c r="K38">
        <f t="shared" si="1"/>
        <v>360.79700000000003</v>
      </c>
      <c r="L38">
        <v>535.86</v>
      </c>
    </row>
    <row r="39" spans="1:12" x14ac:dyDescent="0.3">
      <c r="A39" s="2">
        <v>41117</v>
      </c>
      <c r="B39" s="3">
        <v>0.37680555555555556</v>
      </c>
      <c r="C39">
        <v>10.54</v>
      </c>
      <c r="D39">
        <v>48</v>
      </c>
      <c r="E39">
        <v>180.02099999999999</v>
      </c>
      <c r="F39">
        <v>2.86</v>
      </c>
      <c r="G39">
        <v>0.3</v>
      </c>
      <c r="H39">
        <v>52.4</v>
      </c>
      <c r="I39">
        <v>5.84</v>
      </c>
      <c r="J39">
        <f t="shared" si="0"/>
        <v>50.971999999999994</v>
      </c>
      <c r="K39">
        <f t="shared" si="1"/>
        <v>355.83900000000006</v>
      </c>
      <c r="L39">
        <v>535.86</v>
      </c>
    </row>
    <row r="40" spans="1:12" x14ac:dyDescent="0.3">
      <c r="A40" s="2">
        <v>41117</v>
      </c>
      <c r="B40" s="3">
        <v>0.37717592592592591</v>
      </c>
      <c r="C40">
        <v>10.33</v>
      </c>
      <c r="D40">
        <v>48</v>
      </c>
      <c r="E40">
        <v>185.09800000000001</v>
      </c>
      <c r="F40">
        <v>2.83</v>
      </c>
      <c r="G40">
        <v>0.5</v>
      </c>
      <c r="H40">
        <v>47.3</v>
      </c>
      <c r="I40">
        <v>5.29</v>
      </c>
      <c r="J40">
        <f t="shared" si="0"/>
        <v>50.594000000000001</v>
      </c>
      <c r="K40">
        <f t="shared" si="1"/>
        <v>350.762</v>
      </c>
      <c r="L40">
        <v>535.86</v>
      </c>
    </row>
    <row r="41" spans="1:12" x14ac:dyDescent="0.3">
      <c r="A41" s="2">
        <v>41117</v>
      </c>
      <c r="B41" s="3">
        <v>0.37773148148148145</v>
      </c>
      <c r="C41">
        <v>10.27</v>
      </c>
      <c r="D41">
        <v>48</v>
      </c>
      <c r="E41">
        <v>190.066</v>
      </c>
      <c r="F41">
        <v>2.82</v>
      </c>
      <c r="G41">
        <v>0.6</v>
      </c>
      <c r="H41">
        <v>43.1</v>
      </c>
      <c r="I41">
        <v>4.83</v>
      </c>
      <c r="J41">
        <f t="shared" si="0"/>
        <v>50.486000000000004</v>
      </c>
      <c r="K41">
        <f t="shared" si="1"/>
        <v>345.79399999999998</v>
      </c>
      <c r="L41">
        <v>535.86</v>
      </c>
    </row>
    <row r="42" spans="1:12" x14ac:dyDescent="0.3">
      <c r="A42" s="2">
        <v>41117</v>
      </c>
      <c r="B42" s="3">
        <v>0.37806712962962963</v>
      </c>
      <c r="C42">
        <v>10.24</v>
      </c>
      <c r="D42">
        <v>48</v>
      </c>
      <c r="E42">
        <v>195.05099999999999</v>
      </c>
      <c r="F42">
        <v>2.77</v>
      </c>
      <c r="G42">
        <v>0.6</v>
      </c>
      <c r="H42">
        <v>41.9</v>
      </c>
      <c r="I42">
        <v>4.7</v>
      </c>
      <c r="J42">
        <f t="shared" si="0"/>
        <v>50.432000000000002</v>
      </c>
      <c r="K42">
        <f t="shared" si="1"/>
        <v>340.80900000000003</v>
      </c>
      <c r="L42">
        <v>535.86</v>
      </c>
    </row>
    <row r="43" spans="1:12" x14ac:dyDescent="0.3">
      <c r="A43" s="2">
        <v>41117</v>
      </c>
      <c r="B43" s="3">
        <v>0.37881944444444443</v>
      </c>
      <c r="C43">
        <v>10.199999999999999</v>
      </c>
      <c r="D43">
        <v>48</v>
      </c>
      <c r="E43">
        <v>200.09299999999999</v>
      </c>
      <c r="F43">
        <v>2.74</v>
      </c>
      <c r="G43">
        <v>0.9</v>
      </c>
      <c r="H43">
        <v>38.9</v>
      </c>
      <c r="I43">
        <v>4.37</v>
      </c>
      <c r="J43">
        <f t="shared" si="0"/>
        <v>50.36</v>
      </c>
      <c r="K43">
        <f t="shared" si="1"/>
        <v>335.76700000000005</v>
      </c>
      <c r="L43">
        <v>535.86</v>
      </c>
    </row>
    <row r="44" spans="1:12" x14ac:dyDescent="0.3">
      <c r="A44" s="2">
        <v>41117</v>
      </c>
      <c r="B44" s="3">
        <v>0.37939814814814815</v>
      </c>
      <c r="C44">
        <v>10.17</v>
      </c>
      <c r="D44">
        <v>48</v>
      </c>
      <c r="E44">
        <v>205.274</v>
      </c>
      <c r="F44">
        <v>2.74</v>
      </c>
      <c r="G44">
        <v>1.2</v>
      </c>
      <c r="H44">
        <v>37</v>
      </c>
      <c r="I44">
        <v>4.16</v>
      </c>
      <c r="J44">
        <f t="shared" si="0"/>
        <v>50.305999999999997</v>
      </c>
      <c r="K44">
        <f t="shared" si="1"/>
        <v>330.58600000000001</v>
      </c>
      <c r="L44">
        <v>535.86</v>
      </c>
    </row>
    <row r="45" spans="1:12" x14ac:dyDescent="0.3">
      <c r="A45" s="2">
        <v>41117</v>
      </c>
      <c r="B45" s="3">
        <v>0.37989583333333332</v>
      </c>
      <c r="C45">
        <v>10.130000000000001</v>
      </c>
      <c r="D45">
        <v>49</v>
      </c>
      <c r="E45">
        <v>209.934</v>
      </c>
      <c r="F45">
        <v>2.76</v>
      </c>
      <c r="G45">
        <v>1.7</v>
      </c>
      <c r="H45">
        <v>35.6</v>
      </c>
      <c r="I45">
        <v>4</v>
      </c>
      <c r="J45">
        <f t="shared" si="0"/>
        <v>50.234000000000002</v>
      </c>
      <c r="K45">
        <f t="shared" si="1"/>
        <v>325.92600000000004</v>
      </c>
      <c r="L45">
        <v>535.86</v>
      </c>
    </row>
    <row r="46" spans="1:12" x14ac:dyDescent="0.3">
      <c r="A46" s="2">
        <v>41117</v>
      </c>
      <c r="B46" s="3">
        <v>0.3800694444444444</v>
      </c>
      <c r="C46">
        <v>10.130000000000001</v>
      </c>
      <c r="D46">
        <v>49</v>
      </c>
      <c r="E46">
        <v>209.613</v>
      </c>
      <c r="F46">
        <v>2.86</v>
      </c>
      <c r="G46">
        <v>1121.0999999999999</v>
      </c>
      <c r="H46">
        <v>32</v>
      </c>
      <c r="I46">
        <v>3.6</v>
      </c>
      <c r="J46">
        <f t="shared" si="0"/>
        <v>50.234000000000002</v>
      </c>
      <c r="K46">
        <f t="shared" si="1"/>
        <v>326.24700000000001</v>
      </c>
      <c r="L46">
        <v>535.86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3C82-34DF-48E0-B8B7-FF176F90F474}">
  <sheetPr codeName="Sheet18"/>
  <dimension ref="A1:U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1" x14ac:dyDescent="0.3">
      <c r="A1" t="s">
        <v>33</v>
      </c>
      <c r="B1" t="s">
        <v>42</v>
      </c>
      <c r="C1" t="s">
        <v>1</v>
      </c>
      <c r="D1" t="s">
        <v>0</v>
      </c>
      <c r="E1" t="s">
        <v>15</v>
      </c>
      <c r="F1" t="s">
        <v>43</v>
      </c>
      <c r="G1" t="s">
        <v>44</v>
      </c>
      <c r="H1" t="s">
        <v>45</v>
      </c>
      <c r="I1" t="s">
        <v>46</v>
      </c>
      <c r="J1" t="s">
        <v>26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41151</v>
      </c>
      <c r="B2" s="3">
        <v>0.34716435185185185</v>
      </c>
      <c r="C2">
        <v>0.16700000000000001</v>
      </c>
      <c r="D2">
        <v>78.95</v>
      </c>
      <c r="E2">
        <v>8.64</v>
      </c>
      <c r="F2">
        <v>46</v>
      </c>
      <c r="G2">
        <v>2.2999999999999998</v>
      </c>
      <c r="H2">
        <v>107.5</v>
      </c>
      <c r="I2">
        <v>8.7100000000000009</v>
      </c>
      <c r="J2">
        <f>K2-C2</f>
        <v>517.71299999999997</v>
      </c>
      <c r="K2">
        <v>517.88</v>
      </c>
      <c r="L2">
        <v>271.8</v>
      </c>
      <c r="M2">
        <v>-0.6</v>
      </c>
      <c r="N2">
        <v>1415</v>
      </c>
      <c r="O2">
        <v>304</v>
      </c>
      <c r="P2">
        <v>1012</v>
      </c>
      <c r="Q2">
        <v>0</v>
      </c>
      <c r="R2">
        <v>350</v>
      </c>
      <c r="S2">
        <v>38</v>
      </c>
      <c r="T2">
        <v>0.35</v>
      </c>
      <c r="U2">
        <v>0</v>
      </c>
    </row>
    <row r="3" spans="1:21" x14ac:dyDescent="0.3">
      <c r="A3" s="2">
        <v>41151</v>
      </c>
      <c r="B3" s="3">
        <v>0.34739583333333335</v>
      </c>
      <c r="C3">
        <v>0.51900000000000002</v>
      </c>
      <c r="D3">
        <v>78.959999999999994</v>
      </c>
      <c r="E3">
        <v>8.64</v>
      </c>
      <c r="F3">
        <v>46</v>
      </c>
      <c r="G3">
        <v>2.2000000000000002</v>
      </c>
      <c r="H3">
        <v>107.4</v>
      </c>
      <c r="I3">
        <v>8.6999999999999993</v>
      </c>
      <c r="J3">
        <f t="shared" ref="J3:J24" si="0">K3-C3</f>
        <v>517.36099999999999</v>
      </c>
      <c r="K3">
        <v>517.88</v>
      </c>
    </row>
    <row r="4" spans="1:21" x14ac:dyDescent="0.3">
      <c r="A4" s="2">
        <v>41151</v>
      </c>
      <c r="B4" s="3">
        <v>0.3475347222222222</v>
      </c>
      <c r="C4">
        <v>1.2609999999999999</v>
      </c>
      <c r="D4">
        <v>78.959999999999994</v>
      </c>
      <c r="E4">
        <v>8.6300000000000008</v>
      </c>
      <c r="F4">
        <v>46</v>
      </c>
      <c r="G4">
        <v>2.2000000000000002</v>
      </c>
      <c r="H4">
        <v>107.4</v>
      </c>
      <c r="I4">
        <v>8.6999999999999993</v>
      </c>
      <c r="J4">
        <f t="shared" si="0"/>
        <v>516.61900000000003</v>
      </c>
      <c r="K4">
        <v>517.88</v>
      </c>
    </row>
    <row r="5" spans="1:21" x14ac:dyDescent="0.3">
      <c r="A5" s="2">
        <v>41151</v>
      </c>
      <c r="B5" s="3">
        <v>0.34796296296296297</v>
      </c>
      <c r="C5">
        <v>5.7729999999999997</v>
      </c>
      <c r="D5">
        <v>78.94</v>
      </c>
      <c r="E5">
        <v>8.6300000000000008</v>
      </c>
      <c r="F5">
        <v>46</v>
      </c>
      <c r="G5">
        <v>2.2000000000000002</v>
      </c>
      <c r="H5">
        <v>107.4</v>
      </c>
      <c r="I5">
        <v>8.6999999999999993</v>
      </c>
      <c r="J5">
        <f t="shared" si="0"/>
        <v>512.10699999999997</v>
      </c>
      <c r="K5">
        <v>517.88</v>
      </c>
    </row>
    <row r="6" spans="1:21" x14ac:dyDescent="0.3">
      <c r="A6" s="2">
        <v>41151</v>
      </c>
      <c r="B6" s="3">
        <v>0.34825231481481483</v>
      </c>
      <c r="C6">
        <v>10.222</v>
      </c>
      <c r="D6">
        <v>78.930000000000007</v>
      </c>
      <c r="E6">
        <v>8.6300000000000008</v>
      </c>
      <c r="F6">
        <v>46</v>
      </c>
      <c r="G6">
        <v>2.2000000000000002</v>
      </c>
      <c r="H6">
        <v>107</v>
      </c>
      <c r="I6">
        <v>8.67</v>
      </c>
      <c r="J6">
        <f t="shared" si="0"/>
        <v>507.65800000000002</v>
      </c>
      <c r="K6">
        <v>517.88</v>
      </c>
    </row>
    <row r="7" spans="1:21" x14ac:dyDescent="0.3">
      <c r="A7" s="2">
        <v>41151</v>
      </c>
      <c r="B7" s="3">
        <v>0.34843750000000001</v>
      </c>
      <c r="C7">
        <v>15.333</v>
      </c>
      <c r="D7">
        <v>78.900000000000006</v>
      </c>
      <c r="E7">
        <v>8.6300000000000008</v>
      </c>
      <c r="F7">
        <v>46</v>
      </c>
      <c r="G7">
        <v>2.2000000000000002</v>
      </c>
      <c r="H7">
        <v>106.7</v>
      </c>
      <c r="I7">
        <v>8.65</v>
      </c>
      <c r="J7">
        <f t="shared" si="0"/>
        <v>502.54699999999997</v>
      </c>
      <c r="K7">
        <v>517.88</v>
      </c>
    </row>
    <row r="8" spans="1:21" x14ac:dyDescent="0.3">
      <c r="A8" s="2">
        <v>41151</v>
      </c>
      <c r="B8" s="3">
        <v>0.34866898148148145</v>
      </c>
      <c r="C8">
        <v>20.184999999999999</v>
      </c>
      <c r="D8">
        <v>78.88</v>
      </c>
      <c r="E8">
        <v>8.6199999999999992</v>
      </c>
      <c r="F8">
        <v>46</v>
      </c>
      <c r="G8">
        <v>2.2000000000000002</v>
      </c>
      <c r="H8">
        <v>106.7</v>
      </c>
      <c r="I8">
        <v>8.65</v>
      </c>
      <c r="J8">
        <f t="shared" si="0"/>
        <v>497.69499999999999</v>
      </c>
      <c r="K8">
        <v>517.88</v>
      </c>
    </row>
    <row r="9" spans="1:21" x14ac:dyDescent="0.3">
      <c r="A9" s="2">
        <v>41151</v>
      </c>
      <c r="B9" s="3">
        <v>0.34893518518518518</v>
      </c>
      <c r="C9">
        <v>25.209</v>
      </c>
      <c r="D9">
        <v>78.86</v>
      </c>
      <c r="E9">
        <v>8.6300000000000008</v>
      </c>
      <c r="F9">
        <v>46</v>
      </c>
      <c r="G9">
        <v>2.2000000000000002</v>
      </c>
      <c r="H9">
        <v>106.3</v>
      </c>
      <c r="I9">
        <v>8.6199999999999992</v>
      </c>
      <c r="J9">
        <f t="shared" si="0"/>
        <v>492.67099999999999</v>
      </c>
      <c r="K9">
        <v>517.88</v>
      </c>
    </row>
    <row r="10" spans="1:21" x14ac:dyDescent="0.3">
      <c r="A10" s="2">
        <v>41151</v>
      </c>
      <c r="B10" s="3">
        <v>0.3492939814814815</v>
      </c>
      <c r="C10">
        <v>30.295999999999999</v>
      </c>
      <c r="D10">
        <v>75.099999999999994</v>
      </c>
      <c r="E10">
        <v>8.6300000000000008</v>
      </c>
      <c r="F10">
        <v>40</v>
      </c>
      <c r="G10">
        <v>2.2000000000000002</v>
      </c>
      <c r="H10">
        <v>104.8</v>
      </c>
      <c r="I10">
        <v>8.83</v>
      </c>
      <c r="J10">
        <f t="shared" si="0"/>
        <v>487.584</v>
      </c>
      <c r="K10">
        <v>517.88</v>
      </c>
    </row>
    <row r="11" spans="1:21" x14ac:dyDescent="0.3">
      <c r="A11" s="2">
        <v>41151</v>
      </c>
      <c r="B11" s="3">
        <v>0.34945601851851849</v>
      </c>
      <c r="C11">
        <v>35.56</v>
      </c>
      <c r="D11">
        <v>72.47</v>
      </c>
      <c r="E11">
        <v>8.51</v>
      </c>
      <c r="F11">
        <v>41</v>
      </c>
      <c r="G11">
        <v>2</v>
      </c>
      <c r="H11">
        <v>97.9</v>
      </c>
      <c r="I11">
        <v>8.48</v>
      </c>
      <c r="J11">
        <f t="shared" si="0"/>
        <v>482.32</v>
      </c>
      <c r="K11">
        <v>517.88</v>
      </c>
    </row>
    <row r="12" spans="1:21" x14ac:dyDescent="0.3">
      <c r="A12" s="2">
        <v>41151</v>
      </c>
      <c r="B12" s="3">
        <v>0.34961805555555553</v>
      </c>
      <c r="C12">
        <v>40.341000000000001</v>
      </c>
      <c r="D12">
        <v>71.709999999999994</v>
      </c>
      <c r="E12">
        <v>8.41</v>
      </c>
      <c r="F12">
        <v>40</v>
      </c>
      <c r="G12">
        <v>1.9</v>
      </c>
      <c r="H12">
        <v>91.2</v>
      </c>
      <c r="I12">
        <v>7.96</v>
      </c>
      <c r="J12">
        <f t="shared" si="0"/>
        <v>477.53899999999999</v>
      </c>
      <c r="K12">
        <v>517.88</v>
      </c>
    </row>
    <row r="13" spans="1:21" x14ac:dyDescent="0.3">
      <c r="A13" s="2">
        <v>41151</v>
      </c>
      <c r="B13" s="3">
        <v>0.34978009259259263</v>
      </c>
      <c r="C13">
        <v>45.332000000000001</v>
      </c>
      <c r="D13">
        <v>71.11</v>
      </c>
      <c r="E13">
        <v>8.33</v>
      </c>
      <c r="F13">
        <v>39</v>
      </c>
      <c r="G13">
        <v>1.8</v>
      </c>
      <c r="H13">
        <v>86</v>
      </c>
      <c r="I13">
        <v>7.56</v>
      </c>
      <c r="J13">
        <f t="shared" si="0"/>
        <v>472.548</v>
      </c>
      <c r="K13">
        <v>517.88</v>
      </c>
    </row>
    <row r="14" spans="1:21" x14ac:dyDescent="0.3">
      <c r="A14" s="2">
        <v>41151</v>
      </c>
      <c r="B14" s="3">
        <v>0.34994212962962962</v>
      </c>
      <c r="C14">
        <v>50.35</v>
      </c>
      <c r="D14">
        <v>70.39</v>
      </c>
      <c r="E14">
        <v>8.2799999999999994</v>
      </c>
      <c r="F14">
        <v>38</v>
      </c>
      <c r="G14">
        <v>1.8</v>
      </c>
      <c r="H14">
        <v>82.8</v>
      </c>
      <c r="I14">
        <v>7.34</v>
      </c>
      <c r="J14">
        <f t="shared" si="0"/>
        <v>467.53</v>
      </c>
      <c r="K14">
        <v>517.88</v>
      </c>
    </row>
    <row r="15" spans="1:21" x14ac:dyDescent="0.3">
      <c r="A15" s="2">
        <v>41151</v>
      </c>
      <c r="B15" s="3">
        <v>0.35006944444444449</v>
      </c>
      <c r="C15">
        <v>55.438000000000002</v>
      </c>
      <c r="D15">
        <v>69.2</v>
      </c>
      <c r="E15">
        <v>8.24</v>
      </c>
      <c r="F15">
        <v>38</v>
      </c>
      <c r="G15">
        <v>1.8</v>
      </c>
      <c r="H15">
        <v>79.900000000000006</v>
      </c>
      <c r="I15">
        <v>7.17</v>
      </c>
      <c r="J15">
        <f t="shared" si="0"/>
        <v>462.44200000000001</v>
      </c>
      <c r="K15">
        <v>517.88</v>
      </c>
    </row>
    <row r="16" spans="1:21" x14ac:dyDescent="0.3">
      <c r="A16" s="2">
        <v>41151</v>
      </c>
      <c r="B16" s="3">
        <v>0.35019675925925925</v>
      </c>
      <c r="C16">
        <v>60.456000000000003</v>
      </c>
      <c r="D16">
        <v>67.849999999999994</v>
      </c>
      <c r="E16">
        <v>8.19</v>
      </c>
      <c r="F16">
        <v>37</v>
      </c>
      <c r="G16">
        <v>1.8</v>
      </c>
      <c r="H16">
        <v>76.099999999999994</v>
      </c>
      <c r="I16">
        <v>6.93</v>
      </c>
      <c r="J16">
        <f t="shared" si="0"/>
        <v>457.42399999999998</v>
      </c>
      <c r="K16">
        <v>517.88</v>
      </c>
    </row>
    <row r="17" spans="1:11" x14ac:dyDescent="0.3">
      <c r="A17" s="2">
        <v>41151</v>
      </c>
      <c r="B17" s="3">
        <v>0.35032407407407407</v>
      </c>
      <c r="C17">
        <v>65.632999999999996</v>
      </c>
      <c r="D17">
        <v>65.989999999999995</v>
      </c>
      <c r="E17">
        <v>8.16</v>
      </c>
      <c r="F17">
        <v>36</v>
      </c>
      <c r="G17">
        <v>1.9</v>
      </c>
      <c r="H17">
        <v>71.900000000000006</v>
      </c>
      <c r="I17">
        <v>6.69</v>
      </c>
      <c r="J17">
        <f t="shared" si="0"/>
        <v>452.24700000000001</v>
      </c>
      <c r="K17">
        <v>517.88</v>
      </c>
    </row>
    <row r="18" spans="1:11" x14ac:dyDescent="0.3">
      <c r="A18" s="2">
        <v>41151</v>
      </c>
      <c r="B18" s="3">
        <v>0.35045138888888888</v>
      </c>
      <c r="C18">
        <v>70.441000000000003</v>
      </c>
      <c r="D18">
        <v>62.97</v>
      </c>
      <c r="E18">
        <v>8.1300000000000008</v>
      </c>
      <c r="F18">
        <v>36</v>
      </c>
      <c r="G18">
        <v>2</v>
      </c>
      <c r="H18">
        <v>69.2</v>
      </c>
      <c r="I18">
        <v>6.66</v>
      </c>
      <c r="J18">
        <f t="shared" si="0"/>
        <v>447.43899999999996</v>
      </c>
      <c r="K18">
        <v>517.88</v>
      </c>
    </row>
    <row r="19" spans="1:11" x14ac:dyDescent="0.3">
      <c r="A19" s="2">
        <v>41151</v>
      </c>
      <c r="B19" s="3">
        <v>0.35055555555555556</v>
      </c>
      <c r="C19">
        <v>75.626999999999995</v>
      </c>
      <c r="D19">
        <v>59.74</v>
      </c>
      <c r="E19">
        <v>8.1</v>
      </c>
      <c r="F19">
        <v>35</v>
      </c>
      <c r="G19">
        <v>1.9</v>
      </c>
      <c r="H19">
        <v>67</v>
      </c>
      <c r="I19">
        <v>6.7</v>
      </c>
      <c r="J19">
        <f t="shared" si="0"/>
        <v>442.25299999999999</v>
      </c>
      <c r="K19">
        <v>517.88</v>
      </c>
    </row>
    <row r="20" spans="1:11" x14ac:dyDescent="0.3">
      <c r="A20" s="2">
        <v>41151</v>
      </c>
      <c r="B20" s="3">
        <v>0.35067129629629629</v>
      </c>
      <c r="C20">
        <v>80.459999999999994</v>
      </c>
      <c r="D20">
        <v>58.62</v>
      </c>
      <c r="E20">
        <v>8.07</v>
      </c>
      <c r="F20">
        <v>36</v>
      </c>
      <c r="G20">
        <v>1.8</v>
      </c>
      <c r="H20">
        <v>65.8</v>
      </c>
      <c r="I20">
        <v>6.66</v>
      </c>
      <c r="J20">
        <f t="shared" si="0"/>
        <v>437.42</v>
      </c>
      <c r="K20">
        <v>517.88</v>
      </c>
    </row>
    <row r="21" spans="1:11" x14ac:dyDescent="0.3">
      <c r="A21" s="2">
        <v>41151</v>
      </c>
      <c r="B21" s="3">
        <v>0.35077546296296297</v>
      </c>
      <c r="C21">
        <v>85.739000000000004</v>
      </c>
      <c r="D21">
        <v>57.13</v>
      </c>
      <c r="E21">
        <v>8.0299999999999994</v>
      </c>
      <c r="F21">
        <v>39</v>
      </c>
      <c r="G21">
        <v>1.9</v>
      </c>
      <c r="H21">
        <v>65.8</v>
      </c>
      <c r="I21">
        <v>6.79</v>
      </c>
      <c r="J21">
        <f t="shared" si="0"/>
        <v>432.14099999999996</v>
      </c>
      <c r="K21">
        <v>517.88</v>
      </c>
    </row>
    <row r="22" spans="1:11" x14ac:dyDescent="0.3">
      <c r="A22" s="2">
        <v>41151</v>
      </c>
      <c r="B22" s="3">
        <v>0.35093749999999996</v>
      </c>
      <c r="C22">
        <v>90.230999999999995</v>
      </c>
      <c r="D22">
        <v>56.15</v>
      </c>
      <c r="E22">
        <v>8</v>
      </c>
      <c r="F22">
        <v>41</v>
      </c>
      <c r="G22">
        <v>2</v>
      </c>
      <c r="H22">
        <v>66.2</v>
      </c>
      <c r="I22">
        <v>6.91</v>
      </c>
      <c r="J22">
        <f t="shared" si="0"/>
        <v>427.649</v>
      </c>
      <c r="K22">
        <v>517.88</v>
      </c>
    </row>
    <row r="23" spans="1:11" x14ac:dyDescent="0.3">
      <c r="A23" s="2">
        <v>41151</v>
      </c>
      <c r="B23" s="3">
        <v>0.35112268518518519</v>
      </c>
      <c r="C23">
        <v>95.525999999999996</v>
      </c>
      <c r="D23">
        <v>55.71</v>
      </c>
      <c r="E23">
        <v>7.96</v>
      </c>
      <c r="F23">
        <v>43</v>
      </c>
      <c r="G23">
        <v>1.9</v>
      </c>
      <c r="H23">
        <v>66.7</v>
      </c>
      <c r="I23">
        <v>7.01</v>
      </c>
      <c r="J23">
        <f t="shared" si="0"/>
        <v>422.35399999999998</v>
      </c>
      <c r="K23">
        <v>517.88</v>
      </c>
    </row>
    <row r="24" spans="1:11" x14ac:dyDescent="0.3">
      <c r="A24" s="2">
        <v>41151</v>
      </c>
      <c r="B24" s="3">
        <v>0.36125000000000002</v>
      </c>
      <c r="C24">
        <v>0.59499999999999997</v>
      </c>
      <c r="D24">
        <v>80.099999999999994</v>
      </c>
      <c r="E24">
        <v>8.51</v>
      </c>
      <c r="F24">
        <v>46</v>
      </c>
      <c r="G24">
        <v>1.1000000000000001</v>
      </c>
      <c r="H24">
        <v>87.5</v>
      </c>
      <c r="I24">
        <v>7.01</v>
      </c>
      <c r="J24">
        <f t="shared" si="0"/>
        <v>517.28499999999997</v>
      </c>
      <c r="K24">
        <v>517.88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3E5D-C247-4390-B48D-0456F9175D62}">
  <sheetPr codeName="Sheet19"/>
  <dimension ref="A1:T32"/>
  <sheetViews>
    <sheetView workbookViewId="0">
      <pane ySplit="1" topLeftCell="A13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0" x14ac:dyDescent="0.3">
      <c r="A1" t="s">
        <v>33</v>
      </c>
      <c r="B1" t="s">
        <v>42</v>
      </c>
      <c r="C1" t="s">
        <v>0</v>
      </c>
      <c r="D1" t="s">
        <v>43</v>
      </c>
      <c r="E1" t="s">
        <v>1</v>
      </c>
      <c r="F1" t="s">
        <v>15</v>
      </c>
      <c r="G1" t="s">
        <v>44</v>
      </c>
      <c r="H1" t="s">
        <v>46</v>
      </c>
      <c r="I1" t="s">
        <v>26</v>
      </c>
      <c r="J1" t="s">
        <v>52</v>
      </c>
      <c r="K1" t="s">
        <v>72</v>
      </c>
      <c r="L1" t="s">
        <v>79</v>
      </c>
      <c r="M1" t="s">
        <v>78</v>
      </c>
      <c r="N1" t="s">
        <v>74</v>
      </c>
      <c r="O1" t="s">
        <v>75</v>
      </c>
      <c r="P1" t="s">
        <v>76</v>
      </c>
      <c r="Q1" t="s">
        <v>73</v>
      </c>
      <c r="R1" t="s">
        <v>80</v>
      </c>
      <c r="S1" t="s">
        <v>81</v>
      </c>
      <c r="T1" t="s">
        <v>77</v>
      </c>
    </row>
    <row r="2" spans="1:20" x14ac:dyDescent="0.3">
      <c r="A2" s="2">
        <v>41186</v>
      </c>
      <c r="B2" s="3">
        <v>0.35068287037037038</v>
      </c>
      <c r="C2">
        <v>75.760000000000005</v>
      </c>
      <c r="D2">
        <v>42</v>
      </c>
      <c r="E2">
        <v>1.397</v>
      </c>
      <c r="F2">
        <v>7.51</v>
      </c>
      <c r="G2">
        <v>2</v>
      </c>
      <c r="H2">
        <v>8.5299999999999994</v>
      </c>
      <c r="I2">
        <f>J2-E2</f>
        <v>528.52299999999991</v>
      </c>
      <c r="J2">
        <v>529.91999999999996</v>
      </c>
      <c r="K2">
        <v>313.7</v>
      </c>
      <c r="L2">
        <v>-1.4</v>
      </c>
      <c r="M2">
        <v>467</v>
      </c>
      <c r="N2">
        <v>0</v>
      </c>
      <c r="O2">
        <v>806</v>
      </c>
      <c r="P2">
        <v>0</v>
      </c>
      <c r="Q2">
        <v>348</v>
      </c>
      <c r="R2">
        <v>36</v>
      </c>
      <c r="S2">
        <v>0.3</v>
      </c>
      <c r="T2">
        <v>0</v>
      </c>
    </row>
    <row r="3" spans="1:20" x14ac:dyDescent="0.3">
      <c r="A3" s="2">
        <v>41186</v>
      </c>
      <c r="B3" s="3">
        <v>0.35129629629629627</v>
      </c>
      <c r="C3">
        <v>75.72</v>
      </c>
      <c r="D3">
        <v>42</v>
      </c>
      <c r="E3">
        <v>4.7050000000000001</v>
      </c>
      <c r="F3">
        <v>7.63</v>
      </c>
      <c r="G3">
        <v>2</v>
      </c>
      <c r="H3">
        <v>8.61</v>
      </c>
      <c r="I3">
        <f t="shared" ref="I3:I32" si="0">J3-E3</f>
        <v>525.21499999999992</v>
      </c>
      <c r="J3">
        <v>529.91999999999996</v>
      </c>
    </row>
    <row r="4" spans="1:20" x14ac:dyDescent="0.3">
      <c r="A4" s="2">
        <v>41186</v>
      </c>
      <c r="B4" s="3">
        <v>0.35152777777777783</v>
      </c>
      <c r="C4">
        <v>75.66</v>
      </c>
      <c r="D4">
        <v>42</v>
      </c>
      <c r="E4">
        <v>8.3209999999999997</v>
      </c>
      <c r="F4">
        <v>7.67</v>
      </c>
      <c r="G4">
        <v>2</v>
      </c>
      <c r="H4">
        <v>8.6199999999999992</v>
      </c>
      <c r="I4">
        <f t="shared" si="0"/>
        <v>521.59899999999993</v>
      </c>
      <c r="J4">
        <v>529.91999999999996</v>
      </c>
    </row>
    <row r="5" spans="1:20" x14ac:dyDescent="0.3">
      <c r="A5" s="2">
        <v>41186</v>
      </c>
      <c r="B5" s="3">
        <v>0.35168981481481482</v>
      </c>
      <c r="C5">
        <v>75.62</v>
      </c>
      <c r="D5">
        <v>42</v>
      </c>
      <c r="E5">
        <v>10.372</v>
      </c>
      <c r="F5">
        <v>7.68</v>
      </c>
      <c r="G5">
        <v>2</v>
      </c>
      <c r="H5">
        <v>8.6300000000000008</v>
      </c>
      <c r="I5">
        <f t="shared" si="0"/>
        <v>519.548</v>
      </c>
      <c r="J5">
        <v>529.91999999999996</v>
      </c>
    </row>
    <row r="6" spans="1:20" x14ac:dyDescent="0.3">
      <c r="A6" s="2">
        <v>41186</v>
      </c>
      <c r="B6" s="3">
        <v>0.35185185185185186</v>
      </c>
      <c r="C6">
        <v>75.53</v>
      </c>
      <c r="D6">
        <v>42</v>
      </c>
      <c r="E6">
        <v>12.204000000000001</v>
      </c>
      <c r="F6">
        <v>7.7</v>
      </c>
      <c r="G6">
        <v>2</v>
      </c>
      <c r="H6">
        <v>8.6300000000000008</v>
      </c>
      <c r="I6">
        <f t="shared" si="0"/>
        <v>517.71600000000001</v>
      </c>
      <c r="J6">
        <v>529.91999999999996</v>
      </c>
    </row>
    <row r="7" spans="1:20" x14ac:dyDescent="0.3">
      <c r="A7" s="2">
        <v>41186</v>
      </c>
      <c r="B7" s="3">
        <v>0.3520138888888889</v>
      </c>
      <c r="C7">
        <v>75.53</v>
      </c>
      <c r="D7">
        <v>42</v>
      </c>
      <c r="E7">
        <v>13.786</v>
      </c>
      <c r="F7">
        <v>7.72</v>
      </c>
      <c r="G7">
        <v>2</v>
      </c>
      <c r="H7">
        <v>8.6199999999999992</v>
      </c>
      <c r="I7">
        <f t="shared" si="0"/>
        <v>516.13400000000001</v>
      </c>
      <c r="J7">
        <v>529.91999999999996</v>
      </c>
    </row>
    <row r="8" spans="1:20" x14ac:dyDescent="0.3">
      <c r="A8" s="2">
        <v>41186</v>
      </c>
      <c r="B8" s="3">
        <v>0.3522569444444445</v>
      </c>
      <c r="C8">
        <v>75.45</v>
      </c>
      <c r="D8">
        <v>42</v>
      </c>
      <c r="E8">
        <v>16.721</v>
      </c>
      <c r="F8">
        <v>7.75</v>
      </c>
      <c r="G8">
        <v>2</v>
      </c>
      <c r="H8">
        <v>8.61</v>
      </c>
      <c r="I8">
        <f t="shared" si="0"/>
        <v>513.19899999999996</v>
      </c>
      <c r="J8">
        <v>529.91999999999996</v>
      </c>
    </row>
    <row r="9" spans="1:20" x14ac:dyDescent="0.3">
      <c r="A9" s="2">
        <v>41186</v>
      </c>
      <c r="B9" s="3">
        <v>0.35241898148148149</v>
      </c>
      <c r="C9">
        <v>75.42</v>
      </c>
      <c r="D9">
        <v>42</v>
      </c>
      <c r="E9">
        <v>20.084</v>
      </c>
      <c r="F9">
        <v>7.75</v>
      </c>
      <c r="G9">
        <v>2</v>
      </c>
      <c r="H9">
        <v>8.6</v>
      </c>
      <c r="I9">
        <f t="shared" si="0"/>
        <v>509.83599999999996</v>
      </c>
      <c r="J9">
        <v>529.91999999999996</v>
      </c>
    </row>
    <row r="10" spans="1:20" x14ac:dyDescent="0.3">
      <c r="A10" s="2">
        <v>41186</v>
      </c>
      <c r="B10" s="3">
        <v>0.35269675925925931</v>
      </c>
      <c r="C10">
        <v>74.849999999999994</v>
      </c>
      <c r="D10">
        <v>41</v>
      </c>
      <c r="E10">
        <v>25.492999999999999</v>
      </c>
      <c r="F10">
        <v>7.76</v>
      </c>
      <c r="G10">
        <v>2</v>
      </c>
      <c r="H10">
        <v>8.4499999999999993</v>
      </c>
      <c r="I10">
        <f t="shared" si="0"/>
        <v>504.42699999999996</v>
      </c>
      <c r="J10">
        <v>529.91999999999996</v>
      </c>
    </row>
    <row r="11" spans="1:20" x14ac:dyDescent="0.3">
      <c r="A11" s="2">
        <v>41186</v>
      </c>
      <c r="B11" s="3">
        <v>0.35401620370370374</v>
      </c>
      <c r="C11">
        <v>74.239999999999995</v>
      </c>
      <c r="D11">
        <v>40</v>
      </c>
      <c r="E11">
        <v>25.818999999999999</v>
      </c>
      <c r="F11">
        <v>7.73</v>
      </c>
      <c r="G11">
        <v>2</v>
      </c>
      <c r="H11">
        <v>8.2200000000000006</v>
      </c>
      <c r="I11">
        <f t="shared" si="0"/>
        <v>504.10099999999994</v>
      </c>
      <c r="J11">
        <v>529.91999999999996</v>
      </c>
    </row>
    <row r="12" spans="1:20" x14ac:dyDescent="0.3">
      <c r="A12" s="2">
        <v>41186</v>
      </c>
      <c r="B12" s="3">
        <v>0.35446759259259258</v>
      </c>
      <c r="C12">
        <v>72.5</v>
      </c>
      <c r="D12">
        <v>37</v>
      </c>
      <c r="E12">
        <v>31.391999999999999</v>
      </c>
      <c r="F12">
        <v>7.68</v>
      </c>
      <c r="G12">
        <v>1.7</v>
      </c>
      <c r="H12">
        <v>7.77</v>
      </c>
      <c r="I12">
        <f t="shared" si="0"/>
        <v>498.52799999999996</v>
      </c>
      <c r="J12">
        <v>529.91999999999996</v>
      </c>
    </row>
    <row r="13" spans="1:20" x14ac:dyDescent="0.3">
      <c r="A13" s="2">
        <v>41186</v>
      </c>
      <c r="B13" s="3">
        <v>0.35503472222222227</v>
      </c>
      <c r="C13">
        <v>71.52</v>
      </c>
      <c r="D13">
        <v>36</v>
      </c>
      <c r="E13">
        <v>35.953000000000003</v>
      </c>
      <c r="F13">
        <v>7.57</v>
      </c>
      <c r="G13">
        <v>1.7</v>
      </c>
      <c r="H13">
        <v>7.32</v>
      </c>
      <c r="I13">
        <f t="shared" si="0"/>
        <v>493.96699999999998</v>
      </c>
      <c r="J13">
        <v>529.91999999999996</v>
      </c>
    </row>
    <row r="14" spans="1:20" x14ac:dyDescent="0.3">
      <c r="A14" s="2">
        <v>41186</v>
      </c>
      <c r="B14" s="3">
        <v>0.35538194444444443</v>
      </c>
      <c r="C14">
        <v>70.94</v>
      </c>
      <c r="D14">
        <v>36</v>
      </c>
      <c r="E14">
        <v>39.969000000000001</v>
      </c>
      <c r="F14">
        <v>7.53</v>
      </c>
      <c r="G14">
        <v>1.7</v>
      </c>
      <c r="H14">
        <v>7.28</v>
      </c>
      <c r="I14">
        <f t="shared" si="0"/>
        <v>489.95099999999996</v>
      </c>
      <c r="J14">
        <v>529.91999999999996</v>
      </c>
    </row>
    <row r="15" spans="1:20" x14ac:dyDescent="0.3">
      <c r="A15" s="2">
        <v>41186</v>
      </c>
      <c r="B15" s="3">
        <v>0.35556712962962966</v>
      </c>
      <c r="C15">
        <v>70.650000000000006</v>
      </c>
      <c r="D15">
        <v>36</v>
      </c>
      <c r="E15">
        <v>40.03</v>
      </c>
      <c r="F15">
        <v>7.5</v>
      </c>
      <c r="G15">
        <v>1.8</v>
      </c>
      <c r="H15">
        <v>7.31</v>
      </c>
      <c r="I15">
        <f t="shared" si="0"/>
        <v>489.89</v>
      </c>
      <c r="J15">
        <v>529.91999999999996</v>
      </c>
    </row>
    <row r="16" spans="1:20" x14ac:dyDescent="0.3">
      <c r="A16" s="2">
        <v>41186</v>
      </c>
      <c r="B16" s="3">
        <v>0.35578703703703707</v>
      </c>
      <c r="C16">
        <v>70.400000000000006</v>
      </c>
      <c r="D16">
        <v>36</v>
      </c>
      <c r="E16">
        <v>43.362000000000002</v>
      </c>
      <c r="F16">
        <v>7.48</v>
      </c>
      <c r="G16">
        <v>1.7</v>
      </c>
      <c r="H16">
        <v>7.35</v>
      </c>
      <c r="I16">
        <f t="shared" si="0"/>
        <v>486.55799999999994</v>
      </c>
      <c r="J16">
        <v>529.91999999999996</v>
      </c>
    </row>
    <row r="17" spans="1:10" x14ac:dyDescent="0.3">
      <c r="A17" s="2">
        <v>41186</v>
      </c>
      <c r="B17" s="3">
        <v>0.35590277777777773</v>
      </c>
      <c r="C17">
        <v>70.260000000000005</v>
      </c>
      <c r="D17">
        <v>36</v>
      </c>
      <c r="E17">
        <v>44.177999999999997</v>
      </c>
      <c r="F17">
        <v>7.47</v>
      </c>
      <c r="G17">
        <v>1.8</v>
      </c>
      <c r="H17">
        <v>7.38</v>
      </c>
      <c r="I17">
        <f t="shared" si="0"/>
        <v>485.74199999999996</v>
      </c>
      <c r="J17">
        <v>529.91999999999996</v>
      </c>
    </row>
    <row r="18" spans="1:10" x14ac:dyDescent="0.3">
      <c r="A18" s="2">
        <v>41186</v>
      </c>
      <c r="B18" s="3">
        <v>0.3562731481481482</v>
      </c>
      <c r="C18">
        <v>69.94</v>
      </c>
      <c r="D18">
        <v>35</v>
      </c>
      <c r="E18">
        <v>48.95</v>
      </c>
      <c r="F18">
        <v>7.43</v>
      </c>
      <c r="G18">
        <v>1.8</v>
      </c>
      <c r="H18">
        <v>7.42</v>
      </c>
      <c r="I18">
        <f t="shared" si="0"/>
        <v>480.96999999999997</v>
      </c>
      <c r="J18">
        <v>529.91999999999996</v>
      </c>
    </row>
    <row r="19" spans="1:10" x14ac:dyDescent="0.3">
      <c r="A19" s="2">
        <v>41186</v>
      </c>
      <c r="B19" s="3">
        <v>0.35666666666666669</v>
      </c>
      <c r="C19">
        <v>69.599999999999994</v>
      </c>
      <c r="D19">
        <v>35</v>
      </c>
      <c r="E19">
        <v>53.235999999999997</v>
      </c>
      <c r="F19">
        <v>7.4</v>
      </c>
      <c r="G19">
        <v>1.9</v>
      </c>
      <c r="H19">
        <v>7.58</v>
      </c>
      <c r="I19">
        <f t="shared" si="0"/>
        <v>476.68399999999997</v>
      </c>
      <c r="J19">
        <v>529.91999999999996</v>
      </c>
    </row>
    <row r="20" spans="1:10" x14ac:dyDescent="0.3">
      <c r="A20" s="2">
        <v>41186</v>
      </c>
      <c r="B20" s="3">
        <v>0.35693287037037041</v>
      </c>
      <c r="C20">
        <v>69.569999999999993</v>
      </c>
      <c r="D20">
        <v>35</v>
      </c>
      <c r="E20">
        <v>57.728000000000002</v>
      </c>
      <c r="F20">
        <v>7.37</v>
      </c>
      <c r="G20">
        <v>2.2999999999999998</v>
      </c>
      <c r="H20">
        <v>7.63</v>
      </c>
      <c r="I20">
        <f t="shared" si="0"/>
        <v>472.19199999999995</v>
      </c>
      <c r="J20">
        <v>529.91999999999996</v>
      </c>
    </row>
    <row r="21" spans="1:10" x14ac:dyDescent="0.3">
      <c r="A21" s="2">
        <v>41186</v>
      </c>
      <c r="B21" s="3">
        <v>0.35730324074074077</v>
      </c>
      <c r="C21">
        <v>69.25</v>
      </c>
      <c r="D21">
        <v>35</v>
      </c>
      <c r="E21">
        <v>62.796999999999997</v>
      </c>
      <c r="F21">
        <v>7.35</v>
      </c>
      <c r="G21">
        <v>2.5</v>
      </c>
      <c r="H21">
        <v>7.8</v>
      </c>
      <c r="I21">
        <f t="shared" si="0"/>
        <v>467.12299999999993</v>
      </c>
      <c r="J21">
        <v>529.91999999999996</v>
      </c>
    </row>
    <row r="22" spans="1:10" x14ac:dyDescent="0.3">
      <c r="A22" s="2">
        <v>41186</v>
      </c>
      <c r="B22" s="3">
        <v>0.35754629629629631</v>
      </c>
      <c r="C22">
        <v>69.25</v>
      </c>
      <c r="D22">
        <v>35</v>
      </c>
      <c r="E22">
        <v>63.101999999999997</v>
      </c>
      <c r="F22">
        <v>7.34</v>
      </c>
      <c r="G22">
        <v>2.2999999999999998</v>
      </c>
      <c r="H22">
        <v>7.88</v>
      </c>
      <c r="I22">
        <f t="shared" si="0"/>
        <v>466.81799999999998</v>
      </c>
      <c r="J22">
        <v>529.91999999999996</v>
      </c>
    </row>
    <row r="23" spans="1:10" x14ac:dyDescent="0.3">
      <c r="A23" s="2">
        <v>41186</v>
      </c>
      <c r="B23" s="3">
        <v>0.35777777777777775</v>
      </c>
      <c r="C23">
        <v>69.08</v>
      </c>
      <c r="D23">
        <v>35</v>
      </c>
      <c r="E23">
        <v>69.974999999999994</v>
      </c>
      <c r="F23">
        <v>7.32</v>
      </c>
      <c r="G23">
        <v>2.2000000000000002</v>
      </c>
      <c r="H23">
        <v>7.87</v>
      </c>
      <c r="I23">
        <f t="shared" si="0"/>
        <v>459.94499999999994</v>
      </c>
      <c r="J23">
        <v>529.91999999999996</v>
      </c>
    </row>
    <row r="24" spans="1:10" x14ac:dyDescent="0.3">
      <c r="A24" s="2">
        <v>41186</v>
      </c>
      <c r="B24" s="3">
        <v>0.35806712962962961</v>
      </c>
      <c r="C24">
        <v>68.959999999999994</v>
      </c>
      <c r="D24">
        <v>35</v>
      </c>
      <c r="E24">
        <v>70</v>
      </c>
      <c r="F24">
        <v>7.31</v>
      </c>
      <c r="G24">
        <v>2.2000000000000002</v>
      </c>
      <c r="H24">
        <v>7.84</v>
      </c>
      <c r="I24">
        <f t="shared" si="0"/>
        <v>459.91999999999996</v>
      </c>
      <c r="J24">
        <v>529.91999999999996</v>
      </c>
    </row>
    <row r="25" spans="1:10" x14ac:dyDescent="0.3">
      <c r="A25" s="2">
        <v>41186</v>
      </c>
      <c r="B25" s="3">
        <v>0.35835648148148147</v>
      </c>
      <c r="C25">
        <v>68.81</v>
      </c>
      <c r="D25">
        <v>35</v>
      </c>
      <c r="E25">
        <v>73.772000000000006</v>
      </c>
      <c r="F25">
        <v>7.3</v>
      </c>
      <c r="G25">
        <v>2.2000000000000002</v>
      </c>
      <c r="H25">
        <v>7.77</v>
      </c>
      <c r="I25">
        <f t="shared" si="0"/>
        <v>456.14799999999997</v>
      </c>
      <c r="J25">
        <v>529.91999999999996</v>
      </c>
    </row>
    <row r="26" spans="1:10" x14ac:dyDescent="0.3">
      <c r="A26" s="2">
        <v>41186</v>
      </c>
      <c r="B26" s="3">
        <v>0.35864583333333333</v>
      </c>
      <c r="C26">
        <v>68.7</v>
      </c>
      <c r="D26">
        <v>35</v>
      </c>
      <c r="E26">
        <v>77.433999999999997</v>
      </c>
      <c r="F26">
        <v>7.27</v>
      </c>
      <c r="G26">
        <v>2.1</v>
      </c>
      <c r="H26">
        <v>7.7</v>
      </c>
      <c r="I26">
        <f t="shared" si="0"/>
        <v>452.48599999999999</v>
      </c>
      <c r="J26">
        <v>529.91999999999996</v>
      </c>
    </row>
    <row r="27" spans="1:10" x14ac:dyDescent="0.3">
      <c r="A27" s="2">
        <v>41186</v>
      </c>
      <c r="B27" s="3">
        <v>0.35886574074074074</v>
      </c>
      <c r="C27">
        <v>67.91</v>
      </c>
      <c r="D27">
        <v>35</v>
      </c>
      <c r="E27">
        <v>83.162000000000006</v>
      </c>
      <c r="F27">
        <v>7.26</v>
      </c>
      <c r="G27">
        <v>2.2000000000000002</v>
      </c>
      <c r="H27">
        <v>7.56</v>
      </c>
      <c r="I27">
        <f t="shared" si="0"/>
        <v>446.75799999999992</v>
      </c>
      <c r="J27">
        <v>529.91999999999996</v>
      </c>
    </row>
    <row r="28" spans="1:10" x14ac:dyDescent="0.3">
      <c r="A28" s="2">
        <v>41186</v>
      </c>
      <c r="B28" s="3">
        <v>0.35918981481481477</v>
      </c>
      <c r="C28">
        <v>66.400000000000006</v>
      </c>
      <c r="D28">
        <v>34</v>
      </c>
      <c r="E28">
        <v>87.686000000000007</v>
      </c>
      <c r="F28">
        <v>7.22</v>
      </c>
      <c r="G28">
        <v>2.2000000000000002</v>
      </c>
      <c r="H28">
        <v>6.98</v>
      </c>
      <c r="I28">
        <f t="shared" si="0"/>
        <v>442.23399999999992</v>
      </c>
      <c r="J28">
        <v>529.91999999999996</v>
      </c>
    </row>
    <row r="29" spans="1:10" x14ac:dyDescent="0.3">
      <c r="A29" s="2">
        <v>41186</v>
      </c>
      <c r="B29" s="3">
        <v>0.36057870370370365</v>
      </c>
      <c r="C29">
        <v>62.62</v>
      </c>
      <c r="D29">
        <v>34</v>
      </c>
      <c r="E29">
        <v>92.813000000000002</v>
      </c>
      <c r="F29">
        <v>6.99</v>
      </c>
      <c r="G29">
        <v>2.1</v>
      </c>
      <c r="H29">
        <v>4.99</v>
      </c>
      <c r="I29">
        <f t="shared" si="0"/>
        <v>437.10699999999997</v>
      </c>
      <c r="J29">
        <v>529.91999999999996</v>
      </c>
    </row>
    <row r="30" spans="1:10" x14ac:dyDescent="0.3">
      <c r="A30" s="2">
        <v>41186</v>
      </c>
      <c r="B30" s="3">
        <v>0.36118055555555556</v>
      </c>
      <c r="C30">
        <v>61.65</v>
      </c>
      <c r="D30">
        <v>35</v>
      </c>
      <c r="E30">
        <v>95.512</v>
      </c>
      <c r="F30">
        <v>6.91</v>
      </c>
      <c r="G30">
        <v>2.1</v>
      </c>
      <c r="H30">
        <v>4.6100000000000003</v>
      </c>
      <c r="I30">
        <f t="shared" si="0"/>
        <v>434.40799999999996</v>
      </c>
      <c r="J30">
        <v>529.91999999999996</v>
      </c>
    </row>
    <row r="31" spans="1:10" x14ac:dyDescent="0.3">
      <c r="A31" s="2">
        <v>41186</v>
      </c>
      <c r="B31" s="3">
        <v>0.36143518518518519</v>
      </c>
      <c r="C31">
        <v>61.73</v>
      </c>
      <c r="D31">
        <v>35</v>
      </c>
      <c r="E31">
        <v>95.551000000000002</v>
      </c>
      <c r="F31">
        <v>6.88</v>
      </c>
      <c r="G31">
        <v>2.1</v>
      </c>
      <c r="H31">
        <v>4.51</v>
      </c>
      <c r="I31">
        <f t="shared" si="0"/>
        <v>434.36899999999997</v>
      </c>
      <c r="J31">
        <v>529.91999999999996</v>
      </c>
    </row>
    <row r="32" spans="1:10" x14ac:dyDescent="0.3">
      <c r="A32" s="2">
        <v>41186</v>
      </c>
      <c r="B32" s="3">
        <v>0.36170138888888892</v>
      </c>
      <c r="C32">
        <v>60.95</v>
      </c>
      <c r="D32">
        <v>36</v>
      </c>
      <c r="E32">
        <v>99.212999999999994</v>
      </c>
      <c r="F32">
        <v>6.84</v>
      </c>
      <c r="G32">
        <v>2.2000000000000002</v>
      </c>
      <c r="H32">
        <v>4.3099999999999996</v>
      </c>
      <c r="I32">
        <f t="shared" si="0"/>
        <v>430.70699999999999</v>
      </c>
      <c r="J32">
        <v>529.91999999999996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515E-031F-4509-9960-A712B25F8E21}">
  <sheetPr codeName="Sheet20"/>
  <dimension ref="A1:W41"/>
  <sheetViews>
    <sheetView zoomScaleNormal="10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0.48743055555555559</v>
      </c>
      <c r="C2">
        <v>35</v>
      </c>
      <c r="D2">
        <v>62.75</v>
      </c>
      <c r="E2">
        <v>0.309</v>
      </c>
      <c r="F2">
        <v>29.49</v>
      </c>
      <c r="G2">
        <v>2.7850000000000001</v>
      </c>
      <c r="H2">
        <v>8.1999999999999993</v>
      </c>
      <c r="I2">
        <v>8414</v>
      </c>
      <c r="J2">
        <v>88.518100000000004</v>
      </c>
      <c r="K2">
        <v>29.03</v>
      </c>
      <c r="L2">
        <f>M2-E2</f>
        <v>515.13100000000009</v>
      </c>
      <c r="M2">
        <v>515.44000000000005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0.48773148148148149</v>
      </c>
      <c r="C3">
        <v>61</v>
      </c>
      <c r="D3">
        <v>62.74</v>
      </c>
      <c r="E3">
        <v>3.2679999999999998</v>
      </c>
      <c r="F3">
        <v>29.49</v>
      </c>
      <c r="G3">
        <v>2.7850000000000001</v>
      </c>
      <c r="H3">
        <v>8.4499999999999993</v>
      </c>
      <c r="I3">
        <v>8299</v>
      </c>
      <c r="J3">
        <v>87.298199999999994</v>
      </c>
      <c r="K3">
        <v>29.12</v>
      </c>
      <c r="L3">
        <f t="shared" ref="L3:L41" si="0">M3-E3</f>
        <v>512.17200000000003</v>
      </c>
      <c r="M3">
        <v>515.44000000000005</v>
      </c>
    </row>
    <row r="4" spans="1:23" x14ac:dyDescent="0.3">
      <c r="A4" s="2">
        <v>41240</v>
      </c>
      <c r="B4" s="3">
        <v>0.48804398148148148</v>
      </c>
      <c r="C4">
        <v>88</v>
      </c>
      <c r="D4">
        <v>62.6</v>
      </c>
      <c r="E4">
        <v>6.4850000000000003</v>
      </c>
      <c r="F4">
        <v>29.49</v>
      </c>
      <c r="G4">
        <v>2.7850000000000001</v>
      </c>
      <c r="H4">
        <v>8.35</v>
      </c>
      <c r="I4">
        <v>8210</v>
      </c>
      <c r="J4">
        <v>86.222700000000003</v>
      </c>
      <c r="K4">
        <v>29.1</v>
      </c>
      <c r="L4">
        <f t="shared" si="0"/>
        <v>508.95500000000004</v>
      </c>
      <c r="M4">
        <v>515.44000000000005</v>
      </c>
    </row>
    <row r="5" spans="1:23" x14ac:dyDescent="0.3">
      <c r="A5" s="2">
        <v>41240</v>
      </c>
      <c r="B5" s="3">
        <v>0.48829861111111111</v>
      </c>
      <c r="C5">
        <v>110</v>
      </c>
      <c r="D5">
        <v>62.58</v>
      </c>
      <c r="E5">
        <v>9.3670000000000009</v>
      </c>
      <c r="F5">
        <v>29.49</v>
      </c>
      <c r="G5">
        <v>2.7850000000000001</v>
      </c>
      <c r="H5">
        <v>8.26</v>
      </c>
      <c r="I5">
        <v>8171</v>
      </c>
      <c r="J5">
        <v>85.786500000000004</v>
      </c>
      <c r="K5">
        <v>29.09</v>
      </c>
      <c r="L5">
        <f t="shared" si="0"/>
        <v>506.07300000000004</v>
      </c>
      <c r="M5">
        <v>515.44000000000005</v>
      </c>
    </row>
    <row r="6" spans="1:23" x14ac:dyDescent="0.3">
      <c r="A6" s="2">
        <v>41240</v>
      </c>
      <c r="B6" s="3">
        <v>0.48855324074074075</v>
      </c>
      <c r="C6">
        <v>132</v>
      </c>
      <c r="D6">
        <v>62.58</v>
      </c>
      <c r="E6">
        <v>12.269</v>
      </c>
      <c r="F6">
        <v>29.49</v>
      </c>
      <c r="G6">
        <v>2.7850000000000001</v>
      </c>
      <c r="H6">
        <v>8.1999999999999993</v>
      </c>
      <c r="I6">
        <v>8137</v>
      </c>
      <c r="J6">
        <v>85.430800000000005</v>
      </c>
      <c r="K6">
        <v>29.07</v>
      </c>
      <c r="L6">
        <f t="shared" si="0"/>
        <v>503.17100000000005</v>
      </c>
      <c r="M6">
        <v>515.44000000000005</v>
      </c>
    </row>
    <row r="7" spans="1:23" x14ac:dyDescent="0.3">
      <c r="A7" s="2">
        <v>41240</v>
      </c>
      <c r="B7" s="3">
        <v>0.48875000000000002</v>
      </c>
      <c r="C7">
        <v>149</v>
      </c>
      <c r="D7">
        <v>62.54</v>
      </c>
      <c r="E7">
        <v>15.589</v>
      </c>
      <c r="F7">
        <v>29.49</v>
      </c>
      <c r="G7">
        <v>2.7850000000000001</v>
      </c>
      <c r="H7">
        <v>8.14</v>
      </c>
      <c r="I7">
        <v>8111</v>
      </c>
      <c r="J7">
        <v>85.118499999999997</v>
      </c>
      <c r="K7">
        <v>29.04</v>
      </c>
      <c r="L7">
        <f t="shared" si="0"/>
        <v>499.85100000000006</v>
      </c>
      <c r="M7">
        <v>515.44000000000005</v>
      </c>
    </row>
    <row r="8" spans="1:23" x14ac:dyDescent="0.3">
      <c r="A8" s="2">
        <v>41240</v>
      </c>
      <c r="B8" s="3">
        <v>0.48971064814814813</v>
      </c>
      <c r="C8">
        <v>232</v>
      </c>
      <c r="D8">
        <v>62.56</v>
      </c>
      <c r="E8">
        <v>15.433999999999999</v>
      </c>
      <c r="F8">
        <v>29.49</v>
      </c>
      <c r="G8">
        <v>2.7850000000000001</v>
      </c>
      <c r="H8">
        <v>8.0299999999999994</v>
      </c>
      <c r="I8">
        <v>8024</v>
      </c>
      <c r="J8">
        <v>84.221299999999999</v>
      </c>
      <c r="K8">
        <v>29.05</v>
      </c>
      <c r="L8">
        <f t="shared" si="0"/>
        <v>500.00600000000003</v>
      </c>
      <c r="M8">
        <v>515.44000000000005</v>
      </c>
    </row>
    <row r="9" spans="1:23" x14ac:dyDescent="0.3">
      <c r="A9" s="2">
        <v>41240</v>
      </c>
      <c r="B9" s="3">
        <v>0.48996527777777782</v>
      </c>
      <c r="C9">
        <v>254</v>
      </c>
      <c r="D9">
        <v>62.55</v>
      </c>
      <c r="E9">
        <v>18.254000000000001</v>
      </c>
      <c r="F9">
        <v>29.49</v>
      </c>
      <c r="G9">
        <v>2.7850000000000001</v>
      </c>
      <c r="H9">
        <v>7.99</v>
      </c>
      <c r="I9">
        <v>8024</v>
      </c>
      <c r="J9">
        <v>84.211600000000004</v>
      </c>
      <c r="K9">
        <v>29.04</v>
      </c>
      <c r="L9">
        <f t="shared" si="0"/>
        <v>497.18600000000004</v>
      </c>
      <c r="M9">
        <v>515.44000000000005</v>
      </c>
    </row>
    <row r="10" spans="1:23" x14ac:dyDescent="0.3">
      <c r="A10" s="2">
        <v>41240</v>
      </c>
      <c r="B10" s="3">
        <v>0.49027777777777781</v>
      </c>
      <c r="C10">
        <v>281</v>
      </c>
      <c r="D10">
        <v>62.55</v>
      </c>
      <c r="E10">
        <v>21.359000000000002</v>
      </c>
      <c r="F10">
        <v>29.49</v>
      </c>
      <c r="G10">
        <v>2.7850000000000001</v>
      </c>
      <c r="H10">
        <v>7.92</v>
      </c>
      <c r="I10">
        <v>8015</v>
      </c>
      <c r="J10">
        <v>84.118700000000004</v>
      </c>
      <c r="K10">
        <v>29.02</v>
      </c>
      <c r="L10">
        <f t="shared" si="0"/>
        <v>494.08100000000007</v>
      </c>
      <c r="M10">
        <v>515.44000000000005</v>
      </c>
    </row>
    <row r="11" spans="1:23" x14ac:dyDescent="0.3">
      <c r="A11" s="2">
        <v>41240</v>
      </c>
      <c r="B11" s="3">
        <v>0.49052083333333335</v>
      </c>
      <c r="C11">
        <v>302</v>
      </c>
      <c r="D11">
        <v>62.54</v>
      </c>
      <c r="E11">
        <v>24.73</v>
      </c>
      <c r="F11">
        <v>29.49</v>
      </c>
      <c r="G11">
        <v>2.7850000000000001</v>
      </c>
      <c r="H11">
        <v>7.94</v>
      </c>
      <c r="I11">
        <v>8011</v>
      </c>
      <c r="J11">
        <v>84.063299999999998</v>
      </c>
      <c r="K11">
        <v>29.04</v>
      </c>
      <c r="L11">
        <f t="shared" si="0"/>
        <v>490.71000000000004</v>
      </c>
      <c r="M11">
        <v>515.44000000000005</v>
      </c>
    </row>
    <row r="12" spans="1:23" x14ac:dyDescent="0.3">
      <c r="A12" s="2">
        <v>41240</v>
      </c>
      <c r="B12" s="3">
        <v>0.49083333333333329</v>
      </c>
      <c r="C12">
        <v>329</v>
      </c>
      <c r="D12">
        <v>62.53</v>
      </c>
      <c r="E12">
        <v>27.584</v>
      </c>
      <c r="F12">
        <v>29.49</v>
      </c>
      <c r="G12">
        <v>2.7589999999999999</v>
      </c>
      <c r="H12">
        <v>7.85</v>
      </c>
      <c r="I12">
        <v>8007</v>
      </c>
      <c r="J12">
        <v>84.007999999999996</v>
      </c>
      <c r="K12">
        <v>29.04</v>
      </c>
      <c r="L12">
        <f t="shared" si="0"/>
        <v>487.85600000000005</v>
      </c>
      <c r="M12">
        <v>515.44000000000005</v>
      </c>
    </row>
    <row r="13" spans="1:23" x14ac:dyDescent="0.3">
      <c r="A13" s="2">
        <v>41240</v>
      </c>
      <c r="B13" s="3">
        <v>0.4911342592592593</v>
      </c>
      <c r="C13">
        <v>355</v>
      </c>
      <c r="D13">
        <v>62.52</v>
      </c>
      <c r="E13">
        <v>30.472000000000001</v>
      </c>
      <c r="F13">
        <v>29.49</v>
      </c>
      <c r="G13">
        <v>2.7589999999999999</v>
      </c>
      <c r="H13">
        <v>7.77</v>
      </c>
      <c r="I13">
        <v>7996</v>
      </c>
      <c r="J13">
        <v>83.8857</v>
      </c>
      <c r="K13">
        <v>29.04</v>
      </c>
      <c r="L13">
        <f t="shared" si="0"/>
        <v>484.96800000000007</v>
      </c>
      <c r="M13">
        <v>515.44000000000005</v>
      </c>
    </row>
    <row r="14" spans="1:23" x14ac:dyDescent="0.3">
      <c r="A14" s="2">
        <v>41240</v>
      </c>
      <c r="B14" s="3">
        <v>0.4914930555555555</v>
      </c>
      <c r="C14">
        <v>386</v>
      </c>
      <c r="D14">
        <v>62.54</v>
      </c>
      <c r="E14">
        <v>33.143999999999998</v>
      </c>
      <c r="F14">
        <v>29.49</v>
      </c>
      <c r="G14">
        <v>2.7589999999999999</v>
      </c>
      <c r="H14">
        <v>7.71</v>
      </c>
      <c r="I14">
        <v>7992</v>
      </c>
      <c r="J14">
        <v>83.867999999999995</v>
      </c>
      <c r="K14">
        <v>29.03</v>
      </c>
      <c r="L14">
        <f t="shared" si="0"/>
        <v>482.29600000000005</v>
      </c>
      <c r="M14">
        <v>515.44000000000005</v>
      </c>
    </row>
    <row r="15" spans="1:23" x14ac:dyDescent="0.3">
      <c r="A15" s="2">
        <v>41240</v>
      </c>
      <c r="B15" s="3">
        <v>0.49168981481481483</v>
      </c>
      <c r="C15">
        <v>403</v>
      </c>
      <c r="D15">
        <v>62.53</v>
      </c>
      <c r="E15">
        <v>36.247999999999998</v>
      </c>
      <c r="F15">
        <v>29.49</v>
      </c>
      <c r="G15">
        <v>2.7589999999999999</v>
      </c>
      <c r="H15">
        <v>7.63</v>
      </c>
      <c r="I15">
        <v>7996</v>
      </c>
      <c r="J15">
        <v>83.910799999999995</v>
      </c>
      <c r="K15">
        <v>29.03</v>
      </c>
      <c r="L15">
        <f t="shared" si="0"/>
        <v>479.19200000000006</v>
      </c>
      <c r="M15">
        <v>515.44000000000005</v>
      </c>
    </row>
    <row r="16" spans="1:23" x14ac:dyDescent="0.3">
      <c r="A16" s="2">
        <v>41240</v>
      </c>
      <c r="B16" s="3">
        <v>0.49194444444444446</v>
      </c>
      <c r="C16">
        <v>425</v>
      </c>
      <c r="D16">
        <v>62.53</v>
      </c>
      <c r="E16">
        <v>39.018999999999998</v>
      </c>
      <c r="F16">
        <v>29.49</v>
      </c>
      <c r="G16">
        <v>2.7589999999999999</v>
      </c>
      <c r="H16">
        <v>7.62</v>
      </c>
      <c r="I16">
        <v>8001</v>
      </c>
      <c r="J16">
        <v>83.962400000000002</v>
      </c>
      <c r="K16">
        <v>29.02</v>
      </c>
      <c r="L16">
        <f t="shared" si="0"/>
        <v>476.42100000000005</v>
      </c>
      <c r="M16">
        <v>515.44000000000005</v>
      </c>
    </row>
    <row r="17" spans="1:13" x14ac:dyDescent="0.3">
      <c r="A17" s="2">
        <v>41240</v>
      </c>
      <c r="B17" s="3">
        <v>0.49225694444444446</v>
      </c>
      <c r="C17">
        <v>452</v>
      </c>
      <c r="D17">
        <v>62.52</v>
      </c>
      <c r="E17">
        <v>42.34</v>
      </c>
      <c r="F17">
        <v>29.49</v>
      </c>
      <c r="G17">
        <v>2.7589999999999999</v>
      </c>
      <c r="H17">
        <v>7.54</v>
      </c>
      <c r="I17">
        <v>8006</v>
      </c>
      <c r="J17">
        <v>83.996899999999997</v>
      </c>
      <c r="K17">
        <v>29.03</v>
      </c>
      <c r="L17">
        <f t="shared" si="0"/>
        <v>473.1</v>
      </c>
      <c r="M17">
        <v>515.44000000000005</v>
      </c>
    </row>
    <row r="18" spans="1:13" x14ac:dyDescent="0.3">
      <c r="A18" s="2">
        <v>41240</v>
      </c>
      <c r="B18" s="3">
        <v>0.49245370370370373</v>
      </c>
      <c r="C18">
        <v>469</v>
      </c>
      <c r="D18">
        <v>62.53</v>
      </c>
      <c r="E18">
        <v>45.311999999999998</v>
      </c>
      <c r="F18">
        <v>29.49</v>
      </c>
      <c r="G18">
        <v>2.7589999999999999</v>
      </c>
      <c r="H18">
        <v>7.52</v>
      </c>
      <c r="I18">
        <v>8005</v>
      </c>
      <c r="J18">
        <v>83.991600000000005</v>
      </c>
      <c r="K18">
        <v>29.01</v>
      </c>
      <c r="L18">
        <f t="shared" si="0"/>
        <v>470.12800000000004</v>
      </c>
      <c r="M18">
        <v>515.44000000000005</v>
      </c>
    </row>
    <row r="19" spans="1:13" x14ac:dyDescent="0.3">
      <c r="A19" s="2">
        <v>41240</v>
      </c>
      <c r="B19" s="3">
        <v>0.4927083333333333</v>
      </c>
      <c r="C19">
        <v>491</v>
      </c>
      <c r="D19">
        <v>62.52</v>
      </c>
      <c r="E19">
        <v>48.3</v>
      </c>
      <c r="F19">
        <v>29.49</v>
      </c>
      <c r="G19">
        <v>2.7589999999999999</v>
      </c>
      <c r="H19">
        <v>7.42</v>
      </c>
      <c r="I19">
        <v>8001</v>
      </c>
      <c r="J19">
        <v>83.951899999999995</v>
      </c>
      <c r="K19">
        <v>29.03</v>
      </c>
      <c r="L19">
        <f t="shared" si="0"/>
        <v>467.14000000000004</v>
      </c>
      <c r="M19">
        <v>515.44000000000005</v>
      </c>
    </row>
    <row r="20" spans="1:13" x14ac:dyDescent="0.3">
      <c r="A20" s="2">
        <v>41240</v>
      </c>
      <c r="B20" s="3">
        <v>0.49291666666666667</v>
      </c>
      <c r="C20">
        <v>509</v>
      </c>
      <c r="D20">
        <v>62.53</v>
      </c>
      <c r="E20">
        <v>51.371000000000002</v>
      </c>
      <c r="F20">
        <v>29.49</v>
      </c>
      <c r="G20">
        <v>2.7589999999999999</v>
      </c>
      <c r="H20">
        <v>7.44</v>
      </c>
      <c r="I20">
        <v>8011</v>
      </c>
      <c r="J20">
        <v>84.052400000000006</v>
      </c>
      <c r="K20">
        <v>29.02</v>
      </c>
      <c r="L20">
        <f t="shared" si="0"/>
        <v>464.06900000000007</v>
      </c>
      <c r="M20">
        <v>515.44000000000005</v>
      </c>
    </row>
    <row r="21" spans="1:13" x14ac:dyDescent="0.3">
      <c r="A21" s="2">
        <v>41240</v>
      </c>
      <c r="B21" s="3">
        <v>0.49311342592592594</v>
      </c>
      <c r="C21">
        <v>526</v>
      </c>
      <c r="D21">
        <v>62.51</v>
      </c>
      <c r="E21">
        <v>55.277000000000001</v>
      </c>
      <c r="F21">
        <v>29.49</v>
      </c>
      <c r="G21">
        <v>2.7850000000000001</v>
      </c>
      <c r="H21">
        <v>7.39</v>
      </c>
      <c r="I21">
        <v>8031</v>
      </c>
      <c r="J21">
        <v>84.250600000000006</v>
      </c>
      <c r="K21">
        <v>29</v>
      </c>
      <c r="L21">
        <f t="shared" si="0"/>
        <v>460.16300000000007</v>
      </c>
      <c r="M21">
        <v>515.44000000000005</v>
      </c>
    </row>
    <row r="22" spans="1:13" x14ac:dyDescent="0.3">
      <c r="A22" s="2">
        <v>41240</v>
      </c>
      <c r="B22" s="3">
        <v>0.49357638888888888</v>
      </c>
      <c r="C22">
        <v>566</v>
      </c>
      <c r="D22">
        <v>62.52</v>
      </c>
      <c r="E22">
        <v>58.314999999999998</v>
      </c>
      <c r="F22">
        <v>29.49</v>
      </c>
      <c r="G22">
        <v>2.7589999999999999</v>
      </c>
      <c r="H22">
        <v>7.3</v>
      </c>
      <c r="I22">
        <v>8062</v>
      </c>
      <c r="J22">
        <v>84.585400000000007</v>
      </c>
      <c r="K22">
        <v>29.01</v>
      </c>
      <c r="L22">
        <f t="shared" si="0"/>
        <v>457.12500000000006</v>
      </c>
      <c r="M22">
        <v>515.44000000000005</v>
      </c>
    </row>
    <row r="23" spans="1:13" x14ac:dyDescent="0.3">
      <c r="A23" s="2">
        <v>41240</v>
      </c>
      <c r="B23" s="3">
        <v>0.49372685185185183</v>
      </c>
      <c r="C23">
        <v>579</v>
      </c>
      <c r="D23">
        <v>62.53</v>
      </c>
      <c r="E23">
        <v>61.219000000000001</v>
      </c>
      <c r="F23">
        <v>29.49</v>
      </c>
      <c r="G23">
        <v>2.7589999999999999</v>
      </c>
      <c r="H23">
        <v>7.18</v>
      </c>
      <c r="I23">
        <v>8074</v>
      </c>
      <c r="J23">
        <v>84.713999999999999</v>
      </c>
      <c r="K23">
        <v>29</v>
      </c>
      <c r="L23">
        <f t="shared" si="0"/>
        <v>454.22100000000006</v>
      </c>
      <c r="M23">
        <v>515.44000000000005</v>
      </c>
    </row>
    <row r="24" spans="1:13" x14ac:dyDescent="0.3">
      <c r="A24" s="2">
        <v>41240</v>
      </c>
      <c r="B24" s="3">
        <v>0.49407407407407411</v>
      </c>
      <c r="C24">
        <v>609</v>
      </c>
      <c r="D24">
        <v>62.52</v>
      </c>
      <c r="E24">
        <v>65.308000000000007</v>
      </c>
      <c r="F24">
        <v>29.49</v>
      </c>
      <c r="G24">
        <v>2.7589999999999999</v>
      </c>
      <c r="H24">
        <v>6.94</v>
      </c>
      <c r="I24">
        <v>8085</v>
      </c>
      <c r="J24">
        <v>84.8292</v>
      </c>
      <c r="K24">
        <v>28.97</v>
      </c>
      <c r="L24">
        <f t="shared" si="0"/>
        <v>450.13200000000006</v>
      </c>
      <c r="M24">
        <v>515.44000000000005</v>
      </c>
    </row>
    <row r="25" spans="1:13" x14ac:dyDescent="0.3">
      <c r="A25" s="2">
        <v>41240</v>
      </c>
      <c r="B25" s="3">
        <v>0.49432870370370369</v>
      </c>
      <c r="C25">
        <v>631</v>
      </c>
      <c r="D25">
        <v>62.52</v>
      </c>
      <c r="E25">
        <v>68.414000000000001</v>
      </c>
      <c r="F25">
        <v>29.49</v>
      </c>
      <c r="G25">
        <v>2.7589999999999999</v>
      </c>
      <c r="H25">
        <v>6.76</v>
      </c>
      <c r="I25">
        <v>8115</v>
      </c>
      <c r="J25">
        <v>85.137699999999995</v>
      </c>
      <c r="K25">
        <v>28.99</v>
      </c>
      <c r="L25">
        <f t="shared" si="0"/>
        <v>447.02600000000007</v>
      </c>
      <c r="M25">
        <v>515.44000000000005</v>
      </c>
    </row>
    <row r="26" spans="1:13" x14ac:dyDescent="0.3">
      <c r="A26" s="2">
        <v>41240</v>
      </c>
      <c r="B26" s="3">
        <v>0.49458333333333332</v>
      </c>
      <c r="C26">
        <v>653</v>
      </c>
      <c r="D26">
        <v>62.51</v>
      </c>
      <c r="E26">
        <v>71.301000000000002</v>
      </c>
      <c r="F26">
        <v>29.49</v>
      </c>
      <c r="G26">
        <v>2.7589999999999999</v>
      </c>
      <c r="H26">
        <v>6.57</v>
      </c>
      <c r="I26">
        <v>8130</v>
      </c>
      <c r="J26">
        <v>85.289699999999996</v>
      </c>
      <c r="K26">
        <v>28.98</v>
      </c>
      <c r="L26">
        <f t="shared" si="0"/>
        <v>444.13900000000007</v>
      </c>
      <c r="M26">
        <v>515.44000000000005</v>
      </c>
    </row>
    <row r="27" spans="1:13" x14ac:dyDescent="0.3">
      <c r="A27" s="2">
        <v>41240</v>
      </c>
      <c r="B27" s="3">
        <v>0.49494212962962963</v>
      </c>
      <c r="C27">
        <v>684</v>
      </c>
      <c r="D27">
        <v>62.5</v>
      </c>
      <c r="E27">
        <v>74.256</v>
      </c>
      <c r="F27">
        <v>29.49</v>
      </c>
      <c r="G27">
        <v>2.7589999999999999</v>
      </c>
      <c r="H27">
        <v>6.29</v>
      </c>
      <c r="I27">
        <v>8127</v>
      </c>
      <c r="J27">
        <v>85.237899999999996</v>
      </c>
      <c r="K27">
        <v>28.97</v>
      </c>
      <c r="L27">
        <f t="shared" si="0"/>
        <v>441.18400000000008</v>
      </c>
      <c r="M27">
        <v>515.44000000000005</v>
      </c>
    </row>
    <row r="28" spans="1:13" x14ac:dyDescent="0.3">
      <c r="A28" s="2">
        <v>41240</v>
      </c>
      <c r="B28" s="3">
        <v>0.4952893518518518</v>
      </c>
      <c r="C28">
        <v>714</v>
      </c>
      <c r="D28">
        <v>62.5</v>
      </c>
      <c r="E28">
        <v>75.275000000000006</v>
      </c>
      <c r="F28">
        <v>29.49</v>
      </c>
      <c r="G28">
        <v>2.7589999999999999</v>
      </c>
      <c r="H28">
        <v>6.18</v>
      </c>
      <c r="I28">
        <v>8114</v>
      </c>
      <c r="J28">
        <v>85.104500000000002</v>
      </c>
      <c r="K28">
        <v>28.94</v>
      </c>
      <c r="L28">
        <f t="shared" si="0"/>
        <v>440.16500000000008</v>
      </c>
      <c r="M28">
        <v>515.44000000000005</v>
      </c>
    </row>
    <row r="29" spans="1:13" x14ac:dyDescent="0.3">
      <c r="A29" s="2">
        <v>41240</v>
      </c>
      <c r="B29" s="3">
        <v>0.49560185185185185</v>
      </c>
      <c r="C29">
        <v>741</v>
      </c>
      <c r="D29">
        <v>62.47</v>
      </c>
      <c r="E29">
        <v>85.14</v>
      </c>
      <c r="F29">
        <v>29.49</v>
      </c>
      <c r="G29">
        <v>2.7589999999999999</v>
      </c>
      <c r="H29">
        <v>6.09</v>
      </c>
      <c r="I29">
        <v>8081</v>
      </c>
      <c r="J29">
        <v>84.736099999999993</v>
      </c>
      <c r="K29">
        <v>28.94</v>
      </c>
      <c r="L29">
        <f t="shared" si="0"/>
        <v>430.30000000000007</v>
      </c>
      <c r="M29">
        <v>515.44000000000005</v>
      </c>
    </row>
    <row r="30" spans="1:13" x14ac:dyDescent="0.3">
      <c r="A30" s="2">
        <v>41240</v>
      </c>
      <c r="B30" s="3">
        <v>0.49594907407407413</v>
      </c>
      <c r="C30">
        <v>771</v>
      </c>
      <c r="D30">
        <v>62.22</v>
      </c>
      <c r="E30">
        <v>95.251999999999995</v>
      </c>
      <c r="F30">
        <v>29.49</v>
      </c>
      <c r="G30">
        <v>2.7589999999999999</v>
      </c>
      <c r="H30">
        <v>5.9</v>
      </c>
      <c r="I30">
        <v>7515</v>
      </c>
      <c r="J30">
        <v>78.567400000000006</v>
      </c>
      <c r="K30">
        <v>28.99</v>
      </c>
      <c r="L30">
        <f t="shared" si="0"/>
        <v>420.18800000000005</v>
      </c>
      <c r="M30">
        <v>515.44000000000005</v>
      </c>
    </row>
    <row r="31" spans="1:13" x14ac:dyDescent="0.3">
      <c r="A31" s="2">
        <v>41240</v>
      </c>
      <c r="B31" s="3">
        <v>0.49626157407407406</v>
      </c>
      <c r="C31">
        <v>798</v>
      </c>
      <c r="D31">
        <v>61.83</v>
      </c>
      <c r="E31">
        <v>105.22</v>
      </c>
      <c r="F31">
        <v>29.49</v>
      </c>
      <c r="G31">
        <v>2.7589999999999999</v>
      </c>
      <c r="H31">
        <v>5.73</v>
      </c>
      <c r="I31">
        <v>6827</v>
      </c>
      <c r="J31">
        <v>71.055599999999998</v>
      </c>
      <c r="K31">
        <v>28.3</v>
      </c>
      <c r="L31">
        <f t="shared" si="0"/>
        <v>410.22</v>
      </c>
      <c r="M31">
        <v>515.44000000000005</v>
      </c>
    </row>
    <row r="32" spans="1:13" x14ac:dyDescent="0.3">
      <c r="A32" s="2">
        <v>41240</v>
      </c>
      <c r="B32" s="3">
        <v>0.49666666666666665</v>
      </c>
      <c r="C32">
        <v>833</v>
      </c>
      <c r="D32">
        <v>60.66</v>
      </c>
      <c r="E32">
        <v>114.992</v>
      </c>
      <c r="F32">
        <v>29.49</v>
      </c>
      <c r="G32">
        <v>2.7589999999999999</v>
      </c>
      <c r="H32">
        <v>5.53</v>
      </c>
      <c r="I32">
        <v>6104</v>
      </c>
      <c r="J32">
        <v>62.6584</v>
      </c>
      <c r="K32">
        <v>29.23</v>
      </c>
      <c r="L32">
        <f t="shared" si="0"/>
        <v>400.44800000000004</v>
      </c>
      <c r="M32">
        <v>515.44000000000005</v>
      </c>
    </row>
    <row r="33" spans="1:13" x14ac:dyDescent="0.3">
      <c r="A33" s="2">
        <v>41240</v>
      </c>
      <c r="B33" s="3">
        <v>0.49692129629629633</v>
      </c>
      <c r="C33">
        <v>855</v>
      </c>
      <c r="D33">
        <v>60.19</v>
      </c>
      <c r="E33">
        <v>125.16800000000001</v>
      </c>
      <c r="F33">
        <v>29.49</v>
      </c>
      <c r="G33">
        <v>2.7589999999999999</v>
      </c>
      <c r="H33">
        <v>5.37</v>
      </c>
      <c r="I33">
        <v>5859</v>
      </c>
      <c r="J33">
        <v>59.809399999999997</v>
      </c>
      <c r="K33">
        <v>27.47</v>
      </c>
      <c r="L33">
        <f t="shared" si="0"/>
        <v>390.27200000000005</v>
      </c>
      <c r="M33">
        <v>515.44000000000005</v>
      </c>
    </row>
    <row r="34" spans="1:13" x14ac:dyDescent="0.3">
      <c r="A34" s="2">
        <v>41240</v>
      </c>
      <c r="B34" s="3">
        <v>0.49737268518518518</v>
      </c>
      <c r="C34">
        <v>894</v>
      </c>
      <c r="D34">
        <v>58.71</v>
      </c>
      <c r="E34">
        <v>135.20699999999999</v>
      </c>
      <c r="F34">
        <v>29.49</v>
      </c>
      <c r="G34">
        <v>2.7589999999999999</v>
      </c>
      <c r="H34">
        <v>4.99</v>
      </c>
      <c r="I34">
        <v>4335</v>
      </c>
      <c r="J34">
        <v>43.476999999999997</v>
      </c>
      <c r="K34">
        <v>23.78</v>
      </c>
      <c r="L34">
        <f t="shared" si="0"/>
        <v>380.23300000000006</v>
      </c>
      <c r="M34">
        <v>515.44000000000005</v>
      </c>
    </row>
    <row r="35" spans="1:13" x14ac:dyDescent="0.3">
      <c r="A35" s="2">
        <v>41240</v>
      </c>
      <c r="B35" s="3">
        <v>0.49783564814814812</v>
      </c>
      <c r="C35">
        <v>934</v>
      </c>
      <c r="D35">
        <v>55.07</v>
      </c>
      <c r="E35">
        <v>145.66399999999999</v>
      </c>
      <c r="F35">
        <v>29.49</v>
      </c>
      <c r="G35">
        <v>2.7589999999999999</v>
      </c>
      <c r="H35">
        <v>4.6500000000000004</v>
      </c>
      <c r="I35">
        <v>3051</v>
      </c>
      <c r="J35">
        <v>29.262699999999999</v>
      </c>
      <c r="K35">
        <v>28.74</v>
      </c>
      <c r="L35">
        <f t="shared" si="0"/>
        <v>369.77600000000007</v>
      </c>
      <c r="M35">
        <v>515.44000000000005</v>
      </c>
    </row>
    <row r="36" spans="1:13" x14ac:dyDescent="0.3">
      <c r="A36" s="2">
        <v>41240</v>
      </c>
      <c r="B36" s="3">
        <v>0.49818287037037035</v>
      </c>
      <c r="C36">
        <v>964</v>
      </c>
      <c r="D36">
        <v>52.89</v>
      </c>
      <c r="E36">
        <v>155.16300000000001</v>
      </c>
      <c r="F36">
        <v>29.49</v>
      </c>
      <c r="G36">
        <v>2.7589999999999999</v>
      </c>
      <c r="H36">
        <v>4.34</v>
      </c>
      <c r="I36">
        <v>2155</v>
      </c>
      <c r="J36">
        <v>20.114100000000001</v>
      </c>
      <c r="K36">
        <v>32.6</v>
      </c>
      <c r="L36">
        <f t="shared" si="0"/>
        <v>360.27700000000004</v>
      </c>
      <c r="M36">
        <v>515.44000000000005</v>
      </c>
    </row>
    <row r="37" spans="1:13" x14ac:dyDescent="0.3">
      <c r="A37" s="2">
        <v>41240</v>
      </c>
      <c r="B37" s="3">
        <v>0.49849537037037034</v>
      </c>
      <c r="C37">
        <v>991</v>
      </c>
      <c r="D37">
        <v>51.92</v>
      </c>
      <c r="E37">
        <v>165.45599999999999</v>
      </c>
      <c r="F37">
        <v>29.49</v>
      </c>
      <c r="G37">
        <v>2.7589999999999999</v>
      </c>
      <c r="H37">
        <v>4.55</v>
      </c>
      <c r="I37">
        <v>1647</v>
      </c>
      <c r="J37">
        <v>15.1785</v>
      </c>
      <c r="K37">
        <v>33.96</v>
      </c>
      <c r="L37">
        <f t="shared" si="0"/>
        <v>349.98400000000004</v>
      </c>
      <c r="M37">
        <v>515.44000000000005</v>
      </c>
    </row>
    <row r="38" spans="1:13" x14ac:dyDescent="0.3">
      <c r="A38" s="2">
        <v>41240</v>
      </c>
      <c r="B38" s="3">
        <v>0.4989467592592593</v>
      </c>
      <c r="C38">
        <v>1030</v>
      </c>
      <c r="D38">
        <v>51.22</v>
      </c>
      <c r="E38">
        <v>175.64099999999999</v>
      </c>
      <c r="F38">
        <v>29.49</v>
      </c>
      <c r="G38">
        <v>2.7589999999999999</v>
      </c>
      <c r="H38">
        <v>5.0599999999999996</v>
      </c>
      <c r="I38">
        <v>891</v>
      </c>
      <c r="J38">
        <v>8.1354000000000006</v>
      </c>
      <c r="K38">
        <v>35.020000000000003</v>
      </c>
      <c r="L38">
        <f t="shared" si="0"/>
        <v>339.79900000000009</v>
      </c>
      <c r="M38">
        <v>515.44000000000005</v>
      </c>
    </row>
    <row r="39" spans="1:13" x14ac:dyDescent="0.3">
      <c r="A39" s="2">
        <v>41240</v>
      </c>
      <c r="B39" s="3">
        <v>0.49956018518518519</v>
      </c>
      <c r="C39">
        <v>1083</v>
      </c>
      <c r="D39">
        <v>50.84</v>
      </c>
      <c r="E39">
        <v>185.376</v>
      </c>
      <c r="F39">
        <v>29.49</v>
      </c>
      <c r="G39">
        <v>2.7589999999999999</v>
      </c>
      <c r="H39">
        <v>5.42</v>
      </c>
      <c r="I39">
        <v>61</v>
      </c>
      <c r="J39">
        <v>0.55789999999999995</v>
      </c>
      <c r="K39">
        <v>38.619999999999997</v>
      </c>
      <c r="L39">
        <f t="shared" si="0"/>
        <v>330.06400000000008</v>
      </c>
      <c r="M39">
        <v>515.44000000000005</v>
      </c>
    </row>
    <row r="40" spans="1:13" x14ac:dyDescent="0.3">
      <c r="A40" s="2">
        <v>41240</v>
      </c>
      <c r="B40" s="3">
        <v>0.49986111111111109</v>
      </c>
      <c r="C40">
        <v>1109</v>
      </c>
      <c r="D40">
        <v>50.77</v>
      </c>
      <c r="E40">
        <v>195.20500000000001</v>
      </c>
      <c r="F40">
        <v>29.49</v>
      </c>
      <c r="G40">
        <v>2.7589999999999999</v>
      </c>
      <c r="H40">
        <v>5.74</v>
      </c>
      <c r="I40">
        <v>-39</v>
      </c>
      <c r="J40">
        <v>-0.35720000000000002</v>
      </c>
      <c r="K40">
        <v>40.35</v>
      </c>
      <c r="L40">
        <f t="shared" si="0"/>
        <v>320.23500000000001</v>
      </c>
      <c r="M40">
        <v>515.44000000000005</v>
      </c>
    </row>
    <row r="41" spans="1:13" x14ac:dyDescent="0.3">
      <c r="A41" s="2">
        <v>41240</v>
      </c>
      <c r="B41" s="3">
        <v>0.50026620370370367</v>
      </c>
      <c r="C41">
        <v>1144</v>
      </c>
      <c r="D41">
        <v>50.78</v>
      </c>
      <c r="E41">
        <v>195.959</v>
      </c>
      <c r="F41">
        <v>29.49</v>
      </c>
      <c r="G41">
        <v>2.7330000000000001</v>
      </c>
      <c r="H41">
        <v>6.11</v>
      </c>
      <c r="I41">
        <v>-64</v>
      </c>
      <c r="J41">
        <v>-0.57830000000000004</v>
      </c>
      <c r="K41">
        <v>41.54</v>
      </c>
      <c r="L41">
        <f t="shared" si="0"/>
        <v>319.48100000000005</v>
      </c>
      <c r="M41">
        <v>515.44000000000005</v>
      </c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AB20-8B93-48AC-BAF5-C677C792C875}">
  <sheetPr codeName="Sheet21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0.56171296296296302</v>
      </c>
      <c r="C2">
        <v>40</v>
      </c>
      <c r="D2">
        <v>54.39</v>
      </c>
      <c r="E2">
        <v>0.46</v>
      </c>
      <c r="F2">
        <v>29.739000000000001</v>
      </c>
      <c r="G2">
        <v>2.8889999999999998</v>
      </c>
      <c r="H2">
        <v>7.72</v>
      </c>
      <c r="I2">
        <v>9742</v>
      </c>
      <c r="J2">
        <v>91.877099999999999</v>
      </c>
      <c r="K2">
        <v>43.59</v>
      </c>
      <c r="L2">
        <f>M2-E2</f>
        <v>494.93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0.56201388888888892</v>
      </c>
      <c r="C3">
        <v>66</v>
      </c>
      <c r="D3">
        <v>53.37</v>
      </c>
      <c r="E3">
        <v>2.9220000000000002</v>
      </c>
      <c r="F3">
        <v>29.734000000000002</v>
      </c>
      <c r="G3">
        <v>2.8889999999999998</v>
      </c>
      <c r="H3">
        <v>7.71</v>
      </c>
      <c r="I3">
        <v>9838</v>
      </c>
      <c r="J3">
        <v>91.611699999999999</v>
      </c>
      <c r="K3">
        <v>43.29</v>
      </c>
      <c r="L3">
        <f t="shared" ref="L3:L27" si="0">M3-E3</f>
        <v>492.46799999999996</v>
      </c>
      <c r="M3">
        <v>495.39</v>
      </c>
    </row>
    <row r="4" spans="1:23" x14ac:dyDescent="0.3">
      <c r="A4" s="2">
        <v>42396</v>
      </c>
      <c r="B4" s="3">
        <v>0.56239583333333332</v>
      </c>
      <c r="C4">
        <v>99</v>
      </c>
      <c r="D4">
        <v>52.99</v>
      </c>
      <c r="E4">
        <v>6.125</v>
      </c>
      <c r="F4">
        <v>29.722999999999999</v>
      </c>
      <c r="G4">
        <v>2.8889999999999998</v>
      </c>
      <c r="H4">
        <v>7.67</v>
      </c>
      <c r="I4">
        <v>10123</v>
      </c>
      <c r="J4">
        <v>93.844499999999996</v>
      </c>
      <c r="K4">
        <v>43.06</v>
      </c>
      <c r="L4">
        <f t="shared" si="0"/>
        <v>489.26499999999999</v>
      </c>
      <c r="M4">
        <v>495.39</v>
      </c>
    </row>
    <row r="5" spans="1:23" x14ac:dyDescent="0.3">
      <c r="A5" s="2">
        <v>42396</v>
      </c>
      <c r="B5" s="3">
        <v>0.56269675925925922</v>
      </c>
      <c r="C5">
        <v>125</v>
      </c>
      <c r="D5">
        <v>52.96</v>
      </c>
      <c r="E5">
        <v>9.5609999999999999</v>
      </c>
      <c r="F5">
        <v>29.739000000000001</v>
      </c>
      <c r="G5">
        <v>2.8889999999999998</v>
      </c>
      <c r="H5">
        <v>7.67</v>
      </c>
      <c r="I5">
        <v>10240</v>
      </c>
      <c r="J5">
        <v>94.839299999999994</v>
      </c>
      <c r="K5">
        <v>43.04</v>
      </c>
      <c r="L5">
        <f t="shared" si="0"/>
        <v>485.82900000000001</v>
      </c>
      <c r="M5">
        <v>495.39</v>
      </c>
    </row>
    <row r="6" spans="1:23" x14ac:dyDescent="0.3">
      <c r="A6" s="2">
        <v>42396</v>
      </c>
      <c r="B6" s="3">
        <v>0.56300925925925926</v>
      </c>
      <c r="C6">
        <v>152</v>
      </c>
      <c r="D6">
        <v>52.88</v>
      </c>
      <c r="E6">
        <v>12.022</v>
      </c>
      <c r="F6">
        <v>29.731999999999999</v>
      </c>
      <c r="G6">
        <v>2.8889999999999998</v>
      </c>
      <c r="H6">
        <v>7.67</v>
      </c>
      <c r="I6">
        <v>10324</v>
      </c>
      <c r="J6">
        <v>95.549800000000005</v>
      </c>
      <c r="K6">
        <v>42.88</v>
      </c>
      <c r="L6">
        <f t="shared" si="0"/>
        <v>483.36799999999999</v>
      </c>
      <c r="M6">
        <v>495.39</v>
      </c>
    </row>
    <row r="7" spans="1:23" x14ac:dyDescent="0.3">
      <c r="A7" s="2">
        <v>42396</v>
      </c>
      <c r="B7" s="3">
        <v>0.56331018518518516</v>
      </c>
      <c r="C7">
        <v>178</v>
      </c>
      <c r="D7">
        <v>52.84</v>
      </c>
      <c r="E7">
        <v>15.039</v>
      </c>
      <c r="F7">
        <v>29.725999999999999</v>
      </c>
      <c r="G7">
        <v>2.8889999999999998</v>
      </c>
      <c r="H7">
        <v>7.68</v>
      </c>
      <c r="I7">
        <v>10335</v>
      </c>
      <c r="J7">
        <v>95.615799999999993</v>
      </c>
      <c r="K7">
        <v>42.85</v>
      </c>
      <c r="L7">
        <f t="shared" si="0"/>
        <v>480.351</v>
      </c>
      <c r="M7">
        <v>495.39</v>
      </c>
    </row>
    <row r="8" spans="1:23" x14ac:dyDescent="0.3">
      <c r="A8" s="2">
        <v>42396</v>
      </c>
      <c r="B8" s="3">
        <v>0.56385416666666666</v>
      </c>
      <c r="C8">
        <v>225</v>
      </c>
      <c r="D8">
        <v>52.75</v>
      </c>
      <c r="E8">
        <v>18.042000000000002</v>
      </c>
      <c r="F8">
        <v>29.731999999999999</v>
      </c>
      <c r="G8">
        <v>2.8889999999999998</v>
      </c>
      <c r="H8">
        <v>7.68</v>
      </c>
      <c r="I8">
        <v>10288</v>
      </c>
      <c r="J8">
        <v>95.057400000000001</v>
      </c>
      <c r="K8">
        <v>42.78</v>
      </c>
      <c r="L8">
        <f t="shared" si="0"/>
        <v>477.34799999999996</v>
      </c>
      <c r="M8">
        <v>495.39</v>
      </c>
    </row>
    <row r="9" spans="1:23" x14ac:dyDescent="0.3">
      <c r="A9" s="2">
        <v>42396</v>
      </c>
      <c r="B9" s="3">
        <v>0.5643055555555555</v>
      </c>
      <c r="C9">
        <v>264</v>
      </c>
      <c r="D9">
        <v>52.7</v>
      </c>
      <c r="E9">
        <v>21.052</v>
      </c>
      <c r="F9">
        <v>29.741</v>
      </c>
      <c r="G9">
        <v>2.8889999999999998</v>
      </c>
      <c r="H9">
        <v>7.66</v>
      </c>
      <c r="I9">
        <v>10218</v>
      </c>
      <c r="J9">
        <v>94.3185</v>
      </c>
      <c r="K9">
        <v>42.8</v>
      </c>
      <c r="L9">
        <f t="shared" si="0"/>
        <v>474.33799999999997</v>
      </c>
      <c r="M9">
        <v>495.39</v>
      </c>
    </row>
    <row r="10" spans="1:23" x14ac:dyDescent="0.3">
      <c r="A10" s="2">
        <v>42396</v>
      </c>
      <c r="B10" s="3">
        <v>0.56508101851851855</v>
      </c>
      <c r="C10">
        <v>331</v>
      </c>
      <c r="D10">
        <v>52.61</v>
      </c>
      <c r="E10">
        <v>23.827000000000002</v>
      </c>
      <c r="F10">
        <v>29.747</v>
      </c>
      <c r="G10">
        <v>2.8889999999999998</v>
      </c>
      <c r="H10">
        <v>7.67</v>
      </c>
      <c r="I10">
        <v>10142</v>
      </c>
      <c r="J10">
        <v>93.492800000000003</v>
      </c>
      <c r="K10">
        <v>42.72</v>
      </c>
      <c r="L10">
        <f t="shared" si="0"/>
        <v>471.56299999999999</v>
      </c>
      <c r="M10">
        <v>495.39</v>
      </c>
    </row>
    <row r="11" spans="1:23" x14ac:dyDescent="0.3">
      <c r="A11" s="2">
        <v>42396</v>
      </c>
      <c r="B11" s="3">
        <v>0.56584490740740734</v>
      </c>
      <c r="C11">
        <v>397</v>
      </c>
      <c r="D11">
        <v>52.61</v>
      </c>
      <c r="E11">
        <v>27.042999999999999</v>
      </c>
      <c r="F11">
        <v>29.751000000000001</v>
      </c>
      <c r="G11">
        <v>2.8889999999999998</v>
      </c>
      <c r="H11">
        <v>7.63</v>
      </c>
      <c r="I11">
        <v>10129</v>
      </c>
      <c r="J11">
        <v>93.354100000000003</v>
      </c>
      <c r="K11">
        <v>42.73</v>
      </c>
      <c r="L11">
        <f t="shared" si="0"/>
        <v>468.34699999999998</v>
      </c>
      <c r="M11">
        <v>495.39</v>
      </c>
    </row>
    <row r="12" spans="1:23" x14ac:dyDescent="0.3">
      <c r="A12" s="2">
        <v>42396</v>
      </c>
      <c r="B12" s="3">
        <v>0.5662962962962963</v>
      </c>
      <c r="C12">
        <v>436</v>
      </c>
      <c r="D12">
        <v>52.6</v>
      </c>
      <c r="E12">
        <v>30.004999999999999</v>
      </c>
      <c r="F12">
        <v>29.757000000000001</v>
      </c>
      <c r="G12">
        <v>2.8889999999999998</v>
      </c>
      <c r="H12">
        <v>7.65</v>
      </c>
      <c r="I12">
        <v>10162</v>
      </c>
      <c r="J12">
        <v>93.632000000000005</v>
      </c>
      <c r="K12">
        <v>42.68</v>
      </c>
      <c r="L12">
        <f t="shared" si="0"/>
        <v>465.38499999999999</v>
      </c>
      <c r="M12">
        <v>495.39</v>
      </c>
    </row>
    <row r="13" spans="1:23" x14ac:dyDescent="0.3">
      <c r="A13" s="2">
        <v>42396</v>
      </c>
      <c r="B13" s="3">
        <v>0.56706018518518519</v>
      </c>
      <c r="C13">
        <v>502</v>
      </c>
      <c r="D13">
        <v>52.53</v>
      </c>
      <c r="E13">
        <v>40.192999999999998</v>
      </c>
      <c r="F13">
        <v>29.768000000000001</v>
      </c>
      <c r="G13">
        <v>2.8889999999999998</v>
      </c>
      <c r="H13">
        <v>7.62</v>
      </c>
      <c r="I13">
        <v>10096</v>
      </c>
      <c r="J13">
        <v>92.903300000000002</v>
      </c>
      <c r="K13">
        <v>42.73</v>
      </c>
      <c r="L13">
        <f t="shared" si="0"/>
        <v>455.197</v>
      </c>
      <c r="M13">
        <v>495.39</v>
      </c>
    </row>
    <row r="14" spans="1:23" x14ac:dyDescent="0.3">
      <c r="A14" s="2">
        <v>42396</v>
      </c>
      <c r="B14" s="3">
        <v>0.56775462962962964</v>
      </c>
      <c r="C14">
        <v>562</v>
      </c>
      <c r="D14">
        <v>52.42</v>
      </c>
      <c r="E14">
        <v>50.051000000000002</v>
      </c>
      <c r="F14">
        <v>29.783000000000001</v>
      </c>
      <c r="G14">
        <v>2.8889999999999998</v>
      </c>
      <c r="H14">
        <v>7.59</v>
      </c>
      <c r="I14">
        <v>10017</v>
      </c>
      <c r="J14">
        <v>92.008300000000006</v>
      </c>
      <c r="K14">
        <v>42.92</v>
      </c>
      <c r="L14">
        <f t="shared" si="0"/>
        <v>445.339</v>
      </c>
      <c r="M14">
        <v>495.39</v>
      </c>
    </row>
    <row r="15" spans="1:23" x14ac:dyDescent="0.3">
      <c r="A15" s="2">
        <v>42396</v>
      </c>
      <c r="B15" s="3">
        <v>0.56805555555555554</v>
      </c>
      <c r="C15">
        <v>588</v>
      </c>
      <c r="D15">
        <v>52.4</v>
      </c>
      <c r="E15">
        <v>60.021999999999998</v>
      </c>
      <c r="F15">
        <v>29.797999999999998</v>
      </c>
      <c r="G15">
        <v>2.8889999999999998</v>
      </c>
      <c r="H15">
        <v>7.6</v>
      </c>
      <c r="I15">
        <v>9991</v>
      </c>
      <c r="J15">
        <v>91.691900000000004</v>
      </c>
      <c r="K15">
        <v>42.98</v>
      </c>
      <c r="L15">
        <f t="shared" si="0"/>
        <v>435.36799999999999</v>
      </c>
      <c r="M15">
        <v>495.39</v>
      </c>
    </row>
    <row r="16" spans="1:23" x14ac:dyDescent="0.3">
      <c r="A16" s="2">
        <v>42396</v>
      </c>
      <c r="B16" s="3">
        <v>0.56898148148148142</v>
      </c>
      <c r="C16">
        <v>668</v>
      </c>
      <c r="D16">
        <v>52.32</v>
      </c>
      <c r="E16">
        <v>69.944999999999993</v>
      </c>
      <c r="F16">
        <v>29.811</v>
      </c>
      <c r="G16">
        <v>2.8889999999999998</v>
      </c>
      <c r="H16">
        <v>7.58</v>
      </c>
      <c r="I16">
        <v>9793</v>
      </c>
      <c r="J16">
        <v>89.748099999999994</v>
      </c>
      <c r="K16">
        <v>43.51</v>
      </c>
      <c r="L16">
        <f t="shared" si="0"/>
        <v>425.44499999999999</v>
      </c>
      <c r="M16">
        <v>495.39</v>
      </c>
    </row>
    <row r="17" spans="1:13" x14ac:dyDescent="0.3">
      <c r="A17" s="2">
        <v>42396</v>
      </c>
      <c r="B17" s="3">
        <v>0.57012731481481482</v>
      </c>
      <c r="C17">
        <v>767</v>
      </c>
      <c r="D17">
        <v>50.54</v>
      </c>
      <c r="E17">
        <v>79.935000000000002</v>
      </c>
      <c r="F17">
        <v>29.821000000000002</v>
      </c>
      <c r="G17">
        <v>2.8889999999999998</v>
      </c>
      <c r="H17">
        <v>7.51</v>
      </c>
      <c r="I17">
        <v>8696</v>
      </c>
      <c r="J17">
        <v>77.857200000000006</v>
      </c>
      <c r="K17">
        <v>54.02</v>
      </c>
      <c r="L17">
        <f t="shared" si="0"/>
        <v>415.45499999999998</v>
      </c>
      <c r="M17">
        <v>495.39</v>
      </c>
    </row>
    <row r="18" spans="1:13" x14ac:dyDescent="0.3">
      <c r="A18" s="2">
        <v>42396</v>
      </c>
      <c r="B18" s="3">
        <v>0.57142361111111117</v>
      </c>
      <c r="C18">
        <v>879</v>
      </c>
      <c r="D18">
        <v>50.01</v>
      </c>
      <c r="E18">
        <v>90.055000000000007</v>
      </c>
      <c r="F18">
        <v>29.831</v>
      </c>
      <c r="G18">
        <v>2.8889999999999998</v>
      </c>
      <c r="H18">
        <v>7.5</v>
      </c>
      <c r="I18">
        <v>8796</v>
      </c>
      <c r="J18">
        <v>78.184600000000003</v>
      </c>
      <c r="K18">
        <v>54.18</v>
      </c>
      <c r="L18">
        <f t="shared" si="0"/>
        <v>405.33499999999998</v>
      </c>
      <c r="M18">
        <v>495.39</v>
      </c>
    </row>
    <row r="19" spans="1:13" x14ac:dyDescent="0.3">
      <c r="A19" s="2">
        <v>42396</v>
      </c>
      <c r="B19" s="3">
        <v>0.57265046296296296</v>
      </c>
      <c r="C19">
        <v>985</v>
      </c>
      <c r="D19">
        <v>49.56</v>
      </c>
      <c r="E19">
        <v>99.924000000000007</v>
      </c>
      <c r="F19">
        <v>29.841999999999999</v>
      </c>
      <c r="G19">
        <v>2.8889999999999998</v>
      </c>
      <c r="H19">
        <v>7.44</v>
      </c>
      <c r="I19">
        <v>8937</v>
      </c>
      <c r="J19">
        <v>78.940299999999993</v>
      </c>
      <c r="K19">
        <v>55.17</v>
      </c>
      <c r="L19">
        <f t="shared" si="0"/>
        <v>395.46600000000001</v>
      </c>
      <c r="M19">
        <v>495.39</v>
      </c>
    </row>
    <row r="20" spans="1:13" x14ac:dyDescent="0.3">
      <c r="A20" s="2">
        <v>42396</v>
      </c>
      <c r="B20" s="3">
        <v>0.5740277777777778</v>
      </c>
      <c r="C20">
        <v>1104</v>
      </c>
      <c r="D20">
        <v>49.23</v>
      </c>
      <c r="E20">
        <v>110.20099999999999</v>
      </c>
      <c r="F20">
        <v>29.856000000000002</v>
      </c>
      <c r="G20">
        <v>2.863</v>
      </c>
      <c r="H20">
        <v>7.44</v>
      </c>
      <c r="I20">
        <v>9132</v>
      </c>
      <c r="J20">
        <v>80.2791</v>
      </c>
      <c r="K20">
        <v>55.54</v>
      </c>
      <c r="L20">
        <f t="shared" si="0"/>
        <v>385.18899999999996</v>
      </c>
      <c r="M20">
        <v>495.39</v>
      </c>
    </row>
    <row r="21" spans="1:13" x14ac:dyDescent="0.3">
      <c r="A21" s="2">
        <v>42396</v>
      </c>
      <c r="B21" s="3">
        <v>0.57502314814814814</v>
      </c>
      <c r="C21">
        <v>1190</v>
      </c>
      <c r="D21">
        <v>49.11</v>
      </c>
      <c r="E21">
        <v>119.976</v>
      </c>
      <c r="F21">
        <v>29.867999999999999</v>
      </c>
      <c r="G21">
        <v>2.863</v>
      </c>
      <c r="H21">
        <v>7.41</v>
      </c>
      <c r="I21">
        <v>9154</v>
      </c>
      <c r="J21">
        <v>80.302800000000005</v>
      </c>
      <c r="K21">
        <v>55.71</v>
      </c>
      <c r="L21">
        <f t="shared" si="0"/>
        <v>375.41399999999999</v>
      </c>
      <c r="M21">
        <v>495.39</v>
      </c>
    </row>
    <row r="22" spans="1:13" x14ac:dyDescent="0.3">
      <c r="A22" s="2">
        <v>42396</v>
      </c>
      <c r="B22" s="3">
        <v>0.57562499999999994</v>
      </c>
      <c r="C22">
        <v>1242</v>
      </c>
      <c r="D22">
        <v>49.04</v>
      </c>
      <c r="E22">
        <v>130.072</v>
      </c>
      <c r="F22">
        <v>29.875</v>
      </c>
      <c r="G22">
        <v>2.863</v>
      </c>
      <c r="H22">
        <v>7.41</v>
      </c>
      <c r="I22">
        <v>8971</v>
      </c>
      <c r="J22">
        <v>78.605599999999995</v>
      </c>
      <c r="K22">
        <v>56.16</v>
      </c>
      <c r="L22">
        <f t="shared" si="0"/>
        <v>365.31799999999998</v>
      </c>
      <c r="M22">
        <v>495.39</v>
      </c>
    </row>
    <row r="23" spans="1:13" x14ac:dyDescent="0.3">
      <c r="A23" s="2">
        <v>42396</v>
      </c>
      <c r="B23" s="3">
        <v>0.57655092592592594</v>
      </c>
      <c r="C23">
        <v>1322</v>
      </c>
      <c r="D23">
        <v>49</v>
      </c>
      <c r="E23">
        <v>140.01599999999999</v>
      </c>
      <c r="F23">
        <v>29.891999999999999</v>
      </c>
      <c r="G23">
        <v>2.8889999999999998</v>
      </c>
      <c r="H23">
        <v>7.37</v>
      </c>
      <c r="I23">
        <v>8910</v>
      </c>
      <c r="J23">
        <v>77.997799999999998</v>
      </c>
      <c r="K23">
        <v>56.03</v>
      </c>
      <c r="L23">
        <f t="shared" si="0"/>
        <v>355.37400000000002</v>
      </c>
      <c r="M23">
        <v>495.39</v>
      </c>
    </row>
    <row r="24" spans="1:13" x14ac:dyDescent="0.3">
      <c r="A24" s="2">
        <v>42396</v>
      </c>
      <c r="B24" s="3">
        <v>0.57769675925925923</v>
      </c>
      <c r="C24">
        <v>1421</v>
      </c>
      <c r="D24">
        <v>48.97</v>
      </c>
      <c r="E24">
        <v>150.00700000000001</v>
      </c>
      <c r="F24">
        <v>29.905000000000001</v>
      </c>
      <c r="G24">
        <v>2.863</v>
      </c>
      <c r="H24">
        <v>7.37</v>
      </c>
      <c r="I24">
        <v>8949</v>
      </c>
      <c r="J24">
        <v>78.272099999999995</v>
      </c>
      <c r="K24">
        <v>55.93</v>
      </c>
      <c r="L24">
        <f t="shared" si="0"/>
        <v>345.38299999999998</v>
      </c>
      <c r="M24">
        <v>495.39</v>
      </c>
    </row>
    <row r="25" spans="1:13" x14ac:dyDescent="0.3">
      <c r="A25" s="2">
        <v>42396</v>
      </c>
      <c r="B25" s="3">
        <v>0.57884259259259252</v>
      </c>
      <c r="C25">
        <v>1520</v>
      </c>
      <c r="D25">
        <v>48.96</v>
      </c>
      <c r="E25">
        <v>159.94300000000001</v>
      </c>
      <c r="F25">
        <v>29.917999999999999</v>
      </c>
      <c r="G25">
        <v>2.863</v>
      </c>
      <c r="H25">
        <v>7.37</v>
      </c>
      <c r="I25">
        <v>9083</v>
      </c>
      <c r="J25">
        <v>79.394999999999996</v>
      </c>
      <c r="K25">
        <v>55.65</v>
      </c>
      <c r="L25">
        <f t="shared" si="0"/>
        <v>335.447</v>
      </c>
      <c r="M25">
        <v>495.39</v>
      </c>
    </row>
    <row r="26" spans="1:13" x14ac:dyDescent="0.3">
      <c r="A26" s="2">
        <v>42396</v>
      </c>
      <c r="B26" s="3">
        <v>0.57960648148148153</v>
      </c>
      <c r="C26">
        <v>1586</v>
      </c>
      <c r="D26">
        <v>48.96</v>
      </c>
      <c r="E26">
        <v>170.029</v>
      </c>
      <c r="F26">
        <v>29.925000000000001</v>
      </c>
      <c r="G26">
        <v>2.863</v>
      </c>
      <c r="H26">
        <v>7.35</v>
      </c>
      <c r="I26">
        <v>9160</v>
      </c>
      <c r="J26">
        <v>80.050299999999993</v>
      </c>
      <c r="K26">
        <v>55.58</v>
      </c>
      <c r="L26">
        <f t="shared" si="0"/>
        <v>325.36099999999999</v>
      </c>
      <c r="M26">
        <v>495.39</v>
      </c>
    </row>
    <row r="27" spans="1:13" x14ac:dyDescent="0.3">
      <c r="A27" s="2">
        <v>42396</v>
      </c>
      <c r="B27" s="3">
        <v>0.58113425925925932</v>
      </c>
      <c r="C27">
        <v>1718</v>
      </c>
      <c r="D27">
        <v>49.11</v>
      </c>
      <c r="E27">
        <v>179.071</v>
      </c>
      <c r="F27">
        <v>29.943000000000001</v>
      </c>
      <c r="G27">
        <v>2.863</v>
      </c>
      <c r="H27">
        <v>7.33</v>
      </c>
      <c r="I27">
        <v>9166</v>
      </c>
      <c r="J27">
        <v>80.205100000000002</v>
      </c>
      <c r="K27">
        <v>62.46</v>
      </c>
      <c r="L27">
        <f t="shared" si="0"/>
        <v>316.31899999999996</v>
      </c>
      <c r="M27">
        <v>495.39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23A3-81AC-402A-A9E0-8294FC2C6506}">
  <sheetPr codeName="Sheet22"/>
  <dimension ref="A1:W3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0.5100231481481482</v>
      </c>
      <c r="C2">
        <v>34</v>
      </c>
      <c r="D2">
        <v>56.37</v>
      </c>
      <c r="E2">
        <v>0.23899999999999999</v>
      </c>
      <c r="F2">
        <v>29.62</v>
      </c>
      <c r="G2">
        <v>2.6549999999999998</v>
      </c>
      <c r="H2">
        <v>7.84</v>
      </c>
      <c r="I2">
        <v>10472</v>
      </c>
      <c r="J2">
        <v>101.6392</v>
      </c>
      <c r="K2">
        <v>52.88</v>
      </c>
      <c r="L2">
        <f>M2-E2</f>
        <v>509.94100000000003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0.5103240740740741</v>
      </c>
      <c r="C3">
        <v>60</v>
      </c>
      <c r="D3">
        <v>55.34</v>
      </c>
      <c r="E3">
        <v>3.0569999999999999</v>
      </c>
      <c r="F3">
        <v>29.622</v>
      </c>
      <c r="G3">
        <v>2.6549999999999998</v>
      </c>
      <c r="H3">
        <v>7.58</v>
      </c>
      <c r="I3">
        <v>10518</v>
      </c>
      <c r="J3">
        <v>100.78279999999999</v>
      </c>
      <c r="K3">
        <v>52.42</v>
      </c>
      <c r="L3">
        <f t="shared" ref="L3:L37" si="0">M3-E3</f>
        <v>507.12299999999999</v>
      </c>
      <c r="M3">
        <v>510.18</v>
      </c>
    </row>
    <row r="4" spans="1:23" x14ac:dyDescent="0.3">
      <c r="A4" s="2">
        <v>42422</v>
      </c>
      <c r="B4" s="3">
        <v>0.51116898148148149</v>
      </c>
      <c r="C4">
        <v>133</v>
      </c>
      <c r="D4">
        <v>55.2</v>
      </c>
      <c r="E4">
        <v>6.0069999999999997</v>
      </c>
      <c r="F4">
        <v>29.594000000000001</v>
      </c>
      <c r="G4">
        <v>2.6549999999999998</v>
      </c>
      <c r="H4">
        <v>7.54</v>
      </c>
      <c r="I4">
        <v>10766</v>
      </c>
      <c r="J4">
        <v>103.0796</v>
      </c>
      <c r="K4">
        <v>52.25</v>
      </c>
      <c r="L4">
        <f t="shared" si="0"/>
        <v>504.173</v>
      </c>
      <c r="M4">
        <v>510.18</v>
      </c>
    </row>
    <row r="5" spans="1:23" x14ac:dyDescent="0.3">
      <c r="A5" s="2">
        <v>42422</v>
      </c>
      <c r="B5" s="3">
        <v>0.51170138888888894</v>
      </c>
      <c r="C5">
        <v>179</v>
      </c>
      <c r="D5">
        <v>55.03</v>
      </c>
      <c r="E5">
        <v>8.984</v>
      </c>
      <c r="F5">
        <v>29.611000000000001</v>
      </c>
      <c r="G5">
        <v>2.6549999999999998</v>
      </c>
      <c r="H5">
        <v>7.55</v>
      </c>
      <c r="I5">
        <v>10889</v>
      </c>
      <c r="J5">
        <v>103.9714</v>
      </c>
      <c r="K5">
        <v>52.09</v>
      </c>
      <c r="L5">
        <f t="shared" si="0"/>
        <v>501.19600000000003</v>
      </c>
      <c r="M5">
        <v>510.18</v>
      </c>
    </row>
    <row r="6" spans="1:23" x14ac:dyDescent="0.3">
      <c r="A6" s="2">
        <v>42422</v>
      </c>
      <c r="B6" s="3">
        <v>0.51200231481481484</v>
      </c>
      <c r="C6">
        <v>205</v>
      </c>
      <c r="D6">
        <v>54.88</v>
      </c>
      <c r="E6">
        <v>11.943</v>
      </c>
      <c r="F6">
        <v>29.617999999999999</v>
      </c>
      <c r="G6">
        <v>2.6549999999999998</v>
      </c>
      <c r="H6">
        <v>7.56</v>
      </c>
      <c r="I6">
        <v>10882</v>
      </c>
      <c r="J6">
        <v>103.69070000000001</v>
      </c>
      <c r="K6">
        <v>51.94</v>
      </c>
      <c r="L6">
        <f t="shared" si="0"/>
        <v>498.23700000000002</v>
      </c>
      <c r="M6">
        <v>510.18</v>
      </c>
    </row>
    <row r="7" spans="1:23" x14ac:dyDescent="0.3">
      <c r="A7" s="2">
        <v>42422</v>
      </c>
      <c r="B7" s="3">
        <v>0.51223379629629628</v>
      </c>
      <c r="C7">
        <v>225</v>
      </c>
      <c r="D7">
        <v>54.54</v>
      </c>
      <c r="E7">
        <v>14.935</v>
      </c>
      <c r="F7">
        <v>29.616</v>
      </c>
      <c r="G7">
        <v>2.6549999999999998</v>
      </c>
      <c r="H7">
        <v>7.57</v>
      </c>
      <c r="I7">
        <v>10878</v>
      </c>
      <c r="J7">
        <v>103.2253</v>
      </c>
      <c r="K7">
        <v>51.73</v>
      </c>
      <c r="L7">
        <f t="shared" si="0"/>
        <v>495.245</v>
      </c>
      <c r="M7">
        <v>510.18</v>
      </c>
    </row>
    <row r="8" spans="1:23" x14ac:dyDescent="0.3">
      <c r="A8" s="2">
        <v>42422</v>
      </c>
      <c r="B8" s="3">
        <v>0.51268518518518513</v>
      </c>
      <c r="C8">
        <v>264</v>
      </c>
      <c r="D8">
        <v>54.41</v>
      </c>
      <c r="E8">
        <v>18.032</v>
      </c>
      <c r="F8">
        <v>29.609000000000002</v>
      </c>
      <c r="G8">
        <v>2.6549999999999998</v>
      </c>
      <c r="H8">
        <v>7.58</v>
      </c>
      <c r="I8">
        <v>10767</v>
      </c>
      <c r="J8">
        <v>102.0232</v>
      </c>
      <c r="K8">
        <v>51.6</v>
      </c>
      <c r="L8">
        <f t="shared" si="0"/>
        <v>492.14800000000002</v>
      </c>
      <c r="M8">
        <v>510.18</v>
      </c>
    </row>
    <row r="9" spans="1:23" x14ac:dyDescent="0.3">
      <c r="A9" s="2">
        <v>42422</v>
      </c>
      <c r="B9" s="3">
        <v>0.51298611111111114</v>
      </c>
      <c r="C9">
        <v>290</v>
      </c>
      <c r="D9">
        <v>54.32</v>
      </c>
      <c r="E9">
        <v>20.995999999999999</v>
      </c>
      <c r="F9">
        <v>29.609000000000002</v>
      </c>
      <c r="G9">
        <v>2.6549999999999998</v>
      </c>
      <c r="H9">
        <v>7.58</v>
      </c>
      <c r="I9">
        <v>10727</v>
      </c>
      <c r="J9">
        <v>101.53060000000001</v>
      </c>
      <c r="K9">
        <v>51.5</v>
      </c>
      <c r="L9">
        <f t="shared" si="0"/>
        <v>489.18400000000003</v>
      </c>
      <c r="M9">
        <v>510.18</v>
      </c>
    </row>
    <row r="10" spans="1:23" x14ac:dyDescent="0.3">
      <c r="A10" s="2">
        <v>42422</v>
      </c>
      <c r="B10" s="3">
        <v>0.51329861111111108</v>
      </c>
      <c r="C10">
        <v>317</v>
      </c>
      <c r="D10">
        <v>54.02</v>
      </c>
      <c r="E10">
        <v>24.027000000000001</v>
      </c>
      <c r="F10">
        <v>29.614000000000001</v>
      </c>
      <c r="G10">
        <v>2.6549999999999998</v>
      </c>
      <c r="H10">
        <v>7.58</v>
      </c>
      <c r="I10">
        <v>10624</v>
      </c>
      <c r="J10">
        <v>100.1588</v>
      </c>
      <c r="K10">
        <v>51.31</v>
      </c>
      <c r="L10">
        <f t="shared" si="0"/>
        <v>486.15300000000002</v>
      </c>
      <c r="M10">
        <v>510.18</v>
      </c>
    </row>
    <row r="11" spans="1:23" x14ac:dyDescent="0.3">
      <c r="A11" s="2">
        <v>42422</v>
      </c>
      <c r="B11" s="3">
        <v>0.51375000000000004</v>
      </c>
      <c r="C11">
        <v>356</v>
      </c>
      <c r="D11">
        <v>53.65</v>
      </c>
      <c r="E11">
        <v>27.021000000000001</v>
      </c>
      <c r="F11">
        <v>29.617999999999999</v>
      </c>
      <c r="G11">
        <v>2.6549999999999998</v>
      </c>
      <c r="H11">
        <v>7.57</v>
      </c>
      <c r="I11">
        <v>10430</v>
      </c>
      <c r="J11">
        <v>97.856899999999996</v>
      </c>
      <c r="K11">
        <v>51.06</v>
      </c>
      <c r="L11">
        <f t="shared" si="0"/>
        <v>483.15899999999999</v>
      </c>
      <c r="M11">
        <v>510.18</v>
      </c>
    </row>
    <row r="12" spans="1:23" x14ac:dyDescent="0.3">
      <c r="A12" s="2">
        <v>42422</v>
      </c>
      <c r="B12" s="3">
        <v>0.51406249999999998</v>
      </c>
      <c r="C12">
        <v>383</v>
      </c>
      <c r="D12">
        <v>53.08</v>
      </c>
      <c r="E12">
        <v>30.05</v>
      </c>
      <c r="F12">
        <v>29.622</v>
      </c>
      <c r="G12">
        <v>2.629</v>
      </c>
      <c r="H12">
        <v>7.57</v>
      </c>
      <c r="I12">
        <v>10308</v>
      </c>
      <c r="J12">
        <v>96.003500000000003</v>
      </c>
      <c r="K12">
        <v>50.63</v>
      </c>
      <c r="L12">
        <f t="shared" si="0"/>
        <v>480.13</v>
      </c>
      <c r="M12">
        <v>510.18</v>
      </c>
    </row>
    <row r="13" spans="1:23" x14ac:dyDescent="0.3">
      <c r="A13" s="2">
        <v>42422</v>
      </c>
      <c r="B13" s="3">
        <v>0.51436342592592588</v>
      </c>
      <c r="C13">
        <v>409</v>
      </c>
      <c r="D13">
        <v>52.9</v>
      </c>
      <c r="E13">
        <v>33.101999999999997</v>
      </c>
      <c r="F13">
        <v>29.626999999999999</v>
      </c>
      <c r="G13">
        <v>2.6549999999999998</v>
      </c>
      <c r="H13">
        <v>7.55</v>
      </c>
      <c r="I13">
        <v>10169</v>
      </c>
      <c r="J13">
        <v>94.4756</v>
      </c>
      <c r="K13">
        <v>50.59</v>
      </c>
      <c r="L13">
        <f t="shared" si="0"/>
        <v>477.07800000000003</v>
      </c>
      <c r="M13">
        <v>510.18</v>
      </c>
    </row>
    <row r="14" spans="1:23" x14ac:dyDescent="0.3">
      <c r="A14" s="2">
        <v>42422</v>
      </c>
      <c r="B14" s="3">
        <v>0.51466435185185189</v>
      </c>
      <c r="C14">
        <v>435</v>
      </c>
      <c r="D14">
        <v>52.63</v>
      </c>
      <c r="E14">
        <v>35.981000000000002</v>
      </c>
      <c r="F14">
        <v>29.631</v>
      </c>
      <c r="G14">
        <v>2.6549999999999998</v>
      </c>
      <c r="H14">
        <v>7.56</v>
      </c>
      <c r="I14">
        <v>10077</v>
      </c>
      <c r="J14">
        <v>93.282399999999996</v>
      </c>
      <c r="K14">
        <v>51.03</v>
      </c>
      <c r="L14">
        <f t="shared" si="0"/>
        <v>474.19900000000001</v>
      </c>
      <c r="M14">
        <v>510.18</v>
      </c>
    </row>
    <row r="15" spans="1:23" x14ac:dyDescent="0.3">
      <c r="A15" s="2">
        <v>42422</v>
      </c>
      <c r="B15" s="3">
        <v>0.51497685185185182</v>
      </c>
      <c r="C15">
        <v>462</v>
      </c>
      <c r="D15">
        <v>52.34</v>
      </c>
      <c r="E15">
        <v>39.011000000000003</v>
      </c>
      <c r="F15">
        <v>29.634</v>
      </c>
      <c r="G15">
        <v>2.629</v>
      </c>
      <c r="H15">
        <v>7.55</v>
      </c>
      <c r="I15">
        <v>9921</v>
      </c>
      <c r="J15">
        <v>91.491600000000005</v>
      </c>
      <c r="K15">
        <v>50.92</v>
      </c>
      <c r="L15">
        <f t="shared" si="0"/>
        <v>471.16899999999998</v>
      </c>
      <c r="M15">
        <v>510.18</v>
      </c>
    </row>
    <row r="16" spans="1:23" x14ac:dyDescent="0.3">
      <c r="A16" s="2">
        <v>42422</v>
      </c>
      <c r="B16" s="3">
        <v>0.51542824074074078</v>
      </c>
      <c r="C16">
        <v>501</v>
      </c>
      <c r="D16">
        <v>52.13</v>
      </c>
      <c r="E16">
        <v>42.003999999999998</v>
      </c>
      <c r="F16">
        <v>29.638999999999999</v>
      </c>
      <c r="G16">
        <v>2.6549999999999998</v>
      </c>
      <c r="H16">
        <v>7.55</v>
      </c>
      <c r="I16">
        <v>9749</v>
      </c>
      <c r="J16">
        <v>89.648899999999998</v>
      </c>
      <c r="K16">
        <v>50.33</v>
      </c>
      <c r="L16">
        <f t="shared" si="0"/>
        <v>468.17599999999999</v>
      </c>
      <c r="M16">
        <v>510.18</v>
      </c>
    </row>
    <row r="17" spans="1:13" x14ac:dyDescent="0.3">
      <c r="A17" s="2">
        <v>42422</v>
      </c>
      <c r="B17" s="3">
        <v>0.51574074074074072</v>
      </c>
      <c r="C17">
        <v>528</v>
      </c>
      <c r="D17">
        <v>51.81</v>
      </c>
      <c r="E17">
        <v>45.026000000000003</v>
      </c>
      <c r="F17">
        <v>29.643000000000001</v>
      </c>
      <c r="G17">
        <v>2.629</v>
      </c>
      <c r="H17">
        <v>7.53</v>
      </c>
      <c r="I17">
        <v>9608</v>
      </c>
      <c r="J17">
        <v>87.976500000000001</v>
      </c>
      <c r="K17">
        <v>51.04</v>
      </c>
      <c r="L17">
        <f t="shared" si="0"/>
        <v>465.154</v>
      </c>
      <c r="M17">
        <v>510.18</v>
      </c>
    </row>
    <row r="18" spans="1:13" x14ac:dyDescent="0.3">
      <c r="A18" s="2">
        <v>42422</v>
      </c>
      <c r="B18" s="3">
        <v>0.51627314814814818</v>
      </c>
      <c r="C18">
        <v>574</v>
      </c>
      <c r="D18">
        <v>51.08</v>
      </c>
      <c r="E18">
        <v>48.073</v>
      </c>
      <c r="F18">
        <v>29.643000000000001</v>
      </c>
      <c r="G18">
        <v>2.6549999999999998</v>
      </c>
      <c r="H18">
        <v>7.51</v>
      </c>
      <c r="I18">
        <v>9189</v>
      </c>
      <c r="J18">
        <v>83.357900000000001</v>
      </c>
      <c r="K18">
        <v>53</v>
      </c>
      <c r="L18">
        <f t="shared" si="0"/>
        <v>462.10700000000003</v>
      </c>
      <c r="M18">
        <v>510.18</v>
      </c>
    </row>
    <row r="19" spans="1:13" x14ac:dyDescent="0.3">
      <c r="A19" s="2">
        <v>42422</v>
      </c>
      <c r="B19" s="3">
        <v>0.51649305555555558</v>
      </c>
      <c r="C19">
        <v>593</v>
      </c>
      <c r="D19">
        <v>50.6</v>
      </c>
      <c r="E19">
        <v>50.972000000000001</v>
      </c>
      <c r="F19">
        <v>29.645</v>
      </c>
      <c r="G19">
        <v>2.629</v>
      </c>
      <c r="H19">
        <v>7.47</v>
      </c>
      <c r="I19">
        <v>8946</v>
      </c>
      <c r="J19">
        <v>80.650599999999997</v>
      </c>
      <c r="K19">
        <v>54.49</v>
      </c>
      <c r="L19">
        <f t="shared" si="0"/>
        <v>459.20800000000003</v>
      </c>
      <c r="M19">
        <v>510.18</v>
      </c>
    </row>
    <row r="20" spans="1:13" x14ac:dyDescent="0.3">
      <c r="A20" s="2">
        <v>42422</v>
      </c>
      <c r="B20" s="3">
        <v>0.51687499999999997</v>
      </c>
      <c r="C20">
        <v>626</v>
      </c>
      <c r="D20">
        <v>50.01</v>
      </c>
      <c r="E20">
        <v>53.957999999999998</v>
      </c>
      <c r="F20">
        <v>29.646999999999998</v>
      </c>
      <c r="G20">
        <v>2.6549999999999998</v>
      </c>
      <c r="H20">
        <v>7.45</v>
      </c>
      <c r="I20">
        <v>8593</v>
      </c>
      <c r="J20">
        <v>76.857600000000005</v>
      </c>
      <c r="K20">
        <v>54.94</v>
      </c>
      <c r="L20">
        <f t="shared" si="0"/>
        <v>456.22199999999998</v>
      </c>
      <c r="M20">
        <v>510.18</v>
      </c>
    </row>
    <row r="21" spans="1:13" x14ac:dyDescent="0.3">
      <c r="A21" s="2">
        <v>42422</v>
      </c>
      <c r="B21" s="3">
        <v>0.51763888888888887</v>
      </c>
      <c r="C21">
        <v>692</v>
      </c>
      <c r="D21">
        <v>49.8</v>
      </c>
      <c r="E21">
        <v>57.088999999999999</v>
      </c>
      <c r="F21">
        <v>29.655000000000001</v>
      </c>
      <c r="G21">
        <v>2.629</v>
      </c>
      <c r="H21">
        <v>7.44</v>
      </c>
      <c r="I21">
        <v>8343</v>
      </c>
      <c r="J21">
        <v>74.396799999999999</v>
      </c>
      <c r="K21">
        <v>55.26</v>
      </c>
      <c r="L21">
        <f t="shared" si="0"/>
        <v>453.09100000000001</v>
      </c>
      <c r="M21">
        <v>510.18</v>
      </c>
    </row>
    <row r="22" spans="1:13" x14ac:dyDescent="0.3">
      <c r="A22" s="2">
        <v>42422</v>
      </c>
      <c r="B22" s="3">
        <v>0.51793981481481477</v>
      </c>
      <c r="C22">
        <v>718</v>
      </c>
      <c r="D22">
        <v>49.73</v>
      </c>
      <c r="E22">
        <v>59.932000000000002</v>
      </c>
      <c r="F22">
        <v>29.66</v>
      </c>
      <c r="G22">
        <v>2.629</v>
      </c>
      <c r="H22">
        <v>7.42</v>
      </c>
      <c r="I22">
        <v>8291</v>
      </c>
      <c r="J22">
        <v>73.859200000000001</v>
      </c>
      <c r="K22">
        <v>55.49</v>
      </c>
      <c r="L22">
        <f t="shared" si="0"/>
        <v>450.24799999999999</v>
      </c>
      <c r="M22">
        <v>510.18</v>
      </c>
    </row>
    <row r="23" spans="1:13" x14ac:dyDescent="0.3">
      <c r="A23" s="2">
        <v>42422</v>
      </c>
      <c r="B23" s="3">
        <v>0.51847222222222222</v>
      </c>
      <c r="C23">
        <v>764</v>
      </c>
      <c r="D23">
        <v>49.32</v>
      </c>
      <c r="E23">
        <v>70.138000000000005</v>
      </c>
      <c r="F23">
        <v>29.667999999999999</v>
      </c>
      <c r="G23">
        <v>2.629</v>
      </c>
      <c r="H23">
        <v>7.41</v>
      </c>
      <c r="I23">
        <v>8315</v>
      </c>
      <c r="J23">
        <v>73.644099999999995</v>
      </c>
      <c r="K23">
        <v>55.52</v>
      </c>
      <c r="L23">
        <f t="shared" si="0"/>
        <v>440.04200000000003</v>
      </c>
      <c r="M23">
        <v>510.18</v>
      </c>
    </row>
    <row r="24" spans="1:13" x14ac:dyDescent="0.3">
      <c r="A24" s="2">
        <v>42422</v>
      </c>
      <c r="B24" s="3">
        <v>0.51885416666666673</v>
      </c>
      <c r="C24">
        <v>797</v>
      </c>
      <c r="D24">
        <v>49.15</v>
      </c>
      <c r="E24">
        <v>79.754999999999995</v>
      </c>
      <c r="F24">
        <v>29.677</v>
      </c>
      <c r="G24">
        <v>2.629</v>
      </c>
      <c r="H24">
        <v>7.39</v>
      </c>
      <c r="I24">
        <v>8385</v>
      </c>
      <c r="J24">
        <v>74.082899999999995</v>
      </c>
      <c r="K24">
        <v>55.57</v>
      </c>
      <c r="L24">
        <f t="shared" si="0"/>
        <v>430.42500000000001</v>
      </c>
      <c r="M24">
        <v>510.18</v>
      </c>
    </row>
    <row r="25" spans="1:13" x14ac:dyDescent="0.3">
      <c r="A25" s="2">
        <v>42422</v>
      </c>
      <c r="B25" s="3">
        <v>0.51931712962962961</v>
      </c>
      <c r="C25">
        <v>837</v>
      </c>
      <c r="D25">
        <v>48.92</v>
      </c>
      <c r="E25">
        <v>90.013000000000005</v>
      </c>
      <c r="F25">
        <v>29.687000000000001</v>
      </c>
      <c r="G25">
        <v>2.6549999999999998</v>
      </c>
      <c r="H25">
        <v>7.36</v>
      </c>
      <c r="I25">
        <v>8701</v>
      </c>
      <c r="J25">
        <v>76.605199999999996</v>
      </c>
      <c r="K25">
        <v>55.31</v>
      </c>
      <c r="L25">
        <f t="shared" si="0"/>
        <v>420.16700000000003</v>
      </c>
      <c r="M25">
        <v>510.18</v>
      </c>
    </row>
    <row r="26" spans="1:13" x14ac:dyDescent="0.3">
      <c r="A26" s="2">
        <v>42422</v>
      </c>
      <c r="B26" s="3">
        <v>0.52038194444444441</v>
      </c>
      <c r="C26">
        <v>929</v>
      </c>
      <c r="D26">
        <v>48.64</v>
      </c>
      <c r="E26">
        <v>100.13200000000001</v>
      </c>
      <c r="F26">
        <v>29.707000000000001</v>
      </c>
      <c r="G26">
        <v>2.629</v>
      </c>
      <c r="H26">
        <v>7.36</v>
      </c>
      <c r="I26">
        <v>9463</v>
      </c>
      <c r="J26">
        <v>82.955399999999997</v>
      </c>
      <c r="K26">
        <v>54.92</v>
      </c>
      <c r="L26">
        <f t="shared" si="0"/>
        <v>410.048</v>
      </c>
      <c r="M26">
        <v>510.18</v>
      </c>
    </row>
    <row r="27" spans="1:13" x14ac:dyDescent="0.3">
      <c r="A27" s="2">
        <v>42422</v>
      </c>
      <c r="B27" s="3">
        <v>0.52129629629629626</v>
      </c>
      <c r="C27">
        <v>1008</v>
      </c>
      <c r="D27">
        <v>48.33</v>
      </c>
      <c r="E27">
        <v>110.01900000000001</v>
      </c>
      <c r="F27">
        <v>29.713999999999999</v>
      </c>
      <c r="G27">
        <v>2.629</v>
      </c>
      <c r="H27">
        <v>7.35</v>
      </c>
      <c r="I27">
        <v>9704</v>
      </c>
      <c r="J27">
        <v>84.699799999999996</v>
      </c>
      <c r="K27">
        <v>54.83</v>
      </c>
      <c r="L27">
        <f t="shared" si="0"/>
        <v>400.161</v>
      </c>
      <c r="M27">
        <v>510.18</v>
      </c>
    </row>
    <row r="28" spans="1:13" x14ac:dyDescent="0.3">
      <c r="A28" s="2">
        <v>42422</v>
      </c>
      <c r="B28" s="3">
        <v>0.52173611111111107</v>
      </c>
      <c r="C28">
        <v>1046</v>
      </c>
      <c r="D28">
        <v>48.09</v>
      </c>
      <c r="E28">
        <v>120</v>
      </c>
      <c r="F28">
        <v>29.722999999999999</v>
      </c>
      <c r="G28">
        <v>2.629</v>
      </c>
      <c r="H28">
        <v>7.35</v>
      </c>
      <c r="I28">
        <v>9896</v>
      </c>
      <c r="J28">
        <v>86.069199999999995</v>
      </c>
      <c r="K28">
        <v>54.59</v>
      </c>
      <c r="L28">
        <f t="shared" si="0"/>
        <v>390.18</v>
      </c>
      <c r="M28">
        <v>510.18</v>
      </c>
    </row>
    <row r="29" spans="1:13" x14ac:dyDescent="0.3">
      <c r="A29" s="2">
        <v>42422</v>
      </c>
      <c r="B29" s="3">
        <v>0.52233796296296298</v>
      </c>
      <c r="C29">
        <v>1098</v>
      </c>
      <c r="D29">
        <v>47.95</v>
      </c>
      <c r="E29">
        <v>129.97399999999999</v>
      </c>
      <c r="F29">
        <v>29.739000000000001</v>
      </c>
      <c r="G29">
        <v>2.629</v>
      </c>
      <c r="H29">
        <v>7.33</v>
      </c>
      <c r="I29">
        <v>9951</v>
      </c>
      <c r="J29">
        <v>86.342100000000002</v>
      </c>
      <c r="K29">
        <v>54.47</v>
      </c>
      <c r="L29">
        <f t="shared" si="0"/>
        <v>380.20600000000002</v>
      </c>
      <c r="M29">
        <v>510.18</v>
      </c>
    </row>
    <row r="30" spans="1:13" x14ac:dyDescent="0.3">
      <c r="A30" s="2">
        <v>42422</v>
      </c>
      <c r="B30" s="3">
        <v>0.52303240740740742</v>
      </c>
      <c r="C30">
        <v>1158</v>
      </c>
      <c r="D30">
        <v>47.76</v>
      </c>
      <c r="E30">
        <v>139.90700000000001</v>
      </c>
      <c r="F30">
        <v>29.751999999999999</v>
      </c>
      <c r="G30">
        <v>2.629</v>
      </c>
      <c r="H30">
        <v>7.32</v>
      </c>
      <c r="I30">
        <v>10003</v>
      </c>
      <c r="J30">
        <v>86.539000000000001</v>
      </c>
      <c r="K30">
        <v>54.24</v>
      </c>
      <c r="L30">
        <f t="shared" si="0"/>
        <v>370.27300000000002</v>
      </c>
      <c r="M30">
        <v>510.18</v>
      </c>
    </row>
    <row r="31" spans="1:13" x14ac:dyDescent="0.3">
      <c r="A31" s="2">
        <v>42422</v>
      </c>
      <c r="B31" s="3">
        <v>0.52363425925925922</v>
      </c>
      <c r="C31">
        <v>1210</v>
      </c>
      <c r="D31">
        <v>47.76</v>
      </c>
      <c r="E31">
        <v>140.08799999999999</v>
      </c>
      <c r="F31">
        <v>29.756</v>
      </c>
      <c r="G31">
        <v>2.629</v>
      </c>
      <c r="H31">
        <v>7.3</v>
      </c>
      <c r="I31">
        <v>10032</v>
      </c>
      <c r="J31">
        <v>86.784999999999997</v>
      </c>
      <c r="K31">
        <v>54.24</v>
      </c>
      <c r="L31">
        <f t="shared" si="0"/>
        <v>370.09199999999998</v>
      </c>
      <c r="M31">
        <v>510.18</v>
      </c>
    </row>
    <row r="32" spans="1:13" x14ac:dyDescent="0.3">
      <c r="A32" s="2">
        <v>42422</v>
      </c>
      <c r="B32" s="3">
        <v>0.52401620370370372</v>
      </c>
      <c r="C32">
        <v>1243</v>
      </c>
      <c r="D32">
        <v>47.67</v>
      </c>
      <c r="E32">
        <v>150.13399999999999</v>
      </c>
      <c r="F32">
        <v>29.762</v>
      </c>
      <c r="G32">
        <v>2.629</v>
      </c>
      <c r="H32">
        <v>7.31</v>
      </c>
      <c r="I32">
        <v>10037</v>
      </c>
      <c r="J32">
        <v>86.687799999999996</v>
      </c>
      <c r="K32">
        <v>54.1</v>
      </c>
      <c r="L32">
        <f t="shared" si="0"/>
        <v>360.04600000000005</v>
      </c>
      <c r="M32">
        <v>510.18</v>
      </c>
    </row>
    <row r="33" spans="1:13" x14ac:dyDescent="0.3">
      <c r="A33" s="2">
        <v>42422</v>
      </c>
      <c r="B33" s="3">
        <v>0.52462962962962967</v>
      </c>
      <c r="C33">
        <v>1296</v>
      </c>
      <c r="D33">
        <v>47.53</v>
      </c>
      <c r="E33">
        <v>159.97300000000001</v>
      </c>
      <c r="F33">
        <v>29.773</v>
      </c>
      <c r="G33">
        <v>2.629</v>
      </c>
      <c r="H33">
        <v>7.28</v>
      </c>
      <c r="I33">
        <v>10036</v>
      </c>
      <c r="J33">
        <v>86.488799999999998</v>
      </c>
      <c r="K33">
        <v>53.94</v>
      </c>
      <c r="L33">
        <f t="shared" si="0"/>
        <v>350.20699999999999</v>
      </c>
      <c r="M33">
        <v>510.18</v>
      </c>
    </row>
    <row r="34" spans="1:13" x14ac:dyDescent="0.3">
      <c r="A34" s="2">
        <v>42422</v>
      </c>
      <c r="B34" s="3">
        <v>0.52508101851851852</v>
      </c>
      <c r="C34">
        <v>1335</v>
      </c>
      <c r="D34">
        <v>47.45</v>
      </c>
      <c r="E34">
        <v>170.07400000000001</v>
      </c>
      <c r="F34">
        <v>29.786000000000001</v>
      </c>
      <c r="G34">
        <v>2.629</v>
      </c>
      <c r="H34">
        <v>7.3</v>
      </c>
      <c r="I34">
        <v>10075</v>
      </c>
      <c r="J34">
        <v>86.696799999999996</v>
      </c>
      <c r="K34">
        <v>53.88</v>
      </c>
      <c r="L34">
        <f t="shared" si="0"/>
        <v>340.10599999999999</v>
      </c>
      <c r="M34">
        <v>510.18</v>
      </c>
    </row>
    <row r="35" spans="1:13" x14ac:dyDescent="0.3">
      <c r="A35" s="2">
        <v>42422</v>
      </c>
      <c r="B35" s="3">
        <v>0.52539351851851845</v>
      </c>
      <c r="C35">
        <v>1362</v>
      </c>
      <c r="D35">
        <v>47.4</v>
      </c>
      <c r="E35">
        <v>180.053</v>
      </c>
      <c r="F35">
        <v>29.797000000000001</v>
      </c>
      <c r="G35">
        <v>2.629</v>
      </c>
      <c r="H35">
        <v>7.28</v>
      </c>
      <c r="I35">
        <v>10070</v>
      </c>
      <c r="J35">
        <v>86.562100000000001</v>
      </c>
      <c r="K35">
        <v>54.01</v>
      </c>
      <c r="L35">
        <f t="shared" si="0"/>
        <v>330.12700000000001</v>
      </c>
      <c r="M35">
        <v>510.18</v>
      </c>
    </row>
    <row r="36" spans="1:13" x14ac:dyDescent="0.3">
      <c r="A36" s="2">
        <v>42422</v>
      </c>
      <c r="B36" s="3">
        <v>0.52577546296296296</v>
      </c>
      <c r="C36">
        <v>1395</v>
      </c>
      <c r="D36">
        <v>47.4</v>
      </c>
      <c r="E36">
        <v>190.04900000000001</v>
      </c>
      <c r="F36">
        <v>29.809000000000001</v>
      </c>
      <c r="G36">
        <v>2.629</v>
      </c>
      <c r="H36">
        <v>7.29</v>
      </c>
      <c r="I36">
        <v>10032</v>
      </c>
      <c r="J36">
        <v>86.2102</v>
      </c>
      <c r="K36">
        <v>54.12</v>
      </c>
      <c r="L36">
        <f t="shared" si="0"/>
        <v>320.13099999999997</v>
      </c>
      <c r="M36">
        <v>510.18</v>
      </c>
    </row>
    <row r="37" spans="1:13" x14ac:dyDescent="0.3">
      <c r="A37" s="2">
        <v>42422</v>
      </c>
      <c r="B37" s="3">
        <v>0.52622685185185192</v>
      </c>
      <c r="C37">
        <v>1434</v>
      </c>
      <c r="D37">
        <v>47.56</v>
      </c>
      <c r="E37">
        <v>194.13300000000001</v>
      </c>
      <c r="F37">
        <v>29.818000000000001</v>
      </c>
      <c r="G37">
        <v>2.629</v>
      </c>
      <c r="H37">
        <v>7.34</v>
      </c>
      <c r="I37">
        <v>9747</v>
      </c>
      <c r="J37">
        <v>83.915400000000005</v>
      </c>
      <c r="K37">
        <v>85.75</v>
      </c>
      <c r="L37">
        <f t="shared" si="0"/>
        <v>316.04700000000003</v>
      </c>
      <c r="M37">
        <v>510.18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A0A5-4AAA-437E-A9D1-1022033B64F2}">
  <sheetPr codeName="Sheet23"/>
  <dimension ref="A1:W3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0.60880787037037043</v>
      </c>
      <c r="C2">
        <v>60</v>
      </c>
      <c r="D2">
        <v>60.89</v>
      </c>
      <c r="E2">
        <v>0.21199999999999999</v>
      </c>
      <c r="F2">
        <v>29.253</v>
      </c>
      <c r="G2">
        <v>2.8889999999999998</v>
      </c>
      <c r="H2">
        <v>7.31</v>
      </c>
      <c r="I2">
        <v>10536</v>
      </c>
      <c r="J2">
        <v>109.36320000000001</v>
      </c>
      <c r="K2">
        <v>53.03</v>
      </c>
      <c r="L2">
        <f>M2-E2</f>
        <v>540.13800000000003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0.60895833333333338</v>
      </c>
      <c r="C3">
        <v>73</v>
      </c>
      <c r="D3">
        <v>60.78</v>
      </c>
      <c r="E3">
        <v>0.224</v>
      </c>
      <c r="F3">
        <v>29.254999999999999</v>
      </c>
      <c r="G3">
        <v>2.863</v>
      </c>
      <c r="H3">
        <v>7.29</v>
      </c>
      <c r="I3">
        <v>10550</v>
      </c>
      <c r="J3">
        <v>109.3502</v>
      </c>
      <c r="K3">
        <v>52.97</v>
      </c>
      <c r="L3">
        <f t="shared" ref="L3:L38" si="0">M3-E3</f>
        <v>540.12599999999998</v>
      </c>
      <c r="M3">
        <v>540.35</v>
      </c>
    </row>
    <row r="4" spans="1:23" x14ac:dyDescent="0.3">
      <c r="A4" s="2">
        <v>42458</v>
      </c>
      <c r="B4" s="3">
        <v>0.60942129629629627</v>
      </c>
      <c r="C4">
        <v>113</v>
      </c>
      <c r="D4">
        <v>60.62</v>
      </c>
      <c r="E4">
        <v>2.968</v>
      </c>
      <c r="F4">
        <v>29.254999999999999</v>
      </c>
      <c r="G4">
        <v>2.863</v>
      </c>
      <c r="H4">
        <v>7.31</v>
      </c>
      <c r="I4">
        <v>10199</v>
      </c>
      <c r="J4">
        <v>105.52509999999999</v>
      </c>
      <c r="K4">
        <v>58.88</v>
      </c>
      <c r="L4">
        <f t="shared" si="0"/>
        <v>537.38200000000006</v>
      </c>
      <c r="M4">
        <v>540.35</v>
      </c>
    </row>
    <row r="5" spans="1:23" x14ac:dyDescent="0.3">
      <c r="A5" s="2">
        <v>42458</v>
      </c>
      <c r="B5" s="3">
        <v>0.60995370370370372</v>
      </c>
      <c r="C5">
        <v>159</v>
      </c>
      <c r="D5">
        <v>60.14</v>
      </c>
      <c r="E5">
        <v>5.9550000000000001</v>
      </c>
      <c r="F5">
        <v>29.254000000000001</v>
      </c>
      <c r="G5">
        <v>2.863</v>
      </c>
      <c r="H5">
        <v>7.31</v>
      </c>
      <c r="I5">
        <v>10012</v>
      </c>
      <c r="J5">
        <v>103.0057</v>
      </c>
      <c r="K5">
        <v>58.46</v>
      </c>
      <c r="L5">
        <f t="shared" si="0"/>
        <v>534.39499999999998</v>
      </c>
      <c r="M5">
        <v>540.35</v>
      </c>
    </row>
    <row r="6" spans="1:23" x14ac:dyDescent="0.3">
      <c r="A6" s="2">
        <v>42458</v>
      </c>
      <c r="B6" s="3">
        <v>0.61048611111111117</v>
      </c>
      <c r="C6">
        <v>205</v>
      </c>
      <c r="D6">
        <v>60.11</v>
      </c>
      <c r="E6">
        <v>9.0709999999999997</v>
      </c>
      <c r="F6">
        <v>29.268000000000001</v>
      </c>
      <c r="G6">
        <v>2.863</v>
      </c>
      <c r="H6">
        <v>7.32</v>
      </c>
      <c r="I6">
        <v>9955</v>
      </c>
      <c r="J6">
        <v>102.3336</v>
      </c>
      <c r="K6">
        <v>58.36</v>
      </c>
      <c r="L6">
        <f t="shared" si="0"/>
        <v>531.279</v>
      </c>
      <c r="M6">
        <v>540.35</v>
      </c>
    </row>
    <row r="7" spans="1:23" x14ac:dyDescent="0.3">
      <c r="A7" s="2">
        <v>42458</v>
      </c>
      <c r="B7" s="3">
        <v>0.61086805555555557</v>
      </c>
      <c r="C7">
        <v>238</v>
      </c>
      <c r="D7">
        <v>60.1</v>
      </c>
      <c r="E7">
        <v>12.045</v>
      </c>
      <c r="F7">
        <v>29.273</v>
      </c>
      <c r="G7">
        <v>2.863</v>
      </c>
      <c r="H7">
        <v>7.32</v>
      </c>
      <c r="I7">
        <v>9953</v>
      </c>
      <c r="J7">
        <v>102.2688</v>
      </c>
      <c r="K7">
        <v>58.26</v>
      </c>
      <c r="L7">
        <f t="shared" si="0"/>
        <v>528.30500000000006</v>
      </c>
      <c r="M7">
        <v>540.35</v>
      </c>
    </row>
    <row r="8" spans="1:23" x14ac:dyDescent="0.3">
      <c r="A8" s="2">
        <v>42458</v>
      </c>
      <c r="B8" s="3">
        <v>0.61155092592592586</v>
      </c>
      <c r="C8">
        <v>297</v>
      </c>
      <c r="D8">
        <v>60.09</v>
      </c>
      <c r="E8">
        <v>15.004</v>
      </c>
      <c r="F8">
        <v>29.268999999999998</v>
      </c>
      <c r="G8">
        <v>2.863</v>
      </c>
      <c r="H8">
        <v>7.35</v>
      </c>
      <c r="I8">
        <v>9937</v>
      </c>
      <c r="J8">
        <v>102.1117</v>
      </c>
      <c r="K8">
        <v>58.18</v>
      </c>
      <c r="L8">
        <f t="shared" si="0"/>
        <v>525.346</v>
      </c>
      <c r="M8">
        <v>540.35</v>
      </c>
    </row>
    <row r="9" spans="1:23" x14ac:dyDescent="0.3">
      <c r="A9" s="2">
        <v>42458</v>
      </c>
      <c r="B9" s="3">
        <v>0.61163194444444446</v>
      </c>
      <c r="C9">
        <v>304</v>
      </c>
      <c r="D9">
        <v>60.1</v>
      </c>
      <c r="E9">
        <v>14.987</v>
      </c>
      <c r="F9">
        <v>29.27</v>
      </c>
      <c r="G9">
        <v>2.863</v>
      </c>
      <c r="H9">
        <v>7.36</v>
      </c>
      <c r="I9">
        <v>9944</v>
      </c>
      <c r="J9">
        <v>102.18689999999999</v>
      </c>
      <c r="K9">
        <v>58.17</v>
      </c>
      <c r="L9">
        <f t="shared" si="0"/>
        <v>525.36300000000006</v>
      </c>
      <c r="M9">
        <v>540.35</v>
      </c>
    </row>
    <row r="10" spans="1:23" x14ac:dyDescent="0.3">
      <c r="A10" s="2">
        <v>42458</v>
      </c>
      <c r="B10" s="3">
        <v>0.61201388888888886</v>
      </c>
      <c r="C10">
        <v>337</v>
      </c>
      <c r="D10">
        <v>60.05</v>
      </c>
      <c r="E10">
        <v>18.027999999999999</v>
      </c>
      <c r="F10">
        <v>29.277999999999999</v>
      </c>
      <c r="G10">
        <v>2.863</v>
      </c>
      <c r="H10">
        <v>7.35</v>
      </c>
      <c r="I10">
        <v>9931</v>
      </c>
      <c r="J10">
        <v>101.965</v>
      </c>
      <c r="K10">
        <v>58.1</v>
      </c>
      <c r="L10">
        <f t="shared" si="0"/>
        <v>522.322</v>
      </c>
      <c r="M10">
        <v>540.35</v>
      </c>
    </row>
    <row r="11" spans="1:23" x14ac:dyDescent="0.3">
      <c r="A11" s="2">
        <v>42458</v>
      </c>
      <c r="B11" s="3">
        <v>0.61231481481481487</v>
      </c>
      <c r="C11">
        <v>363</v>
      </c>
      <c r="D11">
        <v>60.04</v>
      </c>
      <c r="E11">
        <v>21.001999999999999</v>
      </c>
      <c r="F11">
        <v>29.279</v>
      </c>
      <c r="G11">
        <v>2.863</v>
      </c>
      <c r="H11">
        <v>7.34</v>
      </c>
      <c r="I11">
        <v>9933</v>
      </c>
      <c r="J11">
        <v>101.96420000000001</v>
      </c>
      <c r="K11">
        <v>58.05</v>
      </c>
      <c r="L11">
        <f t="shared" si="0"/>
        <v>519.34800000000007</v>
      </c>
      <c r="M11">
        <v>540.35</v>
      </c>
    </row>
    <row r="12" spans="1:23" x14ac:dyDescent="0.3">
      <c r="A12" s="2">
        <v>42458</v>
      </c>
      <c r="B12" s="3">
        <v>0.61261574074074077</v>
      </c>
      <c r="C12">
        <v>389</v>
      </c>
      <c r="D12">
        <v>60.05</v>
      </c>
      <c r="E12">
        <v>23.992000000000001</v>
      </c>
      <c r="F12">
        <v>29.28</v>
      </c>
      <c r="G12">
        <v>2.863</v>
      </c>
      <c r="H12">
        <v>7.36</v>
      </c>
      <c r="I12">
        <v>9925</v>
      </c>
      <c r="J12">
        <v>101.90130000000001</v>
      </c>
      <c r="K12">
        <v>58.01</v>
      </c>
      <c r="L12">
        <f t="shared" si="0"/>
        <v>516.35800000000006</v>
      </c>
      <c r="M12">
        <v>540.35</v>
      </c>
    </row>
    <row r="13" spans="1:23" x14ac:dyDescent="0.3">
      <c r="A13" s="2">
        <v>42458</v>
      </c>
      <c r="B13" s="3">
        <v>0.61299768518518516</v>
      </c>
      <c r="C13">
        <v>422</v>
      </c>
      <c r="D13">
        <v>59.36</v>
      </c>
      <c r="E13">
        <v>26.734000000000002</v>
      </c>
      <c r="F13">
        <v>29.273</v>
      </c>
      <c r="G13">
        <v>2.863</v>
      </c>
      <c r="H13">
        <v>7.36</v>
      </c>
      <c r="I13">
        <v>9881</v>
      </c>
      <c r="J13">
        <v>100.6378</v>
      </c>
      <c r="K13">
        <v>57.75</v>
      </c>
      <c r="L13">
        <f t="shared" si="0"/>
        <v>513.61599999999999</v>
      </c>
      <c r="M13">
        <v>540.35</v>
      </c>
    </row>
    <row r="14" spans="1:23" x14ac:dyDescent="0.3">
      <c r="A14" s="2">
        <v>42458</v>
      </c>
      <c r="B14" s="3">
        <v>0.61314814814814811</v>
      </c>
      <c r="C14">
        <v>435</v>
      </c>
      <c r="D14">
        <v>59.5</v>
      </c>
      <c r="E14">
        <v>26.975999999999999</v>
      </c>
      <c r="F14">
        <v>29.268000000000001</v>
      </c>
      <c r="G14">
        <v>2.863</v>
      </c>
      <c r="H14">
        <v>7.35</v>
      </c>
      <c r="I14">
        <v>9859</v>
      </c>
      <c r="J14">
        <v>100.598</v>
      </c>
      <c r="K14">
        <v>57.58</v>
      </c>
      <c r="L14">
        <f t="shared" si="0"/>
        <v>513.37400000000002</v>
      </c>
      <c r="M14">
        <v>540.35</v>
      </c>
    </row>
    <row r="15" spans="1:23" x14ac:dyDescent="0.3">
      <c r="A15" s="2">
        <v>42458</v>
      </c>
      <c r="B15" s="3">
        <v>0.61361111111111111</v>
      </c>
      <c r="C15">
        <v>475</v>
      </c>
      <c r="D15">
        <v>55.77</v>
      </c>
      <c r="E15">
        <v>29.975000000000001</v>
      </c>
      <c r="F15">
        <v>29.268000000000001</v>
      </c>
      <c r="G15">
        <v>2.863</v>
      </c>
      <c r="H15">
        <v>7.39</v>
      </c>
      <c r="I15">
        <v>8978</v>
      </c>
      <c r="J15">
        <v>87.546999999999997</v>
      </c>
      <c r="K15">
        <v>57.33</v>
      </c>
      <c r="L15">
        <f t="shared" si="0"/>
        <v>510.375</v>
      </c>
      <c r="M15">
        <v>540.35</v>
      </c>
    </row>
    <row r="16" spans="1:23" x14ac:dyDescent="0.3">
      <c r="A16" s="2">
        <v>42458</v>
      </c>
      <c r="B16" s="3">
        <v>0.61414351851851856</v>
      </c>
      <c r="C16">
        <v>521</v>
      </c>
      <c r="D16">
        <v>51.72</v>
      </c>
      <c r="E16">
        <v>33.052999999999997</v>
      </c>
      <c r="F16">
        <v>29.263000000000002</v>
      </c>
      <c r="G16">
        <v>2.8370000000000002</v>
      </c>
      <c r="H16">
        <v>7.36</v>
      </c>
      <c r="I16">
        <v>8356</v>
      </c>
      <c r="J16">
        <v>77.436499999999995</v>
      </c>
      <c r="K16">
        <v>55.65</v>
      </c>
      <c r="L16">
        <f t="shared" si="0"/>
        <v>507.29700000000003</v>
      </c>
      <c r="M16">
        <v>540.35</v>
      </c>
    </row>
    <row r="17" spans="1:13" x14ac:dyDescent="0.3">
      <c r="A17" s="2">
        <v>42458</v>
      </c>
      <c r="B17" s="3">
        <v>0.6149768518518518</v>
      </c>
      <c r="C17">
        <v>593</v>
      </c>
      <c r="D17">
        <v>50.45</v>
      </c>
      <c r="E17">
        <v>40.064</v>
      </c>
      <c r="F17">
        <v>29.263000000000002</v>
      </c>
      <c r="G17">
        <v>2.863</v>
      </c>
      <c r="H17">
        <v>7.36</v>
      </c>
      <c r="I17">
        <v>8523</v>
      </c>
      <c r="J17">
        <v>77.6999</v>
      </c>
      <c r="K17">
        <v>53.3</v>
      </c>
      <c r="L17">
        <f t="shared" si="0"/>
        <v>500.286</v>
      </c>
      <c r="M17">
        <v>540.35</v>
      </c>
    </row>
    <row r="18" spans="1:13" x14ac:dyDescent="0.3">
      <c r="A18" s="2">
        <v>42458</v>
      </c>
      <c r="B18" s="3">
        <v>0.6154398148148148</v>
      </c>
      <c r="C18">
        <v>633</v>
      </c>
      <c r="D18">
        <v>49.94</v>
      </c>
      <c r="E18">
        <v>50.095999999999997</v>
      </c>
      <c r="F18">
        <v>29.271000000000001</v>
      </c>
      <c r="G18">
        <v>2.863</v>
      </c>
      <c r="H18">
        <v>7.36</v>
      </c>
      <c r="I18">
        <v>8666</v>
      </c>
      <c r="J18">
        <v>78.453599999999994</v>
      </c>
      <c r="K18">
        <v>51.42</v>
      </c>
      <c r="L18">
        <f t="shared" si="0"/>
        <v>490.25400000000002</v>
      </c>
      <c r="M18">
        <v>540.35</v>
      </c>
    </row>
    <row r="19" spans="1:13" x14ac:dyDescent="0.3">
      <c r="A19" s="2">
        <v>42458</v>
      </c>
      <c r="B19" s="3">
        <v>0.61559027777777775</v>
      </c>
      <c r="C19">
        <v>646</v>
      </c>
      <c r="D19">
        <v>49.95</v>
      </c>
      <c r="E19">
        <v>50.070999999999998</v>
      </c>
      <c r="F19">
        <v>29.271000000000001</v>
      </c>
      <c r="G19">
        <v>2.863</v>
      </c>
      <c r="H19">
        <v>7.36</v>
      </c>
      <c r="I19">
        <v>8705</v>
      </c>
      <c r="J19">
        <v>78.803899999999999</v>
      </c>
      <c r="K19">
        <v>51.77</v>
      </c>
      <c r="L19">
        <f t="shared" si="0"/>
        <v>490.279</v>
      </c>
      <c r="M19">
        <v>540.35</v>
      </c>
    </row>
    <row r="20" spans="1:13" x14ac:dyDescent="0.3">
      <c r="A20" s="2">
        <v>42458</v>
      </c>
      <c r="B20" s="3">
        <v>0.61597222222222225</v>
      </c>
      <c r="C20">
        <v>679</v>
      </c>
      <c r="D20">
        <v>49.42</v>
      </c>
      <c r="E20">
        <v>59.811999999999998</v>
      </c>
      <c r="F20">
        <v>29.277999999999999</v>
      </c>
      <c r="G20">
        <v>2.863</v>
      </c>
      <c r="H20">
        <v>7.35</v>
      </c>
      <c r="I20">
        <v>9315</v>
      </c>
      <c r="J20">
        <v>83.724500000000006</v>
      </c>
      <c r="K20">
        <v>43.73</v>
      </c>
      <c r="L20">
        <f t="shared" si="0"/>
        <v>480.53800000000001</v>
      </c>
      <c r="M20">
        <v>540.35</v>
      </c>
    </row>
    <row r="21" spans="1:13" x14ac:dyDescent="0.3">
      <c r="A21" s="2">
        <v>42458</v>
      </c>
      <c r="B21" s="3">
        <v>0.61665509259259255</v>
      </c>
      <c r="C21">
        <v>738</v>
      </c>
      <c r="D21">
        <v>49.17</v>
      </c>
      <c r="E21">
        <v>69.960999999999999</v>
      </c>
      <c r="F21">
        <v>29.29</v>
      </c>
      <c r="G21">
        <v>2.863</v>
      </c>
      <c r="H21">
        <v>7.34</v>
      </c>
      <c r="I21">
        <v>9683</v>
      </c>
      <c r="J21">
        <v>86.716899999999995</v>
      </c>
      <c r="K21">
        <v>43.27</v>
      </c>
      <c r="L21">
        <f t="shared" si="0"/>
        <v>470.38900000000001</v>
      </c>
      <c r="M21">
        <v>540.35</v>
      </c>
    </row>
    <row r="22" spans="1:13" x14ac:dyDescent="0.3">
      <c r="A22" s="2">
        <v>42458</v>
      </c>
      <c r="B22" s="3">
        <v>0.61741898148148155</v>
      </c>
      <c r="C22">
        <v>804</v>
      </c>
      <c r="D22">
        <v>48.98</v>
      </c>
      <c r="E22">
        <v>80.238</v>
      </c>
      <c r="F22">
        <v>29.306999999999999</v>
      </c>
      <c r="G22">
        <v>2.863</v>
      </c>
      <c r="H22">
        <v>7.31</v>
      </c>
      <c r="I22">
        <v>9155</v>
      </c>
      <c r="J22">
        <v>81.737499999999997</v>
      </c>
      <c r="K22">
        <v>53.07</v>
      </c>
      <c r="L22">
        <f t="shared" si="0"/>
        <v>460.11200000000002</v>
      </c>
      <c r="M22">
        <v>540.35</v>
      </c>
    </row>
    <row r="23" spans="1:13" x14ac:dyDescent="0.3">
      <c r="A23" s="2">
        <v>42458</v>
      </c>
      <c r="B23" s="3">
        <v>0.6179513888888889</v>
      </c>
      <c r="C23">
        <v>850</v>
      </c>
      <c r="D23">
        <v>48.86</v>
      </c>
      <c r="E23">
        <v>89.847999999999999</v>
      </c>
      <c r="F23">
        <v>29.317</v>
      </c>
      <c r="G23">
        <v>2.8370000000000002</v>
      </c>
      <c r="H23">
        <v>7.3</v>
      </c>
      <c r="I23">
        <v>9199</v>
      </c>
      <c r="J23">
        <v>81.961299999999994</v>
      </c>
      <c r="K23">
        <v>52.5</v>
      </c>
      <c r="L23">
        <f t="shared" si="0"/>
        <v>450.50200000000001</v>
      </c>
      <c r="M23">
        <v>540.35</v>
      </c>
    </row>
    <row r="24" spans="1:13" x14ac:dyDescent="0.3">
      <c r="A24" s="2">
        <v>42458</v>
      </c>
      <c r="B24" s="3">
        <v>0.61878472222222225</v>
      </c>
      <c r="C24">
        <v>922</v>
      </c>
      <c r="D24">
        <v>48.68</v>
      </c>
      <c r="E24">
        <v>100.04900000000001</v>
      </c>
      <c r="F24">
        <v>29.335000000000001</v>
      </c>
      <c r="G24">
        <v>2.863</v>
      </c>
      <c r="H24">
        <v>7.29</v>
      </c>
      <c r="I24">
        <v>9487</v>
      </c>
      <c r="J24">
        <v>84.276300000000006</v>
      </c>
      <c r="K24">
        <v>51.32</v>
      </c>
      <c r="L24">
        <f t="shared" si="0"/>
        <v>440.30100000000004</v>
      </c>
      <c r="M24">
        <v>540.35</v>
      </c>
    </row>
    <row r="25" spans="1:13" x14ac:dyDescent="0.3">
      <c r="A25" s="2">
        <v>42458</v>
      </c>
      <c r="B25" s="3">
        <v>0.61954861111111115</v>
      </c>
      <c r="C25">
        <v>988</v>
      </c>
      <c r="D25">
        <v>48.52</v>
      </c>
      <c r="E25">
        <v>110.03</v>
      </c>
      <c r="F25">
        <v>29.347999999999999</v>
      </c>
      <c r="G25">
        <v>2.863</v>
      </c>
      <c r="H25">
        <v>7.26</v>
      </c>
      <c r="I25">
        <v>9552</v>
      </c>
      <c r="J25">
        <v>84.639099999999999</v>
      </c>
      <c r="K25">
        <v>50.67</v>
      </c>
      <c r="L25">
        <f t="shared" si="0"/>
        <v>430.32000000000005</v>
      </c>
      <c r="M25">
        <v>540.35</v>
      </c>
    </row>
    <row r="26" spans="1:13" x14ac:dyDescent="0.3">
      <c r="A26" s="2">
        <v>42458</v>
      </c>
      <c r="B26" s="3">
        <v>0.62023148148148144</v>
      </c>
      <c r="C26">
        <v>1047</v>
      </c>
      <c r="D26">
        <v>48.44</v>
      </c>
      <c r="E26">
        <v>120.101</v>
      </c>
      <c r="F26">
        <v>29.361999999999998</v>
      </c>
      <c r="G26">
        <v>2.863</v>
      </c>
      <c r="H26">
        <v>7.3</v>
      </c>
      <c r="I26">
        <v>9627</v>
      </c>
      <c r="J26">
        <v>85.169899999999998</v>
      </c>
      <c r="K26">
        <v>50.64</v>
      </c>
      <c r="L26">
        <f t="shared" si="0"/>
        <v>420.24900000000002</v>
      </c>
      <c r="M26">
        <v>540.35</v>
      </c>
    </row>
    <row r="27" spans="1:13" x14ac:dyDescent="0.3">
      <c r="A27" s="2">
        <v>42458</v>
      </c>
      <c r="B27" s="3">
        <v>0.6206828703703704</v>
      </c>
      <c r="C27">
        <v>1086</v>
      </c>
      <c r="D27">
        <v>48.33</v>
      </c>
      <c r="E27">
        <v>129.91499999999999</v>
      </c>
      <c r="F27">
        <v>29.37</v>
      </c>
      <c r="G27">
        <v>2.863</v>
      </c>
      <c r="H27">
        <v>7.27</v>
      </c>
      <c r="I27">
        <v>9655</v>
      </c>
      <c r="J27">
        <v>85.264099999999999</v>
      </c>
      <c r="K27">
        <v>50.59</v>
      </c>
      <c r="L27">
        <f t="shared" si="0"/>
        <v>410.43500000000006</v>
      </c>
      <c r="M27">
        <v>540.35</v>
      </c>
    </row>
    <row r="28" spans="1:13" x14ac:dyDescent="0.3">
      <c r="A28" s="2">
        <v>42458</v>
      </c>
      <c r="B28" s="3">
        <v>0.62106481481481479</v>
      </c>
      <c r="C28">
        <v>1119</v>
      </c>
      <c r="D28">
        <v>48.25</v>
      </c>
      <c r="E28">
        <v>140.08000000000001</v>
      </c>
      <c r="F28">
        <v>29.378</v>
      </c>
      <c r="G28">
        <v>2.863</v>
      </c>
      <c r="H28">
        <v>7.28</v>
      </c>
      <c r="I28">
        <v>9662</v>
      </c>
      <c r="J28">
        <v>85.218100000000007</v>
      </c>
      <c r="K28">
        <v>50.27</v>
      </c>
      <c r="L28">
        <f t="shared" si="0"/>
        <v>400.27</v>
      </c>
      <c r="M28">
        <v>540.35</v>
      </c>
    </row>
    <row r="29" spans="1:13" x14ac:dyDescent="0.3">
      <c r="A29" s="2">
        <v>42458</v>
      </c>
      <c r="B29" s="3">
        <v>0.6214467592592593</v>
      </c>
      <c r="C29">
        <v>1152</v>
      </c>
      <c r="D29">
        <v>48.08</v>
      </c>
      <c r="E29">
        <v>150.167</v>
      </c>
      <c r="F29">
        <v>29.388999999999999</v>
      </c>
      <c r="G29">
        <v>2.863</v>
      </c>
      <c r="H29">
        <v>7.26</v>
      </c>
      <c r="I29">
        <v>9546</v>
      </c>
      <c r="J29">
        <v>83.972300000000004</v>
      </c>
      <c r="K29">
        <v>50.95</v>
      </c>
      <c r="L29">
        <f t="shared" si="0"/>
        <v>390.18299999999999</v>
      </c>
      <c r="M29">
        <v>540.35</v>
      </c>
    </row>
    <row r="30" spans="1:13" x14ac:dyDescent="0.3">
      <c r="A30" s="2">
        <v>42458</v>
      </c>
      <c r="B30" s="3">
        <v>0.62182870370370369</v>
      </c>
      <c r="C30">
        <v>1185</v>
      </c>
      <c r="D30">
        <v>48.03</v>
      </c>
      <c r="E30">
        <v>160.018</v>
      </c>
      <c r="F30">
        <v>29.399000000000001</v>
      </c>
      <c r="G30">
        <v>2.863</v>
      </c>
      <c r="H30">
        <v>7.27</v>
      </c>
      <c r="I30">
        <v>9411</v>
      </c>
      <c r="J30">
        <v>82.694599999999994</v>
      </c>
      <c r="K30">
        <v>51.09</v>
      </c>
      <c r="L30">
        <f t="shared" si="0"/>
        <v>380.33199999999999</v>
      </c>
      <c r="M30">
        <v>540.35</v>
      </c>
    </row>
    <row r="31" spans="1:13" x14ac:dyDescent="0.3">
      <c r="A31" s="2">
        <v>42458</v>
      </c>
      <c r="B31" s="3">
        <v>0.62236111111111114</v>
      </c>
      <c r="C31">
        <v>1231</v>
      </c>
      <c r="D31">
        <v>47.97</v>
      </c>
      <c r="E31">
        <v>170.17</v>
      </c>
      <c r="F31">
        <v>29.417999999999999</v>
      </c>
      <c r="G31">
        <v>2.863</v>
      </c>
      <c r="H31">
        <v>7.23</v>
      </c>
      <c r="I31">
        <v>9228</v>
      </c>
      <c r="J31">
        <v>80.970200000000006</v>
      </c>
      <c r="K31">
        <v>51.18</v>
      </c>
      <c r="L31">
        <f t="shared" si="0"/>
        <v>370.18000000000006</v>
      </c>
      <c r="M31">
        <v>540.35</v>
      </c>
    </row>
    <row r="32" spans="1:13" x14ac:dyDescent="0.3">
      <c r="A32" s="2">
        <v>42458</v>
      </c>
      <c r="B32" s="3">
        <v>0.62274305555555554</v>
      </c>
      <c r="C32">
        <v>1264</v>
      </c>
      <c r="D32">
        <v>47.94</v>
      </c>
      <c r="E32">
        <v>180.03</v>
      </c>
      <c r="F32">
        <v>29.431000000000001</v>
      </c>
      <c r="G32">
        <v>2.863</v>
      </c>
      <c r="H32">
        <v>7.23</v>
      </c>
      <c r="I32">
        <v>9136</v>
      </c>
      <c r="J32">
        <v>80.097899999999996</v>
      </c>
      <c r="K32">
        <v>51.26</v>
      </c>
      <c r="L32">
        <f t="shared" si="0"/>
        <v>360.32000000000005</v>
      </c>
      <c r="M32">
        <v>540.35</v>
      </c>
    </row>
    <row r="33" spans="1:13" x14ac:dyDescent="0.3">
      <c r="A33" s="2">
        <v>42458</v>
      </c>
      <c r="B33" s="3">
        <v>0.62335648148148148</v>
      </c>
      <c r="C33">
        <v>1317</v>
      </c>
      <c r="D33">
        <v>47.9</v>
      </c>
      <c r="E33">
        <v>190.05799999999999</v>
      </c>
      <c r="F33">
        <v>29.443999999999999</v>
      </c>
      <c r="G33">
        <v>2.8370000000000002</v>
      </c>
      <c r="H33">
        <v>7.24</v>
      </c>
      <c r="I33">
        <v>8991</v>
      </c>
      <c r="J33">
        <v>78.749099999999999</v>
      </c>
      <c r="K33">
        <v>51.41</v>
      </c>
      <c r="L33">
        <f t="shared" si="0"/>
        <v>350.29200000000003</v>
      </c>
      <c r="M33">
        <v>540.35</v>
      </c>
    </row>
    <row r="34" spans="1:13" x14ac:dyDescent="0.3">
      <c r="A34" s="2">
        <v>42458</v>
      </c>
      <c r="B34" s="3">
        <v>0.62388888888888883</v>
      </c>
      <c r="C34">
        <v>1363</v>
      </c>
      <c r="D34">
        <v>47.9</v>
      </c>
      <c r="E34">
        <v>200.09700000000001</v>
      </c>
      <c r="F34">
        <v>29.457999999999998</v>
      </c>
      <c r="G34">
        <v>2.863</v>
      </c>
      <c r="H34">
        <v>7.22</v>
      </c>
      <c r="I34">
        <v>8903</v>
      </c>
      <c r="J34">
        <v>77.943899999999999</v>
      </c>
      <c r="K34">
        <v>51.42</v>
      </c>
      <c r="L34">
        <f t="shared" si="0"/>
        <v>340.25300000000004</v>
      </c>
      <c r="M34">
        <v>540.35</v>
      </c>
    </row>
    <row r="35" spans="1:13" x14ac:dyDescent="0.3">
      <c r="A35" s="2">
        <v>42458</v>
      </c>
      <c r="B35" s="3">
        <v>0.62434027777777779</v>
      </c>
      <c r="C35">
        <v>1402</v>
      </c>
      <c r="D35">
        <v>47.9</v>
      </c>
      <c r="E35">
        <v>210.03399999999999</v>
      </c>
      <c r="F35">
        <v>29.468</v>
      </c>
      <c r="G35">
        <v>2.8370000000000002</v>
      </c>
      <c r="H35">
        <v>7.22</v>
      </c>
      <c r="I35">
        <v>8769</v>
      </c>
      <c r="J35">
        <v>76.744</v>
      </c>
      <c r="K35">
        <v>51.55</v>
      </c>
      <c r="L35">
        <f t="shared" si="0"/>
        <v>330.31600000000003</v>
      </c>
      <c r="M35">
        <v>540.35</v>
      </c>
    </row>
    <row r="36" spans="1:13" x14ac:dyDescent="0.3">
      <c r="A36" s="2">
        <v>42458</v>
      </c>
      <c r="B36" s="3">
        <v>0.62532407407407409</v>
      </c>
      <c r="C36">
        <v>1487</v>
      </c>
      <c r="D36">
        <v>47.87</v>
      </c>
      <c r="E36">
        <v>220.018</v>
      </c>
      <c r="F36">
        <v>29.481999999999999</v>
      </c>
      <c r="G36">
        <v>2.8370000000000002</v>
      </c>
      <c r="H36">
        <v>7.19</v>
      </c>
      <c r="I36">
        <v>8657</v>
      </c>
      <c r="J36">
        <v>75.699100000000001</v>
      </c>
      <c r="K36">
        <v>51.54</v>
      </c>
      <c r="L36">
        <f t="shared" si="0"/>
        <v>320.33199999999999</v>
      </c>
      <c r="M36">
        <v>540.35</v>
      </c>
    </row>
    <row r="37" spans="1:13" x14ac:dyDescent="0.3">
      <c r="A37" s="2">
        <v>42458</v>
      </c>
      <c r="B37" s="3">
        <v>0.62685185185185188</v>
      </c>
      <c r="C37">
        <v>1619</v>
      </c>
      <c r="D37">
        <v>47.88</v>
      </c>
      <c r="E37">
        <v>225.06399999999999</v>
      </c>
      <c r="F37">
        <v>29.491</v>
      </c>
      <c r="G37">
        <v>2.8370000000000002</v>
      </c>
      <c r="H37">
        <v>7.1</v>
      </c>
      <c r="I37">
        <v>8430</v>
      </c>
      <c r="J37">
        <v>73.703599999999994</v>
      </c>
      <c r="K37">
        <v>74.819999999999993</v>
      </c>
      <c r="L37">
        <f t="shared" si="0"/>
        <v>315.28600000000006</v>
      </c>
      <c r="M37">
        <v>540.35</v>
      </c>
    </row>
    <row r="38" spans="1:13" x14ac:dyDescent="0.3">
      <c r="A38" s="2">
        <v>42458</v>
      </c>
      <c r="B38" s="3">
        <v>0.62700231481481483</v>
      </c>
      <c r="C38">
        <v>1632</v>
      </c>
      <c r="D38">
        <v>47.89</v>
      </c>
      <c r="E38">
        <v>225.14699999999999</v>
      </c>
      <c r="F38">
        <v>29.491</v>
      </c>
      <c r="G38">
        <v>2.8370000000000002</v>
      </c>
      <c r="H38">
        <v>7.12</v>
      </c>
      <c r="I38">
        <v>8482</v>
      </c>
      <c r="J38">
        <v>74.170699999999997</v>
      </c>
      <c r="K38">
        <v>74.989999999999995</v>
      </c>
      <c r="L38">
        <f t="shared" si="0"/>
        <v>315.20300000000003</v>
      </c>
      <c r="M38">
        <v>540.35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A96A-F788-43A4-A222-7980F6DEB3B2}">
  <sheetPr codeName="Sheet24"/>
  <dimension ref="A1:W4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0.34537037037037038</v>
      </c>
      <c r="C2">
        <v>130</v>
      </c>
      <c r="D2">
        <v>64.680000000000007</v>
      </c>
      <c r="E2">
        <v>0.33700000000000002</v>
      </c>
      <c r="F2">
        <v>29.443999999999999</v>
      </c>
      <c r="G2">
        <v>2.681</v>
      </c>
      <c r="H2">
        <v>6.64</v>
      </c>
      <c r="I2">
        <v>9356</v>
      </c>
      <c r="J2">
        <v>100.7971</v>
      </c>
      <c r="K2">
        <v>65.319999999999993</v>
      </c>
      <c r="L2">
        <f>M2-E2</f>
        <v>522.45299999999997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0.34606481481481483</v>
      </c>
      <c r="C3">
        <v>190</v>
      </c>
      <c r="D3">
        <v>64.66</v>
      </c>
      <c r="E3">
        <v>3.0150000000000001</v>
      </c>
      <c r="F3">
        <v>29.439</v>
      </c>
      <c r="G3">
        <v>2.681</v>
      </c>
      <c r="H3">
        <v>6.69</v>
      </c>
      <c r="I3">
        <v>9386</v>
      </c>
      <c r="J3">
        <v>101.11709999999999</v>
      </c>
      <c r="K3">
        <v>65.430000000000007</v>
      </c>
      <c r="L3">
        <f t="shared" ref="L3:L43" si="0">M3-E3</f>
        <v>519.77499999999998</v>
      </c>
      <c r="M3">
        <v>522.79</v>
      </c>
    </row>
    <row r="4" spans="1:23" x14ac:dyDescent="0.3">
      <c r="A4" s="2">
        <v>42486</v>
      </c>
      <c r="B4" s="3">
        <v>0.34667824074074072</v>
      </c>
      <c r="C4">
        <v>243</v>
      </c>
      <c r="D4">
        <v>64.62</v>
      </c>
      <c r="E4">
        <v>5.9829999999999997</v>
      </c>
      <c r="F4">
        <v>29.44</v>
      </c>
      <c r="G4">
        <v>2.6549999999999998</v>
      </c>
      <c r="H4">
        <v>6.72</v>
      </c>
      <c r="I4">
        <v>9414</v>
      </c>
      <c r="J4">
        <v>101.3702</v>
      </c>
      <c r="K4">
        <v>65.33</v>
      </c>
      <c r="L4">
        <f t="shared" si="0"/>
        <v>516.80700000000002</v>
      </c>
      <c r="M4">
        <v>522.79</v>
      </c>
    </row>
    <row r="5" spans="1:23" x14ac:dyDescent="0.3">
      <c r="A5" s="2">
        <v>42486</v>
      </c>
      <c r="B5" s="3">
        <v>0.34729166666666672</v>
      </c>
      <c r="C5">
        <v>296</v>
      </c>
      <c r="D5">
        <v>64.52</v>
      </c>
      <c r="E5">
        <v>8.6950000000000003</v>
      </c>
      <c r="F5">
        <v>29.459</v>
      </c>
      <c r="G5">
        <v>2.6549999999999998</v>
      </c>
      <c r="H5">
        <v>6.77</v>
      </c>
      <c r="I5">
        <v>9415</v>
      </c>
      <c r="J5">
        <v>101.20099999999999</v>
      </c>
      <c r="K5">
        <v>65.08</v>
      </c>
      <c r="L5">
        <f t="shared" si="0"/>
        <v>514.09499999999991</v>
      </c>
      <c r="M5">
        <v>522.79</v>
      </c>
    </row>
    <row r="6" spans="1:23" x14ac:dyDescent="0.3">
      <c r="A6" s="2">
        <v>42486</v>
      </c>
      <c r="B6" s="3">
        <v>0.34751157407407413</v>
      </c>
      <c r="C6">
        <v>315</v>
      </c>
      <c r="D6">
        <v>64.510000000000005</v>
      </c>
      <c r="E6">
        <v>9.0150000000000006</v>
      </c>
      <c r="F6">
        <v>29.452999999999999</v>
      </c>
      <c r="G6">
        <v>2.6549999999999998</v>
      </c>
      <c r="H6">
        <v>6.78</v>
      </c>
      <c r="I6">
        <v>9421</v>
      </c>
      <c r="J6">
        <v>101.27330000000001</v>
      </c>
      <c r="K6">
        <v>65.08</v>
      </c>
      <c r="L6">
        <f t="shared" si="0"/>
        <v>513.77499999999998</v>
      </c>
      <c r="M6">
        <v>522.79</v>
      </c>
    </row>
    <row r="7" spans="1:23" x14ac:dyDescent="0.3">
      <c r="A7" s="2">
        <v>42486</v>
      </c>
      <c r="B7" s="3">
        <v>0.34864583333333332</v>
      </c>
      <c r="C7">
        <v>413</v>
      </c>
      <c r="D7">
        <v>64.33</v>
      </c>
      <c r="E7">
        <v>12.057</v>
      </c>
      <c r="F7">
        <v>29.454999999999998</v>
      </c>
      <c r="G7">
        <v>2.6549999999999998</v>
      </c>
      <c r="H7">
        <v>6.83</v>
      </c>
      <c r="I7">
        <v>9435</v>
      </c>
      <c r="J7">
        <v>101.2073</v>
      </c>
      <c r="K7">
        <v>64.72</v>
      </c>
      <c r="L7">
        <f t="shared" si="0"/>
        <v>510.73299999999995</v>
      </c>
      <c r="M7">
        <v>522.79</v>
      </c>
    </row>
    <row r="8" spans="1:23" x14ac:dyDescent="0.3">
      <c r="A8" s="2">
        <v>42486</v>
      </c>
      <c r="B8" s="3">
        <v>0.34956018518518522</v>
      </c>
      <c r="C8">
        <v>492</v>
      </c>
      <c r="D8">
        <v>64.209999999999994</v>
      </c>
      <c r="E8">
        <v>15.125999999999999</v>
      </c>
      <c r="F8">
        <v>29.462</v>
      </c>
      <c r="G8">
        <v>2.6549999999999998</v>
      </c>
      <c r="H8">
        <v>6.88</v>
      </c>
      <c r="I8">
        <v>9366</v>
      </c>
      <c r="J8">
        <v>100.3135</v>
      </c>
      <c r="K8">
        <v>64.5</v>
      </c>
      <c r="L8">
        <f t="shared" si="0"/>
        <v>507.66399999999999</v>
      </c>
      <c r="M8">
        <v>522.79</v>
      </c>
    </row>
    <row r="9" spans="1:23" x14ac:dyDescent="0.3">
      <c r="A9" s="2">
        <v>42486</v>
      </c>
      <c r="B9" s="3">
        <v>0.35002314814814817</v>
      </c>
      <c r="C9">
        <v>532</v>
      </c>
      <c r="D9">
        <v>64.14</v>
      </c>
      <c r="E9">
        <v>18.003</v>
      </c>
      <c r="F9">
        <v>29.460999999999999</v>
      </c>
      <c r="G9">
        <v>2.6549999999999998</v>
      </c>
      <c r="H9">
        <v>6.92</v>
      </c>
      <c r="I9">
        <v>9371</v>
      </c>
      <c r="J9">
        <v>100.2809</v>
      </c>
      <c r="K9">
        <v>64.38</v>
      </c>
      <c r="L9">
        <f t="shared" si="0"/>
        <v>504.78699999999998</v>
      </c>
      <c r="M9">
        <v>522.79</v>
      </c>
    </row>
    <row r="10" spans="1:23" x14ac:dyDescent="0.3">
      <c r="A10" s="2">
        <v>42486</v>
      </c>
      <c r="B10" s="3">
        <v>0.35048611111111111</v>
      </c>
      <c r="C10">
        <v>572</v>
      </c>
      <c r="D10">
        <v>64.010000000000005</v>
      </c>
      <c r="E10">
        <v>20.984999999999999</v>
      </c>
      <c r="F10">
        <v>29.468</v>
      </c>
      <c r="G10">
        <v>2.6549999999999998</v>
      </c>
      <c r="H10">
        <v>6.95</v>
      </c>
      <c r="I10">
        <v>9364</v>
      </c>
      <c r="J10">
        <v>100.04219999999999</v>
      </c>
      <c r="K10">
        <v>64.19</v>
      </c>
      <c r="L10">
        <f t="shared" si="0"/>
        <v>501.80499999999995</v>
      </c>
      <c r="M10">
        <v>522.79</v>
      </c>
    </row>
    <row r="11" spans="1:23" x14ac:dyDescent="0.3">
      <c r="A11" s="2">
        <v>42486</v>
      </c>
      <c r="B11" s="3">
        <v>0.35109953703703706</v>
      </c>
      <c r="C11">
        <v>625</v>
      </c>
      <c r="D11">
        <v>64.02</v>
      </c>
      <c r="E11">
        <v>20.968</v>
      </c>
      <c r="F11">
        <v>29.463000000000001</v>
      </c>
      <c r="G11">
        <v>2.681</v>
      </c>
      <c r="H11">
        <v>6.97</v>
      </c>
      <c r="I11">
        <v>9347</v>
      </c>
      <c r="J11">
        <v>99.882199999999997</v>
      </c>
      <c r="K11">
        <v>64.150000000000006</v>
      </c>
      <c r="L11">
        <f t="shared" si="0"/>
        <v>501.82199999999995</v>
      </c>
      <c r="M11">
        <v>522.79</v>
      </c>
    </row>
    <row r="12" spans="1:23" x14ac:dyDescent="0.3">
      <c r="A12" s="2">
        <v>42486</v>
      </c>
      <c r="B12" s="3">
        <v>0.35164351851851849</v>
      </c>
      <c r="C12">
        <v>672</v>
      </c>
      <c r="D12">
        <v>63.94</v>
      </c>
      <c r="E12">
        <v>23.981999999999999</v>
      </c>
      <c r="F12">
        <v>29.466999999999999</v>
      </c>
      <c r="G12">
        <v>2.6549999999999998</v>
      </c>
      <c r="H12">
        <v>7</v>
      </c>
      <c r="I12">
        <v>9338</v>
      </c>
      <c r="J12">
        <v>99.6845</v>
      </c>
      <c r="K12">
        <v>64</v>
      </c>
      <c r="L12">
        <f t="shared" si="0"/>
        <v>498.80799999999999</v>
      </c>
      <c r="M12">
        <v>522.79</v>
      </c>
    </row>
    <row r="13" spans="1:23" x14ac:dyDescent="0.3">
      <c r="A13" s="2">
        <v>42486</v>
      </c>
      <c r="B13" s="3">
        <v>0.35232638888888884</v>
      </c>
      <c r="C13">
        <v>731</v>
      </c>
      <c r="D13">
        <v>61.48</v>
      </c>
      <c r="E13">
        <v>27.085000000000001</v>
      </c>
      <c r="F13">
        <v>29.468</v>
      </c>
      <c r="G13">
        <v>2.681</v>
      </c>
      <c r="H13">
        <v>7</v>
      </c>
      <c r="I13">
        <v>8792</v>
      </c>
      <c r="J13">
        <v>91.212400000000002</v>
      </c>
      <c r="K13">
        <v>59.8</v>
      </c>
      <c r="L13">
        <f t="shared" si="0"/>
        <v>495.70499999999998</v>
      </c>
      <c r="M13">
        <v>522.79</v>
      </c>
    </row>
    <row r="14" spans="1:23" x14ac:dyDescent="0.3">
      <c r="A14" s="2">
        <v>42486</v>
      </c>
      <c r="B14" s="3">
        <v>0.35333333333333333</v>
      </c>
      <c r="C14">
        <v>818</v>
      </c>
      <c r="D14">
        <v>58.11</v>
      </c>
      <c r="E14">
        <v>30.001999999999999</v>
      </c>
      <c r="F14">
        <v>29.460999999999999</v>
      </c>
      <c r="G14">
        <v>2.6549999999999998</v>
      </c>
      <c r="H14">
        <v>7.03</v>
      </c>
      <c r="I14">
        <v>8335</v>
      </c>
      <c r="J14">
        <v>83.082300000000004</v>
      </c>
      <c r="K14">
        <v>52.45</v>
      </c>
      <c r="L14">
        <f t="shared" si="0"/>
        <v>492.78799999999995</v>
      </c>
      <c r="M14">
        <v>522.79</v>
      </c>
    </row>
    <row r="15" spans="1:23" x14ac:dyDescent="0.3">
      <c r="A15" s="2">
        <v>42486</v>
      </c>
      <c r="B15" s="3">
        <v>0.35402777777777777</v>
      </c>
      <c r="C15">
        <v>878</v>
      </c>
      <c r="D15">
        <v>56.32</v>
      </c>
      <c r="E15">
        <v>33.040999999999997</v>
      </c>
      <c r="F15">
        <v>29.46</v>
      </c>
      <c r="G15">
        <v>2.6549999999999998</v>
      </c>
      <c r="H15">
        <v>7.05</v>
      </c>
      <c r="I15">
        <v>8246</v>
      </c>
      <c r="J15">
        <v>80.415899999999993</v>
      </c>
      <c r="K15">
        <v>43.37</v>
      </c>
      <c r="L15">
        <f t="shared" si="0"/>
        <v>489.74899999999997</v>
      </c>
      <c r="M15">
        <v>522.79</v>
      </c>
    </row>
    <row r="16" spans="1:23" x14ac:dyDescent="0.3">
      <c r="A16" s="2">
        <v>42486</v>
      </c>
      <c r="B16" s="3">
        <v>0.35471064814814812</v>
      </c>
      <c r="C16">
        <v>937</v>
      </c>
      <c r="D16">
        <v>54.15</v>
      </c>
      <c r="E16">
        <v>36.125</v>
      </c>
      <c r="F16">
        <v>29.463000000000001</v>
      </c>
      <c r="G16">
        <v>2.6549999999999998</v>
      </c>
      <c r="H16">
        <v>7.03</v>
      </c>
      <c r="I16">
        <v>8448</v>
      </c>
      <c r="J16">
        <v>80.188500000000005</v>
      </c>
      <c r="K16">
        <v>37.79</v>
      </c>
      <c r="L16">
        <f t="shared" si="0"/>
        <v>486.66499999999996</v>
      </c>
      <c r="M16">
        <v>522.79</v>
      </c>
    </row>
    <row r="17" spans="1:13" x14ac:dyDescent="0.3">
      <c r="A17" s="2">
        <v>42486</v>
      </c>
      <c r="B17" s="3">
        <v>0.35540509259259262</v>
      </c>
      <c r="C17">
        <v>997</v>
      </c>
      <c r="D17">
        <v>53.45</v>
      </c>
      <c r="E17">
        <v>40.085000000000001</v>
      </c>
      <c r="F17">
        <v>29.468</v>
      </c>
      <c r="G17">
        <v>2.6549999999999998</v>
      </c>
      <c r="H17">
        <v>7.04</v>
      </c>
      <c r="I17">
        <v>8597</v>
      </c>
      <c r="J17">
        <v>80.856700000000004</v>
      </c>
      <c r="K17">
        <v>36.99</v>
      </c>
      <c r="L17">
        <f t="shared" si="0"/>
        <v>482.70499999999998</v>
      </c>
      <c r="M17">
        <v>522.79</v>
      </c>
    </row>
    <row r="18" spans="1:13" x14ac:dyDescent="0.3">
      <c r="A18" s="2">
        <v>42486</v>
      </c>
      <c r="B18" s="3">
        <v>0.35586805555555556</v>
      </c>
      <c r="C18">
        <v>1037</v>
      </c>
      <c r="D18">
        <v>52.75</v>
      </c>
      <c r="E18">
        <v>50.031999999999996</v>
      </c>
      <c r="F18">
        <v>29.483000000000001</v>
      </c>
      <c r="G18">
        <v>2.6549999999999998</v>
      </c>
      <c r="H18">
        <v>7.06</v>
      </c>
      <c r="I18">
        <v>8710</v>
      </c>
      <c r="J18">
        <v>81.160499999999999</v>
      </c>
      <c r="K18">
        <v>38.82</v>
      </c>
      <c r="L18">
        <f t="shared" si="0"/>
        <v>472.75799999999998</v>
      </c>
      <c r="M18">
        <v>522.79</v>
      </c>
    </row>
    <row r="19" spans="1:13" x14ac:dyDescent="0.3">
      <c r="A19" s="2">
        <v>42486</v>
      </c>
      <c r="B19" s="3">
        <v>0.35671296296296301</v>
      </c>
      <c r="C19">
        <v>1110</v>
      </c>
      <c r="D19">
        <v>51.87</v>
      </c>
      <c r="E19">
        <v>59.993000000000002</v>
      </c>
      <c r="F19">
        <v>29.495000000000001</v>
      </c>
      <c r="G19">
        <v>2.6549999999999998</v>
      </c>
      <c r="H19">
        <v>7.08</v>
      </c>
      <c r="I19">
        <v>8733</v>
      </c>
      <c r="J19">
        <v>80.433899999999994</v>
      </c>
      <c r="K19">
        <v>38.54</v>
      </c>
      <c r="L19">
        <f t="shared" si="0"/>
        <v>462.79699999999997</v>
      </c>
      <c r="M19">
        <v>522.79</v>
      </c>
    </row>
    <row r="20" spans="1:13" x14ac:dyDescent="0.3">
      <c r="A20" s="2">
        <v>42486</v>
      </c>
      <c r="B20" s="3">
        <v>0.3576388888888889</v>
      </c>
      <c r="C20">
        <v>1190</v>
      </c>
      <c r="D20">
        <v>50.43</v>
      </c>
      <c r="E20">
        <v>70.084999999999994</v>
      </c>
      <c r="F20">
        <v>29.507999999999999</v>
      </c>
      <c r="G20">
        <v>2.629</v>
      </c>
      <c r="H20">
        <v>7.01</v>
      </c>
      <c r="I20">
        <v>8604</v>
      </c>
      <c r="J20">
        <v>77.748800000000003</v>
      </c>
      <c r="K20">
        <v>40.22</v>
      </c>
      <c r="L20">
        <f t="shared" si="0"/>
        <v>452.70499999999998</v>
      </c>
      <c r="M20">
        <v>522.79</v>
      </c>
    </row>
    <row r="21" spans="1:13" x14ac:dyDescent="0.3">
      <c r="A21" s="2">
        <v>42486</v>
      </c>
      <c r="B21" s="3">
        <v>0.35833333333333334</v>
      </c>
      <c r="C21">
        <v>1250</v>
      </c>
      <c r="D21">
        <v>49.73</v>
      </c>
      <c r="E21">
        <v>79.947999999999993</v>
      </c>
      <c r="F21">
        <v>29.521000000000001</v>
      </c>
      <c r="G21">
        <v>2.6549999999999998</v>
      </c>
      <c r="H21">
        <v>7.06</v>
      </c>
      <c r="I21">
        <v>8630</v>
      </c>
      <c r="J21">
        <v>77.232500000000002</v>
      </c>
      <c r="K21">
        <v>40.32</v>
      </c>
      <c r="L21">
        <f t="shared" si="0"/>
        <v>442.84199999999998</v>
      </c>
      <c r="M21">
        <v>522.79</v>
      </c>
    </row>
    <row r="22" spans="1:13" x14ac:dyDescent="0.3">
      <c r="A22" s="2">
        <v>42486</v>
      </c>
      <c r="B22" s="3">
        <v>0.35886574074074074</v>
      </c>
      <c r="C22">
        <v>1296</v>
      </c>
      <c r="D22">
        <v>49.12</v>
      </c>
      <c r="E22">
        <v>90.001000000000005</v>
      </c>
      <c r="F22">
        <v>29.533000000000001</v>
      </c>
      <c r="G22">
        <v>2.6549999999999998</v>
      </c>
      <c r="H22">
        <v>7.02</v>
      </c>
      <c r="I22">
        <v>8717</v>
      </c>
      <c r="J22">
        <v>77.365200000000002</v>
      </c>
      <c r="K22">
        <v>41.59</v>
      </c>
      <c r="L22">
        <f t="shared" si="0"/>
        <v>432.78899999999999</v>
      </c>
      <c r="M22">
        <v>522.79</v>
      </c>
    </row>
    <row r="23" spans="1:13" x14ac:dyDescent="0.3">
      <c r="A23" s="2">
        <v>42486</v>
      </c>
      <c r="B23" s="3">
        <v>0.35901620370370368</v>
      </c>
      <c r="C23">
        <v>1309</v>
      </c>
      <c r="D23">
        <v>49.11</v>
      </c>
      <c r="E23">
        <v>90.150999999999996</v>
      </c>
      <c r="F23">
        <v>29.533999999999999</v>
      </c>
      <c r="G23">
        <v>2.6549999999999998</v>
      </c>
      <c r="H23">
        <v>7.02</v>
      </c>
      <c r="I23">
        <v>8742</v>
      </c>
      <c r="J23">
        <v>77.568399999999997</v>
      </c>
      <c r="K23">
        <v>41.49</v>
      </c>
      <c r="L23">
        <f t="shared" si="0"/>
        <v>432.63899999999995</v>
      </c>
      <c r="M23">
        <v>522.79</v>
      </c>
    </row>
    <row r="24" spans="1:13" x14ac:dyDescent="0.3">
      <c r="A24" s="2">
        <v>42486</v>
      </c>
      <c r="B24" s="3">
        <v>0.36017361111111112</v>
      </c>
      <c r="C24">
        <v>1409</v>
      </c>
      <c r="D24">
        <v>49</v>
      </c>
      <c r="E24">
        <v>99.861000000000004</v>
      </c>
      <c r="F24">
        <v>29.548999999999999</v>
      </c>
      <c r="G24">
        <v>2.629</v>
      </c>
      <c r="H24">
        <v>7.03</v>
      </c>
      <c r="I24">
        <v>8771</v>
      </c>
      <c r="J24">
        <v>77.676599999999993</v>
      </c>
      <c r="K24">
        <v>42.18</v>
      </c>
      <c r="L24">
        <f t="shared" si="0"/>
        <v>422.92899999999997</v>
      </c>
      <c r="M24">
        <v>522.79</v>
      </c>
    </row>
    <row r="25" spans="1:13" x14ac:dyDescent="0.3">
      <c r="A25" s="2">
        <v>42486</v>
      </c>
      <c r="B25" s="3">
        <v>0.36148148148148151</v>
      </c>
      <c r="C25">
        <v>1522</v>
      </c>
      <c r="D25">
        <v>48.81</v>
      </c>
      <c r="E25">
        <v>109.876</v>
      </c>
      <c r="F25">
        <v>29.564</v>
      </c>
      <c r="G25">
        <v>2.629</v>
      </c>
      <c r="H25">
        <v>7.01</v>
      </c>
      <c r="I25">
        <v>8910</v>
      </c>
      <c r="J25">
        <v>78.658100000000005</v>
      </c>
      <c r="K25">
        <v>43.29</v>
      </c>
      <c r="L25">
        <f t="shared" si="0"/>
        <v>412.91399999999999</v>
      </c>
      <c r="M25">
        <v>522.79</v>
      </c>
    </row>
    <row r="26" spans="1:13" x14ac:dyDescent="0.3">
      <c r="A26" s="2">
        <v>42486</v>
      </c>
      <c r="B26" s="3">
        <v>0.36156250000000001</v>
      </c>
      <c r="C26">
        <v>1529</v>
      </c>
      <c r="D26">
        <v>48.81</v>
      </c>
      <c r="E26">
        <v>109.977</v>
      </c>
      <c r="F26">
        <v>29.564</v>
      </c>
      <c r="G26">
        <v>2.6549999999999998</v>
      </c>
      <c r="H26">
        <v>7</v>
      </c>
      <c r="I26">
        <v>8912</v>
      </c>
      <c r="J26">
        <v>78.6815</v>
      </c>
      <c r="K26">
        <v>43.29</v>
      </c>
      <c r="L26">
        <f t="shared" si="0"/>
        <v>412.81299999999999</v>
      </c>
      <c r="M26">
        <v>522.79</v>
      </c>
    </row>
    <row r="27" spans="1:13" x14ac:dyDescent="0.3">
      <c r="A27" s="2">
        <v>42486</v>
      </c>
      <c r="B27" s="3">
        <v>0.362337962962963</v>
      </c>
      <c r="C27">
        <v>1596</v>
      </c>
      <c r="D27">
        <v>48.72</v>
      </c>
      <c r="E27">
        <v>120.411</v>
      </c>
      <c r="F27">
        <v>29.577999999999999</v>
      </c>
      <c r="G27">
        <v>2.629</v>
      </c>
      <c r="H27">
        <v>7.01</v>
      </c>
      <c r="I27">
        <v>8848</v>
      </c>
      <c r="J27">
        <v>77.986500000000007</v>
      </c>
      <c r="K27">
        <v>43.69</v>
      </c>
      <c r="L27">
        <f t="shared" si="0"/>
        <v>402.37899999999996</v>
      </c>
      <c r="M27">
        <v>522.79</v>
      </c>
    </row>
    <row r="28" spans="1:13" x14ac:dyDescent="0.3">
      <c r="A28" s="2">
        <v>42486</v>
      </c>
      <c r="B28" s="3">
        <v>0.37311342592592589</v>
      </c>
      <c r="C28">
        <v>2527</v>
      </c>
      <c r="D28">
        <v>48.93</v>
      </c>
      <c r="E28">
        <v>100.13800000000001</v>
      </c>
      <c r="F28">
        <v>29.562999999999999</v>
      </c>
      <c r="G28">
        <v>2.629</v>
      </c>
      <c r="H28">
        <v>7.08</v>
      </c>
      <c r="I28">
        <v>8789</v>
      </c>
      <c r="J28">
        <v>77.723100000000002</v>
      </c>
      <c r="K28">
        <v>42.68</v>
      </c>
      <c r="L28">
        <f t="shared" si="0"/>
        <v>422.65199999999993</v>
      </c>
      <c r="M28">
        <v>522.79</v>
      </c>
    </row>
    <row r="29" spans="1:13" x14ac:dyDescent="0.3">
      <c r="A29" s="2">
        <v>42486</v>
      </c>
      <c r="B29" s="3">
        <v>0.37349537037037034</v>
      </c>
      <c r="C29">
        <v>2560</v>
      </c>
      <c r="D29">
        <v>48.8</v>
      </c>
      <c r="E29">
        <v>110.14100000000001</v>
      </c>
      <c r="F29">
        <v>29.574999999999999</v>
      </c>
      <c r="G29">
        <v>2.629</v>
      </c>
      <c r="H29">
        <v>7.07</v>
      </c>
      <c r="I29">
        <v>8890</v>
      </c>
      <c r="J29">
        <v>78.447400000000002</v>
      </c>
      <c r="K29">
        <v>42.96</v>
      </c>
      <c r="L29">
        <f t="shared" si="0"/>
        <v>412.64899999999994</v>
      </c>
      <c r="M29">
        <v>522.79</v>
      </c>
    </row>
    <row r="30" spans="1:13" x14ac:dyDescent="0.3">
      <c r="A30" s="2">
        <v>42486</v>
      </c>
      <c r="B30" s="3">
        <v>0.37403935185185189</v>
      </c>
      <c r="C30">
        <v>2607</v>
      </c>
      <c r="D30">
        <v>48.62</v>
      </c>
      <c r="E30">
        <v>120.247</v>
      </c>
      <c r="F30">
        <v>29.587</v>
      </c>
      <c r="G30">
        <v>2.629</v>
      </c>
      <c r="H30">
        <v>7.07</v>
      </c>
      <c r="I30">
        <v>8916</v>
      </c>
      <c r="J30">
        <v>78.456599999999995</v>
      </c>
      <c r="K30">
        <v>43.62</v>
      </c>
      <c r="L30">
        <f t="shared" si="0"/>
        <v>402.54299999999995</v>
      </c>
      <c r="M30">
        <v>522.79</v>
      </c>
    </row>
    <row r="31" spans="1:13" x14ac:dyDescent="0.3">
      <c r="A31" s="2">
        <v>42486</v>
      </c>
      <c r="B31" s="3">
        <v>0.37473379629629627</v>
      </c>
      <c r="C31">
        <v>2667</v>
      </c>
      <c r="D31">
        <v>48.52</v>
      </c>
      <c r="E31">
        <v>130.095</v>
      </c>
      <c r="F31">
        <v>29.599</v>
      </c>
      <c r="G31">
        <v>2.629</v>
      </c>
      <c r="H31">
        <v>7.06</v>
      </c>
      <c r="I31">
        <v>8911</v>
      </c>
      <c r="J31">
        <v>78.277299999999997</v>
      </c>
      <c r="K31">
        <v>43.62</v>
      </c>
      <c r="L31">
        <f t="shared" si="0"/>
        <v>392.69499999999994</v>
      </c>
      <c r="M31">
        <v>522.79</v>
      </c>
    </row>
    <row r="32" spans="1:13" x14ac:dyDescent="0.3">
      <c r="A32" s="2">
        <v>42486</v>
      </c>
      <c r="B32" s="3">
        <v>0.37511574074074078</v>
      </c>
      <c r="C32">
        <v>2700</v>
      </c>
      <c r="D32">
        <v>48.43</v>
      </c>
      <c r="E32">
        <v>139.898</v>
      </c>
      <c r="F32">
        <v>29.61</v>
      </c>
      <c r="G32">
        <v>2.629</v>
      </c>
      <c r="H32">
        <v>7.05</v>
      </c>
      <c r="I32">
        <v>8787</v>
      </c>
      <c r="J32">
        <v>77.067999999999998</v>
      </c>
      <c r="K32">
        <v>43.82</v>
      </c>
      <c r="L32">
        <f t="shared" si="0"/>
        <v>382.89199999999994</v>
      </c>
      <c r="M32">
        <v>522.79</v>
      </c>
    </row>
    <row r="33" spans="1:13" x14ac:dyDescent="0.3">
      <c r="A33" s="2">
        <v>42486</v>
      </c>
      <c r="B33" s="3">
        <v>0.37557870370370372</v>
      </c>
      <c r="C33">
        <v>2740</v>
      </c>
      <c r="D33">
        <v>48.25</v>
      </c>
      <c r="E33">
        <v>150.095</v>
      </c>
      <c r="F33">
        <v>29.623999999999999</v>
      </c>
      <c r="G33">
        <v>2.6030000000000002</v>
      </c>
      <c r="H33">
        <v>7.05</v>
      </c>
      <c r="I33">
        <v>8548</v>
      </c>
      <c r="J33">
        <v>74.755799999999994</v>
      </c>
      <c r="K33">
        <v>45.13</v>
      </c>
      <c r="L33">
        <f t="shared" si="0"/>
        <v>372.69499999999994</v>
      </c>
      <c r="M33">
        <v>522.79</v>
      </c>
    </row>
    <row r="34" spans="1:13" x14ac:dyDescent="0.3">
      <c r="A34" s="2">
        <v>42486</v>
      </c>
      <c r="B34" s="3">
        <v>0.37565972222222221</v>
      </c>
      <c r="C34">
        <v>2747</v>
      </c>
      <c r="D34">
        <v>48.25</v>
      </c>
      <c r="E34">
        <v>150.11500000000001</v>
      </c>
      <c r="F34">
        <v>29.625</v>
      </c>
      <c r="G34">
        <v>2.629</v>
      </c>
      <c r="H34">
        <v>7.06</v>
      </c>
      <c r="I34">
        <v>8518</v>
      </c>
      <c r="J34">
        <v>74.484499999999997</v>
      </c>
      <c r="K34">
        <v>45.09</v>
      </c>
      <c r="L34">
        <f t="shared" si="0"/>
        <v>372.67499999999995</v>
      </c>
      <c r="M34">
        <v>522.79</v>
      </c>
    </row>
    <row r="35" spans="1:13" x14ac:dyDescent="0.3">
      <c r="A35" s="2">
        <v>42486</v>
      </c>
      <c r="B35" s="3">
        <v>0.37597222222222221</v>
      </c>
      <c r="C35">
        <v>2774</v>
      </c>
      <c r="D35">
        <v>48.21</v>
      </c>
      <c r="E35">
        <v>160.01499999999999</v>
      </c>
      <c r="F35">
        <v>29.635000000000002</v>
      </c>
      <c r="G35">
        <v>2.629</v>
      </c>
      <c r="H35">
        <v>7.02</v>
      </c>
      <c r="I35">
        <v>8337</v>
      </c>
      <c r="J35">
        <v>72.845200000000006</v>
      </c>
      <c r="K35">
        <v>50.37</v>
      </c>
      <c r="L35">
        <f t="shared" si="0"/>
        <v>362.77499999999998</v>
      </c>
      <c r="M35">
        <v>522.79</v>
      </c>
    </row>
    <row r="36" spans="1:13" x14ac:dyDescent="0.3">
      <c r="A36" s="2">
        <v>42486</v>
      </c>
      <c r="B36" s="3">
        <v>0.3765162037037037</v>
      </c>
      <c r="C36">
        <v>2821</v>
      </c>
      <c r="D36">
        <v>48.18</v>
      </c>
      <c r="E36">
        <v>170.00200000000001</v>
      </c>
      <c r="F36">
        <v>29.652999999999999</v>
      </c>
      <c r="G36">
        <v>2.6030000000000002</v>
      </c>
      <c r="H36">
        <v>6.97</v>
      </c>
      <c r="I36">
        <v>8037</v>
      </c>
      <c r="J36">
        <v>70.152299999999997</v>
      </c>
      <c r="K36">
        <v>50.54</v>
      </c>
      <c r="L36">
        <f t="shared" si="0"/>
        <v>352.78799999999995</v>
      </c>
      <c r="M36">
        <v>522.79</v>
      </c>
    </row>
    <row r="37" spans="1:13" x14ac:dyDescent="0.3">
      <c r="A37" s="2">
        <v>42486</v>
      </c>
      <c r="B37" s="3">
        <v>0.37712962962962965</v>
      </c>
      <c r="C37">
        <v>2874</v>
      </c>
      <c r="D37">
        <v>48.16</v>
      </c>
      <c r="E37">
        <v>179.511</v>
      </c>
      <c r="F37">
        <v>29.664000000000001</v>
      </c>
      <c r="G37">
        <v>2.629</v>
      </c>
      <c r="H37">
        <v>7.01</v>
      </c>
      <c r="I37">
        <v>7912</v>
      </c>
      <c r="J37">
        <v>69.010900000000007</v>
      </c>
      <c r="K37">
        <v>50.66</v>
      </c>
      <c r="L37">
        <f t="shared" si="0"/>
        <v>343.279</v>
      </c>
      <c r="M37">
        <v>522.79</v>
      </c>
    </row>
    <row r="38" spans="1:13" x14ac:dyDescent="0.3">
      <c r="A38" s="2">
        <v>42486</v>
      </c>
      <c r="B38" s="3">
        <v>0.37821759259259258</v>
      </c>
      <c r="C38">
        <v>2968</v>
      </c>
      <c r="D38">
        <v>48.15</v>
      </c>
      <c r="E38">
        <v>188.94800000000001</v>
      </c>
      <c r="F38">
        <v>29.675000000000001</v>
      </c>
      <c r="G38">
        <v>2.6030000000000002</v>
      </c>
      <c r="H38">
        <v>6.99</v>
      </c>
      <c r="I38">
        <v>7537</v>
      </c>
      <c r="J38">
        <v>65.708600000000004</v>
      </c>
      <c r="K38">
        <v>50.93</v>
      </c>
      <c r="L38">
        <f t="shared" si="0"/>
        <v>333.84199999999998</v>
      </c>
      <c r="M38">
        <v>522.79</v>
      </c>
    </row>
    <row r="39" spans="1:13" x14ac:dyDescent="0.3">
      <c r="A39" s="2">
        <v>42486</v>
      </c>
      <c r="B39" s="3">
        <v>0.3805324074074074</v>
      </c>
      <c r="C39">
        <v>3168</v>
      </c>
      <c r="D39">
        <v>57.45</v>
      </c>
      <c r="E39">
        <v>30.016999999999999</v>
      </c>
      <c r="F39">
        <v>29.463999999999999</v>
      </c>
      <c r="G39">
        <v>2.6030000000000002</v>
      </c>
      <c r="H39">
        <v>7.01</v>
      </c>
      <c r="I39">
        <v>8420</v>
      </c>
      <c r="J39">
        <v>83.258799999999994</v>
      </c>
      <c r="K39">
        <v>51.14</v>
      </c>
      <c r="L39">
        <f t="shared" si="0"/>
        <v>492.77299999999997</v>
      </c>
      <c r="M39">
        <v>522.79</v>
      </c>
    </row>
    <row r="40" spans="1:13" x14ac:dyDescent="0.3">
      <c r="A40" s="2">
        <v>42486</v>
      </c>
      <c r="B40" s="3">
        <v>0.38091435185185185</v>
      </c>
      <c r="C40">
        <v>3201</v>
      </c>
      <c r="D40">
        <v>63.6</v>
      </c>
      <c r="E40">
        <v>26.922000000000001</v>
      </c>
      <c r="F40">
        <v>29.457000000000001</v>
      </c>
      <c r="G40">
        <v>2.6030000000000002</v>
      </c>
      <c r="H40">
        <v>6.96</v>
      </c>
      <c r="I40">
        <v>8916</v>
      </c>
      <c r="J40">
        <v>94.840100000000007</v>
      </c>
      <c r="K40">
        <v>62.18</v>
      </c>
      <c r="L40">
        <f t="shared" si="0"/>
        <v>495.86799999999994</v>
      </c>
      <c r="M40">
        <v>522.79</v>
      </c>
    </row>
    <row r="41" spans="1:13" x14ac:dyDescent="0.3">
      <c r="A41" s="2">
        <v>42486</v>
      </c>
      <c r="B41" s="3">
        <v>0.38130787037037034</v>
      </c>
      <c r="C41">
        <v>3235</v>
      </c>
      <c r="D41">
        <v>63.69</v>
      </c>
      <c r="E41">
        <v>23.989000000000001</v>
      </c>
      <c r="F41">
        <v>29.457999999999998</v>
      </c>
      <c r="G41">
        <v>2.6030000000000002</v>
      </c>
      <c r="H41">
        <v>6.97</v>
      </c>
      <c r="I41">
        <v>9064</v>
      </c>
      <c r="J41">
        <v>96.502399999999994</v>
      </c>
      <c r="K41">
        <v>62.27</v>
      </c>
      <c r="L41">
        <f t="shared" si="0"/>
        <v>498.80099999999999</v>
      </c>
      <c r="M41">
        <v>522.79</v>
      </c>
    </row>
    <row r="42" spans="1:13" x14ac:dyDescent="0.3">
      <c r="A42" s="2">
        <v>42486</v>
      </c>
      <c r="B42" s="3">
        <v>0.38208333333333333</v>
      </c>
      <c r="C42">
        <v>3302</v>
      </c>
      <c r="D42">
        <v>64.099999999999994</v>
      </c>
      <c r="E42">
        <v>14.941000000000001</v>
      </c>
      <c r="F42">
        <v>29.454000000000001</v>
      </c>
      <c r="G42">
        <v>2.6030000000000002</v>
      </c>
      <c r="H42">
        <v>7</v>
      </c>
      <c r="I42">
        <v>9305</v>
      </c>
      <c r="J42">
        <v>99.55</v>
      </c>
      <c r="K42">
        <v>62.87</v>
      </c>
      <c r="L42">
        <f t="shared" si="0"/>
        <v>507.84899999999999</v>
      </c>
      <c r="M42">
        <v>522.79</v>
      </c>
    </row>
    <row r="43" spans="1:13" x14ac:dyDescent="0.3">
      <c r="A43" s="2">
        <v>42486</v>
      </c>
      <c r="B43" s="3">
        <v>0.38246527777777778</v>
      </c>
      <c r="C43">
        <v>3335</v>
      </c>
      <c r="D43">
        <v>64.739999999999995</v>
      </c>
      <c r="E43">
        <v>0.187</v>
      </c>
      <c r="F43">
        <v>29.405000000000001</v>
      </c>
      <c r="G43">
        <v>2.629</v>
      </c>
      <c r="H43">
        <v>7.04</v>
      </c>
      <c r="I43">
        <v>9338</v>
      </c>
      <c r="J43">
        <v>100.8056</v>
      </c>
      <c r="K43">
        <v>57.97</v>
      </c>
      <c r="L43">
        <f t="shared" si="0"/>
        <v>522.60299999999995</v>
      </c>
      <c r="M43">
        <v>522.79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237B-4752-489B-8917-C09640344DBE}">
  <sheetPr codeName="Sheet25"/>
  <dimension ref="A1:W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0.48648148148148151</v>
      </c>
      <c r="C2">
        <v>171</v>
      </c>
      <c r="D2">
        <v>71.930000000000007</v>
      </c>
      <c r="E2">
        <v>0.33600000000000002</v>
      </c>
      <c r="F2">
        <v>29.34</v>
      </c>
      <c r="G2">
        <v>3.0459999999999998</v>
      </c>
      <c r="H2">
        <v>8.32</v>
      </c>
      <c r="I2">
        <v>9557</v>
      </c>
      <c r="J2">
        <v>135.27109999999999</v>
      </c>
      <c r="K2">
        <v>45904.98</v>
      </c>
      <c r="L2">
        <f>M2-E2</f>
        <v>537.63400000000001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0.48701388888888886</v>
      </c>
      <c r="C3">
        <v>217</v>
      </c>
      <c r="D3">
        <v>70.36</v>
      </c>
      <c r="E3">
        <v>3.0760000000000001</v>
      </c>
      <c r="F3">
        <v>29.34</v>
      </c>
      <c r="G3">
        <v>3.0459999999999998</v>
      </c>
      <c r="H3">
        <v>8.39</v>
      </c>
      <c r="I3">
        <v>9752</v>
      </c>
      <c r="J3">
        <v>135.81909999999999</v>
      </c>
      <c r="K3">
        <v>45107.96</v>
      </c>
      <c r="L3">
        <f t="shared" ref="L3:L36" si="0">M3-E3</f>
        <v>534.89400000000001</v>
      </c>
      <c r="M3">
        <v>537.97</v>
      </c>
    </row>
    <row r="4" spans="1:23" x14ac:dyDescent="0.3">
      <c r="A4" s="2">
        <v>42517</v>
      </c>
      <c r="B4" s="3">
        <v>0.48739583333333331</v>
      </c>
      <c r="C4">
        <v>250</v>
      </c>
      <c r="D4">
        <v>69.67</v>
      </c>
      <c r="E4">
        <v>6.1139999999999999</v>
      </c>
      <c r="F4">
        <v>29.34</v>
      </c>
      <c r="G4">
        <v>2.9940000000000002</v>
      </c>
      <c r="H4">
        <v>8.4600000000000009</v>
      </c>
      <c r="I4">
        <v>9758</v>
      </c>
      <c r="J4">
        <v>134.91139999999999</v>
      </c>
      <c r="K4">
        <v>44742.7</v>
      </c>
      <c r="L4">
        <f t="shared" si="0"/>
        <v>531.85599999999999</v>
      </c>
      <c r="M4">
        <v>537.97</v>
      </c>
    </row>
    <row r="5" spans="1:23" x14ac:dyDescent="0.3">
      <c r="A5" s="2">
        <v>42517</v>
      </c>
      <c r="B5" s="3">
        <v>0.48831018518518521</v>
      </c>
      <c r="C5">
        <v>329</v>
      </c>
      <c r="D5">
        <v>69.290000000000006</v>
      </c>
      <c r="E5">
        <v>9</v>
      </c>
      <c r="F5">
        <v>29.34</v>
      </c>
      <c r="G5">
        <v>3.02</v>
      </c>
      <c r="H5">
        <v>8.5500000000000007</v>
      </c>
      <c r="I5">
        <v>9799</v>
      </c>
      <c r="J5">
        <v>134.95339999999999</v>
      </c>
      <c r="K5">
        <v>44565.18</v>
      </c>
      <c r="L5">
        <f t="shared" si="0"/>
        <v>528.97</v>
      </c>
      <c r="M5">
        <v>537.97</v>
      </c>
    </row>
    <row r="6" spans="1:23" x14ac:dyDescent="0.3">
      <c r="A6" s="2">
        <v>42517</v>
      </c>
      <c r="B6" s="3">
        <v>0.48861111111111111</v>
      </c>
      <c r="C6">
        <v>355</v>
      </c>
      <c r="D6">
        <v>69.290000000000006</v>
      </c>
      <c r="E6">
        <v>9.0519999999999996</v>
      </c>
      <c r="F6">
        <v>29.34</v>
      </c>
      <c r="G6">
        <v>3.02</v>
      </c>
      <c r="H6">
        <v>8.57</v>
      </c>
      <c r="I6">
        <v>9875</v>
      </c>
      <c r="J6">
        <v>135.98560000000001</v>
      </c>
      <c r="K6">
        <v>44553.68</v>
      </c>
      <c r="L6">
        <f t="shared" si="0"/>
        <v>528.91800000000001</v>
      </c>
      <c r="M6">
        <v>537.97</v>
      </c>
    </row>
    <row r="7" spans="1:23" x14ac:dyDescent="0.3">
      <c r="A7" s="2">
        <v>42517</v>
      </c>
      <c r="B7" s="3">
        <v>0.489224537037037</v>
      </c>
      <c r="C7">
        <v>408</v>
      </c>
      <c r="D7">
        <v>69.17</v>
      </c>
      <c r="E7">
        <v>12.092000000000001</v>
      </c>
      <c r="F7">
        <v>29.34</v>
      </c>
      <c r="G7">
        <v>3.02</v>
      </c>
      <c r="H7">
        <v>8.56</v>
      </c>
      <c r="I7">
        <v>9934</v>
      </c>
      <c r="J7">
        <v>136.64850000000001</v>
      </c>
      <c r="K7">
        <v>44524.53</v>
      </c>
      <c r="L7">
        <f t="shared" si="0"/>
        <v>525.87800000000004</v>
      </c>
      <c r="M7">
        <v>537.97</v>
      </c>
    </row>
    <row r="8" spans="1:23" x14ac:dyDescent="0.3">
      <c r="A8" s="2">
        <v>42517</v>
      </c>
      <c r="B8" s="3">
        <v>0.48975694444444445</v>
      </c>
      <c r="C8">
        <v>454</v>
      </c>
      <c r="D8">
        <v>69.17</v>
      </c>
      <c r="E8">
        <v>11.991</v>
      </c>
      <c r="F8">
        <v>29.34</v>
      </c>
      <c r="G8">
        <v>2.9940000000000002</v>
      </c>
      <c r="H8">
        <v>8.61</v>
      </c>
      <c r="I8">
        <v>9956</v>
      </c>
      <c r="J8">
        <v>136.9418</v>
      </c>
      <c r="K8">
        <v>44501.57</v>
      </c>
      <c r="L8">
        <f t="shared" si="0"/>
        <v>525.97900000000004</v>
      </c>
      <c r="M8">
        <v>537.97</v>
      </c>
    </row>
    <row r="9" spans="1:23" x14ac:dyDescent="0.3">
      <c r="A9" s="2">
        <v>42517</v>
      </c>
      <c r="B9" s="3">
        <v>0.49052083333333335</v>
      </c>
      <c r="C9">
        <v>520</v>
      </c>
      <c r="D9">
        <v>68.87</v>
      </c>
      <c r="E9">
        <v>14.936999999999999</v>
      </c>
      <c r="F9">
        <v>29.34</v>
      </c>
      <c r="G9">
        <v>3.02</v>
      </c>
      <c r="H9">
        <v>8.6</v>
      </c>
      <c r="I9">
        <v>9960</v>
      </c>
      <c r="J9">
        <v>136.5924</v>
      </c>
      <c r="K9">
        <v>44390.31</v>
      </c>
      <c r="L9">
        <f t="shared" si="0"/>
        <v>523.03300000000002</v>
      </c>
      <c r="M9">
        <v>537.97</v>
      </c>
    </row>
    <row r="10" spans="1:23" x14ac:dyDescent="0.3">
      <c r="A10" s="2">
        <v>42517</v>
      </c>
      <c r="B10" s="3">
        <v>0.49112268518518515</v>
      </c>
      <c r="C10">
        <v>572</v>
      </c>
      <c r="D10">
        <v>68.66</v>
      </c>
      <c r="E10">
        <v>18.077999999999999</v>
      </c>
      <c r="F10">
        <v>29.34</v>
      </c>
      <c r="G10">
        <v>2.9940000000000002</v>
      </c>
      <c r="H10">
        <v>8.58</v>
      </c>
      <c r="I10">
        <v>9904</v>
      </c>
      <c r="J10">
        <v>135.45060000000001</v>
      </c>
      <c r="K10">
        <v>44174.05</v>
      </c>
      <c r="L10">
        <f t="shared" si="0"/>
        <v>519.89200000000005</v>
      </c>
      <c r="M10">
        <v>537.97</v>
      </c>
    </row>
    <row r="11" spans="1:23" x14ac:dyDescent="0.3">
      <c r="A11" s="2">
        <v>42517</v>
      </c>
      <c r="B11" s="3">
        <v>0.4912731481481481</v>
      </c>
      <c r="C11">
        <v>585</v>
      </c>
      <c r="D11">
        <v>68.650000000000006</v>
      </c>
      <c r="E11">
        <v>18.047000000000001</v>
      </c>
      <c r="F11">
        <v>29.34</v>
      </c>
      <c r="G11">
        <v>3.02</v>
      </c>
      <c r="H11">
        <v>8.59</v>
      </c>
      <c r="I11">
        <v>9904</v>
      </c>
      <c r="J11">
        <v>135.4315</v>
      </c>
      <c r="K11">
        <v>44171.41</v>
      </c>
      <c r="L11">
        <f t="shared" si="0"/>
        <v>519.923</v>
      </c>
      <c r="M11">
        <v>537.97</v>
      </c>
    </row>
    <row r="12" spans="1:23" x14ac:dyDescent="0.3">
      <c r="A12" s="2">
        <v>42517</v>
      </c>
      <c r="B12" s="3">
        <v>0.4917361111111111</v>
      </c>
      <c r="C12">
        <v>625</v>
      </c>
      <c r="D12">
        <v>62.16</v>
      </c>
      <c r="E12">
        <v>20.951000000000001</v>
      </c>
      <c r="F12">
        <v>29.34</v>
      </c>
      <c r="G12">
        <v>3.02</v>
      </c>
      <c r="H12">
        <v>8.6199999999999992</v>
      </c>
      <c r="I12">
        <v>9938</v>
      </c>
      <c r="J12">
        <v>119.1345</v>
      </c>
      <c r="K12">
        <v>29075.08</v>
      </c>
      <c r="L12">
        <f t="shared" si="0"/>
        <v>517.01900000000001</v>
      </c>
      <c r="M12">
        <v>537.97</v>
      </c>
    </row>
    <row r="13" spans="1:23" x14ac:dyDescent="0.3">
      <c r="A13" s="2">
        <v>42517</v>
      </c>
      <c r="B13" s="3">
        <v>0.49226851851851849</v>
      </c>
      <c r="C13">
        <v>671</v>
      </c>
      <c r="D13">
        <v>58.46</v>
      </c>
      <c r="E13">
        <v>24.09</v>
      </c>
      <c r="F13">
        <v>29.34</v>
      </c>
      <c r="G13">
        <v>2.9940000000000002</v>
      </c>
      <c r="H13">
        <v>8.57</v>
      </c>
      <c r="I13">
        <v>9457</v>
      </c>
      <c r="J13">
        <v>106.72320000000001</v>
      </c>
      <c r="K13">
        <v>24409.25</v>
      </c>
      <c r="L13">
        <f t="shared" si="0"/>
        <v>513.88</v>
      </c>
      <c r="M13">
        <v>537.97</v>
      </c>
    </row>
    <row r="14" spans="1:23" x14ac:dyDescent="0.3">
      <c r="A14" s="2">
        <v>42517</v>
      </c>
      <c r="B14" s="3">
        <v>0.49295138888888884</v>
      </c>
      <c r="C14">
        <v>730</v>
      </c>
      <c r="D14">
        <v>57.25</v>
      </c>
      <c r="E14">
        <v>27.091999999999999</v>
      </c>
      <c r="F14">
        <v>29.34</v>
      </c>
      <c r="G14">
        <v>3.02</v>
      </c>
      <c r="H14">
        <v>8.4499999999999993</v>
      </c>
      <c r="I14">
        <v>9040</v>
      </c>
      <c r="J14">
        <v>99.898099999999999</v>
      </c>
      <c r="K14">
        <v>22761.14</v>
      </c>
      <c r="L14">
        <f t="shared" si="0"/>
        <v>510.87800000000004</v>
      </c>
      <c r="M14">
        <v>537.97</v>
      </c>
    </row>
    <row r="15" spans="1:23" x14ac:dyDescent="0.3">
      <c r="A15" s="2">
        <v>42517</v>
      </c>
      <c r="B15" s="3">
        <v>0.49333333333333335</v>
      </c>
      <c r="C15">
        <v>763</v>
      </c>
      <c r="D15">
        <v>56.76</v>
      </c>
      <c r="E15">
        <v>30.012</v>
      </c>
      <c r="F15">
        <v>29.34</v>
      </c>
      <c r="G15">
        <v>3.02</v>
      </c>
      <c r="H15">
        <v>8.4</v>
      </c>
      <c r="I15">
        <v>8873</v>
      </c>
      <c r="J15">
        <v>97.133700000000005</v>
      </c>
      <c r="K15">
        <v>21973.25</v>
      </c>
      <c r="L15">
        <f t="shared" si="0"/>
        <v>507.95800000000003</v>
      </c>
      <c r="M15">
        <v>537.97</v>
      </c>
    </row>
    <row r="16" spans="1:23" x14ac:dyDescent="0.3">
      <c r="A16" s="2">
        <v>42517</v>
      </c>
      <c r="B16" s="3">
        <v>0.49386574074074074</v>
      </c>
      <c r="C16">
        <v>809</v>
      </c>
      <c r="D16">
        <v>55.25</v>
      </c>
      <c r="E16">
        <v>40.198</v>
      </c>
      <c r="F16">
        <v>29.34</v>
      </c>
      <c r="G16">
        <v>3.02</v>
      </c>
      <c r="H16">
        <v>8.35</v>
      </c>
      <c r="I16">
        <v>8863</v>
      </c>
      <c r="J16">
        <v>94.587500000000006</v>
      </c>
      <c r="K16">
        <v>20209.89</v>
      </c>
      <c r="L16">
        <f t="shared" si="0"/>
        <v>497.77200000000005</v>
      </c>
      <c r="M16">
        <v>537.97</v>
      </c>
    </row>
    <row r="17" spans="1:13" x14ac:dyDescent="0.3">
      <c r="A17" s="2">
        <v>42517</v>
      </c>
      <c r="B17" s="3">
        <v>0.49447916666666664</v>
      </c>
      <c r="C17">
        <v>862</v>
      </c>
      <c r="D17">
        <v>54.71</v>
      </c>
      <c r="E17">
        <v>49.985999999999997</v>
      </c>
      <c r="F17">
        <v>29.34</v>
      </c>
      <c r="G17">
        <v>2.9940000000000002</v>
      </c>
      <c r="H17">
        <v>8.2899999999999991</v>
      </c>
      <c r="I17">
        <v>8910</v>
      </c>
      <c r="J17">
        <v>94.307599999999994</v>
      </c>
      <c r="K17">
        <v>19743.8</v>
      </c>
      <c r="L17">
        <f t="shared" si="0"/>
        <v>487.98400000000004</v>
      </c>
      <c r="M17">
        <v>537.97</v>
      </c>
    </row>
    <row r="18" spans="1:13" x14ac:dyDescent="0.3">
      <c r="A18" s="2">
        <v>42517</v>
      </c>
      <c r="B18" s="3">
        <v>0.49554398148148149</v>
      </c>
      <c r="C18">
        <v>954</v>
      </c>
      <c r="D18">
        <v>53.92</v>
      </c>
      <c r="E18">
        <v>60.14</v>
      </c>
      <c r="F18">
        <v>29.34</v>
      </c>
      <c r="G18">
        <v>3.02</v>
      </c>
      <c r="H18">
        <v>8.15</v>
      </c>
      <c r="I18">
        <v>8811</v>
      </c>
      <c r="J18">
        <v>92.878299999999996</v>
      </c>
      <c r="K18">
        <v>20563.84</v>
      </c>
      <c r="L18">
        <f t="shared" si="0"/>
        <v>477.83000000000004</v>
      </c>
      <c r="M18">
        <v>537.97</v>
      </c>
    </row>
    <row r="19" spans="1:13" x14ac:dyDescent="0.3">
      <c r="A19" s="2">
        <v>42517</v>
      </c>
      <c r="B19" s="3">
        <v>0.49630787037037033</v>
      </c>
      <c r="C19">
        <v>1020</v>
      </c>
      <c r="D19">
        <v>53.91</v>
      </c>
      <c r="E19">
        <v>60.384</v>
      </c>
      <c r="F19">
        <v>29.34</v>
      </c>
      <c r="G19">
        <v>2.9940000000000002</v>
      </c>
      <c r="H19">
        <v>8.08</v>
      </c>
      <c r="I19">
        <v>8820</v>
      </c>
      <c r="J19">
        <v>93.163300000000007</v>
      </c>
      <c r="K19">
        <v>20972.31</v>
      </c>
      <c r="L19">
        <f t="shared" si="0"/>
        <v>477.58600000000001</v>
      </c>
      <c r="M19">
        <v>537.97</v>
      </c>
    </row>
    <row r="20" spans="1:13" x14ac:dyDescent="0.3">
      <c r="A20" s="2">
        <v>42517</v>
      </c>
      <c r="B20" s="3">
        <v>0.49836805555555558</v>
      </c>
      <c r="C20">
        <v>1198</v>
      </c>
      <c r="D20">
        <v>53.4</v>
      </c>
      <c r="E20">
        <v>70.137</v>
      </c>
      <c r="F20">
        <v>29.34</v>
      </c>
      <c r="G20">
        <v>3.02</v>
      </c>
      <c r="H20">
        <v>7.93</v>
      </c>
      <c r="I20">
        <v>8424</v>
      </c>
      <c r="J20">
        <v>88.881699999999995</v>
      </c>
      <c r="K20">
        <v>21746.79</v>
      </c>
      <c r="L20">
        <f t="shared" si="0"/>
        <v>467.83300000000003</v>
      </c>
      <c r="M20">
        <v>537.97</v>
      </c>
    </row>
    <row r="21" spans="1:13" x14ac:dyDescent="0.3">
      <c r="A21" s="2">
        <v>42517</v>
      </c>
      <c r="B21" s="3">
        <v>0.49966435185185182</v>
      </c>
      <c r="C21">
        <v>1310</v>
      </c>
      <c r="D21">
        <v>52.5</v>
      </c>
      <c r="E21">
        <v>80.180000000000007</v>
      </c>
      <c r="F21">
        <v>29.34</v>
      </c>
      <c r="G21">
        <v>2.9940000000000002</v>
      </c>
      <c r="H21">
        <v>7.85</v>
      </c>
      <c r="I21">
        <v>8477</v>
      </c>
      <c r="J21">
        <v>88.716099999999997</v>
      </c>
      <c r="K21">
        <v>22025.32</v>
      </c>
      <c r="L21">
        <f t="shared" si="0"/>
        <v>457.79</v>
      </c>
      <c r="M21">
        <v>537.97</v>
      </c>
    </row>
    <row r="22" spans="1:13" x14ac:dyDescent="0.3">
      <c r="A22" s="2">
        <v>42517</v>
      </c>
      <c r="B22" s="3">
        <v>0.50026620370370367</v>
      </c>
      <c r="C22">
        <v>1362</v>
      </c>
      <c r="D22">
        <v>51.76</v>
      </c>
      <c r="E22">
        <v>89.924000000000007</v>
      </c>
      <c r="F22">
        <v>29.34</v>
      </c>
      <c r="G22">
        <v>2.9940000000000002</v>
      </c>
      <c r="H22">
        <v>7.77</v>
      </c>
      <c r="I22">
        <v>8296</v>
      </c>
      <c r="J22">
        <v>87.053200000000004</v>
      </c>
      <c r="K22">
        <v>23870</v>
      </c>
      <c r="L22">
        <f t="shared" si="0"/>
        <v>448.04600000000005</v>
      </c>
      <c r="M22">
        <v>537.97</v>
      </c>
    </row>
    <row r="23" spans="1:13" x14ac:dyDescent="0.3">
      <c r="A23" s="2">
        <v>42517</v>
      </c>
      <c r="B23" s="3">
        <v>0.50081018518518516</v>
      </c>
      <c r="C23">
        <v>1409</v>
      </c>
      <c r="D23">
        <v>50.71</v>
      </c>
      <c r="E23">
        <v>100.069</v>
      </c>
      <c r="F23">
        <v>29.34</v>
      </c>
      <c r="G23">
        <v>2.9940000000000002</v>
      </c>
      <c r="H23">
        <v>7.73</v>
      </c>
      <c r="I23">
        <v>8120</v>
      </c>
      <c r="J23">
        <v>85.483500000000006</v>
      </c>
      <c r="K23">
        <v>26290.66</v>
      </c>
      <c r="L23">
        <f t="shared" si="0"/>
        <v>437.90100000000001</v>
      </c>
      <c r="M23">
        <v>537.97</v>
      </c>
    </row>
    <row r="24" spans="1:13" x14ac:dyDescent="0.3">
      <c r="A24" s="2">
        <v>42517</v>
      </c>
      <c r="B24" s="3">
        <v>0.50134259259259262</v>
      </c>
      <c r="C24">
        <v>1455</v>
      </c>
      <c r="D24">
        <v>49.87</v>
      </c>
      <c r="E24">
        <v>110.06100000000001</v>
      </c>
      <c r="F24">
        <v>29.34</v>
      </c>
      <c r="G24">
        <v>2.9940000000000002</v>
      </c>
      <c r="H24">
        <v>7.7</v>
      </c>
      <c r="I24">
        <v>8030</v>
      </c>
      <c r="J24">
        <v>84.2958</v>
      </c>
      <c r="K24">
        <v>27280.34</v>
      </c>
      <c r="L24">
        <f t="shared" si="0"/>
        <v>427.90899999999999</v>
      </c>
      <c r="M24">
        <v>537.97</v>
      </c>
    </row>
    <row r="25" spans="1:13" x14ac:dyDescent="0.3">
      <c r="A25" s="2">
        <v>42517</v>
      </c>
      <c r="B25" s="3">
        <v>0.50164351851851852</v>
      </c>
      <c r="C25">
        <v>1481</v>
      </c>
      <c r="D25">
        <v>49.54</v>
      </c>
      <c r="E25">
        <v>119.919</v>
      </c>
      <c r="F25">
        <v>29.34</v>
      </c>
      <c r="G25">
        <v>2.9940000000000002</v>
      </c>
      <c r="H25">
        <v>7.69</v>
      </c>
      <c r="I25">
        <v>8064</v>
      </c>
      <c r="J25">
        <v>84.480900000000005</v>
      </c>
      <c r="K25">
        <v>27502.63</v>
      </c>
      <c r="L25">
        <f t="shared" si="0"/>
        <v>418.05100000000004</v>
      </c>
      <c r="M25">
        <v>537.97</v>
      </c>
    </row>
    <row r="26" spans="1:13" x14ac:dyDescent="0.3">
      <c r="A26" s="2">
        <v>42517</v>
      </c>
      <c r="B26" s="3">
        <v>0.50210648148148151</v>
      </c>
      <c r="C26">
        <v>1521</v>
      </c>
      <c r="D26">
        <v>49.23</v>
      </c>
      <c r="E26">
        <v>129.82599999999999</v>
      </c>
      <c r="F26">
        <v>29.34</v>
      </c>
      <c r="G26">
        <v>2.9940000000000002</v>
      </c>
      <c r="H26">
        <v>7.67</v>
      </c>
      <c r="I26">
        <v>8090</v>
      </c>
      <c r="J26">
        <v>84.554100000000005</v>
      </c>
      <c r="K26">
        <v>27631.98</v>
      </c>
      <c r="L26">
        <f t="shared" si="0"/>
        <v>408.14400000000001</v>
      </c>
      <c r="M26">
        <v>537.97</v>
      </c>
    </row>
    <row r="27" spans="1:13" x14ac:dyDescent="0.3">
      <c r="A27" s="2">
        <v>42517</v>
      </c>
      <c r="B27" s="3">
        <v>0.50263888888888886</v>
      </c>
      <c r="C27">
        <v>1567</v>
      </c>
      <c r="D27">
        <v>49.09</v>
      </c>
      <c r="E27">
        <v>140.09700000000001</v>
      </c>
      <c r="F27">
        <v>29.34</v>
      </c>
      <c r="G27">
        <v>2.9940000000000002</v>
      </c>
      <c r="H27">
        <v>7.64</v>
      </c>
      <c r="I27">
        <v>8127</v>
      </c>
      <c r="J27">
        <v>85.017700000000005</v>
      </c>
      <c r="K27">
        <v>28014.27</v>
      </c>
      <c r="L27">
        <f t="shared" si="0"/>
        <v>397.87300000000005</v>
      </c>
      <c r="M27">
        <v>537.97</v>
      </c>
    </row>
    <row r="28" spans="1:13" x14ac:dyDescent="0.3">
      <c r="A28" s="2">
        <v>42517</v>
      </c>
      <c r="B28" s="3">
        <v>0.50325231481481481</v>
      </c>
      <c r="C28">
        <v>1620</v>
      </c>
      <c r="D28">
        <v>48.95</v>
      </c>
      <c r="E28">
        <v>149.97900000000001</v>
      </c>
      <c r="F28">
        <v>29.34</v>
      </c>
      <c r="G28">
        <v>2.9940000000000002</v>
      </c>
      <c r="H28">
        <v>7.61</v>
      </c>
      <c r="I28">
        <v>8057</v>
      </c>
      <c r="J28">
        <v>84.286600000000007</v>
      </c>
      <c r="K28">
        <v>28260.7</v>
      </c>
      <c r="L28">
        <f t="shared" si="0"/>
        <v>387.99099999999999</v>
      </c>
      <c r="M28">
        <v>537.97</v>
      </c>
    </row>
    <row r="29" spans="1:13" x14ac:dyDescent="0.3">
      <c r="A29" s="2">
        <v>42517</v>
      </c>
      <c r="B29" s="3">
        <v>0.50393518518518521</v>
      </c>
      <c r="C29">
        <v>1679</v>
      </c>
      <c r="D29">
        <v>48.82</v>
      </c>
      <c r="E29">
        <v>159.97900000000001</v>
      </c>
      <c r="F29">
        <v>29.34</v>
      </c>
      <c r="G29">
        <v>2.9940000000000002</v>
      </c>
      <c r="H29">
        <v>7.59</v>
      </c>
      <c r="I29">
        <v>7930</v>
      </c>
      <c r="J29">
        <v>83.001800000000003</v>
      </c>
      <c r="K29">
        <v>28545.919999999998</v>
      </c>
      <c r="L29">
        <f t="shared" si="0"/>
        <v>377.99099999999999</v>
      </c>
      <c r="M29">
        <v>537.97</v>
      </c>
    </row>
    <row r="30" spans="1:13" x14ac:dyDescent="0.3">
      <c r="A30" s="2">
        <v>42517</v>
      </c>
      <c r="B30" s="3">
        <v>0.50462962962962965</v>
      </c>
      <c r="C30">
        <v>1739</v>
      </c>
      <c r="D30">
        <v>48.68</v>
      </c>
      <c r="E30">
        <v>170.02</v>
      </c>
      <c r="F30">
        <v>29.34</v>
      </c>
      <c r="G30">
        <v>2.968</v>
      </c>
      <c r="H30">
        <v>7.55</v>
      </c>
      <c r="I30">
        <v>7678</v>
      </c>
      <c r="J30">
        <v>80.437100000000001</v>
      </c>
      <c r="K30">
        <v>28942.45</v>
      </c>
      <c r="L30">
        <f t="shared" si="0"/>
        <v>367.95000000000005</v>
      </c>
      <c r="M30">
        <v>537.97</v>
      </c>
    </row>
    <row r="31" spans="1:13" x14ac:dyDescent="0.3">
      <c r="A31" s="2">
        <v>42517</v>
      </c>
      <c r="B31" s="3">
        <v>0.5047800925925926</v>
      </c>
      <c r="C31">
        <v>1752</v>
      </c>
      <c r="D31">
        <v>48.69</v>
      </c>
      <c r="E31">
        <v>170.357</v>
      </c>
      <c r="F31">
        <v>29.34</v>
      </c>
      <c r="G31">
        <v>2.9940000000000002</v>
      </c>
      <c r="H31">
        <v>7.54</v>
      </c>
      <c r="I31">
        <v>7667</v>
      </c>
      <c r="J31">
        <v>80.345399999999998</v>
      </c>
      <c r="K31">
        <v>28954.560000000001</v>
      </c>
      <c r="L31">
        <f t="shared" si="0"/>
        <v>367.61300000000006</v>
      </c>
      <c r="M31">
        <v>537.97</v>
      </c>
    </row>
    <row r="32" spans="1:13" x14ac:dyDescent="0.3">
      <c r="A32" s="2">
        <v>42517</v>
      </c>
      <c r="B32" s="3">
        <v>0.50670138888888883</v>
      </c>
      <c r="C32">
        <v>1918</v>
      </c>
      <c r="D32">
        <v>48.43</v>
      </c>
      <c r="E32">
        <v>190.41200000000001</v>
      </c>
      <c r="F32">
        <v>29.34</v>
      </c>
      <c r="G32">
        <v>2.9940000000000002</v>
      </c>
      <c r="H32">
        <v>7.46</v>
      </c>
      <c r="I32">
        <v>6733</v>
      </c>
      <c r="J32">
        <v>70.879900000000006</v>
      </c>
      <c r="K32">
        <v>30085.05</v>
      </c>
      <c r="L32">
        <f t="shared" si="0"/>
        <v>347.55799999999999</v>
      </c>
      <c r="M32">
        <v>537.97</v>
      </c>
    </row>
    <row r="33" spans="1:13" x14ac:dyDescent="0.3">
      <c r="A33" s="2">
        <v>42517</v>
      </c>
      <c r="B33" s="3">
        <v>0.50730324074074074</v>
      </c>
      <c r="C33">
        <v>1970</v>
      </c>
      <c r="D33">
        <v>48.42</v>
      </c>
      <c r="E33">
        <v>199.57900000000001</v>
      </c>
      <c r="F33">
        <v>29.34</v>
      </c>
      <c r="G33">
        <v>2.9940000000000002</v>
      </c>
      <c r="H33">
        <v>7.43</v>
      </c>
      <c r="I33">
        <v>6753</v>
      </c>
      <c r="J33">
        <v>71.027000000000001</v>
      </c>
      <c r="K33">
        <v>29984.74</v>
      </c>
      <c r="L33">
        <f t="shared" si="0"/>
        <v>338.39100000000002</v>
      </c>
      <c r="M33">
        <v>537.97</v>
      </c>
    </row>
    <row r="34" spans="1:13" x14ac:dyDescent="0.3">
      <c r="A34" s="2">
        <v>42517</v>
      </c>
      <c r="B34" s="3">
        <v>0.50776620370370373</v>
      </c>
      <c r="C34">
        <v>2010</v>
      </c>
      <c r="D34">
        <v>48.43</v>
      </c>
      <c r="E34">
        <v>210.90299999999999</v>
      </c>
      <c r="F34">
        <v>29.34</v>
      </c>
      <c r="G34">
        <v>2.9940000000000002</v>
      </c>
      <c r="H34">
        <v>7.41</v>
      </c>
      <c r="I34">
        <v>6637</v>
      </c>
      <c r="J34">
        <v>69.934399999999997</v>
      </c>
      <c r="K34">
        <v>30253.25</v>
      </c>
      <c r="L34">
        <f t="shared" si="0"/>
        <v>327.06700000000001</v>
      </c>
      <c r="M34">
        <v>537.97</v>
      </c>
    </row>
    <row r="35" spans="1:13" x14ac:dyDescent="0.3">
      <c r="A35" s="2">
        <v>42517</v>
      </c>
      <c r="B35" s="3">
        <v>0.50837962962962957</v>
      </c>
      <c r="C35">
        <v>2063</v>
      </c>
      <c r="D35">
        <v>48.42</v>
      </c>
      <c r="E35">
        <v>210.048</v>
      </c>
      <c r="F35">
        <v>29.34</v>
      </c>
      <c r="G35">
        <v>2.9940000000000002</v>
      </c>
      <c r="H35">
        <v>7.4</v>
      </c>
      <c r="I35">
        <v>6552</v>
      </c>
      <c r="J35">
        <v>69.025199999999998</v>
      </c>
      <c r="K35">
        <v>30228.51</v>
      </c>
      <c r="L35">
        <f t="shared" si="0"/>
        <v>327.92200000000003</v>
      </c>
      <c r="M35">
        <v>537.97</v>
      </c>
    </row>
    <row r="36" spans="1:13" x14ac:dyDescent="0.3">
      <c r="A36" s="2">
        <v>42517</v>
      </c>
      <c r="B36" s="3">
        <v>0.50991898148148151</v>
      </c>
      <c r="C36">
        <v>2196</v>
      </c>
      <c r="D36">
        <v>48.43</v>
      </c>
      <c r="E36">
        <v>218.07</v>
      </c>
      <c r="F36">
        <v>29.34</v>
      </c>
      <c r="G36">
        <v>2.968</v>
      </c>
      <c r="H36">
        <v>7.27</v>
      </c>
      <c r="I36">
        <v>6265</v>
      </c>
      <c r="J36">
        <v>66.0154</v>
      </c>
      <c r="K36">
        <v>30243.34</v>
      </c>
      <c r="L36">
        <f t="shared" si="0"/>
        <v>319.90000000000003</v>
      </c>
      <c r="M36">
        <v>537.97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A761-5F60-4DB7-BF1C-5C7C30940924}">
  <sheetPr codeName="Sheet26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0.54020833333333329</v>
      </c>
      <c r="C2">
        <v>18</v>
      </c>
      <c r="D2">
        <v>77.47</v>
      </c>
      <c r="E2">
        <v>1.61</v>
      </c>
      <c r="F2">
        <f>M2-E2</f>
        <v>508.28999999999996</v>
      </c>
      <c r="G2">
        <v>29.34</v>
      </c>
      <c r="H2">
        <v>2.7330000000000001</v>
      </c>
      <c r="I2">
        <v>8.32</v>
      </c>
      <c r="J2">
        <v>9425</v>
      </c>
      <c r="K2">
        <v>133.82159999999999</v>
      </c>
      <c r="L2">
        <v>36287.33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0.54097222222222219</v>
      </c>
      <c r="C3">
        <v>84</v>
      </c>
      <c r="D3">
        <v>77.010000000000005</v>
      </c>
      <c r="E3">
        <v>3.2</v>
      </c>
      <c r="F3">
        <f t="shared" ref="F3:F33" si="0">M3-E3</f>
        <v>506.7</v>
      </c>
      <c r="G3">
        <v>29.34</v>
      </c>
      <c r="H3">
        <v>2.7330000000000001</v>
      </c>
      <c r="I3">
        <v>8.4499999999999993</v>
      </c>
      <c r="J3">
        <v>9443</v>
      </c>
      <c r="K3">
        <v>133.4871</v>
      </c>
      <c r="L3">
        <v>36132.51</v>
      </c>
      <c r="M3">
        <v>509.9</v>
      </c>
    </row>
    <row r="4" spans="1:23" x14ac:dyDescent="0.3">
      <c r="A4" s="2">
        <v>42623</v>
      </c>
      <c r="B4" s="3">
        <v>0.54135416666666669</v>
      </c>
      <c r="C4">
        <v>117</v>
      </c>
      <c r="D4">
        <v>75.95</v>
      </c>
      <c r="E4">
        <v>6.2990000000000004</v>
      </c>
      <c r="F4">
        <f t="shared" si="0"/>
        <v>503.601</v>
      </c>
      <c r="G4">
        <v>29.34</v>
      </c>
      <c r="H4">
        <v>2.7330000000000001</v>
      </c>
      <c r="I4">
        <v>8.48</v>
      </c>
      <c r="J4">
        <v>9391</v>
      </c>
      <c r="K4">
        <v>131.4366</v>
      </c>
      <c r="L4">
        <v>35892.06</v>
      </c>
      <c r="M4">
        <v>509.9</v>
      </c>
    </row>
    <row r="5" spans="1:23" x14ac:dyDescent="0.3">
      <c r="A5" s="2">
        <v>42623</v>
      </c>
      <c r="B5" s="3">
        <v>0.54173611111111108</v>
      </c>
      <c r="C5">
        <v>150</v>
      </c>
      <c r="D5">
        <v>75.77</v>
      </c>
      <c r="E5">
        <v>9.1059999999999999</v>
      </c>
      <c r="F5">
        <f t="shared" si="0"/>
        <v>500.79399999999998</v>
      </c>
      <c r="G5">
        <v>29.34</v>
      </c>
      <c r="H5">
        <v>2.7330000000000001</v>
      </c>
      <c r="I5">
        <v>8.52</v>
      </c>
      <c r="J5">
        <v>9402</v>
      </c>
      <c r="K5">
        <v>131.3373</v>
      </c>
      <c r="L5">
        <v>35796.83</v>
      </c>
      <c r="M5">
        <v>509.9</v>
      </c>
    </row>
    <row r="6" spans="1:23" x14ac:dyDescent="0.3">
      <c r="A6" s="2">
        <v>42623</v>
      </c>
      <c r="B6" s="3">
        <v>0.54234953703703703</v>
      </c>
      <c r="C6">
        <v>203</v>
      </c>
      <c r="D6">
        <v>75.63</v>
      </c>
      <c r="E6">
        <v>12.359</v>
      </c>
      <c r="F6">
        <f t="shared" si="0"/>
        <v>497.541</v>
      </c>
      <c r="G6">
        <v>29.34</v>
      </c>
      <c r="H6">
        <v>2.7330000000000001</v>
      </c>
      <c r="I6">
        <v>8.56</v>
      </c>
      <c r="J6">
        <v>9377</v>
      </c>
      <c r="K6">
        <v>130.77189999999999</v>
      </c>
      <c r="L6">
        <v>35680.01</v>
      </c>
      <c r="M6">
        <v>509.9</v>
      </c>
    </row>
    <row r="7" spans="1:23" x14ac:dyDescent="0.3">
      <c r="A7" s="2">
        <v>42623</v>
      </c>
      <c r="B7" s="3">
        <v>0.54256944444444444</v>
      </c>
      <c r="C7">
        <v>222</v>
      </c>
      <c r="D7">
        <v>75.53</v>
      </c>
      <c r="E7">
        <v>15.284000000000001</v>
      </c>
      <c r="F7">
        <f t="shared" si="0"/>
        <v>494.61599999999999</v>
      </c>
      <c r="G7">
        <v>29.34</v>
      </c>
      <c r="H7">
        <v>2.7330000000000001</v>
      </c>
      <c r="I7">
        <v>8.56</v>
      </c>
      <c r="J7">
        <v>9343</v>
      </c>
      <c r="K7">
        <v>130.09880000000001</v>
      </c>
      <c r="L7">
        <v>35543.86</v>
      </c>
      <c r="M7">
        <v>509.9</v>
      </c>
    </row>
    <row r="8" spans="1:23" x14ac:dyDescent="0.3">
      <c r="A8" s="2">
        <v>42623</v>
      </c>
      <c r="B8" s="3">
        <v>0.54288194444444449</v>
      </c>
      <c r="C8">
        <v>249</v>
      </c>
      <c r="D8">
        <v>75.5</v>
      </c>
      <c r="E8">
        <v>18.193999999999999</v>
      </c>
      <c r="F8">
        <f t="shared" si="0"/>
        <v>491.70599999999996</v>
      </c>
      <c r="G8">
        <v>29.34</v>
      </c>
      <c r="H8">
        <v>2.7069999999999999</v>
      </c>
      <c r="I8">
        <v>8.5500000000000007</v>
      </c>
      <c r="J8">
        <v>9292</v>
      </c>
      <c r="K8">
        <v>129.32769999999999</v>
      </c>
      <c r="L8">
        <v>35459.379999999997</v>
      </c>
      <c r="M8">
        <v>509.9</v>
      </c>
    </row>
    <row r="9" spans="1:23" x14ac:dyDescent="0.3">
      <c r="A9" s="2">
        <v>42623</v>
      </c>
      <c r="B9" s="3">
        <v>0.54318287037037039</v>
      </c>
      <c r="C9">
        <v>275</v>
      </c>
      <c r="D9">
        <v>75.38</v>
      </c>
      <c r="E9">
        <v>21.001000000000001</v>
      </c>
      <c r="F9">
        <f t="shared" si="0"/>
        <v>488.899</v>
      </c>
      <c r="G9">
        <v>29.34</v>
      </c>
      <c r="H9">
        <v>2.7069999999999999</v>
      </c>
      <c r="I9">
        <v>8.5500000000000007</v>
      </c>
      <c r="J9">
        <v>9218</v>
      </c>
      <c r="K9">
        <v>128.0378</v>
      </c>
      <c r="L9">
        <v>35213.43</v>
      </c>
      <c r="M9">
        <v>509.9</v>
      </c>
    </row>
    <row r="10" spans="1:23" x14ac:dyDescent="0.3">
      <c r="A10" s="2">
        <v>42623</v>
      </c>
      <c r="B10" s="3">
        <v>0.54349537037037032</v>
      </c>
      <c r="C10">
        <v>302</v>
      </c>
      <c r="D10">
        <v>74.42</v>
      </c>
      <c r="E10">
        <v>23.972000000000001</v>
      </c>
      <c r="F10">
        <f t="shared" si="0"/>
        <v>485.928</v>
      </c>
      <c r="G10">
        <v>29.34</v>
      </c>
      <c r="H10">
        <v>2.7069999999999999</v>
      </c>
      <c r="I10">
        <v>8.4700000000000006</v>
      </c>
      <c r="J10">
        <v>8829</v>
      </c>
      <c r="K10">
        <v>118.4585</v>
      </c>
      <c r="L10">
        <v>28982.75</v>
      </c>
      <c r="M10">
        <v>509.9</v>
      </c>
    </row>
    <row r="11" spans="1:23" x14ac:dyDescent="0.3">
      <c r="A11" s="2">
        <v>42623</v>
      </c>
      <c r="B11" s="3">
        <v>0.54387731481481483</v>
      </c>
      <c r="C11">
        <v>335</v>
      </c>
      <c r="D11">
        <v>69.39</v>
      </c>
      <c r="E11">
        <v>27.17</v>
      </c>
      <c r="F11">
        <f t="shared" si="0"/>
        <v>482.72999999999996</v>
      </c>
      <c r="G11">
        <v>29.34</v>
      </c>
      <c r="H11">
        <v>2.7069999999999999</v>
      </c>
      <c r="I11">
        <v>8.41</v>
      </c>
      <c r="J11">
        <v>7231</v>
      </c>
      <c r="K11">
        <v>88.400800000000004</v>
      </c>
      <c r="L11">
        <v>18089.64</v>
      </c>
      <c r="M11">
        <v>509.9</v>
      </c>
    </row>
    <row r="12" spans="1:23" x14ac:dyDescent="0.3">
      <c r="A12" s="2">
        <v>42623</v>
      </c>
      <c r="B12" s="3">
        <v>0.54479166666666667</v>
      </c>
      <c r="C12">
        <v>414</v>
      </c>
      <c r="D12">
        <v>68.86</v>
      </c>
      <c r="E12">
        <v>29.352</v>
      </c>
      <c r="F12">
        <f t="shared" si="0"/>
        <v>480.548</v>
      </c>
      <c r="G12">
        <v>29.34</v>
      </c>
      <c r="H12">
        <v>2.7069999999999999</v>
      </c>
      <c r="I12">
        <v>8.19</v>
      </c>
      <c r="J12">
        <v>6299</v>
      </c>
      <c r="K12">
        <v>76.450400000000002</v>
      </c>
      <c r="L12">
        <v>17604.78</v>
      </c>
      <c r="M12">
        <v>509.9</v>
      </c>
    </row>
    <row r="13" spans="1:23" x14ac:dyDescent="0.3">
      <c r="A13" s="2">
        <v>42623</v>
      </c>
      <c r="B13" s="3">
        <v>0.54501157407407408</v>
      </c>
      <c r="C13">
        <v>433</v>
      </c>
      <c r="D13">
        <v>68.34</v>
      </c>
      <c r="E13">
        <v>30.021000000000001</v>
      </c>
      <c r="F13">
        <f t="shared" si="0"/>
        <v>479.87899999999996</v>
      </c>
      <c r="G13">
        <v>29.34</v>
      </c>
      <c r="H13">
        <v>2.7330000000000001</v>
      </c>
      <c r="I13">
        <v>8.1999999999999993</v>
      </c>
      <c r="J13">
        <v>6008</v>
      </c>
      <c r="K13">
        <v>72.4101</v>
      </c>
      <c r="L13">
        <v>17194.71</v>
      </c>
      <c r="M13">
        <v>509.9</v>
      </c>
    </row>
    <row r="14" spans="1:23" x14ac:dyDescent="0.3">
      <c r="A14" s="2">
        <v>42623</v>
      </c>
      <c r="B14" s="3">
        <v>0.54562500000000003</v>
      </c>
      <c r="C14">
        <v>486</v>
      </c>
      <c r="D14">
        <v>67.22</v>
      </c>
      <c r="E14">
        <v>40.024000000000001</v>
      </c>
      <c r="F14">
        <f t="shared" si="0"/>
        <v>469.87599999999998</v>
      </c>
      <c r="G14">
        <v>29.34</v>
      </c>
      <c r="H14">
        <v>2.7069999999999999</v>
      </c>
      <c r="I14">
        <v>8.0500000000000007</v>
      </c>
      <c r="J14">
        <v>5685</v>
      </c>
      <c r="K14">
        <v>67.527500000000003</v>
      </c>
      <c r="L14">
        <v>16432.78</v>
      </c>
      <c r="M14">
        <v>509.9</v>
      </c>
    </row>
    <row r="15" spans="1:23" x14ac:dyDescent="0.3">
      <c r="A15" s="2">
        <v>42623</v>
      </c>
      <c r="B15" s="3">
        <v>0.54623842592592597</v>
      </c>
      <c r="C15">
        <v>539</v>
      </c>
      <c r="D15">
        <v>65.75</v>
      </c>
      <c r="E15">
        <v>50.009</v>
      </c>
      <c r="F15">
        <f t="shared" si="0"/>
        <v>459.89099999999996</v>
      </c>
      <c r="G15">
        <v>29.34</v>
      </c>
      <c r="H15">
        <v>2.7069999999999999</v>
      </c>
      <c r="I15">
        <v>7.98</v>
      </c>
      <c r="J15">
        <v>4861</v>
      </c>
      <c r="K15">
        <v>56.715200000000003</v>
      </c>
      <c r="L15">
        <v>15791.21</v>
      </c>
      <c r="M15">
        <v>509.9</v>
      </c>
    </row>
    <row r="16" spans="1:23" x14ac:dyDescent="0.3">
      <c r="A16" s="2">
        <v>42623</v>
      </c>
      <c r="B16" s="3">
        <v>0.54668981481481482</v>
      </c>
      <c r="C16">
        <v>578</v>
      </c>
      <c r="D16">
        <v>62.33</v>
      </c>
      <c r="E16">
        <v>60.933</v>
      </c>
      <c r="F16">
        <f t="shared" si="0"/>
        <v>448.96699999999998</v>
      </c>
      <c r="G16">
        <v>29.34</v>
      </c>
      <c r="H16">
        <v>2.7330000000000001</v>
      </c>
      <c r="I16">
        <v>7.93</v>
      </c>
      <c r="J16">
        <v>4780</v>
      </c>
      <c r="K16">
        <v>53.613</v>
      </c>
      <c r="L16">
        <v>14984.69</v>
      </c>
      <c r="M16">
        <v>509.9</v>
      </c>
    </row>
    <row r="17" spans="1:13" x14ac:dyDescent="0.3">
      <c r="A17" s="2">
        <v>42623</v>
      </c>
      <c r="B17" s="3">
        <v>0.54707175925925922</v>
      </c>
      <c r="C17">
        <v>611</v>
      </c>
      <c r="D17">
        <v>62.65</v>
      </c>
      <c r="E17">
        <v>59.947000000000003</v>
      </c>
      <c r="F17">
        <f t="shared" si="0"/>
        <v>449.95299999999997</v>
      </c>
      <c r="G17">
        <v>29.34</v>
      </c>
      <c r="H17">
        <v>2.7069999999999999</v>
      </c>
      <c r="I17">
        <v>7.89</v>
      </c>
      <c r="J17">
        <v>4729</v>
      </c>
      <c r="K17">
        <v>53.271299999999997</v>
      </c>
      <c r="L17">
        <v>15158.38</v>
      </c>
      <c r="M17">
        <v>509.9</v>
      </c>
    </row>
    <row r="18" spans="1:13" x14ac:dyDescent="0.3">
      <c r="A18" s="2">
        <v>42623</v>
      </c>
      <c r="B18" s="3">
        <v>0.54776620370370377</v>
      </c>
      <c r="C18">
        <v>671</v>
      </c>
      <c r="D18">
        <v>60.37</v>
      </c>
      <c r="E18">
        <v>70.239999999999995</v>
      </c>
      <c r="F18">
        <f t="shared" si="0"/>
        <v>439.65999999999997</v>
      </c>
      <c r="G18">
        <v>29.34</v>
      </c>
      <c r="H18">
        <v>2.7069999999999999</v>
      </c>
      <c r="I18">
        <v>7.81</v>
      </c>
      <c r="J18">
        <v>5139</v>
      </c>
      <c r="K18">
        <v>56.425400000000003</v>
      </c>
      <c r="L18">
        <v>14924.87</v>
      </c>
      <c r="M18">
        <v>509.9</v>
      </c>
    </row>
    <row r="19" spans="1:13" x14ac:dyDescent="0.3">
      <c r="A19" s="2">
        <v>42623</v>
      </c>
      <c r="B19" s="3">
        <v>0.54821759259259262</v>
      </c>
      <c r="C19">
        <v>710</v>
      </c>
      <c r="D19">
        <v>59.1</v>
      </c>
      <c r="E19">
        <v>80.213999999999999</v>
      </c>
      <c r="F19">
        <f t="shared" si="0"/>
        <v>429.68599999999998</v>
      </c>
      <c r="G19">
        <v>29.34</v>
      </c>
      <c r="H19">
        <v>2.7069999999999999</v>
      </c>
      <c r="I19">
        <v>7.72</v>
      </c>
      <c r="J19">
        <v>5521</v>
      </c>
      <c r="K19">
        <v>59.765700000000002</v>
      </c>
      <c r="L19">
        <v>14840.36</v>
      </c>
      <c r="M19">
        <v>509.9</v>
      </c>
    </row>
    <row r="20" spans="1:13" x14ac:dyDescent="0.3">
      <c r="A20" s="2">
        <v>42623</v>
      </c>
      <c r="B20" s="3">
        <v>0.5486805555555555</v>
      </c>
      <c r="C20">
        <v>750</v>
      </c>
      <c r="D20">
        <v>58.27</v>
      </c>
      <c r="E20">
        <v>90.021000000000001</v>
      </c>
      <c r="F20">
        <f t="shared" si="0"/>
        <v>419.87899999999996</v>
      </c>
      <c r="G20">
        <v>29.34</v>
      </c>
      <c r="H20">
        <v>2.7069999999999999</v>
      </c>
      <c r="I20">
        <v>7.71</v>
      </c>
      <c r="J20">
        <v>5853</v>
      </c>
      <c r="K20">
        <v>62.842399999999998</v>
      </c>
      <c r="L20">
        <v>15001.24</v>
      </c>
      <c r="M20">
        <v>509.9</v>
      </c>
    </row>
    <row r="21" spans="1:13" x14ac:dyDescent="0.3">
      <c r="A21" s="2">
        <v>42623</v>
      </c>
      <c r="B21" s="3">
        <v>0.54906250000000001</v>
      </c>
      <c r="C21">
        <v>783</v>
      </c>
      <c r="D21">
        <v>57.61</v>
      </c>
      <c r="E21">
        <v>99.850999999999999</v>
      </c>
      <c r="F21">
        <f t="shared" si="0"/>
        <v>410.04899999999998</v>
      </c>
      <c r="G21">
        <v>29.34</v>
      </c>
      <c r="H21">
        <v>2.7069999999999999</v>
      </c>
      <c r="I21">
        <v>7.69</v>
      </c>
      <c r="J21">
        <v>6003</v>
      </c>
      <c r="K21">
        <v>64.052599999999998</v>
      </c>
      <c r="L21">
        <v>15211.31</v>
      </c>
      <c r="M21">
        <v>509.9</v>
      </c>
    </row>
    <row r="22" spans="1:13" x14ac:dyDescent="0.3">
      <c r="A22" s="2">
        <v>42623</v>
      </c>
      <c r="B22" s="3">
        <v>0.54937500000000006</v>
      </c>
      <c r="C22">
        <v>810</v>
      </c>
      <c r="D22">
        <v>56.84</v>
      </c>
      <c r="E22">
        <v>110.006</v>
      </c>
      <c r="F22">
        <f t="shared" si="0"/>
        <v>399.89400000000001</v>
      </c>
      <c r="G22">
        <v>29.34</v>
      </c>
      <c r="H22">
        <v>2.7069999999999999</v>
      </c>
      <c r="I22">
        <v>7.67</v>
      </c>
      <c r="J22">
        <v>6165</v>
      </c>
      <c r="K22">
        <v>65.422200000000004</v>
      </c>
      <c r="L22">
        <v>15792.64</v>
      </c>
      <c r="M22">
        <v>509.9</v>
      </c>
    </row>
    <row r="23" spans="1:13" x14ac:dyDescent="0.3">
      <c r="A23" s="2">
        <v>42623</v>
      </c>
      <c r="B23" s="3">
        <v>0.54982638888888891</v>
      </c>
      <c r="C23">
        <v>849</v>
      </c>
      <c r="D23">
        <v>55.88</v>
      </c>
      <c r="E23">
        <v>120.41500000000001</v>
      </c>
      <c r="F23">
        <f t="shared" si="0"/>
        <v>389.48499999999996</v>
      </c>
      <c r="G23">
        <v>29.34</v>
      </c>
      <c r="H23">
        <v>2.681</v>
      </c>
      <c r="I23">
        <v>7.61</v>
      </c>
      <c r="J23">
        <v>6320</v>
      </c>
      <c r="K23">
        <v>66.641099999999994</v>
      </c>
      <c r="L23">
        <v>16612.689999999999</v>
      </c>
      <c r="M23">
        <v>509.9</v>
      </c>
    </row>
    <row r="24" spans="1:13" x14ac:dyDescent="0.3">
      <c r="A24" s="2">
        <v>42623</v>
      </c>
      <c r="B24" s="3">
        <v>0.55021990740740734</v>
      </c>
      <c r="C24">
        <v>883</v>
      </c>
      <c r="D24">
        <v>53.95</v>
      </c>
      <c r="E24">
        <v>130.16300000000001</v>
      </c>
      <c r="F24">
        <f t="shared" si="0"/>
        <v>379.73699999999997</v>
      </c>
      <c r="G24">
        <v>29.34</v>
      </c>
      <c r="H24">
        <v>2.7069999999999999</v>
      </c>
      <c r="I24">
        <v>7.58</v>
      </c>
      <c r="J24">
        <v>5894</v>
      </c>
      <c r="K24">
        <v>61.497100000000003</v>
      </c>
      <c r="L24">
        <v>18642.29</v>
      </c>
      <c r="M24">
        <v>509.9</v>
      </c>
    </row>
    <row r="25" spans="1:13" x14ac:dyDescent="0.3">
      <c r="A25" s="2">
        <v>42623</v>
      </c>
      <c r="B25" s="3">
        <v>0.55091435185185189</v>
      </c>
      <c r="C25">
        <v>943</v>
      </c>
      <c r="D25">
        <v>52.46</v>
      </c>
      <c r="E25">
        <v>140.042</v>
      </c>
      <c r="F25">
        <f t="shared" si="0"/>
        <v>369.85799999999995</v>
      </c>
      <c r="G25">
        <v>29.34</v>
      </c>
      <c r="H25">
        <v>2.7069999999999999</v>
      </c>
      <c r="I25">
        <v>7.47</v>
      </c>
      <c r="J25">
        <v>5123</v>
      </c>
      <c r="K25">
        <v>53.388300000000001</v>
      </c>
      <c r="L25">
        <v>21360.57</v>
      </c>
      <c r="M25">
        <v>509.9</v>
      </c>
    </row>
    <row r="26" spans="1:13" x14ac:dyDescent="0.3">
      <c r="A26" s="2">
        <v>42623</v>
      </c>
      <c r="B26" s="3">
        <v>0.55136574074074074</v>
      </c>
      <c r="C26">
        <v>982</v>
      </c>
      <c r="D26">
        <v>50.96</v>
      </c>
      <c r="E26">
        <v>150.011</v>
      </c>
      <c r="F26">
        <f t="shared" si="0"/>
        <v>359.88900000000001</v>
      </c>
      <c r="G26">
        <v>29.34</v>
      </c>
      <c r="H26">
        <v>2.7069999999999999</v>
      </c>
      <c r="I26">
        <v>7.42</v>
      </c>
      <c r="J26">
        <v>4269</v>
      </c>
      <c r="K26">
        <v>44.718299999999999</v>
      </c>
      <c r="L26">
        <v>25008.41</v>
      </c>
      <c r="M26">
        <v>509.9</v>
      </c>
    </row>
    <row r="27" spans="1:13" x14ac:dyDescent="0.3">
      <c r="A27" s="2">
        <v>42623</v>
      </c>
      <c r="B27" s="3">
        <v>0.55199074074074073</v>
      </c>
      <c r="C27">
        <v>1036</v>
      </c>
      <c r="D27">
        <v>49.96</v>
      </c>
      <c r="E27">
        <v>159.80699999999999</v>
      </c>
      <c r="F27">
        <f t="shared" si="0"/>
        <v>350.09299999999996</v>
      </c>
      <c r="G27">
        <v>29.34</v>
      </c>
      <c r="H27">
        <v>2.681</v>
      </c>
      <c r="I27">
        <v>7.37</v>
      </c>
      <c r="J27">
        <v>3371</v>
      </c>
      <c r="K27">
        <v>35.476500000000001</v>
      </c>
      <c r="L27">
        <v>27505.9</v>
      </c>
      <c r="M27">
        <v>509.9</v>
      </c>
    </row>
    <row r="28" spans="1:13" x14ac:dyDescent="0.3">
      <c r="A28" s="2">
        <v>42623</v>
      </c>
      <c r="B28" s="3">
        <v>0.55214120370370368</v>
      </c>
      <c r="C28">
        <v>1049</v>
      </c>
      <c r="D28">
        <v>49.98</v>
      </c>
      <c r="E28">
        <v>159.83199999999999</v>
      </c>
      <c r="F28">
        <f t="shared" si="0"/>
        <v>350.06799999999998</v>
      </c>
      <c r="G28">
        <v>29.34</v>
      </c>
      <c r="H28">
        <v>2.7069999999999999</v>
      </c>
      <c r="I28">
        <v>7.38</v>
      </c>
      <c r="J28">
        <v>3298</v>
      </c>
      <c r="K28">
        <v>34.701599999999999</v>
      </c>
      <c r="L28">
        <v>27485.46</v>
      </c>
      <c r="M28">
        <v>509.9</v>
      </c>
    </row>
    <row r="29" spans="1:13" x14ac:dyDescent="0.3">
      <c r="A29" s="2">
        <v>42623</v>
      </c>
      <c r="B29" s="3">
        <v>0.55260416666666667</v>
      </c>
      <c r="C29">
        <v>1089</v>
      </c>
      <c r="D29">
        <v>49.81</v>
      </c>
      <c r="E29">
        <v>169.636</v>
      </c>
      <c r="F29">
        <f t="shared" si="0"/>
        <v>340.26400000000001</v>
      </c>
      <c r="G29">
        <v>29.34</v>
      </c>
      <c r="H29">
        <v>2.7069999999999999</v>
      </c>
      <c r="I29">
        <v>7.32</v>
      </c>
      <c r="J29">
        <v>3055</v>
      </c>
      <c r="K29">
        <v>32.129100000000001</v>
      </c>
      <c r="L29">
        <v>27669.51</v>
      </c>
      <c r="M29">
        <v>509.9</v>
      </c>
    </row>
    <row r="30" spans="1:13" x14ac:dyDescent="0.3">
      <c r="A30" s="2">
        <v>42623</v>
      </c>
      <c r="B30" s="3">
        <v>0.55306712962962956</v>
      </c>
      <c r="C30">
        <v>1129</v>
      </c>
      <c r="D30">
        <v>49.72</v>
      </c>
      <c r="E30">
        <v>179.75700000000001</v>
      </c>
      <c r="F30">
        <f t="shared" si="0"/>
        <v>330.14299999999997</v>
      </c>
      <c r="G30">
        <v>29.34</v>
      </c>
      <c r="H30">
        <v>2.7069999999999999</v>
      </c>
      <c r="I30">
        <v>7.3</v>
      </c>
      <c r="J30">
        <v>2870</v>
      </c>
      <c r="K30">
        <v>30.2136</v>
      </c>
      <c r="L30">
        <v>27965.48</v>
      </c>
      <c r="M30">
        <v>509.9</v>
      </c>
    </row>
    <row r="31" spans="1:13" x14ac:dyDescent="0.3">
      <c r="A31" s="2">
        <v>42623</v>
      </c>
      <c r="B31" s="3">
        <v>0.55376157407407411</v>
      </c>
      <c r="C31">
        <v>1189</v>
      </c>
      <c r="D31">
        <v>49.65</v>
      </c>
      <c r="E31">
        <v>190.08099999999999</v>
      </c>
      <c r="F31">
        <f t="shared" si="0"/>
        <v>319.81899999999996</v>
      </c>
      <c r="G31">
        <v>29.34</v>
      </c>
      <c r="H31">
        <v>2.7069999999999999</v>
      </c>
      <c r="I31">
        <v>7.25</v>
      </c>
      <c r="J31">
        <v>2194</v>
      </c>
      <c r="K31">
        <v>23.1645</v>
      </c>
      <c r="L31">
        <v>28586.89</v>
      </c>
      <c r="M31">
        <v>509.9</v>
      </c>
    </row>
    <row r="32" spans="1:13" x14ac:dyDescent="0.3">
      <c r="A32" s="2">
        <v>42623</v>
      </c>
      <c r="B32" s="3">
        <v>0.554224537037037</v>
      </c>
      <c r="C32">
        <v>1229</v>
      </c>
      <c r="D32">
        <v>49.66</v>
      </c>
      <c r="E32">
        <v>189.732</v>
      </c>
      <c r="F32">
        <f t="shared" si="0"/>
        <v>320.16800000000001</v>
      </c>
      <c r="G32">
        <v>29.34</v>
      </c>
      <c r="H32">
        <v>2.681</v>
      </c>
      <c r="I32">
        <v>7.21</v>
      </c>
      <c r="J32">
        <v>1953</v>
      </c>
      <c r="K32">
        <v>20.637599999999999</v>
      </c>
      <c r="L32">
        <v>28692.92</v>
      </c>
      <c r="M32">
        <v>509.9</v>
      </c>
    </row>
    <row r="33" spans="1:13" x14ac:dyDescent="0.3">
      <c r="A33" s="2">
        <v>42623</v>
      </c>
      <c r="B33" s="3">
        <v>0.55568287037037034</v>
      </c>
      <c r="C33">
        <v>1355</v>
      </c>
      <c r="D33">
        <v>49.65</v>
      </c>
      <c r="E33">
        <v>189.886</v>
      </c>
      <c r="F33">
        <f t="shared" si="0"/>
        <v>320.01400000000001</v>
      </c>
      <c r="G33">
        <v>29.34</v>
      </c>
      <c r="H33">
        <v>2.7069999999999999</v>
      </c>
      <c r="I33">
        <v>7</v>
      </c>
      <c r="J33">
        <v>1692</v>
      </c>
      <c r="K33">
        <v>17.8995</v>
      </c>
      <c r="L33">
        <v>28885.61</v>
      </c>
      <c r="M33">
        <v>509.9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4146-9887-4D0E-9C1D-D18CF8549190}">
  <sheetPr codeName="Sheet27"/>
  <dimension ref="A1:W2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0.40468750000000003</v>
      </c>
      <c r="C2">
        <v>67</v>
      </c>
      <c r="D2">
        <v>67.22</v>
      </c>
      <c r="E2">
        <v>0.98599999999999999</v>
      </c>
      <c r="F2">
        <f>M2-E2</f>
        <v>501.09399999999999</v>
      </c>
      <c r="G2">
        <v>29.34</v>
      </c>
      <c r="H2">
        <v>2.7069999999999999</v>
      </c>
      <c r="I2">
        <v>7.57</v>
      </c>
      <c r="J2">
        <v>8722</v>
      </c>
      <c r="K2">
        <v>97.042400000000001</v>
      </c>
      <c r="L2">
        <v>31.84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0.40513888888888888</v>
      </c>
      <c r="C3">
        <v>106</v>
      </c>
      <c r="D3">
        <v>67.260000000000005</v>
      </c>
      <c r="E3">
        <v>3.9239999999999999</v>
      </c>
      <c r="F3">
        <f t="shared" ref="F3:F29" si="0">M3-E3</f>
        <v>498.15600000000001</v>
      </c>
      <c r="G3">
        <v>29.34</v>
      </c>
      <c r="H3">
        <v>2.7069999999999999</v>
      </c>
      <c r="I3">
        <v>7.46</v>
      </c>
      <c r="J3">
        <v>8639</v>
      </c>
      <c r="K3">
        <v>96.156000000000006</v>
      </c>
      <c r="L3">
        <v>31.8</v>
      </c>
      <c r="M3">
        <v>502.08</v>
      </c>
    </row>
    <row r="4" spans="1:23" x14ac:dyDescent="0.3">
      <c r="A4" s="2">
        <v>42660</v>
      </c>
      <c r="B4" s="3">
        <v>0.40537037037037038</v>
      </c>
      <c r="C4">
        <v>126</v>
      </c>
      <c r="D4">
        <v>67.239999999999995</v>
      </c>
      <c r="E4">
        <v>7.07</v>
      </c>
      <c r="F4">
        <f t="shared" si="0"/>
        <v>495.01</v>
      </c>
      <c r="G4">
        <v>29.34</v>
      </c>
      <c r="H4">
        <v>2.681</v>
      </c>
      <c r="I4">
        <v>7.47</v>
      </c>
      <c r="J4">
        <v>8607</v>
      </c>
      <c r="K4">
        <v>95.785600000000002</v>
      </c>
      <c r="L4">
        <v>31.81</v>
      </c>
      <c r="M4">
        <v>502.08</v>
      </c>
    </row>
    <row r="5" spans="1:23" x14ac:dyDescent="0.3">
      <c r="A5" s="2">
        <v>42660</v>
      </c>
      <c r="B5" s="3">
        <v>0.40582175925925923</v>
      </c>
      <c r="C5">
        <v>165</v>
      </c>
      <c r="D5">
        <v>67.22</v>
      </c>
      <c r="E5">
        <v>10.051</v>
      </c>
      <c r="F5">
        <f t="shared" si="0"/>
        <v>492.029</v>
      </c>
      <c r="G5">
        <v>29.34</v>
      </c>
      <c r="H5">
        <v>2.6549999999999998</v>
      </c>
      <c r="I5">
        <v>7.45</v>
      </c>
      <c r="J5">
        <v>8554</v>
      </c>
      <c r="K5">
        <v>95.1661</v>
      </c>
      <c r="L5">
        <v>31.81</v>
      </c>
      <c r="M5">
        <v>502.08</v>
      </c>
    </row>
    <row r="6" spans="1:23" x14ac:dyDescent="0.3">
      <c r="A6" s="2">
        <v>42660</v>
      </c>
      <c r="B6" s="3">
        <v>0.40635416666666663</v>
      </c>
      <c r="C6">
        <v>211</v>
      </c>
      <c r="D6">
        <v>67.22</v>
      </c>
      <c r="E6">
        <v>13.042999999999999</v>
      </c>
      <c r="F6">
        <f t="shared" si="0"/>
        <v>489.03699999999998</v>
      </c>
      <c r="G6">
        <v>29.34</v>
      </c>
      <c r="H6">
        <v>2.6549999999999998</v>
      </c>
      <c r="I6">
        <v>7.47</v>
      </c>
      <c r="J6">
        <v>8534</v>
      </c>
      <c r="K6">
        <v>94.937399999999997</v>
      </c>
      <c r="L6">
        <v>31.8</v>
      </c>
      <c r="M6">
        <v>502.08</v>
      </c>
    </row>
    <row r="7" spans="1:23" x14ac:dyDescent="0.3">
      <c r="A7" s="2">
        <v>42660</v>
      </c>
      <c r="B7" s="3">
        <v>0.40665509259259264</v>
      </c>
      <c r="C7">
        <v>237</v>
      </c>
      <c r="D7">
        <v>67.2</v>
      </c>
      <c r="E7">
        <v>16.058</v>
      </c>
      <c r="F7">
        <f t="shared" si="0"/>
        <v>486.02199999999999</v>
      </c>
      <c r="G7">
        <v>29.34</v>
      </c>
      <c r="H7">
        <v>2.681</v>
      </c>
      <c r="I7">
        <v>7.48</v>
      </c>
      <c r="J7">
        <v>8509</v>
      </c>
      <c r="K7">
        <v>94.643000000000001</v>
      </c>
      <c r="L7">
        <v>31.78</v>
      </c>
      <c r="M7">
        <v>502.08</v>
      </c>
    </row>
    <row r="8" spans="1:23" x14ac:dyDescent="0.3">
      <c r="A8" s="2">
        <v>42660</v>
      </c>
      <c r="B8" s="3">
        <v>0.40696759259259258</v>
      </c>
      <c r="C8">
        <v>264</v>
      </c>
      <c r="D8">
        <v>67.19</v>
      </c>
      <c r="E8">
        <v>19.007999999999999</v>
      </c>
      <c r="F8">
        <f t="shared" si="0"/>
        <v>483.072</v>
      </c>
      <c r="G8">
        <v>29.34</v>
      </c>
      <c r="H8">
        <v>2.681</v>
      </c>
      <c r="I8">
        <v>7.47</v>
      </c>
      <c r="J8">
        <v>8492</v>
      </c>
      <c r="K8">
        <v>94.439800000000005</v>
      </c>
      <c r="L8">
        <v>31.76</v>
      </c>
      <c r="M8">
        <v>502.08</v>
      </c>
    </row>
    <row r="9" spans="1:23" x14ac:dyDescent="0.3">
      <c r="A9" s="2">
        <v>42660</v>
      </c>
      <c r="B9" s="3">
        <v>0.40795138888888888</v>
      </c>
      <c r="C9">
        <v>349</v>
      </c>
      <c r="D9">
        <v>67.17</v>
      </c>
      <c r="E9">
        <v>21.959</v>
      </c>
      <c r="F9">
        <f t="shared" si="0"/>
        <v>480.12099999999998</v>
      </c>
      <c r="G9">
        <v>29.34</v>
      </c>
      <c r="H9">
        <v>2.681</v>
      </c>
      <c r="I9">
        <v>7.48</v>
      </c>
      <c r="J9">
        <v>8446</v>
      </c>
      <c r="K9">
        <v>93.9161</v>
      </c>
      <c r="L9">
        <v>31.73</v>
      </c>
      <c r="M9">
        <v>502.08</v>
      </c>
    </row>
    <row r="10" spans="1:23" x14ac:dyDescent="0.3">
      <c r="A10" s="2">
        <v>42660</v>
      </c>
      <c r="B10" s="3">
        <v>0.40871527777777777</v>
      </c>
      <c r="C10">
        <v>415</v>
      </c>
      <c r="D10">
        <v>67.17</v>
      </c>
      <c r="E10">
        <v>24.811</v>
      </c>
      <c r="F10">
        <f t="shared" si="0"/>
        <v>477.26900000000001</v>
      </c>
      <c r="G10">
        <v>29.34</v>
      </c>
      <c r="H10">
        <v>2.681</v>
      </c>
      <c r="I10">
        <v>7.48</v>
      </c>
      <c r="J10">
        <v>8433</v>
      </c>
      <c r="K10">
        <v>93.765000000000001</v>
      </c>
      <c r="L10">
        <v>31.71</v>
      </c>
      <c r="M10">
        <v>502.08</v>
      </c>
    </row>
    <row r="11" spans="1:23" x14ac:dyDescent="0.3">
      <c r="A11" s="2">
        <v>42660</v>
      </c>
      <c r="B11" s="3">
        <v>0.41023148148148153</v>
      </c>
      <c r="C11">
        <v>546</v>
      </c>
      <c r="D11">
        <v>67.17</v>
      </c>
      <c r="E11">
        <v>28.117000000000001</v>
      </c>
      <c r="F11">
        <f t="shared" si="0"/>
        <v>473.96299999999997</v>
      </c>
      <c r="G11">
        <v>29.34</v>
      </c>
      <c r="H11">
        <v>2.681</v>
      </c>
      <c r="I11">
        <v>7.51</v>
      </c>
      <c r="J11">
        <v>8419</v>
      </c>
      <c r="K11">
        <v>93.612700000000004</v>
      </c>
      <c r="L11">
        <v>31.69</v>
      </c>
      <c r="M11">
        <v>502.08</v>
      </c>
    </row>
    <row r="12" spans="1:23" x14ac:dyDescent="0.3">
      <c r="A12" s="2">
        <v>42660</v>
      </c>
      <c r="B12" s="3">
        <v>0.41091435185185188</v>
      </c>
      <c r="C12">
        <v>605</v>
      </c>
      <c r="D12">
        <v>67.14</v>
      </c>
      <c r="E12">
        <v>31.172999999999998</v>
      </c>
      <c r="F12">
        <f t="shared" si="0"/>
        <v>470.90699999999998</v>
      </c>
      <c r="G12">
        <v>29.34</v>
      </c>
      <c r="H12">
        <v>2.681</v>
      </c>
      <c r="I12">
        <v>7.5</v>
      </c>
      <c r="J12">
        <v>8409</v>
      </c>
      <c r="K12">
        <v>93.461500000000001</v>
      </c>
      <c r="L12">
        <v>31.69</v>
      </c>
      <c r="M12">
        <v>502.08</v>
      </c>
    </row>
    <row r="13" spans="1:23" x14ac:dyDescent="0.3">
      <c r="A13" s="2">
        <v>42660</v>
      </c>
      <c r="B13" s="3">
        <v>0.41212962962962968</v>
      </c>
      <c r="C13">
        <v>710</v>
      </c>
      <c r="D13">
        <v>67.14</v>
      </c>
      <c r="E13">
        <v>33.996000000000002</v>
      </c>
      <c r="F13">
        <f t="shared" si="0"/>
        <v>468.084</v>
      </c>
      <c r="G13">
        <v>29.34</v>
      </c>
      <c r="H13">
        <v>2.681</v>
      </c>
      <c r="I13">
        <v>7.51</v>
      </c>
      <c r="J13">
        <v>8406</v>
      </c>
      <c r="K13">
        <v>93.432000000000002</v>
      </c>
      <c r="L13">
        <v>31.65</v>
      </c>
      <c r="M13">
        <v>502.08</v>
      </c>
    </row>
    <row r="14" spans="1:23" x14ac:dyDescent="0.3">
      <c r="A14" s="2">
        <v>42660</v>
      </c>
      <c r="B14" s="3">
        <v>0.41266203703703702</v>
      </c>
      <c r="C14">
        <v>756</v>
      </c>
      <c r="D14">
        <v>67.099999999999994</v>
      </c>
      <c r="E14">
        <v>37.017000000000003</v>
      </c>
      <c r="F14">
        <f t="shared" si="0"/>
        <v>465.06299999999999</v>
      </c>
      <c r="G14">
        <v>29.34</v>
      </c>
      <c r="H14">
        <v>2.681</v>
      </c>
      <c r="I14">
        <v>7.52</v>
      </c>
      <c r="J14">
        <v>8388</v>
      </c>
      <c r="K14">
        <v>93.204700000000003</v>
      </c>
      <c r="L14">
        <v>31.52</v>
      </c>
      <c r="M14">
        <v>502.08</v>
      </c>
    </row>
    <row r="15" spans="1:23" x14ac:dyDescent="0.3">
      <c r="A15" s="2">
        <v>42660</v>
      </c>
      <c r="B15" s="3">
        <v>0.41350694444444441</v>
      </c>
      <c r="C15">
        <v>829</v>
      </c>
      <c r="D15">
        <v>66.95</v>
      </c>
      <c r="E15">
        <v>40.148000000000003</v>
      </c>
      <c r="F15">
        <f t="shared" si="0"/>
        <v>461.93199999999996</v>
      </c>
      <c r="G15">
        <v>29.34</v>
      </c>
      <c r="H15">
        <v>2.681</v>
      </c>
      <c r="I15">
        <v>7.52</v>
      </c>
      <c r="J15">
        <v>8148</v>
      </c>
      <c r="K15">
        <v>90.367900000000006</v>
      </c>
      <c r="L15">
        <v>31.02</v>
      </c>
      <c r="M15">
        <v>502.08</v>
      </c>
    </row>
    <row r="16" spans="1:23" x14ac:dyDescent="0.3">
      <c r="A16" s="2">
        <v>42660</v>
      </c>
      <c r="B16" s="3">
        <v>0.41418981481481482</v>
      </c>
      <c r="C16">
        <v>888</v>
      </c>
      <c r="D16">
        <v>66.12</v>
      </c>
      <c r="E16">
        <v>42.781999999999996</v>
      </c>
      <c r="F16">
        <f t="shared" si="0"/>
        <v>459.298</v>
      </c>
      <c r="G16">
        <v>29.34</v>
      </c>
      <c r="H16">
        <v>2.681</v>
      </c>
      <c r="I16">
        <v>7.47</v>
      </c>
      <c r="J16">
        <v>6266</v>
      </c>
      <c r="K16">
        <v>68.854799999999997</v>
      </c>
      <c r="L16">
        <v>28.11</v>
      </c>
      <c r="M16">
        <v>502.08</v>
      </c>
    </row>
    <row r="17" spans="1:13" x14ac:dyDescent="0.3">
      <c r="A17" s="2">
        <v>42660</v>
      </c>
      <c r="B17" s="3">
        <v>0.41472222222222221</v>
      </c>
      <c r="C17">
        <v>934</v>
      </c>
      <c r="D17">
        <v>65.099999999999994</v>
      </c>
      <c r="E17">
        <v>45.985999999999997</v>
      </c>
      <c r="F17">
        <f t="shared" si="0"/>
        <v>456.09399999999999</v>
      </c>
      <c r="G17">
        <v>29.34</v>
      </c>
      <c r="H17">
        <v>2.681</v>
      </c>
      <c r="I17">
        <v>7.46</v>
      </c>
      <c r="J17">
        <v>5037</v>
      </c>
      <c r="K17">
        <v>54.7241</v>
      </c>
      <c r="L17">
        <v>25.33</v>
      </c>
      <c r="M17">
        <v>502.08</v>
      </c>
    </row>
    <row r="18" spans="1:13" x14ac:dyDescent="0.3">
      <c r="A18" s="2">
        <v>42660</v>
      </c>
      <c r="B18" s="3">
        <v>0.41525462962962961</v>
      </c>
      <c r="C18">
        <v>980</v>
      </c>
      <c r="D18">
        <v>64.459999999999994</v>
      </c>
      <c r="E18">
        <v>55.848999999999997</v>
      </c>
      <c r="F18">
        <f t="shared" si="0"/>
        <v>446.23099999999999</v>
      </c>
      <c r="G18">
        <v>29.34</v>
      </c>
      <c r="H18">
        <v>2.681</v>
      </c>
      <c r="I18">
        <v>7.43</v>
      </c>
      <c r="J18">
        <v>5465</v>
      </c>
      <c r="K18">
        <v>58.942900000000002</v>
      </c>
      <c r="L18">
        <v>27.89</v>
      </c>
      <c r="M18">
        <v>502.08</v>
      </c>
    </row>
    <row r="19" spans="1:13" x14ac:dyDescent="0.3">
      <c r="A19" s="2">
        <v>42660</v>
      </c>
      <c r="B19" s="3">
        <v>0.41540509259259256</v>
      </c>
      <c r="C19">
        <v>993</v>
      </c>
      <c r="D19">
        <v>64.47</v>
      </c>
      <c r="E19">
        <v>55.719000000000001</v>
      </c>
      <c r="F19">
        <f t="shared" si="0"/>
        <v>446.36099999999999</v>
      </c>
      <c r="G19">
        <v>29.34</v>
      </c>
      <c r="H19">
        <v>2.681</v>
      </c>
      <c r="I19">
        <v>7.44</v>
      </c>
      <c r="J19">
        <v>5534</v>
      </c>
      <c r="K19">
        <v>59.6905</v>
      </c>
      <c r="L19">
        <v>25.81</v>
      </c>
      <c r="M19">
        <v>502.08</v>
      </c>
    </row>
    <row r="20" spans="1:13" x14ac:dyDescent="0.3">
      <c r="A20" s="2">
        <v>42660</v>
      </c>
      <c r="B20" s="3">
        <v>0.41638888888888892</v>
      </c>
      <c r="C20">
        <v>1078</v>
      </c>
      <c r="D20">
        <v>63.82</v>
      </c>
      <c r="E20">
        <v>65.882999999999996</v>
      </c>
      <c r="F20">
        <f t="shared" si="0"/>
        <v>436.197</v>
      </c>
      <c r="G20">
        <v>29.34</v>
      </c>
      <c r="H20">
        <v>2.681</v>
      </c>
      <c r="I20">
        <v>7.4</v>
      </c>
      <c r="J20">
        <v>4763</v>
      </c>
      <c r="K20">
        <v>50.9923</v>
      </c>
      <c r="L20">
        <v>25.13</v>
      </c>
      <c r="M20">
        <v>502.08</v>
      </c>
    </row>
    <row r="21" spans="1:13" x14ac:dyDescent="0.3">
      <c r="A21" s="2">
        <v>42660</v>
      </c>
      <c r="B21" s="3">
        <v>0.41685185185185186</v>
      </c>
      <c r="C21">
        <v>1118</v>
      </c>
      <c r="D21">
        <v>63.11</v>
      </c>
      <c r="E21">
        <v>76.016000000000005</v>
      </c>
      <c r="F21">
        <f t="shared" si="0"/>
        <v>426.06399999999996</v>
      </c>
      <c r="G21">
        <v>29.34</v>
      </c>
      <c r="H21">
        <v>2.681</v>
      </c>
      <c r="I21">
        <v>7.39</v>
      </c>
      <c r="J21">
        <v>4347</v>
      </c>
      <c r="K21">
        <v>46.161900000000003</v>
      </c>
      <c r="L21">
        <v>23.42</v>
      </c>
      <c r="M21">
        <v>502.08</v>
      </c>
    </row>
    <row r="22" spans="1:13" x14ac:dyDescent="0.3">
      <c r="A22" s="2">
        <v>42660</v>
      </c>
      <c r="B22" s="3">
        <v>0.41791666666666666</v>
      </c>
      <c r="C22">
        <v>1210</v>
      </c>
      <c r="D22">
        <v>61.92</v>
      </c>
      <c r="E22">
        <v>85.977000000000004</v>
      </c>
      <c r="F22">
        <f t="shared" si="0"/>
        <v>416.10299999999995</v>
      </c>
      <c r="G22">
        <v>29.34</v>
      </c>
      <c r="H22">
        <v>2.681</v>
      </c>
      <c r="I22">
        <v>7.31</v>
      </c>
      <c r="J22">
        <v>3622</v>
      </c>
      <c r="K22">
        <v>37.937100000000001</v>
      </c>
      <c r="L22">
        <v>22.58</v>
      </c>
      <c r="M22">
        <v>502.08</v>
      </c>
    </row>
    <row r="23" spans="1:13" x14ac:dyDescent="0.3">
      <c r="A23" s="2">
        <v>42660</v>
      </c>
      <c r="B23" s="3">
        <v>0.41836805555555556</v>
      </c>
      <c r="C23">
        <v>1249</v>
      </c>
      <c r="D23">
        <v>60.19</v>
      </c>
      <c r="E23">
        <v>95.968999999999994</v>
      </c>
      <c r="F23">
        <f t="shared" si="0"/>
        <v>406.11099999999999</v>
      </c>
      <c r="G23">
        <v>29.34</v>
      </c>
      <c r="H23">
        <v>2.681</v>
      </c>
      <c r="I23">
        <v>7.3</v>
      </c>
      <c r="J23">
        <v>3862</v>
      </c>
      <c r="K23">
        <v>39.633099999999999</v>
      </c>
      <c r="L23">
        <v>22.12</v>
      </c>
      <c r="M23">
        <v>502.08</v>
      </c>
    </row>
    <row r="24" spans="1:13" x14ac:dyDescent="0.3">
      <c r="A24" s="2">
        <v>42660</v>
      </c>
      <c r="B24" s="3">
        <v>0.41928240740740735</v>
      </c>
      <c r="C24">
        <v>1328</v>
      </c>
      <c r="D24">
        <v>59.12</v>
      </c>
      <c r="E24">
        <v>106.42100000000001</v>
      </c>
      <c r="F24">
        <f t="shared" si="0"/>
        <v>395.65899999999999</v>
      </c>
      <c r="G24">
        <v>29.34</v>
      </c>
      <c r="H24">
        <v>2.681</v>
      </c>
      <c r="I24">
        <v>7.27</v>
      </c>
      <c r="J24">
        <v>4624</v>
      </c>
      <c r="K24">
        <v>46.8431</v>
      </c>
      <c r="L24">
        <v>22.06</v>
      </c>
      <c r="M24">
        <v>502.08</v>
      </c>
    </row>
    <row r="25" spans="1:13" x14ac:dyDescent="0.3">
      <c r="A25" s="2">
        <v>42660</v>
      </c>
      <c r="B25" s="3">
        <v>0.4205787037037037</v>
      </c>
      <c r="C25">
        <v>1440</v>
      </c>
      <c r="D25">
        <v>57.54</v>
      </c>
      <c r="E25">
        <v>115.873</v>
      </c>
      <c r="F25">
        <f t="shared" si="0"/>
        <v>386.20699999999999</v>
      </c>
      <c r="G25">
        <v>29.34</v>
      </c>
      <c r="H25">
        <v>2.6549999999999998</v>
      </c>
      <c r="I25">
        <v>7.23</v>
      </c>
      <c r="J25">
        <v>4927</v>
      </c>
      <c r="K25">
        <v>48.9788</v>
      </c>
      <c r="L25">
        <v>22.25</v>
      </c>
      <c r="M25">
        <v>502.08</v>
      </c>
    </row>
    <row r="26" spans="1:13" x14ac:dyDescent="0.3">
      <c r="A26" s="2">
        <v>42660</v>
      </c>
      <c r="B26" s="3">
        <v>0.42202546296296295</v>
      </c>
      <c r="C26">
        <v>1565</v>
      </c>
      <c r="D26">
        <v>55.47</v>
      </c>
      <c r="E26">
        <v>125.771</v>
      </c>
      <c r="F26">
        <f t="shared" si="0"/>
        <v>376.30899999999997</v>
      </c>
      <c r="G26">
        <v>29.34</v>
      </c>
      <c r="H26">
        <v>2.6549999999999998</v>
      </c>
      <c r="I26">
        <v>7.17</v>
      </c>
      <c r="J26">
        <v>3981</v>
      </c>
      <c r="K26">
        <v>38.582999999999998</v>
      </c>
      <c r="L26">
        <v>26.34</v>
      </c>
      <c r="M26">
        <v>502.08</v>
      </c>
    </row>
    <row r="27" spans="1:13" x14ac:dyDescent="0.3">
      <c r="A27" s="2">
        <v>42660</v>
      </c>
      <c r="B27" s="3">
        <v>0.42300925925925931</v>
      </c>
      <c r="C27">
        <v>1650</v>
      </c>
      <c r="D27">
        <v>53.06</v>
      </c>
      <c r="E27">
        <v>136.208</v>
      </c>
      <c r="F27">
        <f t="shared" si="0"/>
        <v>365.87199999999996</v>
      </c>
      <c r="G27">
        <v>29.34</v>
      </c>
      <c r="H27">
        <v>2.6549999999999998</v>
      </c>
      <c r="I27">
        <v>7.12</v>
      </c>
      <c r="J27">
        <v>2858</v>
      </c>
      <c r="K27">
        <v>26.867599999999999</v>
      </c>
      <c r="L27">
        <v>33.020000000000003</v>
      </c>
      <c r="M27">
        <v>502.08</v>
      </c>
    </row>
    <row r="28" spans="1:13" x14ac:dyDescent="0.3">
      <c r="A28" s="2">
        <v>42660</v>
      </c>
      <c r="B28" s="3">
        <v>0.42878472222222225</v>
      </c>
      <c r="C28">
        <v>2149</v>
      </c>
      <c r="D28">
        <v>51.47</v>
      </c>
      <c r="E28">
        <v>146.36199999999999</v>
      </c>
      <c r="F28">
        <f t="shared" si="0"/>
        <v>355.71799999999996</v>
      </c>
      <c r="G28">
        <v>29.34</v>
      </c>
      <c r="H28">
        <v>2.6549999999999998</v>
      </c>
      <c r="I28">
        <v>7.42</v>
      </c>
      <c r="J28">
        <v>2300</v>
      </c>
      <c r="K28">
        <v>21.191099999999999</v>
      </c>
      <c r="L28">
        <v>36.81</v>
      </c>
      <c r="M28">
        <v>502.08</v>
      </c>
    </row>
    <row r="29" spans="1:13" x14ac:dyDescent="0.3">
      <c r="A29" s="2">
        <v>42660</v>
      </c>
      <c r="B29" s="3">
        <v>0.43122685185185183</v>
      </c>
      <c r="C29">
        <v>2360</v>
      </c>
      <c r="D29">
        <v>51.55</v>
      </c>
      <c r="E29">
        <v>145.24600000000001</v>
      </c>
      <c r="F29">
        <f t="shared" si="0"/>
        <v>356.83399999999995</v>
      </c>
      <c r="G29">
        <v>29.34</v>
      </c>
      <c r="H29">
        <v>2.6549999999999998</v>
      </c>
      <c r="I29">
        <v>7.3</v>
      </c>
      <c r="J29">
        <v>2271</v>
      </c>
      <c r="K29">
        <v>20.941600000000001</v>
      </c>
      <c r="L29">
        <v>36.57</v>
      </c>
      <c r="M29">
        <v>502.08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594-19F3-4840-B853-5698DE177BF2}">
  <sheetPr codeName="Sheet28"/>
  <dimension ref="A1:W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0.3989583333333333</v>
      </c>
      <c r="C2">
        <v>65</v>
      </c>
      <c r="D2">
        <v>64.430000000000007</v>
      </c>
      <c r="E2">
        <v>1.367</v>
      </c>
      <c r="F2">
        <f>M2-E2</f>
        <v>507.49299999999999</v>
      </c>
      <c r="G2">
        <v>29.34</v>
      </c>
      <c r="H2">
        <v>2.7069999999999999</v>
      </c>
      <c r="I2">
        <v>7.43</v>
      </c>
      <c r="J2">
        <v>8624</v>
      </c>
      <c r="K2">
        <v>92.971699999999998</v>
      </c>
      <c r="L2">
        <v>29.76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0.39958333333333335</v>
      </c>
      <c r="C3">
        <v>119</v>
      </c>
      <c r="D3">
        <v>64.39</v>
      </c>
      <c r="E3">
        <v>3.9470000000000001</v>
      </c>
      <c r="F3">
        <f t="shared" ref="F3:F32" si="0">M3-E3</f>
        <v>504.91300000000001</v>
      </c>
      <c r="G3">
        <v>29.34</v>
      </c>
      <c r="H3">
        <v>2.7069999999999999</v>
      </c>
      <c r="I3">
        <v>7.45</v>
      </c>
      <c r="J3">
        <v>8595</v>
      </c>
      <c r="K3">
        <v>92.622100000000003</v>
      </c>
      <c r="L3">
        <v>29.78</v>
      </c>
      <c r="M3">
        <v>508.86</v>
      </c>
    </row>
    <row r="4" spans="1:23" x14ac:dyDescent="0.3">
      <c r="A4" s="2">
        <v>42689</v>
      </c>
      <c r="B4" s="3">
        <v>0.40020833333333333</v>
      </c>
      <c r="C4">
        <v>173</v>
      </c>
      <c r="D4">
        <v>64.36</v>
      </c>
      <c r="E4">
        <v>7.0650000000000004</v>
      </c>
      <c r="F4">
        <f t="shared" si="0"/>
        <v>501.79500000000002</v>
      </c>
      <c r="G4">
        <v>29.34</v>
      </c>
      <c r="H4">
        <v>2.7069999999999999</v>
      </c>
      <c r="I4">
        <v>7.45</v>
      </c>
      <c r="J4">
        <v>8579</v>
      </c>
      <c r="K4">
        <v>92.4178</v>
      </c>
      <c r="L4">
        <v>29.74</v>
      </c>
      <c r="M4">
        <v>508.86</v>
      </c>
    </row>
    <row r="5" spans="1:23" x14ac:dyDescent="0.3">
      <c r="A5" s="2">
        <v>42689</v>
      </c>
      <c r="B5" s="3">
        <v>0.40129629629629626</v>
      </c>
      <c r="C5">
        <v>267</v>
      </c>
      <c r="D5">
        <v>64.349999999999994</v>
      </c>
      <c r="E5">
        <v>10.273999999999999</v>
      </c>
      <c r="F5">
        <f t="shared" si="0"/>
        <v>498.58600000000001</v>
      </c>
      <c r="G5">
        <v>29.34</v>
      </c>
      <c r="H5">
        <v>2.681</v>
      </c>
      <c r="I5">
        <v>7.44</v>
      </c>
      <c r="J5">
        <v>8519</v>
      </c>
      <c r="K5">
        <v>91.762500000000003</v>
      </c>
      <c r="L5">
        <v>29.66</v>
      </c>
      <c r="M5">
        <v>508.86</v>
      </c>
    </row>
    <row r="6" spans="1:23" x14ac:dyDescent="0.3">
      <c r="A6" s="2">
        <v>42689</v>
      </c>
      <c r="B6" s="3">
        <v>0.40208333333333335</v>
      </c>
      <c r="C6">
        <v>335</v>
      </c>
      <c r="D6">
        <v>64.34</v>
      </c>
      <c r="E6">
        <v>13.211</v>
      </c>
      <c r="F6">
        <f t="shared" si="0"/>
        <v>495.649</v>
      </c>
      <c r="G6">
        <v>29.34</v>
      </c>
      <c r="H6">
        <v>2.681</v>
      </c>
      <c r="I6">
        <v>7.44</v>
      </c>
      <c r="J6">
        <v>8507</v>
      </c>
      <c r="K6">
        <v>91.613100000000003</v>
      </c>
      <c r="L6">
        <v>29.66</v>
      </c>
      <c r="M6">
        <v>508.86</v>
      </c>
    </row>
    <row r="7" spans="1:23" x14ac:dyDescent="0.3">
      <c r="A7" s="2">
        <v>42689</v>
      </c>
      <c r="B7" s="3">
        <v>0.40262731481481479</v>
      </c>
      <c r="C7">
        <v>382</v>
      </c>
      <c r="D7">
        <v>64.3</v>
      </c>
      <c r="E7">
        <v>16.067</v>
      </c>
      <c r="F7">
        <f t="shared" si="0"/>
        <v>492.79300000000001</v>
      </c>
      <c r="G7">
        <v>29.34</v>
      </c>
      <c r="H7">
        <v>2.681</v>
      </c>
      <c r="I7">
        <v>7.43</v>
      </c>
      <c r="J7">
        <v>8417</v>
      </c>
      <c r="K7">
        <v>90.606899999999996</v>
      </c>
      <c r="L7">
        <v>29.65</v>
      </c>
      <c r="M7">
        <v>508.86</v>
      </c>
    </row>
    <row r="8" spans="1:23" x14ac:dyDescent="0.3">
      <c r="A8" s="2">
        <v>42689</v>
      </c>
      <c r="B8" s="3">
        <v>0.40380787037037041</v>
      </c>
      <c r="C8">
        <v>484</v>
      </c>
      <c r="D8">
        <v>64.290000000000006</v>
      </c>
      <c r="E8">
        <v>19.16</v>
      </c>
      <c r="F8">
        <f t="shared" si="0"/>
        <v>489.7</v>
      </c>
      <c r="G8">
        <v>29.34</v>
      </c>
      <c r="H8">
        <v>2.681</v>
      </c>
      <c r="I8">
        <v>7.46</v>
      </c>
      <c r="J8">
        <v>8341</v>
      </c>
      <c r="K8">
        <v>89.776700000000005</v>
      </c>
      <c r="L8">
        <v>29.63</v>
      </c>
      <c r="M8">
        <v>508.86</v>
      </c>
    </row>
    <row r="9" spans="1:23" x14ac:dyDescent="0.3">
      <c r="A9" s="2">
        <v>42689</v>
      </c>
      <c r="B9" s="3">
        <v>0.40427083333333336</v>
      </c>
      <c r="C9">
        <v>524</v>
      </c>
      <c r="D9">
        <v>64.28</v>
      </c>
      <c r="E9">
        <v>22.215</v>
      </c>
      <c r="F9">
        <f t="shared" si="0"/>
        <v>486.64500000000004</v>
      </c>
      <c r="G9">
        <v>29.34</v>
      </c>
      <c r="H9">
        <v>2.681</v>
      </c>
      <c r="I9">
        <v>7.45</v>
      </c>
      <c r="J9">
        <v>8310</v>
      </c>
      <c r="K9">
        <v>89.442800000000005</v>
      </c>
      <c r="L9">
        <v>29.62</v>
      </c>
      <c r="M9">
        <v>508.86</v>
      </c>
    </row>
    <row r="10" spans="1:23" x14ac:dyDescent="0.3">
      <c r="A10" s="2">
        <v>42689</v>
      </c>
      <c r="B10" s="3">
        <v>0.40466435185185184</v>
      </c>
      <c r="C10">
        <v>558</v>
      </c>
      <c r="D10">
        <v>64.260000000000005</v>
      </c>
      <c r="E10">
        <v>24.937999999999999</v>
      </c>
      <c r="F10">
        <f t="shared" si="0"/>
        <v>483.92200000000003</v>
      </c>
      <c r="G10">
        <v>29.34</v>
      </c>
      <c r="H10">
        <v>2.681</v>
      </c>
      <c r="I10">
        <v>7.44</v>
      </c>
      <c r="J10">
        <v>8198</v>
      </c>
      <c r="K10">
        <v>88.205299999999994</v>
      </c>
      <c r="L10">
        <v>29.52</v>
      </c>
      <c r="M10">
        <v>508.86</v>
      </c>
    </row>
    <row r="11" spans="1:23" x14ac:dyDescent="0.3">
      <c r="A11" s="2">
        <v>42689</v>
      </c>
      <c r="B11" s="3">
        <v>0.40505787037037039</v>
      </c>
      <c r="C11">
        <v>592</v>
      </c>
      <c r="D11">
        <v>64.23</v>
      </c>
      <c r="E11">
        <v>28.010999999999999</v>
      </c>
      <c r="F11">
        <f t="shared" si="0"/>
        <v>480.84899999999999</v>
      </c>
      <c r="G11">
        <v>29.34</v>
      </c>
      <c r="H11">
        <v>2.6549999999999998</v>
      </c>
      <c r="I11">
        <v>7.43</v>
      </c>
      <c r="J11">
        <v>8037</v>
      </c>
      <c r="K11">
        <v>86.450299999999999</v>
      </c>
      <c r="L11">
        <v>29.51</v>
      </c>
      <c r="M11">
        <v>508.86</v>
      </c>
    </row>
    <row r="12" spans="1:23" x14ac:dyDescent="0.3">
      <c r="A12" s="2">
        <v>42689</v>
      </c>
      <c r="B12" s="3">
        <v>0.40545138888888888</v>
      </c>
      <c r="C12">
        <v>626</v>
      </c>
      <c r="D12">
        <v>64.23</v>
      </c>
      <c r="E12">
        <v>31.085000000000001</v>
      </c>
      <c r="F12">
        <f t="shared" si="0"/>
        <v>477.77500000000003</v>
      </c>
      <c r="G12">
        <v>29.34</v>
      </c>
      <c r="H12">
        <v>2.681</v>
      </c>
      <c r="I12">
        <v>7.43</v>
      </c>
      <c r="J12">
        <v>8041</v>
      </c>
      <c r="K12">
        <v>86.4863</v>
      </c>
      <c r="L12">
        <v>29.57</v>
      </c>
      <c r="M12">
        <v>508.86</v>
      </c>
    </row>
    <row r="13" spans="1:23" x14ac:dyDescent="0.3">
      <c r="A13" s="2">
        <v>42689</v>
      </c>
      <c r="B13" s="3">
        <v>0.40576388888888887</v>
      </c>
      <c r="C13">
        <v>653</v>
      </c>
      <c r="D13">
        <v>64.19</v>
      </c>
      <c r="E13">
        <v>34.057000000000002</v>
      </c>
      <c r="F13">
        <f t="shared" si="0"/>
        <v>474.803</v>
      </c>
      <c r="G13">
        <v>29.34</v>
      </c>
      <c r="H13">
        <v>2.681</v>
      </c>
      <c r="I13">
        <v>7.43</v>
      </c>
      <c r="J13">
        <v>8115</v>
      </c>
      <c r="K13">
        <v>87.247900000000001</v>
      </c>
      <c r="L13">
        <v>29.59</v>
      </c>
      <c r="M13">
        <v>508.86</v>
      </c>
    </row>
    <row r="14" spans="1:23" x14ac:dyDescent="0.3">
      <c r="A14" s="2">
        <v>42689</v>
      </c>
      <c r="B14" s="3">
        <v>0.40615740740740741</v>
      </c>
      <c r="C14">
        <v>687</v>
      </c>
      <c r="D14">
        <v>64.150000000000006</v>
      </c>
      <c r="E14">
        <v>36.981999999999999</v>
      </c>
      <c r="F14">
        <f t="shared" si="0"/>
        <v>471.87800000000004</v>
      </c>
      <c r="G14">
        <v>29.34</v>
      </c>
      <c r="H14">
        <v>2.681</v>
      </c>
      <c r="I14">
        <v>7.42</v>
      </c>
      <c r="J14">
        <v>8212</v>
      </c>
      <c r="K14">
        <v>88.254199999999997</v>
      </c>
      <c r="L14">
        <v>29.61</v>
      </c>
      <c r="M14">
        <v>508.86</v>
      </c>
    </row>
    <row r="15" spans="1:23" x14ac:dyDescent="0.3">
      <c r="A15" s="2">
        <v>42689</v>
      </c>
      <c r="B15" s="3">
        <v>0.40663194444444445</v>
      </c>
      <c r="C15">
        <v>728</v>
      </c>
      <c r="D15">
        <v>63.99</v>
      </c>
      <c r="E15">
        <v>40.115000000000002</v>
      </c>
      <c r="F15">
        <f t="shared" si="0"/>
        <v>468.745</v>
      </c>
      <c r="G15">
        <v>29.34</v>
      </c>
      <c r="H15">
        <v>2.681</v>
      </c>
      <c r="I15">
        <v>7.44</v>
      </c>
      <c r="J15">
        <v>7834</v>
      </c>
      <c r="K15">
        <v>84.036900000000003</v>
      </c>
      <c r="L15">
        <v>29.15</v>
      </c>
      <c r="M15">
        <v>508.86</v>
      </c>
    </row>
    <row r="16" spans="1:23" x14ac:dyDescent="0.3">
      <c r="A16" s="2">
        <v>42689</v>
      </c>
      <c r="B16" s="3">
        <v>0.40733796296296299</v>
      </c>
      <c r="C16">
        <v>789</v>
      </c>
      <c r="D16">
        <v>63.93</v>
      </c>
      <c r="E16">
        <v>42.936999999999998</v>
      </c>
      <c r="F16">
        <f t="shared" si="0"/>
        <v>465.923</v>
      </c>
      <c r="G16">
        <v>29.34</v>
      </c>
      <c r="H16">
        <v>2.681</v>
      </c>
      <c r="I16">
        <v>7.43</v>
      </c>
      <c r="J16">
        <v>7203</v>
      </c>
      <c r="K16">
        <v>77.209500000000006</v>
      </c>
      <c r="L16">
        <v>28.88</v>
      </c>
      <c r="M16">
        <v>508.86</v>
      </c>
    </row>
    <row r="17" spans="1:13" x14ac:dyDescent="0.3">
      <c r="A17" s="2">
        <v>42689</v>
      </c>
      <c r="B17" s="3">
        <v>0.40804398148148152</v>
      </c>
      <c r="C17">
        <v>850</v>
      </c>
      <c r="D17">
        <v>63.81</v>
      </c>
      <c r="E17">
        <v>46.069000000000003</v>
      </c>
      <c r="F17">
        <f t="shared" si="0"/>
        <v>462.791</v>
      </c>
      <c r="G17">
        <v>29.34</v>
      </c>
      <c r="H17">
        <v>2.681</v>
      </c>
      <c r="I17">
        <v>7.42</v>
      </c>
      <c r="J17">
        <v>6766</v>
      </c>
      <c r="K17">
        <v>72.425700000000006</v>
      </c>
      <c r="L17">
        <v>28.46</v>
      </c>
      <c r="M17">
        <v>508.86</v>
      </c>
    </row>
    <row r="18" spans="1:13" x14ac:dyDescent="0.3">
      <c r="A18" s="2">
        <v>42689</v>
      </c>
      <c r="B18" s="3">
        <v>0.4085185185185185</v>
      </c>
      <c r="C18">
        <v>891</v>
      </c>
      <c r="D18">
        <v>62.02</v>
      </c>
      <c r="E18">
        <v>56.039000000000001</v>
      </c>
      <c r="F18">
        <f t="shared" si="0"/>
        <v>452.82100000000003</v>
      </c>
      <c r="G18">
        <v>29.34</v>
      </c>
      <c r="H18">
        <v>2.681</v>
      </c>
      <c r="I18">
        <v>7.41</v>
      </c>
      <c r="J18">
        <v>4981</v>
      </c>
      <c r="K18">
        <v>52.225000000000001</v>
      </c>
      <c r="L18">
        <v>24.65</v>
      </c>
      <c r="M18">
        <v>508.86</v>
      </c>
    </row>
    <row r="19" spans="1:13" x14ac:dyDescent="0.3">
      <c r="A19" s="2">
        <v>42689</v>
      </c>
      <c r="B19" s="3">
        <v>0.4089930555555556</v>
      </c>
      <c r="C19">
        <v>932</v>
      </c>
      <c r="D19">
        <v>60.47</v>
      </c>
      <c r="E19">
        <v>66.051000000000002</v>
      </c>
      <c r="F19">
        <f t="shared" si="0"/>
        <v>442.80900000000003</v>
      </c>
      <c r="G19">
        <v>29.34</v>
      </c>
      <c r="H19">
        <v>2.6549999999999998</v>
      </c>
      <c r="I19">
        <v>7.41</v>
      </c>
      <c r="J19">
        <v>4182</v>
      </c>
      <c r="K19">
        <v>43.059199999999997</v>
      </c>
      <c r="L19">
        <v>22.57</v>
      </c>
      <c r="M19">
        <v>508.86</v>
      </c>
    </row>
    <row r="20" spans="1:13" x14ac:dyDescent="0.3">
      <c r="A20" s="2">
        <v>42689</v>
      </c>
      <c r="B20" s="3">
        <v>0.40937499999999999</v>
      </c>
      <c r="C20">
        <v>965</v>
      </c>
      <c r="D20">
        <v>59.4</v>
      </c>
      <c r="E20">
        <v>76.042000000000002</v>
      </c>
      <c r="F20">
        <f t="shared" si="0"/>
        <v>432.81799999999998</v>
      </c>
      <c r="G20">
        <v>29.34</v>
      </c>
      <c r="H20">
        <v>2.6549999999999998</v>
      </c>
      <c r="I20">
        <v>7.36</v>
      </c>
      <c r="J20">
        <v>4693</v>
      </c>
      <c r="K20">
        <v>47.707999999999998</v>
      </c>
      <c r="L20">
        <v>26.65</v>
      </c>
      <c r="M20">
        <v>508.86</v>
      </c>
    </row>
    <row r="21" spans="1:13" x14ac:dyDescent="0.3">
      <c r="A21" s="2">
        <v>42689</v>
      </c>
      <c r="B21" s="3">
        <v>0.41001157407407413</v>
      </c>
      <c r="C21">
        <v>1020</v>
      </c>
      <c r="D21">
        <v>58.85</v>
      </c>
      <c r="E21">
        <v>86.078999999999994</v>
      </c>
      <c r="F21">
        <f t="shared" si="0"/>
        <v>422.78100000000001</v>
      </c>
      <c r="G21">
        <v>29.34</v>
      </c>
      <c r="H21">
        <v>2.6549999999999998</v>
      </c>
      <c r="I21">
        <v>7.35</v>
      </c>
      <c r="J21">
        <v>4797</v>
      </c>
      <c r="K21">
        <v>48.4437</v>
      </c>
      <c r="L21">
        <v>24.89</v>
      </c>
      <c r="M21">
        <v>508.86</v>
      </c>
    </row>
    <row r="22" spans="1:13" x14ac:dyDescent="0.3">
      <c r="A22" s="2">
        <v>42689</v>
      </c>
      <c r="B22" s="3">
        <v>0.41047453703703707</v>
      </c>
      <c r="C22">
        <v>1060</v>
      </c>
      <c r="D22">
        <v>58.22</v>
      </c>
      <c r="E22">
        <v>96.01</v>
      </c>
      <c r="F22">
        <f t="shared" si="0"/>
        <v>412.85</v>
      </c>
      <c r="G22">
        <v>29.34</v>
      </c>
      <c r="H22">
        <v>2.681</v>
      </c>
      <c r="I22">
        <v>7.31</v>
      </c>
      <c r="J22">
        <v>5897</v>
      </c>
      <c r="K22">
        <v>59.107399999999998</v>
      </c>
      <c r="L22">
        <v>27.56</v>
      </c>
      <c r="M22">
        <v>508.86</v>
      </c>
    </row>
    <row r="23" spans="1:13" x14ac:dyDescent="0.3">
      <c r="A23" s="2">
        <v>42689</v>
      </c>
      <c r="B23" s="3">
        <v>0.41094907407407405</v>
      </c>
      <c r="C23">
        <v>1101</v>
      </c>
      <c r="D23">
        <v>57.67</v>
      </c>
      <c r="E23">
        <v>106.05500000000001</v>
      </c>
      <c r="F23">
        <f t="shared" si="0"/>
        <v>402.80500000000001</v>
      </c>
      <c r="G23">
        <v>29.34</v>
      </c>
      <c r="H23">
        <v>2.681</v>
      </c>
      <c r="I23">
        <v>7.35</v>
      </c>
      <c r="J23">
        <v>6855</v>
      </c>
      <c r="K23">
        <v>68.250500000000002</v>
      </c>
      <c r="L23">
        <v>27.09</v>
      </c>
      <c r="M23">
        <v>508.86</v>
      </c>
    </row>
    <row r="24" spans="1:13" x14ac:dyDescent="0.3">
      <c r="A24" s="2">
        <v>42689</v>
      </c>
      <c r="B24" s="3">
        <v>0.41142361111111114</v>
      </c>
      <c r="C24">
        <v>1142</v>
      </c>
      <c r="D24">
        <v>57.42</v>
      </c>
      <c r="E24">
        <v>115.99299999999999</v>
      </c>
      <c r="F24">
        <f t="shared" si="0"/>
        <v>392.86700000000002</v>
      </c>
      <c r="G24">
        <v>29.34</v>
      </c>
      <c r="H24">
        <v>2.681</v>
      </c>
      <c r="I24">
        <v>7.34</v>
      </c>
      <c r="J24">
        <v>7827</v>
      </c>
      <c r="K24">
        <v>77.688500000000005</v>
      </c>
      <c r="L24">
        <v>27.07</v>
      </c>
      <c r="M24">
        <v>508.86</v>
      </c>
    </row>
    <row r="25" spans="1:13" x14ac:dyDescent="0.3">
      <c r="A25" s="2">
        <v>42689</v>
      </c>
      <c r="B25" s="3">
        <v>0.41188657407407409</v>
      </c>
      <c r="C25">
        <v>1182</v>
      </c>
      <c r="D25">
        <v>57.18</v>
      </c>
      <c r="E25">
        <v>126.002</v>
      </c>
      <c r="F25">
        <f t="shared" si="0"/>
        <v>382.858</v>
      </c>
      <c r="G25">
        <v>29.34</v>
      </c>
      <c r="H25">
        <v>2.6549999999999998</v>
      </c>
      <c r="I25">
        <v>7.35</v>
      </c>
      <c r="J25">
        <v>8055</v>
      </c>
      <c r="K25">
        <v>79.718500000000006</v>
      </c>
      <c r="L25">
        <v>27.28</v>
      </c>
      <c r="M25">
        <v>508.86</v>
      </c>
    </row>
    <row r="26" spans="1:13" x14ac:dyDescent="0.3">
      <c r="A26" s="2">
        <v>42689</v>
      </c>
      <c r="B26" s="3">
        <v>0.41219907407407402</v>
      </c>
      <c r="C26">
        <v>1209</v>
      </c>
      <c r="D26">
        <v>56.89</v>
      </c>
      <c r="E26">
        <v>136.005</v>
      </c>
      <c r="F26">
        <f t="shared" si="0"/>
        <v>372.85500000000002</v>
      </c>
      <c r="G26">
        <v>29.34</v>
      </c>
      <c r="H26">
        <v>2.6549999999999998</v>
      </c>
      <c r="I26">
        <v>7.31</v>
      </c>
      <c r="J26">
        <v>6710</v>
      </c>
      <c r="K26">
        <v>66.172600000000003</v>
      </c>
      <c r="L26">
        <v>28.59</v>
      </c>
      <c r="M26">
        <v>508.86</v>
      </c>
    </row>
    <row r="27" spans="1:13" x14ac:dyDescent="0.3">
      <c r="A27" s="2">
        <v>42689</v>
      </c>
      <c r="B27" s="3">
        <v>0.41267361111111112</v>
      </c>
      <c r="C27">
        <v>1250</v>
      </c>
      <c r="D27">
        <v>54.71</v>
      </c>
      <c r="E27">
        <v>146.053</v>
      </c>
      <c r="F27">
        <f t="shared" si="0"/>
        <v>362.80700000000002</v>
      </c>
      <c r="G27">
        <v>29.34</v>
      </c>
      <c r="H27">
        <v>2.6549999999999998</v>
      </c>
      <c r="I27">
        <v>7.27</v>
      </c>
      <c r="J27">
        <v>3300</v>
      </c>
      <c r="K27">
        <v>31.6753</v>
      </c>
      <c r="L27">
        <v>32.46</v>
      </c>
      <c r="M27">
        <v>508.86</v>
      </c>
    </row>
    <row r="28" spans="1:13" x14ac:dyDescent="0.3">
      <c r="A28" s="2">
        <v>42689</v>
      </c>
      <c r="B28" s="3">
        <v>0.41329861111111116</v>
      </c>
      <c r="C28">
        <v>1304</v>
      </c>
      <c r="D28">
        <v>52.51</v>
      </c>
      <c r="E28">
        <v>156.03700000000001</v>
      </c>
      <c r="F28">
        <f t="shared" si="0"/>
        <v>352.82299999999998</v>
      </c>
      <c r="G28">
        <v>29.34</v>
      </c>
      <c r="H28">
        <v>2.6549999999999998</v>
      </c>
      <c r="I28">
        <v>7.2</v>
      </c>
      <c r="J28">
        <v>1678</v>
      </c>
      <c r="K28">
        <v>15.664</v>
      </c>
      <c r="L28">
        <v>36.06</v>
      </c>
      <c r="M28">
        <v>508.86</v>
      </c>
    </row>
    <row r="29" spans="1:13" x14ac:dyDescent="0.3">
      <c r="A29" s="2">
        <v>42689</v>
      </c>
      <c r="B29" s="3">
        <v>0.41385416666666663</v>
      </c>
      <c r="C29">
        <v>1352</v>
      </c>
      <c r="D29">
        <v>51.54</v>
      </c>
      <c r="E29">
        <v>166.05500000000001</v>
      </c>
      <c r="F29">
        <f t="shared" si="0"/>
        <v>342.80500000000001</v>
      </c>
      <c r="G29">
        <v>29.34</v>
      </c>
      <c r="H29">
        <v>2.681</v>
      </c>
      <c r="I29">
        <v>7.21</v>
      </c>
      <c r="J29">
        <v>1569</v>
      </c>
      <c r="K29">
        <v>14.463100000000001</v>
      </c>
      <c r="L29">
        <v>37.5</v>
      </c>
      <c r="M29">
        <v>508.86</v>
      </c>
    </row>
    <row r="30" spans="1:13" x14ac:dyDescent="0.3">
      <c r="A30" s="2">
        <v>42689</v>
      </c>
      <c r="B30" s="3">
        <v>0.41439814814814818</v>
      </c>
      <c r="C30">
        <v>1399</v>
      </c>
      <c r="D30">
        <v>50.68</v>
      </c>
      <c r="E30">
        <v>176.036</v>
      </c>
      <c r="F30">
        <f t="shared" si="0"/>
        <v>332.82400000000001</v>
      </c>
      <c r="G30">
        <v>29.34</v>
      </c>
      <c r="H30">
        <v>2.6549999999999998</v>
      </c>
      <c r="I30">
        <v>7.15</v>
      </c>
      <c r="J30">
        <v>908</v>
      </c>
      <c r="K30">
        <v>8.2813999999999997</v>
      </c>
      <c r="L30">
        <v>41.39</v>
      </c>
      <c r="M30">
        <v>508.86</v>
      </c>
    </row>
    <row r="31" spans="1:13" x14ac:dyDescent="0.3">
      <c r="A31" s="2">
        <v>42689</v>
      </c>
      <c r="B31" s="3">
        <v>0.41487268518518516</v>
      </c>
      <c r="C31">
        <v>1440</v>
      </c>
      <c r="D31">
        <v>50.54</v>
      </c>
      <c r="E31">
        <v>185.98599999999999</v>
      </c>
      <c r="F31">
        <f t="shared" si="0"/>
        <v>322.87400000000002</v>
      </c>
      <c r="G31">
        <v>29.34</v>
      </c>
      <c r="H31">
        <v>2.6549999999999998</v>
      </c>
      <c r="I31">
        <v>7.12</v>
      </c>
      <c r="J31">
        <v>351</v>
      </c>
      <c r="K31">
        <v>3.1939000000000002</v>
      </c>
      <c r="L31">
        <v>43.29</v>
      </c>
      <c r="M31">
        <v>508.86</v>
      </c>
    </row>
    <row r="32" spans="1:13" x14ac:dyDescent="0.3">
      <c r="A32" s="2">
        <v>42689</v>
      </c>
      <c r="B32" s="3">
        <v>0.41612268518518519</v>
      </c>
      <c r="C32">
        <v>1548</v>
      </c>
      <c r="D32">
        <v>50.51</v>
      </c>
      <c r="E32">
        <v>188.93700000000001</v>
      </c>
      <c r="F32">
        <f t="shared" si="0"/>
        <v>319.923</v>
      </c>
      <c r="G32">
        <v>29.34</v>
      </c>
      <c r="H32">
        <v>2.6549999999999998</v>
      </c>
      <c r="I32">
        <v>7.1</v>
      </c>
      <c r="J32">
        <v>62</v>
      </c>
      <c r="K32">
        <v>0.56610000000000005</v>
      </c>
      <c r="L32">
        <v>44.52</v>
      </c>
      <c r="M32">
        <v>508.86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33-B5A1-4FDB-BCCB-4AECF5BABA86}">
  <sheetPr codeName="Sheet29"/>
  <dimension ref="A1:W4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0.49910879629629629</v>
      </c>
      <c r="C2">
        <v>48</v>
      </c>
      <c r="D2">
        <v>57.48</v>
      </c>
      <c r="E2">
        <v>1.373</v>
      </c>
      <c r="F2">
        <f>M2-E2</f>
        <v>531.14699999999993</v>
      </c>
      <c r="G2">
        <v>29.34</v>
      </c>
      <c r="H2">
        <v>2.6549999999999998</v>
      </c>
      <c r="I2">
        <v>7.39</v>
      </c>
      <c r="J2">
        <v>9504</v>
      </c>
      <c r="K2">
        <v>94.396100000000004</v>
      </c>
      <c r="L2">
        <v>26.89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0.49996527777777783</v>
      </c>
      <c r="C3">
        <v>122</v>
      </c>
      <c r="D3">
        <v>57.04</v>
      </c>
      <c r="E3">
        <v>4.4690000000000003</v>
      </c>
      <c r="F3">
        <f t="shared" ref="F3:F42" si="0">M3-E3</f>
        <v>528.05099999999993</v>
      </c>
      <c r="G3">
        <v>29.34</v>
      </c>
      <c r="H3">
        <v>2.629</v>
      </c>
      <c r="I3">
        <v>7.39</v>
      </c>
      <c r="J3">
        <v>8914</v>
      </c>
      <c r="K3">
        <v>88.062700000000007</v>
      </c>
      <c r="L3">
        <v>26.7</v>
      </c>
      <c r="M3">
        <v>532.52</v>
      </c>
    </row>
    <row r="4" spans="1:23" x14ac:dyDescent="0.3">
      <c r="A4" s="2">
        <v>42717</v>
      </c>
      <c r="B4" s="3">
        <v>0.50012731481481476</v>
      </c>
      <c r="C4">
        <v>136</v>
      </c>
      <c r="D4">
        <v>57</v>
      </c>
      <c r="E4">
        <v>4.5510000000000002</v>
      </c>
      <c r="F4">
        <f t="shared" si="0"/>
        <v>527.96899999999994</v>
      </c>
      <c r="G4">
        <v>29.34</v>
      </c>
      <c r="H4">
        <v>2.6549999999999998</v>
      </c>
      <c r="I4">
        <v>7.38</v>
      </c>
      <c r="J4">
        <v>8895</v>
      </c>
      <c r="K4">
        <v>87.835300000000004</v>
      </c>
      <c r="L4">
        <v>26.72</v>
      </c>
      <c r="M4">
        <v>532.52</v>
      </c>
    </row>
    <row r="5" spans="1:23" x14ac:dyDescent="0.3">
      <c r="A5" s="2">
        <v>42717</v>
      </c>
      <c r="B5" s="3">
        <v>0.50050925925925926</v>
      </c>
      <c r="C5">
        <v>169</v>
      </c>
      <c r="D5">
        <v>56.93</v>
      </c>
      <c r="E5">
        <v>7.6120000000000001</v>
      </c>
      <c r="F5">
        <f t="shared" si="0"/>
        <v>524.90800000000002</v>
      </c>
      <c r="G5">
        <v>29.34</v>
      </c>
      <c r="H5">
        <v>2.629</v>
      </c>
      <c r="I5">
        <v>7.39</v>
      </c>
      <c r="J5">
        <v>8847</v>
      </c>
      <c r="K5">
        <v>87.285399999999996</v>
      </c>
      <c r="L5">
        <v>26.64</v>
      </c>
      <c r="M5">
        <v>532.52</v>
      </c>
    </row>
    <row r="6" spans="1:23" x14ac:dyDescent="0.3">
      <c r="A6" s="2">
        <v>42717</v>
      </c>
      <c r="B6" s="3">
        <v>0.5009837962962963</v>
      </c>
      <c r="C6">
        <v>210</v>
      </c>
      <c r="D6">
        <v>56.88</v>
      </c>
      <c r="E6">
        <v>10.544</v>
      </c>
      <c r="F6">
        <f t="shared" si="0"/>
        <v>521.976</v>
      </c>
      <c r="G6">
        <v>29.34</v>
      </c>
      <c r="H6">
        <v>2.6549999999999998</v>
      </c>
      <c r="I6">
        <v>7.4</v>
      </c>
      <c r="J6">
        <v>8769</v>
      </c>
      <c r="K6">
        <v>86.457599999999999</v>
      </c>
      <c r="L6">
        <v>26.63</v>
      </c>
      <c r="M6">
        <v>532.52</v>
      </c>
    </row>
    <row r="7" spans="1:23" x14ac:dyDescent="0.3">
      <c r="A7" s="2">
        <v>42717</v>
      </c>
      <c r="B7" s="3">
        <v>0.50121527777777775</v>
      </c>
      <c r="C7">
        <v>230</v>
      </c>
      <c r="D7">
        <v>56.83</v>
      </c>
      <c r="E7">
        <v>13.271000000000001</v>
      </c>
      <c r="F7">
        <f t="shared" si="0"/>
        <v>519.24900000000002</v>
      </c>
      <c r="G7">
        <v>29.34</v>
      </c>
      <c r="H7">
        <v>2.6549999999999998</v>
      </c>
      <c r="I7">
        <v>7.39</v>
      </c>
      <c r="J7">
        <v>8719</v>
      </c>
      <c r="K7">
        <v>85.918199999999999</v>
      </c>
      <c r="L7">
        <v>26.65</v>
      </c>
      <c r="M7">
        <v>532.52</v>
      </c>
    </row>
    <row r="8" spans="1:23" x14ac:dyDescent="0.3">
      <c r="A8" s="2">
        <v>42717</v>
      </c>
      <c r="B8" s="3">
        <v>0.50152777777777779</v>
      </c>
      <c r="C8">
        <v>257</v>
      </c>
      <c r="D8">
        <v>56.82</v>
      </c>
      <c r="E8">
        <v>16.667999999999999</v>
      </c>
      <c r="F8">
        <f t="shared" si="0"/>
        <v>515.85199999999998</v>
      </c>
      <c r="G8">
        <v>29.34</v>
      </c>
      <c r="H8">
        <v>2.629</v>
      </c>
      <c r="I8">
        <v>7.4</v>
      </c>
      <c r="J8">
        <v>8650</v>
      </c>
      <c r="K8">
        <v>85.230599999999995</v>
      </c>
      <c r="L8">
        <v>26.62</v>
      </c>
      <c r="M8">
        <v>532.52</v>
      </c>
    </row>
    <row r="9" spans="1:23" x14ac:dyDescent="0.3">
      <c r="A9" s="2">
        <v>42717</v>
      </c>
      <c r="B9" s="3">
        <v>0.50175925925925924</v>
      </c>
      <c r="C9">
        <v>277</v>
      </c>
      <c r="D9">
        <v>56.8</v>
      </c>
      <c r="E9">
        <v>19.760999999999999</v>
      </c>
      <c r="F9">
        <f t="shared" si="0"/>
        <v>512.75900000000001</v>
      </c>
      <c r="G9">
        <v>29.34</v>
      </c>
      <c r="H9">
        <v>2.629</v>
      </c>
      <c r="I9">
        <v>7.39</v>
      </c>
      <c r="J9">
        <v>8601</v>
      </c>
      <c r="K9">
        <v>84.719099999999997</v>
      </c>
      <c r="L9">
        <v>26.62</v>
      </c>
      <c r="M9">
        <v>532.52</v>
      </c>
    </row>
    <row r="10" spans="1:23" x14ac:dyDescent="0.3">
      <c r="A10" s="2">
        <v>42717</v>
      </c>
      <c r="B10" s="3">
        <v>0.50199074074074079</v>
      </c>
      <c r="C10">
        <v>297</v>
      </c>
      <c r="D10">
        <v>56.79</v>
      </c>
      <c r="E10">
        <v>22.905000000000001</v>
      </c>
      <c r="F10">
        <f t="shared" si="0"/>
        <v>509.61500000000001</v>
      </c>
      <c r="G10">
        <v>29.34</v>
      </c>
      <c r="H10">
        <v>2.629</v>
      </c>
      <c r="I10">
        <v>7.39</v>
      </c>
      <c r="J10">
        <v>8557</v>
      </c>
      <c r="K10">
        <v>84.28</v>
      </c>
      <c r="L10">
        <v>26.63</v>
      </c>
      <c r="M10">
        <v>532.52</v>
      </c>
    </row>
    <row r="11" spans="1:23" x14ac:dyDescent="0.3">
      <c r="A11" s="2">
        <v>42717</v>
      </c>
      <c r="B11" s="3">
        <v>0.50214120370370374</v>
      </c>
      <c r="C11">
        <v>310</v>
      </c>
      <c r="D11">
        <v>56.79</v>
      </c>
      <c r="E11">
        <v>23.09</v>
      </c>
      <c r="F11">
        <f t="shared" si="0"/>
        <v>509.43</v>
      </c>
      <c r="G11">
        <v>29.34</v>
      </c>
      <c r="H11">
        <v>2.629</v>
      </c>
      <c r="I11">
        <v>7.38</v>
      </c>
      <c r="J11">
        <v>8542</v>
      </c>
      <c r="K11">
        <v>84.131100000000004</v>
      </c>
      <c r="L11">
        <v>26.61</v>
      </c>
      <c r="M11">
        <v>532.52</v>
      </c>
    </row>
    <row r="12" spans="1:23" x14ac:dyDescent="0.3">
      <c r="A12" s="2">
        <v>42717</v>
      </c>
      <c r="B12" s="3">
        <v>0.50238425925925922</v>
      </c>
      <c r="C12">
        <v>331</v>
      </c>
      <c r="D12">
        <v>56.78</v>
      </c>
      <c r="E12">
        <v>26.35</v>
      </c>
      <c r="F12">
        <f t="shared" si="0"/>
        <v>506.16999999999996</v>
      </c>
      <c r="G12">
        <v>29.34</v>
      </c>
      <c r="H12">
        <v>2.629</v>
      </c>
      <c r="I12">
        <v>7.39</v>
      </c>
      <c r="J12">
        <v>8515</v>
      </c>
      <c r="K12">
        <v>83.861000000000004</v>
      </c>
      <c r="L12">
        <v>26.62</v>
      </c>
      <c r="M12">
        <v>532.52</v>
      </c>
    </row>
    <row r="13" spans="1:23" x14ac:dyDescent="0.3">
      <c r="A13" s="2">
        <v>42717</v>
      </c>
      <c r="B13" s="3">
        <v>0.50261574074074067</v>
      </c>
      <c r="C13">
        <v>351</v>
      </c>
      <c r="D13">
        <v>56.8</v>
      </c>
      <c r="E13">
        <v>29.693999999999999</v>
      </c>
      <c r="F13">
        <f t="shared" si="0"/>
        <v>502.82599999999996</v>
      </c>
      <c r="G13">
        <v>29.34</v>
      </c>
      <c r="H13">
        <v>2.6549999999999998</v>
      </c>
      <c r="I13">
        <v>7.39</v>
      </c>
      <c r="J13">
        <v>8495</v>
      </c>
      <c r="K13">
        <v>83.676599999999993</v>
      </c>
      <c r="L13">
        <v>26.62</v>
      </c>
      <c r="M13">
        <v>532.52</v>
      </c>
    </row>
    <row r="14" spans="1:23" x14ac:dyDescent="0.3">
      <c r="A14" s="2">
        <v>42717</v>
      </c>
      <c r="B14" s="3">
        <v>0.50299768518518517</v>
      </c>
      <c r="C14">
        <v>384</v>
      </c>
      <c r="D14">
        <v>56.77</v>
      </c>
      <c r="E14">
        <v>32.000999999999998</v>
      </c>
      <c r="F14">
        <f t="shared" si="0"/>
        <v>500.51900000000001</v>
      </c>
      <c r="G14">
        <v>29.34</v>
      </c>
      <c r="H14">
        <v>2.629</v>
      </c>
      <c r="I14">
        <v>7.4</v>
      </c>
      <c r="J14">
        <v>8463</v>
      </c>
      <c r="K14">
        <v>83.334000000000003</v>
      </c>
      <c r="L14">
        <v>26.63</v>
      </c>
      <c r="M14">
        <v>532.52</v>
      </c>
    </row>
    <row r="15" spans="1:23" x14ac:dyDescent="0.3">
      <c r="A15" s="2">
        <v>42717</v>
      </c>
      <c r="B15" s="3">
        <v>0.50331018518518522</v>
      </c>
      <c r="C15">
        <v>411</v>
      </c>
      <c r="D15">
        <v>56.76</v>
      </c>
      <c r="E15">
        <v>35.061</v>
      </c>
      <c r="F15">
        <f t="shared" si="0"/>
        <v>497.459</v>
      </c>
      <c r="G15">
        <v>29.34</v>
      </c>
      <c r="H15">
        <v>2.629</v>
      </c>
      <c r="I15">
        <v>7.37</v>
      </c>
      <c r="J15">
        <v>8443</v>
      </c>
      <c r="K15">
        <v>83.125</v>
      </c>
      <c r="L15">
        <v>26.64</v>
      </c>
      <c r="M15">
        <v>532.52</v>
      </c>
    </row>
    <row r="16" spans="1:23" x14ac:dyDescent="0.3">
      <c r="A16" s="2">
        <v>42717</v>
      </c>
      <c r="B16" s="3">
        <v>0.5035532407407407</v>
      </c>
      <c r="C16">
        <v>432</v>
      </c>
      <c r="D16">
        <v>56.76</v>
      </c>
      <c r="E16">
        <v>38.186</v>
      </c>
      <c r="F16">
        <f t="shared" si="0"/>
        <v>494.334</v>
      </c>
      <c r="G16">
        <v>29.34</v>
      </c>
      <c r="H16">
        <v>2.629</v>
      </c>
      <c r="I16">
        <v>7.36</v>
      </c>
      <c r="J16">
        <v>8435</v>
      </c>
      <c r="K16">
        <v>83.0505</v>
      </c>
      <c r="L16">
        <v>26.63</v>
      </c>
      <c r="M16">
        <v>532.52</v>
      </c>
    </row>
    <row r="17" spans="1:13" x14ac:dyDescent="0.3">
      <c r="A17" s="2">
        <v>42717</v>
      </c>
      <c r="B17" s="3">
        <v>0.50378472222222226</v>
      </c>
      <c r="C17">
        <v>452</v>
      </c>
      <c r="D17">
        <v>56.77</v>
      </c>
      <c r="E17">
        <v>41.128</v>
      </c>
      <c r="F17">
        <f t="shared" si="0"/>
        <v>491.392</v>
      </c>
      <c r="G17">
        <v>29.34</v>
      </c>
      <c r="H17">
        <v>2.629</v>
      </c>
      <c r="I17">
        <v>7.39</v>
      </c>
      <c r="J17">
        <v>8428</v>
      </c>
      <c r="K17">
        <v>82.986500000000007</v>
      </c>
      <c r="L17">
        <v>26.62</v>
      </c>
      <c r="M17">
        <v>532.52</v>
      </c>
    </row>
    <row r="18" spans="1:13" x14ac:dyDescent="0.3">
      <c r="A18" s="2">
        <v>42717</v>
      </c>
      <c r="B18" s="3">
        <v>0.50393518518518521</v>
      </c>
      <c r="C18">
        <v>465</v>
      </c>
      <c r="D18">
        <v>56.75</v>
      </c>
      <c r="E18">
        <v>44.02</v>
      </c>
      <c r="F18">
        <f t="shared" si="0"/>
        <v>488.5</v>
      </c>
      <c r="G18">
        <v>29.34</v>
      </c>
      <c r="H18">
        <v>2.629</v>
      </c>
      <c r="I18">
        <v>7.39</v>
      </c>
      <c r="J18">
        <v>8424</v>
      </c>
      <c r="K18">
        <v>82.927599999999998</v>
      </c>
      <c r="L18">
        <v>26.63</v>
      </c>
      <c r="M18">
        <v>532.52</v>
      </c>
    </row>
    <row r="19" spans="1:13" x14ac:dyDescent="0.3">
      <c r="A19" s="2">
        <v>42717</v>
      </c>
      <c r="B19" s="3">
        <v>0.50440972222222225</v>
      </c>
      <c r="C19">
        <v>506</v>
      </c>
      <c r="D19">
        <v>56.74</v>
      </c>
      <c r="E19">
        <v>47.247</v>
      </c>
      <c r="F19">
        <f t="shared" si="0"/>
        <v>485.27299999999997</v>
      </c>
      <c r="G19">
        <v>29.34</v>
      </c>
      <c r="H19">
        <v>2.6549999999999998</v>
      </c>
      <c r="I19">
        <v>7.39</v>
      </c>
      <c r="J19">
        <v>8402</v>
      </c>
      <c r="K19">
        <v>82.703900000000004</v>
      </c>
      <c r="L19">
        <v>26.65</v>
      </c>
      <c r="M19">
        <v>532.52</v>
      </c>
    </row>
    <row r="20" spans="1:13" x14ac:dyDescent="0.3">
      <c r="A20" s="2">
        <v>42717</v>
      </c>
      <c r="B20" s="3">
        <v>0.50464120370370369</v>
      </c>
      <c r="C20">
        <v>526</v>
      </c>
      <c r="D20">
        <v>56.73</v>
      </c>
      <c r="E20">
        <v>50.322000000000003</v>
      </c>
      <c r="F20">
        <f t="shared" si="0"/>
        <v>482.19799999999998</v>
      </c>
      <c r="G20">
        <v>29.34</v>
      </c>
      <c r="H20">
        <v>2.629</v>
      </c>
      <c r="I20">
        <v>7.39</v>
      </c>
      <c r="J20">
        <v>8389</v>
      </c>
      <c r="K20">
        <v>82.567700000000002</v>
      </c>
      <c r="L20">
        <v>26.61</v>
      </c>
      <c r="M20">
        <v>532.52</v>
      </c>
    </row>
    <row r="21" spans="1:13" x14ac:dyDescent="0.3">
      <c r="A21" s="2">
        <v>42717</v>
      </c>
      <c r="B21" s="3">
        <v>0.50487268518518513</v>
      </c>
      <c r="C21">
        <v>546</v>
      </c>
      <c r="D21">
        <v>56.73</v>
      </c>
      <c r="E21">
        <v>53.347999999999999</v>
      </c>
      <c r="F21">
        <f t="shared" si="0"/>
        <v>479.17199999999997</v>
      </c>
      <c r="G21">
        <v>29.34</v>
      </c>
      <c r="H21">
        <v>2.629</v>
      </c>
      <c r="I21">
        <v>7.39</v>
      </c>
      <c r="J21">
        <v>8363</v>
      </c>
      <c r="K21">
        <v>82.311599999999999</v>
      </c>
      <c r="L21">
        <v>26.7</v>
      </c>
      <c r="M21">
        <v>532.52</v>
      </c>
    </row>
    <row r="22" spans="1:13" x14ac:dyDescent="0.3">
      <c r="A22" s="2">
        <v>42717</v>
      </c>
      <c r="B22" s="3">
        <v>0.50510416666666669</v>
      </c>
      <c r="C22">
        <v>566</v>
      </c>
      <c r="D22">
        <v>56.62</v>
      </c>
      <c r="E22">
        <v>56.526000000000003</v>
      </c>
      <c r="F22">
        <f t="shared" si="0"/>
        <v>475.99399999999997</v>
      </c>
      <c r="G22">
        <v>29.34</v>
      </c>
      <c r="H22">
        <v>2.629</v>
      </c>
      <c r="I22">
        <v>7.39</v>
      </c>
      <c r="J22">
        <v>8294</v>
      </c>
      <c r="K22">
        <v>81.5137</v>
      </c>
      <c r="L22">
        <v>26.92</v>
      </c>
      <c r="M22">
        <v>532.52</v>
      </c>
    </row>
    <row r="23" spans="1:13" x14ac:dyDescent="0.3">
      <c r="A23" s="2">
        <v>42717</v>
      </c>
      <c r="B23" s="3">
        <v>0.50541666666666674</v>
      </c>
      <c r="C23">
        <v>593</v>
      </c>
      <c r="D23">
        <v>56.5</v>
      </c>
      <c r="E23">
        <v>59.527000000000001</v>
      </c>
      <c r="F23">
        <f t="shared" si="0"/>
        <v>472.99299999999999</v>
      </c>
      <c r="G23">
        <v>29.34</v>
      </c>
      <c r="H23">
        <v>2.629</v>
      </c>
      <c r="I23">
        <v>7.39</v>
      </c>
      <c r="J23">
        <v>8190</v>
      </c>
      <c r="K23">
        <v>80.381399999999999</v>
      </c>
      <c r="L23">
        <v>27.07</v>
      </c>
      <c r="M23">
        <v>532.52</v>
      </c>
    </row>
    <row r="24" spans="1:13" x14ac:dyDescent="0.3">
      <c r="A24" s="2">
        <v>42717</v>
      </c>
      <c r="B24" s="3">
        <v>0.50565972222222222</v>
      </c>
      <c r="C24">
        <v>614</v>
      </c>
      <c r="D24">
        <v>56.24</v>
      </c>
      <c r="E24">
        <v>62.798999999999999</v>
      </c>
      <c r="F24">
        <f t="shared" si="0"/>
        <v>469.721</v>
      </c>
      <c r="G24">
        <v>29.34</v>
      </c>
      <c r="H24">
        <v>2.629</v>
      </c>
      <c r="I24">
        <v>7.33</v>
      </c>
      <c r="J24">
        <v>8078</v>
      </c>
      <c r="K24">
        <v>79.024100000000004</v>
      </c>
      <c r="L24">
        <v>27.69</v>
      </c>
      <c r="M24">
        <v>532.52</v>
      </c>
    </row>
    <row r="25" spans="1:13" x14ac:dyDescent="0.3">
      <c r="A25" s="2">
        <v>42717</v>
      </c>
      <c r="B25" s="3">
        <v>0.50581018518518517</v>
      </c>
      <c r="C25">
        <v>627</v>
      </c>
      <c r="D25">
        <v>55.92</v>
      </c>
      <c r="E25">
        <v>65.504000000000005</v>
      </c>
      <c r="F25">
        <f t="shared" si="0"/>
        <v>467.01599999999996</v>
      </c>
      <c r="G25">
        <v>29.34</v>
      </c>
      <c r="H25">
        <v>2.629</v>
      </c>
      <c r="I25">
        <v>7.37</v>
      </c>
      <c r="J25">
        <v>7978</v>
      </c>
      <c r="K25">
        <v>77.735500000000002</v>
      </c>
      <c r="L25">
        <v>28.35</v>
      </c>
      <c r="M25">
        <v>532.52</v>
      </c>
    </row>
    <row r="26" spans="1:13" x14ac:dyDescent="0.3">
      <c r="A26" s="2">
        <v>42717</v>
      </c>
      <c r="B26" s="3">
        <v>0.50605324074074076</v>
      </c>
      <c r="C26">
        <v>648</v>
      </c>
      <c r="D26">
        <v>55.88</v>
      </c>
      <c r="E26">
        <v>65.525000000000006</v>
      </c>
      <c r="F26">
        <f t="shared" si="0"/>
        <v>466.995</v>
      </c>
      <c r="G26">
        <v>29.34</v>
      </c>
      <c r="H26">
        <v>2.629</v>
      </c>
      <c r="I26">
        <v>7.38</v>
      </c>
      <c r="J26">
        <v>7897</v>
      </c>
      <c r="K26">
        <v>76.911199999999994</v>
      </c>
      <c r="L26">
        <v>28.36</v>
      </c>
      <c r="M26">
        <v>532.52</v>
      </c>
    </row>
    <row r="27" spans="1:13" x14ac:dyDescent="0.3">
      <c r="A27" s="2">
        <v>42717</v>
      </c>
      <c r="B27" s="3">
        <v>0.50628472222222221</v>
      </c>
      <c r="C27">
        <v>668</v>
      </c>
      <c r="D27">
        <v>55.71</v>
      </c>
      <c r="E27">
        <v>68.287999999999997</v>
      </c>
      <c r="F27">
        <f t="shared" si="0"/>
        <v>464.23199999999997</v>
      </c>
      <c r="G27">
        <v>29.34</v>
      </c>
      <c r="H27">
        <v>2.629</v>
      </c>
      <c r="I27">
        <v>7.37</v>
      </c>
      <c r="J27">
        <v>7767</v>
      </c>
      <c r="K27">
        <v>75.494299999999996</v>
      </c>
      <c r="L27">
        <v>28.45</v>
      </c>
      <c r="M27">
        <v>532.52</v>
      </c>
    </row>
    <row r="28" spans="1:13" x14ac:dyDescent="0.3">
      <c r="A28" s="2">
        <v>42717</v>
      </c>
      <c r="B28" s="3">
        <v>0.50667824074074075</v>
      </c>
      <c r="C28">
        <v>702</v>
      </c>
      <c r="D28">
        <v>55.14</v>
      </c>
      <c r="E28">
        <v>78.492999999999995</v>
      </c>
      <c r="F28">
        <f t="shared" si="0"/>
        <v>454.02699999999999</v>
      </c>
      <c r="G28">
        <v>29.34</v>
      </c>
      <c r="H28">
        <v>2.629</v>
      </c>
      <c r="I28">
        <v>7.36</v>
      </c>
      <c r="J28">
        <v>7630</v>
      </c>
      <c r="K28">
        <v>73.634500000000003</v>
      </c>
      <c r="L28">
        <v>28.83</v>
      </c>
      <c r="M28">
        <v>532.52</v>
      </c>
    </row>
    <row r="29" spans="1:13" x14ac:dyDescent="0.3">
      <c r="A29" s="2">
        <v>42717</v>
      </c>
      <c r="B29" s="3">
        <v>0.50690972222222219</v>
      </c>
      <c r="C29">
        <v>722</v>
      </c>
      <c r="D29">
        <v>54.57</v>
      </c>
      <c r="E29">
        <v>92.022999999999996</v>
      </c>
      <c r="F29">
        <f t="shared" si="0"/>
        <v>440.49699999999996</v>
      </c>
      <c r="G29">
        <v>29.34</v>
      </c>
      <c r="H29">
        <v>2.629</v>
      </c>
      <c r="I29">
        <v>7.24</v>
      </c>
      <c r="J29">
        <v>7504</v>
      </c>
      <c r="K29">
        <v>71.902199999999993</v>
      </c>
      <c r="L29">
        <v>29.23</v>
      </c>
      <c r="M29">
        <v>532.52</v>
      </c>
    </row>
    <row r="30" spans="1:13" x14ac:dyDescent="0.3">
      <c r="A30" s="2">
        <v>42717</v>
      </c>
      <c r="B30" s="3">
        <v>0.50722222222222224</v>
      </c>
      <c r="C30">
        <v>749</v>
      </c>
      <c r="D30">
        <v>54.26</v>
      </c>
      <c r="E30">
        <v>98.162999999999997</v>
      </c>
      <c r="F30">
        <f t="shared" si="0"/>
        <v>434.35699999999997</v>
      </c>
      <c r="G30">
        <v>29.34</v>
      </c>
      <c r="H30">
        <v>2.629</v>
      </c>
      <c r="I30">
        <v>7.35</v>
      </c>
      <c r="J30">
        <v>7391</v>
      </c>
      <c r="K30">
        <v>70.546599999999998</v>
      </c>
      <c r="L30">
        <v>29.1</v>
      </c>
      <c r="M30">
        <v>532.52</v>
      </c>
    </row>
    <row r="31" spans="1:13" x14ac:dyDescent="0.3">
      <c r="A31" s="2">
        <v>42717</v>
      </c>
      <c r="B31" s="3">
        <v>0.50746527777777783</v>
      </c>
      <c r="C31">
        <v>770</v>
      </c>
      <c r="D31">
        <v>54</v>
      </c>
      <c r="E31">
        <v>108.152</v>
      </c>
      <c r="F31">
        <f t="shared" si="0"/>
        <v>424.36799999999999</v>
      </c>
      <c r="G31">
        <v>29.34</v>
      </c>
      <c r="H31">
        <v>2.629</v>
      </c>
      <c r="I31">
        <v>7.34</v>
      </c>
      <c r="J31">
        <v>7262</v>
      </c>
      <c r="K31">
        <v>69.087000000000003</v>
      </c>
      <c r="L31">
        <v>29.51</v>
      </c>
      <c r="M31">
        <v>532.52</v>
      </c>
    </row>
    <row r="32" spans="1:13" x14ac:dyDescent="0.3">
      <c r="A32" s="2">
        <v>42717</v>
      </c>
      <c r="B32" s="3">
        <v>0.50769675925925928</v>
      </c>
      <c r="C32">
        <v>790</v>
      </c>
      <c r="D32">
        <v>53.56</v>
      </c>
      <c r="E32">
        <v>118.946</v>
      </c>
      <c r="F32">
        <f t="shared" si="0"/>
        <v>413.57399999999996</v>
      </c>
      <c r="G32">
        <v>29.34</v>
      </c>
      <c r="H32">
        <v>2.629</v>
      </c>
      <c r="I32">
        <v>7.34</v>
      </c>
      <c r="J32">
        <v>6989</v>
      </c>
      <c r="K32">
        <v>66.129199999999997</v>
      </c>
      <c r="L32">
        <v>30.1</v>
      </c>
      <c r="M32">
        <v>532.52</v>
      </c>
    </row>
    <row r="33" spans="1:13" x14ac:dyDescent="0.3">
      <c r="A33" s="2">
        <v>42717</v>
      </c>
      <c r="B33" s="3">
        <v>0.50792824074074072</v>
      </c>
      <c r="C33">
        <v>810</v>
      </c>
      <c r="D33">
        <v>53.28</v>
      </c>
      <c r="E33">
        <v>128.858</v>
      </c>
      <c r="F33">
        <f t="shared" si="0"/>
        <v>403.66199999999998</v>
      </c>
      <c r="G33">
        <v>29.34</v>
      </c>
      <c r="H33">
        <v>2.629</v>
      </c>
      <c r="I33">
        <v>7.33</v>
      </c>
      <c r="J33">
        <v>6675</v>
      </c>
      <c r="K33">
        <v>62.9345</v>
      </c>
      <c r="L33">
        <v>30.55</v>
      </c>
      <c r="M33">
        <v>532.52</v>
      </c>
    </row>
    <row r="34" spans="1:13" x14ac:dyDescent="0.3">
      <c r="A34" s="2">
        <v>42717</v>
      </c>
      <c r="B34" s="3">
        <v>0.50817129629629632</v>
      </c>
      <c r="C34">
        <v>831</v>
      </c>
      <c r="D34">
        <v>52.89</v>
      </c>
      <c r="E34">
        <v>138.08199999999999</v>
      </c>
      <c r="F34">
        <f t="shared" si="0"/>
        <v>394.43799999999999</v>
      </c>
      <c r="G34">
        <v>29.34</v>
      </c>
      <c r="H34">
        <v>2.629</v>
      </c>
      <c r="I34">
        <v>7.32</v>
      </c>
      <c r="J34">
        <v>6353</v>
      </c>
      <c r="K34">
        <v>59.598599999999998</v>
      </c>
      <c r="L34">
        <v>30.97</v>
      </c>
      <c r="M34">
        <v>532.52</v>
      </c>
    </row>
    <row r="35" spans="1:13" x14ac:dyDescent="0.3">
      <c r="A35" s="2">
        <v>42717</v>
      </c>
      <c r="B35" s="3">
        <v>0.50855324074074071</v>
      </c>
      <c r="C35">
        <v>864</v>
      </c>
      <c r="D35">
        <v>52.61</v>
      </c>
      <c r="E35">
        <v>148.77699999999999</v>
      </c>
      <c r="F35">
        <f t="shared" si="0"/>
        <v>383.74299999999999</v>
      </c>
      <c r="G35">
        <v>29.34</v>
      </c>
      <c r="H35">
        <v>2.629</v>
      </c>
      <c r="I35">
        <v>7.32</v>
      </c>
      <c r="J35">
        <v>7023</v>
      </c>
      <c r="K35">
        <v>65.649600000000007</v>
      </c>
      <c r="L35">
        <v>29.81</v>
      </c>
      <c r="M35">
        <v>532.52</v>
      </c>
    </row>
    <row r="36" spans="1:13" x14ac:dyDescent="0.3">
      <c r="A36" s="2">
        <v>42717</v>
      </c>
      <c r="B36" s="3">
        <v>0.5087962962962963</v>
      </c>
      <c r="C36">
        <v>885</v>
      </c>
      <c r="D36">
        <v>52.43</v>
      </c>
      <c r="E36">
        <v>158.13999999999999</v>
      </c>
      <c r="F36">
        <f t="shared" si="0"/>
        <v>374.38</v>
      </c>
      <c r="G36">
        <v>29.34</v>
      </c>
      <c r="H36">
        <v>2.629</v>
      </c>
      <c r="I36">
        <v>7.33</v>
      </c>
      <c r="J36">
        <v>7161</v>
      </c>
      <c r="K36">
        <v>66.779799999999994</v>
      </c>
      <c r="L36">
        <v>29.83</v>
      </c>
      <c r="M36">
        <v>532.52</v>
      </c>
    </row>
    <row r="37" spans="1:13" x14ac:dyDescent="0.3">
      <c r="A37" s="2">
        <v>42717</v>
      </c>
      <c r="B37" s="3">
        <v>0.50902777777777775</v>
      </c>
      <c r="C37">
        <v>905</v>
      </c>
      <c r="D37">
        <v>52.26</v>
      </c>
      <c r="E37">
        <v>167.953</v>
      </c>
      <c r="F37">
        <f t="shared" si="0"/>
        <v>364.56700000000001</v>
      </c>
      <c r="G37">
        <v>29.34</v>
      </c>
      <c r="H37">
        <v>2.629</v>
      </c>
      <c r="I37">
        <v>7.32</v>
      </c>
      <c r="J37">
        <v>7180</v>
      </c>
      <c r="K37">
        <v>66.814800000000005</v>
      </c>
      <c r="L37">
        <v>29.03</v>
      </c>
      <c r="M37">
        <v>532.52</v>
      </c>
    </row>
    <row r="38" spans="1:13" x14ac:dyDescent="0.3">
      <c r="A38" s="2">
        <v>42717</v>
      </c>
      <c r="B38" s="3">
        <v>0.50934027777777779</v>
      </c>
      <c r="C38">
        <v>932</v>
      </c>
      <c r="D38">
        <v>52.23</v>
      </c>
      <c r="E38">
        <v>178.16900000000001</v>
      </c>
      <c r="F38">
        <f t="shared" si="0"/>
        <v>354.351</v>
      </c>
      <c r="G38">
        <v>29.34</v>
      </c>
      <c r="H38">
        <v>2.629</v>
      </c>
      <c r="I38">
        <v>7.28</v>
      </c>
      <c r="J38">
        <v>6115</v>
      </c>
      <c r="K38">
        <v>56.881999999999998</v>
      </c>
      <c r="L38">
        <v>35.32</v>
      </c>
      <c r="M38">
        <v>532.52</v>
      </c>
    </row>
    <row r="39" spans="1:13" x14ac:dyDescent="0.3">
      <c r="A39" s="2">
        <v>42717</v>
      </c>
      <c r="B39" s="3">
        <v>0.50958333333333339</v>
      </c>
      <c r="C39">
        <v>953</v>
      </c>
      <c r="D39">
        <v>52.11</v>
      </c>
      <c r="E39">
        <v>188.33199999999999</v>
      </c>
      <c r="F39">
        <f t="shared" si="0"/>
        <v>344.18799999999999</v>
      </c>
      <c r="G39">
        <v>29.34</v>
      </c>
      <c r="H39">
        <v>2.629</v>
      </c>
      <c r="I39">
        <v>7.24</v>
      </c>
      <c r="J39">
        <v>4039</v>
      </c>
      <c r="K39">
        <v>37.518999999999998</v>
      </c>
      <c r="L39">
        <v>39.44</v>
      </c>
      <c r="M39">
        <v>532.52</v>
      </c>
    </row>
    <row r="40" spans="1:13" x14ac:dyDescent="0.3">
      <c r="A40" s="2">
        <v>42717</v>
      </c>
      <c r="B40" s="3">
        <v>0.50997685185185182</v>
      </c>
      <c r="C40">
        <v>987</v>
      </c>
      <c r="D40">
        <v>51.56</v>
      </c>
      <c r="E40">
        <v>199.268</v>
      </c>
      <c r="F40">
        <f t="shared" si="0"/>
        <v>333.25199999999995</v>
      </c>
      <c r="G40">
        <v>29.34</v>
      </c>
      <c r="H40">
        <v>2.629</v>
      </c>
      <c r="I40">
        <v>7.22</v>
      </c>
      <c r="J40">
        <v>1833</v>
      </c>
      <c r="K40">
        <v>16.905100000000001</v>
      </c>
      <c r="L40">
        <v>38.659999999999997</v>
      </c>
      <c r="M40">
        <v>532.52</v>
      </c>
    </row>
    <row r="41" spans="1:13" x14ac:dyDescent="0.3">
      <c r="A41" s="2">
        <v>42717</v>
      </c>
      <c r="B41" s="3">
        <v>0.51028935185185187</v>
      </c>
      <c r="C41">
        <v>1014</v>
      </c>
      <c r="D41">
        <v>50.94</v>
      </c>
      <c r="E41">
        <v>208.19900000000001</v>
      </c>
      <c r="F41">
        <f t="shared" si="0"/>
        <v>324.32099999999997</v>
      </c>
      <c r="G41">
        <v>29.34</v>
      </c>
      <c r="H41">
        <v>2.6030000000000002</v>
      </c>
      <c r="I41">
        <v>7.18</v>
      </c>
      <c r="J41">
        <v>991</v>
      </c>
      <c r="K41">
        <v>9.0688999999999993</v>
      </c>
      <c r="L41">
        <v>44.42</v>
      </c>
      <c r="M41">
        <v>532.52</v>
      </c>
    </row>
    <row r="42" spans="1:13" x14ac:dyDescent="0.3">
      <c r="A42" s="2">
        <v>42717</v>
      </c>
      <c r="B42" s="3">
        <v>0.51099537037037035</v>
      </c>
      <c r="C42">
        <v>1075</v>
      </c>
      <c r="D42">
        <v>50.88</v>
      </c>
      <c r="E42">
        <v>213.47900000000001</v>
      </c>
      <c r="F42">
        <f t="shared" si="0"/>
        <v>319.04099999999994</v>
      </c>
      <c r="G42">
        <v>29.34</v>
      </c>
      <c r="H42">
        <v>2.629</v>
      </c>
      <c r="I42">
        <v>7.12</v>
      </c>
      <c r="J42">
        <v>317</v>
      </c>
      <c r="K42">
        <v>2.8938999999999999</v>
      </c>
      <c r="L42">
        <v>56.37</v>
      </c>
      <c r="M42">
        <v>532.52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A7A8-BA00-4C5C-BDBA-50505B12FF11}">
  <sheetPr codeName="Sheet30"/>
  <dimension ref="A1:W57"/>
  <sheetViews>
    <sheetView workbookViewId="0">
      <pane ySplit="1" topLeftCell="A40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0.42798611111111112</v>
      </c>
      <c r="C2">
        <v>34</v>
      </c>
      <c r="D2">
        <v>52.04</v>
      </c>
      <c r="E2">
        <v>2.169</v>
      </c>
      <c r="F2">
        <f>M2-E2</f>
        <v>549.61099999999999</v>
      </c>
      <c r="G2">
        <v>29.34</v>
      </c>
      <c r="H2">
        <v>2.6549999999999998</v>
      </c>
      <c r="I2">
        <v>7.45</v>
      </c>
      <c r="J2">
        <v>9969</v>
      </c>
      <c r="K2">
        <v>92.507499999999993</v>
      </c>
      <c r="L2">
        <v>27.44</v>
      </c>
      <c r="M2">
        <v>551.78</v>
      </c>
      <c r="N2">
        <v>400.91199999999998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0.42861111111111111</v>
      </c>
      <c r="C3">
        <v>88</v>
      </c>
      <c r="D3">
        <v>51.97</v>
      </c>
      <c r="E3">
        <v>5.1459999999999999</v>
      </c>
      <c r="F3">
        <f t="shared" ref="F3:F57" si="0">M3-E3</f>
        <v>546.63400000000001</v>
      </c>
      <c r="G3">
        <v>29.34</v>
      </c>
      <c r="H3">
        <v>2.6549999999999998</v>
      </c>
      <c r="I3">
        <v>7.45</v>
      </c>
      <c r="J3">
        <v>9505</v>
      </c>
      <c r="K3">
        <v>88.113399999999999</v>
      </c>
      <c r="L3">
        <v>27.38</v>
      </c>
      <c r="M3">
        <v>551.78</v>
      </c>
    </row>
    <row r="4" spans="1:23" x14ac:dyDescent="0.3">
      <c r="A4" s="2">
        <v>42752</v>
      </c>
      <c r="B4" s="3">
        <v>0.42884259259259255</v>
      </c>
      <c r="C4">
        <v>108</v>
      </c>
      <c r="D4">
        <v>51.96</v>
      </c>
      <c r="E4">
        <v>8.1530000000000005</v>
      </c>
      <c r="F4">
        <f t="shared" si="0"/>
        <v>543.62699999999995</v>
      </c>
      <c r="G4">
        <v>29.34</v>
      </c>
      <c r="H4">
        <v>2.629</v>
      </c>
      <c r="I4">
        <v>7.46</v>
      </c>
      <c r="J4">
        <v>9367</v>
      </c>
      <c r="K4">
        <v>86.831199999999995</v>
      </c>
      <c r="L4">
        <v>27.4</v>
      </c>
      <c r="M4">
        <v>551.78</v>
      </c>
    </row>
    <row r="5" spans="1:23" x14ac:dyDescent="0.3">
      <c r="A5" s="2">
        <v>42752</v>
      </c>
      <c r="B5" s="3">
        <v>0.4291666666666667</v>
      </c>
      <c r="C5">
        <v>136</v>
      </c>
      <c r="D5">
        <v>51.95</v>
      </c>
      <c r="E5">
        <v>8.1370000000000005</v>
      </c>
      <c r="F5">
        <f t="shared" si="0"/>
        <v>543.64300000000003</v>
      </c>
      <c r="G5">
        <v>29.34</v>
      </c>
      <c r="H5">
        <v>2.629</v>
      </c>
      <c r="I5">
        <v>7.44</v>
      </c>
      <c r="J5">
        <v>9301</v>
      </c>
      <c r="K5">
        <v>86.217200000000005</v>
      </c>
      <c r="L5">
        <v>27.4</v>
      </c>
      <c r="M5">
        <v>551.78</v>
      </c>
    </row>
    <row r="6" spans="1:23" x14ac:dyDescent="0.3">
      <c r="A6" s="2">
        <v>42752</v>
      </c>
      <c r="B6" s="3">
        <v>0.4294675925925926</v>
      </c>
      <c r="C6">
        <v>162</v>
      </c>
      <c r="D6">
        <v>51.96</v>
      </c>
      <c r="E6">
        <v>10.602</v>
      </c>
      <c r="F6">
        <f t="shared" si="0"/>
        <v>541.178</v>
      </c>
      <c r="G6">
        <v>29.34</v>
      </c>
      <c r="H6">
        <v>2.629</v>
      </c>
      <c r="I6">
        <v>7.46</v>
      </c>
      <c r="J6">
        <v>9228</v>
      </c>
      <c r="K6">
        <v>85.536699999999996</v>
      </c>
      <c r="L6">
        <v>27.37</v>
      </c>
      <c r="M6">
        <v>551.78</v>
      </c>
    </row>
    <row r="7" spans="1:23" x14ac:dyDescent="0.3">
      <c r="A7" s="2">
        <v>42752</v>
      </c>
      <c r="B7" s="3">
        <v>0.42971064814814813</v>
      </c>
      <c r="C7">
        <v>183</v>
      </c>
      <c r="D7">
        <v>51.95</v>
      </c>
      <c r="E7">
        <v>14.093</v>
      </c>
      <c r="F7">
        <f t="shared" si="0"/>
        <v>537.68700000000001</v>
      </c>
      <c r="G7">
        <v>29.34</v>
      </c>
      <c r="H7">
        <v>2.629</v>
      </c>
      <c r="I7">
        <v>7.45</v>
      </c>
      <c r="J7">
        <v>9183</v>
      </c>
      <c r="K7">
        <v>85.112399999999994</v>
      </c>
      <c r="L7">
        <v>27.36</v>
      </c>
      <c r="M7">
        <v>551.78</v>
      </c>
    </row>
    <row r="8" spans="1:23" x14ac:dyDescent="0.3">
      <c r="A8" s="2">
        <v>42752</v>
      </c>
      <c r="B8" s="3">
        <v>0.42986111111111108</v>
      </c>
      <c r="C8">
        <v>196</v>
      </c>
      <c r="D8">
        <v>51.96</v>
      </c>
      <c r="E8">
        <v>14.09</v>
      </c>
      <c r="F8">
        <f t="shared" si="0"/>
        <v>537.68999999999994</v>
      </c>
      <c r="G8">
        <v>29.34</v>
      </c>
      <c r="H8">
        <v>2.629</v>
      </c>
      <c r="I8">
        <v>7.44</v>
      </c>
      <c r="J8">
        <v>9183</v>
      </c>
      <c r="K8">
        <v>85.121899999999997</v>
      </c>
      <c r="L8">
        <v>27.36</v>
      </c>
      <c r="M8">
        <v>551.78</v>
      </c>
    </row>
    <row r="9" spans="1:23" x14ac:dyDescent="0.3">
      <c r="A9" s="2">
        <v>42752</v>
      </c>
      <c r="B9" s="3">
        <v>0.43018518518518517</v>
      </c>
      <c r="C9">
        <v>224</v>
      </c>
      <c r="D9">
        <v>51.94</v>
      </c>
      <c r="E9">
        <v>16.529</v>
      </c>
      <c r="F9">
        <f t="shared" si="0"/>
        <v>535.25099999999998</v>
      </c>
      <c r="G9">
        <v>29.34</v>
      </c>
      <c r="H9">
        <v>2.629</v>
      </c>
      <c r="I9">
        <v>7.43</v>
      </c>
      <c r="J9">
        <v>9138</v>
      </c>
      <c r="K9">
        <v>84.685299999999998</v>
      </c>
      <c r="L9">
        <v>27.34</v>
      </c>
      <c r="M9">
        <v>551.78</v>
      </c>
    </row>
    <row r="10" spans="1:23" x14ac:dyDescent="0.3">
      <c r="A10" s="2">
        <v>42752</v>
      </c>
      <c r="B10" s="3">
        <v>0.43056712962962962</v>
      </c>
      <c r="C10">
        <v>257</v>
      </c>
      <c r="D10">
        <v>51.93</v>
      </c>
      <c r="E10">
        <v>19.654</v>
      </c>
      <c r="F10">
        <f t="shared" si="0"/>
        <v>532.12599999999998</v>
      </c>
      <c r="G10">
        <v>29.34</v>
      </c>
      <c r="H10">
        <v>2.629</v>
      </c>
      <c r="I10">
        <v>7.43</v>
      </c>
      <c r="J10">
        <v>9100</v>
      </c>
      <c r="K10">
        <v>84.327399999999997</v>
      </c>
      <c r="L10">
        <v>27.33</v>
      </c>
      <c r="M10">
        <v>551.78</v>
      </c>
    </row>
    <row r="11" spans="1:23" x14ac:dyDescent="0.3">
      <c r="A11" s="2">
        <v>42752</v>
      </c>
      <c r="B11" s="3">
        <v>0.43079861111111112</v>
      </c>
      <c r="C11">
        <v>277</v>
      </c>
      <c r="D11">
        <v>51.92</v>
      </c>
      <c r="E11">
        <v>19.803999999999998</v>
      </c>
      <c r="F11">
        <f t="shared" si="0"/>
        <v>531.976</v>
      </c>
      <c r="G11">
        <v>29.34</v>
      </c>
      <c r="H11">
        <v>2.629</v>
      </c>
      <c r="I11">
        <v>7.44</v>
      </c>
      <c r="J11">
        <v>9087</v>
      </c>
      <c r="K11">
        <v>84.198899999999995</v>
      </c>
      <c r="L11">
        <v>27.34</v>
      </c>
      <c r="M11">
        <v>551.78</v>
      </c>
    </row>
    <row r="12" spans="1:23" x14ac:dyDescent="0.3">
      <c r="A12" s="2">
        <v>42752</v>
      </c>
      <c r="B12" s="3">
        <v>0.43127314814814816</v>
      </c>
      <c r="C12">
        <v>318</v>
      </c>
      <c r="D12">
        <v>51.93</v>
      </c>
      <c r="E12">
        <v>22.463999999999999</v>
      </c>
      <c r="F12">
        <f t="shared" si="0"/>
        <v>529.31600000000003</v>
      </c>
      <c r="G12">
        <v>29.34</v>
      </c>
      <c r="H12">
        <v>2.629</v>
      </c>
      <c r="I12">
        <v>7.44</v>
      </c>
      <c r="J12">
        <v>9076</v>
      </c>
      <c r="K12">
        <v>84.096500000000006</v>
      </c>
      <c r="L12">
        <v>27.32</v>
      </c>
      <c r="M12">
        <v>551.78</v>
      </c>
    </row>
    <row r="13" spans="1:23" x14ac:dyDescent="0.3">
      <c r="A13" s="2">
        <v>42752</v>
      </c>
      <c r="B13" s="3">
        <v>0.4317361111111111</v>
      </c>
      <c r="C13">
        <v>358</v>
      </c>
      <c r="D13">
        <v>51.92</v>
      </c>
      <c r="E13">
        <v>25.306999999999999</v>
      </c>
      <c r="F13">
        <f t="shared" si="0"/>
        <v>526.47299999999996</v>
      </c>
      <c r="G13">
        <v>29.34</v>
      </c>
      <c r="H13">
        <v>2.629</v>
      </c>
      <c r="I13">
        <v>7.43</v>
      </c>
      <c r="J13">
        <v>9065</v>
      </c>
      <c r="K13">
        <v>83.991</v>
      </c>
      <c r="L13">
        <v>27.32</v>
      </c>
      <c r="M13">
        <v>551.78</v>
      </c>
    </row>
    <row r="14" spans="1:23" x14ac:dyDescent="0.3">
      <c r="A14" s="2">
        <v>42752</v>
      </c>
      <c r="B14" s="3">
        <v>0.43188657407407405</v>
      </c>
      <c r="C14">
        <v>371</v>
      </c>
      <c r="D14">
        <v>51.93</v>
      </c>
      <c r="E14">
        <v>25.34</v>
      </c>
      <c r="F14">
        <f t="shared" si="0"/>
        <v>526.43999999999994</v>
      </c>
      <c r="G14">
        <v>29.34</v>
      </c>
      <c r="H14">
        <v>2.629</v>
      </c>
      <c r="I14">
        <v>7.44</v>
      </c>
      <c r="J14">
        <v>9057</v>
      </c>
      <c r="K14">
        <v>83.923299999999998</v>
      </c>
      <c r="L14">
        <v>27.29</v>
      </c>
      <c r="M14">
        <v>551.78</v>
      </c>
    </row>
    <row r="15" spans="1:23" x14ac:dyDescent="0.3">
      <c r="A15" s="2">
        <v>42752</v>
      </c>
      <c r="B15" s="3">
        <v>0.43204861111111109</v>
      </c>
      <c r="C15">
        <v>385</v>
      </c>
      <c r="D15">
        <v>51.92</v>
      </c>
      <c r="E15">
        <v>25.405999999999999</v>
      </c>
      <c r="F15">
        <f t="shared" si="0"/>
        <v>526.37400000000002</v>
      </c>
      <c r="G15">
        <v>29.34</v>
      </c>
      <c r="H15">
        <v>2.629</v>
      </c>
      <c r="I15">
        <v>7.42</v>
      </c>
      <c r="J15">
        <v>9057</v>
      </c>
      <c r="K15">
        <v>83.912599999999998</v>
      </c>
      <c r="L15">
        <v>27.32</v>
      </c>
      <c r="M15">
        <v>551.78</v>
      </c>
    </row>
    <row r="16" spans="1:23" x14ac:dyDescent="0.3">
      <c r="A16" s="2">
        <v>42752</v>
      </c>
      <c r="B16" s="3">
        <v>0.43228009259259265</v>
      </c>
      <c r="C16">
        <v>405</v>
      </c>
      <c r="D16">
        <v>51.92</v>
      </c>
      <c r="E16">
        <v>27.798999999999999</v>
      </c>
      <c r="F16">
        <f t="shared" si="0"/>
        <v>523.98099999999999</v>
      </c>
      <c r="G16">
        <v>29.34</v>
      </c>
      <c r="H16">
        <v>2.629</v>
      </c>
      <c r="I16">
        <v>7.46</v>
      </c>
      <c r="J16">
        <v>9047</v>
      </c>
      <c r="K16">
        <v>83.819000000000003</v>
      </c>
      <c r="L16">
        <v>27.31</v>
      </c>
      <c r="M16">
        <v>551.78</v>
      </c>
    </row>
    <row r="17" spans="1:13" x14ac:dyDescent="0.3">
      <c r="A17" s="2">
        <v>42752</v>
      </c>
      <c r="B17" s="3">
        <v>0.43282407407407408</v>
      </c>
      <c r="C17">
        <v>452</v>
      </c>
      <c r="D17">
        <v>51.93</v>
      </c>
      <c r="E17">
        <v>30.292000000000002</v>
      </c>
      <c r="F17">
        <f t="shared" si="0"/>
        <v>521.48799999999994</v>
      </c>
      <c r="G17">
        <v>29.34</v>
      </c>
      <c r="H17">
        <v>2.629</v>
      </c>
      <c r="I17">
        <v>7.43</v>
      </c>
      <c r="J17">
        <v>9043</v>
      </c>
      <c r="K17">
        <v>83.796099999999996</v>
      </c>
      <c r="L17">
        <v>27.3</v>
      </c>
      <c r="M17">
        <v>551.78</v>
      </c>
    </row>
    <row r="18" spans="1:13" x14ac:dyDescent="0.3">
      <c r="A18" s="2">
        <v>42752</v>
      </c>
      <c r="B18" s="3">
        <v>0.43321759259259257</v>
      </c>
      <c r="C18">
        <v>486</v>
      </c>
      <c r="D18">
        <v>51.91</v>
      </c>
      <c r="E18">
        <v>32.700000000000003</v>
      </c>
      <c r="F18">
        <f t="shared" si="0"/>
        <v>519.07999999999993</v>
      </c>
      <c r="G18">
        <v>29.34</v>
      </c>
      <c r="H18">
        <v>2.6030000000000002</v>
      </c>
      <c r="I18">
        <v>7.43</v>
      </c>
      <c r="J18">
        <v>9040</v>
      </c>
      <c r="K18">
        <v>83.747100000000003</v>
      </c>
      <c r="L18">
        <v>27.28</v>
      </c>
      <c r="M18">
        <v>551.78</v>
      </c>
    </row>
    <row r="19" spans="1:13" x14ac:dyDescent="0.3">
      <c r="A19" s="2">
        <v>42752</v>
      </c>
      <c r="B19" s="3">
        <v>0.43336805555555552</v>
      </c>
      <c r="C19">
        <v>499</v>
      </c>
      <c r="D19">
        <v>51.93</v>
      </c>
      <c r="E19">
        <v>32.783999999999999</v>
      </c>
      <c r="F19">
        <f t="shared" si="0"/>
        <v>518.99599999999998</v>
      </c>
      <c r="G19">
        <v>29.34</v>
      </c>
      <c r="H19">
        <v>2.629</v>
      </c>
      <c r="I19">
        <v>7.43</v>
      </c>
      <c r="J19">
        <v>9041</v>
      </c>
      <c r="K19">
        <v>83.778099999999995</v>
      </c>
      <c r="L19">
        <v>27.29</v>
      </c>
      <c r="M19">
        <v>551.78</v>
      </c>
    </row>
    <row r="20" spans="1:13" x14ac:dyDescent="0.3">
      <c r="A20" s="2">
        <v>42752</v>
      </c>
      <c r="B20" s="3">
        <v>0.43361111111111111</v>
      </c>
      <c r="C20">
        <v>520</v>
      </c>
      <c r="D20">
        <v>51.92</v>
      </c>
      <c r="E20">
        <v>36.162999999999997</v>
      </c>
      <c r="F20">
        <f t="shared" si="0"/>
        <v>515.61699999999996</v>
      </c>
      <c r="G20">
        <v>29.34</v>
      </c>
      <c r="H20">
        <v>2.629</v>
      </c>
      <c r="I20">
        <v>7.44</v>
      </c>
      <c r="J20">
        <v>9036</v>
      </c>
      <c r="K20">
        <v>83.724100000000007</v>
      </c>
      <c r="L20">
        <v>27.25</v>
      </c>
      <c r="M20">
        <v>551.78</v>
      </c>
    </row>
    <row r="21" spans="1:13" x14ac:dyDescent="0.3">
      <c r="A21" s="2">
        <v>42752</v>
      </c>
      <c r="B21" s="3">
        <v>0.43376157407407406</v>
      </c>
      <c r="C21">
        <v>533</v>
      </c>
      <c r="D21">
        <v>51.92</v>
      </c>
      <c r="E21">
        <v>36.146000000000001</v>
      </c>
      <c r="F21">
        <f t="shared" si="0"/>
        <v>515.63400000000001</v>
      </c>
      <c r="G21">
        <v>29.34</v>
      </c>
      <c r="H21">
        <v>2.629</v>
      </c>
      <c r="I21">
        <v>7.46</v>
      </c>
      <c r="J21">
        <v>9038</v>
      </c>
      <c r="K21">
        <v>83.7423</v>
      </c>
      <c r="L21">
        <v>27.28</v>
      </c>
      <c r="M21">
        <v>551.78</v>
      </c>
    </row>
    <row r="22" spans="1:13" x14ac:dyDescent="0.3">
      <c r="A22" s="2">
        <v>42752</v>
      </c>
      <c r="B22" s="3">
        <v>0.43407407407407406</v>
      </c>
      <c r="C22">
        <v>560</v>
      </c>
      <c r="D22">
        <v>51.93</v>
      </c>
      <c r="E22">
        <v>39.875999999999998</v>
      </c>
      <c r="F22">
        <f t="shared" si="0"/>
        <v>511.904</v>
      </c>
      <c r="G22">
        <v>29.34</v>
      </c>
      <c r="H22">
        <v>2.629</v>
      </c>
      <c r="I22">
        <v>7.44</v>
      </c>
      <c r="J22">
        <v>9036</v>
      </c>
      <c r="K22">
        <v>83.733900000000006</v>
      </c>
      <c r="L22">
        <v>27.27</v>
      </c>
      <c r="M22">
        <v>551.78</v>
      </c>
    </row>
    <row r="23" spans="1:13" x14ac:dyDescent="0.3">
      <c r="A23" s="2">
        <v>42752</v>
      </c>
      <c r="B23" s="3">
        <v>0.43438657407407405</v>
      </c>
      <c r="C23">
        <v>587</v>
      </c>
      <c r="D23">
        <v>51.92</v>
      </c>
      <c r="E23">
        <v>43.222000000000001</v>
      </c>
      <c r="F23">
        <f t="shared" si="0"/>
        <v>508.55799999999999</v>
      </c>
      <c r="G23">
        <v>29.34</v>
      </c>
      <c r="H23">
        <v>2.6030000000000002</v>
      </c>
      <c r="I23">
        <v>7.47</v>
      </c>
      <c r="J23">
        <v>9035</v>
      </c>
      <c r="K23">
        <v>83.714699999999993</v>
      </c>
      <c r="L23">
        <v>27.26</v>
      </c>
      <c r="M23">
        <v>551.78</v>
      </c>
    </row>
    <row r="24" spans="1:13" x14ac:dyDescent="0.3">
      <c r="A24" s="2">
        <v>42752</v>
      </c>
      <c r="B24" s="3">
        <v>0.4346990740740741</v>
      </c>
      <c r="C24">
        <v>614</v>
      </c>
      <c r="D24">
        <v>51.91</v>
      </c>
      <c r="E24">
        <v>47.686999999999998</v>
      </c>
      <c r="F24">
        <f t="shared" si="0"/>
        <v>504.09299999999996</v>
      </c>
      <c r="G24">
        <v>29.34</v>
      </c>
      <c r="H24">
        <v>2.629</v>
      </c>
      <c r="I24">
        <v>7.46</v>
      </c>
      <c r="J24">
        <v>9035</v>
      </c>
      <c r="K24">
        <v>83.707099999999997</v>
      </c>
      <c r="L24">
        <v>27.24</v>
      </c>
      <c r="M24">
        <v>551.78</v>
      </c>
    </row>
    <row r="25" spans="1:13" x14ac:dyDescent="0.3">
      <c r="A25" s="2">
        <v>42752</v>
      </c>
      <c r="B25" s="3">
        <v>0.43493055555555554</v>
      </c>
      <c r="C25">
        <v>634</v>
      </c>
      <c r="D25">
        <v>51.93</v>
      </c>
      <c r="E25">
        <v>51.015999999999998</v>
      </c>
      <c r="F25">
        <f t="shared" si="0"/>
        <v>500.76399999999995</v>
      </c>
      <c r="G25">
        <v>29.34</v>
      </c>
      <c r="H25">
        <v>2.6030000000000002</v>
      </c>
      <c r="I25">
        <v>7.44</v>
      </c>
      <c r="J25">
        <v>9034</v>
      </c>
      <c r="K25">
        <v>83.712299999999999</v>
      </c>
      <c r="L25">
        <v>27.22</v>
      </c>
      <c r="M25">
        <v>551.78</v>
      </c>
    </row>
    <row r="26" spans="1:13" x14ac:dyDescent="0.3">
      <c r="A26" s="2">
        <v>42752</v>
      </c>
      <c r="B26" s="3">
        <v>0.43532407407407409</v>
      </c>
      <c r="C26">
        <v>668</v>
      </c>
      <c r="D26">
        <v>51.92</v>
      </c>
      <c r="E26">
        <v>51.000999999999998</v>
      </c>
      <c r="F26">
        <f t="shared" si="0"/>
        <v>500.779</v>
      </c>
      <c r="G26">
        <v>29.34</v>
      </c>
      <c r="H26">
        <v>2.6030000000000002</v>
      </c>
      <c r="I26">
        <v>7.46</v>
      </c>
      <c r="J26">
        <v>9033</v>
      </c>
      <c r="K26">
        <v>83.692999999999998</v>
      </c>
      <c r="L26">
        <v>27.23</v>
      </c>
      <c r="M26">
        <v>551.78</v>
      </c>
    </row>
    <row r="27" spans="1:13" x14ac:dyDescent="0.3">
      <c r="A27" s="2">
        <v>42752</v>
      </c>
      <c r="B27" s="3">
        <v>0.43555555555555553</v>
      </c>
      <c r="C27">
        <v>688</v>
      </c>
      <c r="D27">
        <v>51.92</v>
      </c>
      <c r="E27">
        <v>53.945</v>
      </c>
      <c r="F27">
        <f t="shared" si="0"/>
        <v>497.83499999999998</v>
      </c>
      <c r="G27">
        <v>29.34</v>
      </c>
      <c r="H27">
        <v>2.6030000000000002</v>
      </c>
      <c r="I27">
        <v>7.46</v>
      </c>
      <c r="J27">
        <v>9034</v>
      </c>
      <c r="K27">
        <v>83.693899999999999</v>
      </c>
      <c r="L27">
        <v>27.24</v>
      </c>
      <c r="M27">
        <v>551.78</v>
      </c>
    </row>
    <row r="28" spans="1:13" x14ac:dyDescent="0.3">
      <c r="A28" s="2">
        <v>42752</v>
      </c>
      <c r="B28" s="3">
        <v>0.43601851851851853</v>
      </c>
      <c r="C28">
        <v>728</v>
      </c>
      <c r="D28">
        <v>51.89</v>
      </c>
      <c r="E28">
        <v>57.256999999999998</v>
      </c>
      <c r="F28">
        <f t="shared" si="0"/>
        <v>494.52299999999997</v>
      </c>
      <c r="G28">
        <v>29.34</v>
      </c>
      <c r="H28">
        <v>2.6030000000000002</v>
      </c>
      <c r="I28">
        <v>7.46</v>
      </c>
      <c r="J28">
        <v>9027</v>
      </c>
      <c r="K28">
        <v>83.606999999999999</v>
      </c>
      <c r="L28">
        <v>27.28</v>
      </c>
      <c r="M28">
        <v>551.78</v>
      </c>
    </row>
    <row r="29" spans="1:13" x14ac:dyDescent="0.3">
      <c r="A29" s="2">
        <v>42752</v>
      </c>
      <c r="B29" s="3">
        <v>0.43633101851851852</v>
      </c>
      <c r="C29">
        <v>755</v>
      </c>
      <c r="D29">
        <v>51.36</v>
      </c>
      <c r="E29">
        <v>60.628</v>
      </c>
      <c r="F29">
        <f t="shared" si="0"/>
        <v>491.15199999999999</v>
      </c>
      <c r="G29">
        <v>29.34</v>
      </c>
      <c r="H29">
        <v>2.6030000000000002</v>
      </c>
      <c r="I29">
        <v>7.44</v>
      </c>
      <c r="J29">
        <v>8914</v>
      </c>
      <c r="K29">
        <v>81.990200000000002</v>
      </c>
      <c r="L29">
        <v>30.06</v>
      </c>
      <c r="M29">
        <v>551.78</v>
      </c>
    </row>
    <row r="30" spans="1:13" x14ac:dyDescent="0.3">
      <c r="A30" s="2">
        <v>42752</v>
      </c>
      <c r="B30" s="3">
        <v>0.43664351851851851</v>
      </c>
      <c r="C30">
        <v>782</v>
      </c>
      <c r="D30">
        <v>50.62</v>
      </c>
      <c r="E30">
        <v>63.439</v>
      </c>
      <c r="F30">
        <f t="shared" si="0"/>
        <v>488.34099999999995</v>
      </c>
      <c r="G30">
        <v>29.34</v>
      </c>
      <c r="H30">
        <v>2.6030000000000002</v>
      </c>
      <c r="I30">
        <v>7.43</v>
      </c>
      <c r="J30">
        <v>8688</v>
      </c>
      <c r="K30">
        <v>79.152699999999996</v>
      </c>
      <c r="L30">
        <v>30.04</v>
      </c>
      <c r="M30">
        <v>551.78</v>
      </c>
    </row>
    <row r="31" spans="1:13" x14ac:dyDescent="0.3">
      <c r="A31" s="2">
        <v>42752</v>
      </c>
      <c r="B31" s="3">
        <v>0.43688657407407411</v>
      </c>
      <c r="C31">
        <v>803</v>
      </c>
      <c r="D31">
        <v>50.35</v>
      </c>
      <c r="E31">
        <v>65.795000000000002</v>
      </c>
      <c r="F31">
        <f t="shared" si="0"/>
        <v>485.98499999999996</v>
      </c>
      <c r="G31">
        <v>29.34</v>
      </c>
      <c r="H31">
        <v>2.6030000000000002</v>
      </c>
      <c r="I31">
        <v>7.43</v>
      </c>
      <c r="J31">
        <v>8654</v>
      </c>
      <c r="K31">
        <v>78.566199999999995</v>
      </c>
      <c r="L31">
        <v>30.81</v>
      </c>
      <c r="M31">
        <v>551.78</v>
      </c>
    </row>
    <row r="32" spans="1:13" x14ac:dyDescent="0.3">
      <c r="A32" s="2">
        <v>42752</v>
      </c>
      <c r="B32" s="3">
        <v>0.4371990740740741</v>
      </c>
      <c r="C32">
        <v>830</v>
      </c>
      <c r="D32">
        <v>49.99</v>
      </c>
      <c r="E32">
        <v>68.998999999999995</v>
      </c>
      <c r="F32">
        <f t="shared" si="0"/>
        <v>482.78099999999995</v>
      </c>
      <c r="G32">
        <v>29.34</v>
      </c>
      <c r="H32">
        <v>2.6030000000000002</v>
      </c>
      <c r="I32">
        <v>7.44</v>
      </c>
      <c r="J32">
        <v>8695</v>
      </c>
      <c r="K32">
        <v>78.560100000000006</v>
      </c>
      <c r="L32">
        <v>30.64</v>
      </c>
      <c r="M32">
        <v>551.78</v>
      </c>
    </row>
    <row r="33" spans="1:14" x14ac:dyDescent="0.3">
      <c r="A33" s="2">
        <v>42752</v>
      </c>
      <c r="B33" s="3">
        <v>0.43743055555555554</v>
      </c>
      <c r="C33">
        <v>850</v>
      </c>
      <c r="D33">
        <v>49.72</v>
      </c>
      <c r="E33">
        <v>71.965999999999994</v>
      </c>
      <c r="F33">
        <f t="shared" si="0"/>
        <v>479.81399999999996</v>
      </c>
      <c r="G33">
        <v>29.34</v>
      </c>
      <c r="H33">
        <v>2.6030000000000002</v>
      </c>
      <c r="I33">
        <v>7.43</v>
      </c>
      <c r="J33">
        <v>8788</v>
      </c>
      <c r="K33">
        <v>79.128699999999995</v>
      </c>
      <c r="L33">
        <v>30.46</v>
      </c>
      <c r="M33">
        <v>551.78</v>
      </c>
    </row>
    <row r="34" spans="1:14" x14ac:dyDescent="0.3">
      <c r="A34" s="2">
        <v>42752</v>
      </c>
      <c r="B34" s="3">
        <v>0.43774305555555554</v>
      </c>
      <c r="C34">
        <v>877</v>
      </c>
      <c r="D34">
        <v>49.68</v>
      </c>
      <c r="E34">
        <v>74.790000000000006</v>
      </c>
      <c r="F34">
        <f t="shared" si="0"/>
        <v>476.98999999999995</v>
      </c>
      <c r="G34">
        <v>29.34</v>
      </c>
      <c r="H34">
        <v>2.6030000000000002</v>
      </c>
      <c r="I34">
        <v>7.44</v>
      </c>
      <c r="J34">
        <v>8891</v>
      </c>
      <c r="K34">
        <v>80.017700000000005</v>
      </c>
      <c r="L34">
        <v>30.55</v>
      </c>
      <c r="M34">
        <v>551.78</v>
      </c>
    </row>
    <row r="35" spans="1:14" x14ac:dyDescent="0.3">
      <c r="A35" s="2">
        <v>42752</v>
      </c>
      <c r="B35" s="3">
        <v>0.43797453703703698</v>
      </c>
      <c r="C35">
        <v>897</v>
      </c>
      <c r="D35">
        <v>49.64</v>
      </c>
      <c r="E35">
        <v>77.555999999999997</v>
      </c>
      <c r="F35">
        <f t="shared" si="0"/>
        <v>474.22399999999999</v>
      </c>
      <c r="G35">
        <v>29.34</v>
      </c>
      <c r="H35">
        <v>2.6030000000000002</v>
      </c>
      <c r="I35">
        <v>7.4</v>
      </c>
      <c r="J35">
        <v>9047</v>
      </c>
      <c r="K35">
        <v>81.378200000000007</v>
      </c>
      <c r="L35">
        <v>31.16</v>
      </c>
      <c r="M35">
        <v>551.78</v>
      </c>
    </row>
    <row r="36" spans="1:14" x14ac:dyDescent="0.3">
      <c r="A36" s="2">
        <v>42752</v>
      </c>
      <c r="B36" s="3">
        <v>0.43821759259259263</v>
      </c>
      <c r="C36">
        <v>918</v>
      </c>
      <c r="D36">
        <v>49.3</v>
      </c>
      <c r="E36">
        <v>80.423000000000002</v>
      </c>
      <c r="F36">
        <f t="shared" si="0"/>
        <v>471.35699999999997</v>
      </c>
      <c r="G36">
        <v>29.34</v>
      </c>
      <c r="H36">
        <v>2.6030000000000002</v>
      </c>
      <c r="I36">
        <v>7.42</v>
      </c>
      <c r="J36">
        <v>9273</v>
      </c>
      <c r="K36">
        <v>83.032499999999999</v>
      </c>
      <c r="L36">
        <v>30.15</v>
      </c>
      <c r="M36">
        <v>551.78</v>
      </c>
    </row>
    <row r="37" spans="1:14" x14ac:dyDescent="0.3">
      <c r="A37" s="2">
        <v>42752</v>
      </c>
      <c r="B37" s="3">
        <v>0.43836805555555558</v>
      </c>
      <c r="C37">
        <v>931</v>
      </c>
      <c r="D37">
        <v>49.08</v>
      </c>
      <c r="E37">
        <v>85.548000000000002</v>
      </c>
      <c r="F37">
        <f t="shared" si="0"/>
        <v>466.23199999999997</v>
      </c>
      <c r="G37">
        <v>29.34</v>
      </c>
      <c r="H37">
        <v>2.6030000000000002</v>
      </c>
      <c r="I37">
        <v>7.36</v>
      </c>
      <c r="J37">
        <v>9332</v>
      </c>
      <c r="K37">
        <v>83.316999999999993</v>
      </c>
      <c r="L37">
        <v>29.36</v>
      </c>
      <c r="M37">
        <v>551.78</v>
      </c>
    </row>
    <row r="38" spans="1:14" x14ac:dyDescent="0.3">
      <c r="A38" s="2">
        <v>42752</v>
      </c>
      <c r="B38" s="3">
        <v>0.43853009259259257</v>
      </c>
      <c r="C38">
        <v>945</v>
      </c>
      <c r="D38">
        <v>48.82</v>
      </c>
      <c r="E38">
        <v>86.31</v>
      </c>
      <c r="F38">
        <f t="shared" si="0"/>
        <v>465.46999999999997</v>
      </c>
      <c r="G38">
        <v>29.34</v>
      </c>
      <c r="H38">
        <v>2.6030000000000002</v>
      </c>
      <c r="I38">
        <v>7.44</v>
      </c>
      <c r="J38">
        <v>9407</v>
      </c>
      <c r="K38">
        <v>83.698800000000006</v>
      </c>
      <c r="L38">
        <v>29.36</v>
      </c>
      <c r="M38">
        <v>551.78</v>
      </c>
      <c r="N38" t="s">
        <v>94</v>
      </c>
    </row>
    <row r="39" spans="1:14" x14ac:dyDescent="0.3">
      <c r="A39" s="2">
        <v>42752</v>
      </c>
      <c r="B39" s="3">
        <v>0.43868055555555552</v>
      </c>
      <c r="C39">
        <v>958</v>
      </c>
      <c r="D39">
        <v>48.73</v>
      </c>
      <c r="E39">
        <v>88.897999999999996</v>
      </c>
      <c r="F39">
        <f t="shared" si="0"/>
        <v>462.88199999999995</v>
      </c>
      <c r="G39">
        <v>29.34</v>
      </c>
      <c r="H39">
        <v>2.6030000000000002</v>
      </c>
      <c r="I39">
        <v>7.45</v>
      </c>
      <c r="J39">
        <v>9463</v>
      </c>
      <c r="K39">
        <v>84.089699999999993</v>
      </c>
      <c r="L39">
        <v>29.31</v>
      </c>
      <c r="M39">
        <v>551.78</v>
      </c>
    </row>
    <row r="40" spans="1:14" x14ac:dyDescent="0.3">
      <c r="A40" s="2">
        <v>42752</v>
      </c>
      <c r="B40" s="3">
        <v>0.43884259259259256</v>
      </c>
      <c r="C40">
        <v>972</v>
      </c>
      <c r="D40">
        <v>48.51</v>
      </c>
      <c r="E40">
        <v>91.799000000000007</v>
      </c>
      <c r="F40">
        <f t="shared" si="0"/>
        <v>459.98099999999999</v>
      </c>
      <c r="G40">
        <v>29.34</v>
      </c>
      <c r="H40">
        <v>2.6030000000000002</v>
      </c>
      <c r="I40">
        <v>7.44</v>
      </c>
      <c r="J40">
        <v>9574</v>
      </c>
      <c r="K40">
        <v>84.836600000000004</v>
      </c>
      <c r="L40">
        <v>28.83</v>
      </c>
      <c r="M40">
        <v>551.78</v>
      </c>
    </row>
    <row r="41" spans="1:14" x14ac:dyDescent="0.3">
      <c r="A41" s="2">
        <v>42752</v>
      </c>
      <c r="B41" s="3">
        <v>0.43915509259259261</v>
      </c>
      <c r="C41">
        <v>999</v>
      </c>
      <c r="D41">
        <v>48.13</v>
      </c>
      <c r="E41">
        <v>100.003</v>
      </c>
      <c r="F41">
        <f t="shared" si="0"/>
        <v>451.77699999999999</v>
      </c>
      <c r="G41">
        <v>29.34</v>
      </c>
      <c r="H41">
        <v>2.6030000000000002</v>
      </c>
      <c r="I41">
        <v>7.44</v>
      </c>
      <c r="J41">
        <v>9893</v>
      </c>
      <c r="K41">
        <v>87.218999999999994</v>
      </c>
      <c r="L41">
        <v>28.08</v>
      </c>
      <c r="M41">
        <v>551.78</v>
      </c>
    </row>
    <row r="42" spans="1:14" x14ac:dyDescent="0.3">
      <c r="A42" s="2">
        <v>42752</v>
      </c>
      <c r="B42" s="3">
        <v>0.4395486111111111</v>
      </c>
      <c r="C42">
        <v>1033</v>
      </c>
      <c r="D42">
        <v>47.82</v>
      </c>
      <c r="E42">
        <v>110.039</v>
      </c>
      <c r="F42">
        <f t="shared" si="0"/>
        <v>441.74099999999999</v>
      </c>
      <c r="G42">
        <v>29.34</v>
      </c>
      <c r="H42">
        <v>2.6030000000000002</v>
      </c>
      <c r="I42">
        <v>7.45</v>
      </c>
      <c r="J42">
        <v>10304</v>
      </c>
      <c r="K42">
        <v>90.467399999999998</v>
      </c>
      <c r="L42">
        <v>27.7</v>
      </c>
      <c r="M42">
        <v>551.78</v>
      </c>
    </row>
    <row r="43" spans="1:14" x14ac:dyDescent="0.3">
      <c r="A43" s="2">
        <v>42752</v>
      </c>
      <c r="B43" s="3">
        <v>0.44001157407407404</v>
      </c>
      <c r="C43">
        <v>1073</v>
      </c>
      <c r="D43">
        <v>47.7</v>
      </c>
      <c r="E43">
        <v>119.563</v>
      </c>
      <c r="F43">
        <f t="shared" si="0"/>
        <v>432.21699999999998</v>
      </c>
      <c r="G43">
        <v>29.34</v>
      </c>
      <c r="H43">
        <v>2.6030000000000002</v>
      </c>
      <c r="I43">
        <v>7.46</v>
      </c>
      <c r="J43">
        <v>10758</v>
      </c>
      <c r="K43">
        <v>94.297700000000006</v>
      </c>
      <c r="L43">
        <v>27.47</v>
      </c>
      <c r="M43">
        <v>551.78</v>
      </c>
    </row>
    <row r="44" spans="1:14" x14ac:dyDescent="0.3">
      <c r="A44" s="2">
        <v>42752</v>
      </c>
      <c r="B44" s="3">
        <v>0.44033564814814818</v>
      </c>
      <c r="C44">
        <v>1101</v>
      </c>
      <c r="D44">
        <v>47.1</v>
      </c>
      <c r="E44">
        <v>129.762</v>
      </c>
      <c r="F44">
        <f t="shared" si="0"/>
        <v>422.01799999999997</v>
      </c>
      <c r="G44">
        <v>29.34</v>
      </c>
      <c r="H44">
        <v>2.6030000000000002</v>
      </c>
      <c r="I44">
        <v>7.45</v>
      </c>
      <c r="J44">
        <v>10974</v>
      </c>
      <c r="K44">
        <v>95.422700000000006</v>
      </c>
      <c r="L44">
        <v>27.73</v>
      </c>
      <c r="M44">
        <v>551.78</v>
      </c>
    </row>
    <row r="45" spans="1:14" x14ac:dyDescent="0.3">
      <c r="A45" s="2">
        <v>42752</v>
      </c>
      <c r="B45" s="3">
        <v>0.44071759259259258</v>
      </c>
      <c r="C45">
        <v>1134</v>
      </c>
      <c r="D45">
        <v>46.91</v>
      </c>
      <c r="E45">
        <v>141.78700000000001</v>
      </c>
      <c r="F45">
        <f t="shared" si="0"/>
        <v>409.99299999999994</v>
      </c>
      <c r="G45">
        <v>29.34</v>
      </c>
      <c r="H45">
        <v>2.6030000000000002</v>
      </c>
      <c r="I45">
        <v>7.45</v>
      </c>
      <c r="J45">
        <v>11076</v>
      </c>
      <c r="K45">
        <v>96.055499999999995</v>
      </c>
      <c r="L45">
        <v>28.15</v>
      </c>
      <c r="M45">
        <v>551.78</v>
      </c>
    </row>
    <row r="46" spans="1:14" x14ac:dyDescent="0.3">
      <c r="A46" s="2">
        <v>42752</v>
      </c>
      <c r="B46" s="3">
        <v>0.44103009259259257</v>
      </c>
      <c r="C46">
        <v>1161</v>
      </c>
      <c r="D46">
        <v>46.85</v>
      </c>
      <c r="E46">
        <v>150.78899999999999</v>
      </c>
      <c r="F46">
        <f t="shared" si="0"/>
        <v>400.99099999999999</v>
      </c>
      <c r="G46">
        <v>29.34</v>
      </c>
      <c r="H46">
        <v>2.6030000000000002</v>
      </c>
      <c r="I46">
        <v>7.46</v>
      </c>
      <c r="J46">
        <v>11119</v>
      </c>
      <c r="K46">
        <v>96.357500000000002</v>
      </c>
      <c r="L46">
        <v>28.19</v>
      </c>
      <c r="M46">
        <v>551.78</v>
      </c>
    </row>
    <row r="47" spans="1:14" x14ac:dyDescent="0.3">
      <c r="A47" s="2">
        <v>42752</v>
      </c>
      <c r="B47" s="3">
        <v>0.44135416666666666</v>
      </c>
      <c r="C47">
        <v>1189</v>
      </c>
      <c r="D47">
        <v>46.8</v>
      </c>
      <c r="E47">
        <v>160.01300000000001</v>
      </c>
      <c r="F47">
        <f t="shared" si="0"/>
        <v>391.76699999999994</v>
      </c>
      <c r="G47">
        <v>29.34</v>
      </c>
      <c r="H47">
        <v>2.6030000000000002</v>
      </c>
      <c r="I47">
        <v>7.46</v>
      </c>
      <c r="J47">
        <v>11135</v>
      </c>
      <c r="K47">
        <v>96.4328</v>
      </c>
      <c r="L47">
        <v>28.28</v>
      </c>
      <c r="M47">
        <v>551.78</v>
      </c>
    </row>
    <row r="48" spans="1:14" x14ac:dyDescent="0.3">
      <c r="A48" s="2">
        <v>42752</v>
      </c>
      <c r="B48" s="3">
        <v>0.44166666666666665</v>
      </c>
      <c r="C48">
        <v>1216</v>
      </c>
      <c r="D48">
        <v>46.73</v>
      </c>
      <c r="E48">
        <v>169.86600000000001</v>
      </c>
      <c r="F48">
        <f t="shared" si="0"/>
        <v>381.91399999999999</v>
      </c>
      <c r="G48">
        <v>29.34</v>
      </c>
      <c r="H48">
        <v>2.6030000000000002</v>
      </c>
      <c r="I48">
        <v>7.47</v>
      </c>
      <c r="J48">
        <v>11141</v>
      </c>
      <c r="K48">
        <v>96.387200000000007</v>
      </c>
      <c r="L48">
        <v>28.27</v>
      </c>
      <c r="M48">
        <v>551.78</v>
      </c>
    </row>
    <row r="49" spans="1:13" x14ac:dyDescent="0.3">
      <c r="A49" s="2">
        <v>42752</v>
      </c>
      <c r="B49" s="3">
        <v>0.44212962962962959</v>
      </c>
      <c r="C49">
        <v>1256</v>
      </c>
      <c r="D49">
        <v>46.57</v>
      </c>
      <c r="E49">
        <v>179.61099999999999</v>
      </c>
      <c r="F49">
        <f t="shared" si="0"/>
        <v>372.16899999999998</v>
      </c>
      <c r="G49">
        <v>29.34</v>
      </c>
      <c r="H49">
        <v>2.6030000000000002</v>
      </c>
      <c r="I49">
        <v>7.46</v>
      </c>
      <c r="J49">
        <v>11125</v>
      </c>
      <c r="K49">
        <v>96.04</v>
      </c>
      <c r="L49">
        <v>28.46</v>
      </c>
      <c r="M49">
        <v>551.78</v>
      </c>
    </row>
    <row r="50" spans="1:13" x14ac:dyDescent="0.3">
      <c r="A50" s="2">
        <v>42752</v>
      </c>
      <c r="B50" s="3">
        <v>0.44244212962962964</v>
      </c>
      <c r="C50">
        <v>1283</v>
      </c>
      <c r="D50">
        <v>46.51</v>
      </c>
      <c r="E50">
        <v>191.45699999999999</v>
      </c>
      <c r="F50">
        <f t="shared" si="0"/>
        <v>360.32299999999998</v>
      </c>
      <c r="G50">
        <v>29.34</v>
      </c>
      <c r="H50">
        <v>2.6030000000000002</v>
      </c>
      <c r="I50">
        <v>7.48</v>
      </c>
      <c r="J50">
        <v>11135</v>
      </c>
      <c r="K50">
        <v>96.050899999999999</v>
      </c>
      <c r="L50">
        <v>28.53</v>
      </c>
      <c r="M50">
        <v>551.78</v>
      </c>
    </row>
    <row r="51" spans="1:13" x14ac:dyDescent="0.3">
      <c r="A51" s="2">
        <v>42752</v>
      </c>
      <c r="B51" s="3">
        <v>0.44291666666666668</v>
      </c>
      <c r="C51">
        <v>1324</v>
      </c>
      <c r="D51">
        <v>46.49</v>
      </c>
      <c r="E51">
        <v>199.75200000000001</v>
      </c>
      <c r="F51">
        <f t="shared" si="0"/>
        <v>352.02799999999996</v>
      </c>
      <c r="G51">
        <v>29.34</v>
      </c>
      <c r="H51">
        <v>2.577</v>
      </c>
      <c r="I51">
        <v>7.44</v>
      </c>
      <c r="J51">
        <v>11117</v>
      </c>
      <c r="K51">
        <v>95.870800000000003</v>
      </c>
      <c r="L51">
        <v>28.54</v>
      </c>
      <c r="M51">
        <v>551.78</v>
      </c>
    </row>
    <row r="52" spans="1:13" x14ac:dyDescent="0.3">
      <c r="A52" s="2">
        <v>42752</v>
      </c>
      <c r="B52" s="3">
        <v>0.44354166666666667</v>
      </c>
      <c r="C52">
        <v>1378</v>
      </c>
      <c r="D52">
        <v>46.45</v>
      </c>
      <c r="E52">
        <v>210.31899999999999</v>
      </c>
      <c r="F52">
        <f t="shared" si="0"/>
        <v>341.46100000000001</v>
      </c>
      <c r="G52">
        <v>29.34</v>
      </c>
      <c r="H52">
        <v>2.6030000000000002</v>
      </c>
      <c r="I52">
        <v>7.48</v>
      </c>
      <c r="J52">
        <v>11100</v>
      </c>
      <c r="K52">
        <v>95.6755</v>
      </c>
      <c r="L52">
        <v>28.56</v>
      </c>
      <c r="M52">
        <v>551.78</v>
      </c>
    </row>
    <row r="53" spans="1:13" x14ac:dyDescent="0.3">
      <c r="A53" s="2">
        <v>42752</v>
      </c>
      <c r="B53" s="3">
        <v>0.44362268518518522</v>
      </c>
      <c r="C53">
        <v>1385</v>
      </c>
      <c r="D53">
        <v>46.46</v>
      </c>
      <c r="E53">
        <v>210.25299999999999</v>
      </c>
      <c r="F53">
        <f t="shared" si="0"/>
        <v>341.52699999999999</v>
      </c>
      <c r="G53">
        <v>29.34</v>
      </c>
      <c r="H53">
        <v>2.6030000000000002</v>
      </c>
      <c r="I53">
        <v>7.49</v>
      </c>
      <c r="J53">
        <v>11095</v>
      </c>
      <c r="K53">
        <v>95.639399999999995</v>
      </c>
      <c r="L53">
        <v>28.59</v>
      </c>
      <c r="M53">
        <v>551.78</v>
      </c>
    </row>
    <row r="54" spans="1:13" x14ac:dyDescent="0.3">
      <c r="A54" s="2">
        <v>42752</v>
      </c>
      <c r="B54" s="3">
        <v>0.4440162037037037</v>
      </c>
      <c r="C54">
        <v>1419</v>
      </c>
      <c r="D54">
        <v>46.46</v>
      </c>
      <c r="E54">
        <v>219.82499999999999</v>
      </c>
      <c r="F54">
        <f t="shared" si="0"/>
        <v>331.95499999999998</v>
      </c>
      <c r="G54">
        <v>29.34</v>
      </c>
      <c r="H54">
        <v>2.6030000000000002</v>
      </c>
      <c r="I54">
        <v>7.48</v>
      </c>
      <c r="J54">
        <v>11106</v>
      </c>
      <c r="K54">
        <v>95.736400000000003</v>
      </c>
      <c r="L54">
        <v>28.56</v>
      </c>
      <c r="M54">
        <v>551.78</v>
      </c>
    </row>
    <row r="55" spans="1:13" x14ac:dyDescent="0.3">
      <c r="A55" s="2">
        <v>42752</v>
      </c>
      <c r="B55" s="3">
        <v>0.44432870370370375</v>
      </c>
      <c r="C55">
        <v>1446</v>
      </c>
      <c r="D55">
        <v>46.44</v>
      </c>
      <c r="E55">
        <v>229.363</v>
      </c>
      <c r="F55">
        <f t="shared" si="0"/>
        <v>322.41699999999997</v>
      </c>
      <c r="G55">
        <v>29.34</v>
      </c>
      <c r="H55">
        <v>2.6030000000000002</v>
      </c>
      <c r="I55">
        <v>7.49</v>
      </c>
      <c r="J55">
        <v>11111</v>
      </c>
      <c r="K55">
        <v>95.753200000000007</v>
      </c>
      <c r="L55">
        <v>28.62</v>
      </c>
      <c r="M55">
        <v>551.78</v>
      </c>
    </row>
    <row r="56" spans="1:13" x14ac:dyDescent="0.3">
      <c r="A56" s="2">
        <v>42752</v>
      </c>
      <c r="B56" s="3">
        <v>0.44457175925925929</v>
      </c>
      <c r="C56">
        <v>1467</v>
      </c>
      <c r="D56">
        <v>46.44</v>
      </c>
      <c r="E56">
        <v>229.58099999999999</v>
      </c>
      <c r="F56">
        <f t="shared" si="0"/>
        <v>322.19899999999996</v>
      </c>
      <c r="G56">
        <v>29.34</v>
      </c>
      <c r="H56">
        <v>2.577</v>
      </c>
      <c r="I56">
        <v>7.49</v>
      </c>
      <c r="J56">
        <v>11097</v>
      </c>
      <c r="K56">
        <v>95.643600000000006</v>
      </c>
      <c r="L56">
        <v>28.63</v>
      </c>
      <c r="M56">
        <v>551.78</v>
      </c>
    </row>
    <row r="57" spans="1:13" x14ac:dyDescent="0.3">
      <c r="A57" s="2">
        <v>42752</v>
      </c>
      <c r="B57" s="3">
        <v>0.44511574074074073</v>
      </c>
      <c r="C57">
        <v>1514</v>
      </c>
      <c r="D57">
        <v>46.64</v>
      </c>
      <c r="E57">
        <v>232.52500000000001</v>
      </c>
      <c r="F57">
        <f t="shared" si="0"/>
        <v>319.255</v>
      </c>
      <c r="G57">
        <v>29.34</v>
      </c>
      <c r="H57">
        <v>2.577</v>
      </c>
      <c r="I57">
        <v>7.3</v>
      </c>
      <c r="J57">
        <v>11003</v>
      </c>
      <c r="K57">
        <v>95.076800000000006</v>
      </c>
      <c r="L57">
        <v>29.38</v>
      </c>
      <c r="M57">
        <v>551.78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E2D0-D448-473E-874D-54FC26D8BAD8}">
  <sheetPr codeName="Sheet31"/>
  <dimension ref="A1:W3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0.44538194444444446</v>
      </c>
      <c r="C2">
        <v>81</v>
      </c>
      <c r="D2">
        <v>52.54</v>
      </c>
      <c r="E2">
        <v>1.5369999999999999</v>
      </c>
      <c r="F2">
        <f>M2-E2</f>
        <v>559.75299999999993</v>
      </c>
      <c r="G2">
        <v>29.34</v>
      </c>
      <c r="H2">
        <v>2.6030000000000002</v>
      </c>
      <c r="I2">
        <v>7.76</v>
      </c>
      <c r="J2">
        <v>10393</v>
      </c>
      <c r="K2">
        <v>97.069599999999994</v>
      </c>
      <c r="L2">
        <v>32.340000000000003</v>
      </c>
      <c r="M2">
        <v>561.29</v>
      </c>
      <c r="N2">
        <v>442.22399999999999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0.44585648148148144</v>
      </c>
      <c r="C3">
        <v>122</v>
      </c>
      <c r="D3">
        <v>52.52</v>
      </c>
      <c r="E3">
        <v>4.0250000000000004</v>
      </c>
      <c r="F3">
        <f t="shared" ref="F3:F38" si="0">M3-E3</f>
        <v>557.26499999999999</v>
      </c>
      <c r="G3">
        <v>29.34</v>
      </c>
      <c r="H3">
        <v>2.6030000000000002</v>
      </c>
      <c r="I3">
        <v>7.75</v>
      </c>
      <c r="J3">
        <v>10421</v>
      </c>
      <c r="K3">
        <v>97.297200000000004</v>
      </c>
      <c r="L3">
        <v>32.32</v>
      </c>
      <c r="M3">
        <v>561.29</v>
      </c>
    </row>
    <row r="4" spans="1:23" x14ac:dyDescent="0.3">
      <c r="A4" s="2">
        <v>42787</v>
      </c>
      <c r="B4" s="3">
        <v>0.44625000000000004</v>
      </c>
      <c r="C4">
        <v>156</v>
      </c>
      <c r="D4">
        <v>52.49</v>
      </c>
      <c r="E4">
        <v>7</v>
      </c>
      <c r="F4">
        <f t="shared" si="0"/>
        <v>554.29</v>
      </c>
      <c r="G4">
        <v>29.34</v>
      </c>
      <c r="H4">
        <v>2.6030000000000002</v>
      </c>
      <c r="I4">
        <v>7.76</v>
      </c>
      <c r="J4">
        <v>10392</v>
      </c>
      <c r="K4">
        <v>96.996200000000002</v>
      </c>
      <c r="L4">
        <v>32.33</v>
      </c>
      <c r="M4">
        <v>561.29</v>
      </c>
    </row>
    <row r="5" spans="1:23" x14ac:dyDescent="0.3">
      <c r="A5" s="2">
        <v>42787</v>
      </c>
      <c r="B5" s="3">
        <v>0.44671296296296298</v>
      </c>
      <c r="C5">
        <v>196</v>
      </c>
      <c r="D5">
        <v>52.46</v>
      </c>
      <c r="E5">
        <v>9.9149999999999991</v>
      </c>
      <c r="F5">
        <f t="shared" si="0"/>
        <v>551.375</v>
      </c>
      <c r="G5">
        <v>29.34</v>
      </c>
      <c r="H5">
        <v>2.577</v>
      </c>
      <c r="I5">
        <v>7.77</v>
      </c>
      <c r="J5">
        <v>10364</v>
      </c>
      <c r="K5">
        <v>96.697199999999995</v>
      </c>
      <c r="L5">
        <v>32.369999999999997</v>
      </c>
      <c r="M5">
        <v>561.29</v>
      </c>
    </row>
    <row r="6" spans="1:23" x14ac:dyDescent="0.3">
      <c r="A6" s="2">
        <v>42787</v>
      </c>
      <c r="B6" s="3">
        <v>0.44726851851851851</v>
      </c>
      <c r="C6">
        <v>244</v>
      </c>
      <c r="D6">
        <v>52.24</v>
      </c>
      <c r="E6">
        <v>13.042999999999999</v>
      </c>
      <c r="F6">
        <f t="shared" si="0"/>
        <v>548.24699999999996</v>
      </c>
      <c r="G6">
        <v>29.34</v>
      </c>
      <c r="H6">
        <v>2.577</v>
      </c>
      <c r="I6">
        <v>7.77</v>
      </c>
      <c r="J6">
        <v>10318</v>
      </c>
      <c r="K6">
        <v>95.987300000000005</v>
      </c>
      <c r="L6">
        <v>32.19</v>
      </c>
      <c r="M6">
        <v>561.29</v>
      </c>
    </row>
    <row r="7" spans="1:23" x14ac:dyDescent="0.3">
      <c r="A7" s="2">
        <v>42787</v>
      </c>
      <c r="B7" s="3">
        <v>0.44766203703703705</v>
      </c>
      <c r="C7">
        <v>278</v>
      </c>
      <c r="D7">
        <v>52.2</v>
      </c>
      <c r="E7">
        <v>15.996</v>
      </c>
      <c r="F7">
        <f t="shared" si="0"/>
        <v>545.29399999999998</v>
      </c>
      <c r="G7">
        <v>29.34</v>
      </c>
      <c r="H7">
        <v>2.6030000000000002</v>
      </c>
      <c r="I7">
        <v>7.77</v>
      </c>
      <c r="J7">
        <v>10311</v>
      </c>
      <c r="K7">
        <v>95.879300000000001</v>
      </c>
      <c r="L7">
        <v>32.19</v>
      </c>
      <c r="M7">
        <v>561.29</v>
      </c>
    </row>
    <row r="8" spans="1:23" x14ac:dyDescent="0.3">
      <c r="A8" s="2">
        <v>42787</v>
      </c>
      <c r="B8" s="3">
        <v>0.44804398148148145</v>
      </c>
      <c r="C8">
        <v>311</v>
      </c>
      <c r="D8">
        <v>52.17</v>
      </c>
      <c r="E8">
        <v>19.111999999999998</v>
      </c>
      <c r="F8">
        <f t="shared" si="0"/>
        <v>542.178</v>
      </c>
      <c r="G8">
        <v>29.34</v>
      </c>
      <c r="H8">
        <v>2.577</v>
      </c>
      <c r="I8">
        <v>7.74</v>
      </c>
      <c r="J8">
        <v>10309</v>
      </c>
      <c r="K8">
        <v>95.814599999999999</v>
      </c>
      <c r="L8">
        <v>32.200000000000003</v>
      </c>
      <c r="M8">
        <v>561.29</v>
      </c>
    </row>
    <row r="9" spans="1:23" x14ac:dyDescent="0.3">
      <c r="A9" s="2">
        <v>42787</v>
      </c>
      <c r="B9" s="3">
        <v>0.44859953703703703</v>
      </c>
      <c r="C9">
        <v>359</v>
      </c>
      <c r="D9">
        <v>52.09</v>
      </c>
      <c r="E9">
        <v>22.131</v>
      </c>
      <c r="F9">
        <f t="shared" si="0"/>
        <v>539.15899999999999</v>
      </c>
      <c r="G9">
        <v>29.34</v>
      </c>
      <c r="H9">
        <v>2.6030000000000002</v>
      </c>
      <c r="I9">
        <v>7.74</v>
      </c>
      <c r="J9">
        <v>10297</v>
      </c>
      <c r="K9">
        <v>95.608900000000006</v>
      </c>
      <c r="L9">
        <v>32.18</v>
      </c>
      <c r="M9">
        <v>561.29</v>
      </c>
    </row>
    <row r="10" spans="1:23" x14ac:dyDescent="0.3">
      <c r="A10" s="2">
        <v>42787</v>
      </c>
      <c r="B10" s="3">
        <v>0.44938657407407406</v>
      </c>
      <c r="C10">
        <v>427</v>
      </c>
      <c r="D10">
        <v>52.08</v>
      </c>
      <c r="E10">
        <v>25.146999999999998</v>
      </c>
      <c r="F10">
        <f t="shared" si="0"/>
        <v>536.14299999999992</v>
      </c>
      <c r="G10">
        <v>29.34</v>
      </c>
      <c r="H10">
        <v>2.577</v>
      </c>
      <c r="I10">
        <v>7.77</v>
      </c>
      <c r="J10">
        <v>10308</v>
      </c>
      <c r="K10">
        <v>95.705299999999994</v>
      </c>
      <c r="L10">
        <v>32.17</v>
      </c>
      <c r="M10">
        <v>561.29</v>
      </c>
    </row>
    <row r="11" spans="1:23" x14ac:dyDescent="0.3">
      <c r="A11" s="2">
        <v>42787</v>
      </c>
      <c r="B11" s="3">
        <v>0.44976851851851851</v>
      </c>
      <c r="C11">
        <v>460</v>
      </c>
      <c r="D11">
        <v>52.04</v>
      </c>
      <c r="E11">
        <v>27.073</v>
      </c>
      <c r="F11">
        <f t="shared" si="0"/>
        <v>534.21699999999998</v>
      </c>
      <c r="G11">
        <v>29.34</v>
      </c>
      <c r="H11">
        <v>2.577</v>
      </c>
      <c r="I11">
        <v>7.77</v>
      </c>
      <c r="J11">
        <v>10304</v>
      </c>
      <c r="K11">
        <v>95.623699999999999</v>
      </c>
      <c r="L11">
        <v>32.17</v>
      </c>
      <c r="M11">
        <v>561.29</v>
      </c>
    </row>
    <row r="12" spans="1:23" x14ac:dyDescent="0.3">
      <c r="A12" s="2">
        <v>42787</v>
      </c>
      <c r="B12" s="3">
        <v>0.4502430555555556</v>
      </c>
      <c r="C12">
        <v>501</v>
      </c>
      <c r="D12">
        <v>52.02</v>
      </c>
      <c r="E12">
        <v>30.12</v>
      </c>
      <c r="F12">
        <f t="shared" si="0"/>
        <v>531.16999999999996</v>
      </c>
      <c r="G12">
        <v>29.34</v>
      </c>
      <c r="H12">
        <v>2.577</v>
      </c>
      <c r="I12">
        <v>7.74</v>
      </c>
      <c r="J12">
        <v>10302</v>
      </c>
      <c r="K12">
        <v>95.573899999999995</v>
      </c>
      <c r="L12">
        <v>32.17</v>
      </c>
      <c r="M12">
        <v>561.29</v>
      </c>
    </row>
    <row r="13" spans="1:23" x14ac:dyDescent="0.3">
      <c r="A13" s="2">
        <v>42787</v>
      </c>
      <c r="B13" s="3">
        <v>0.45063657407407409</v>
      </c>
      <c r="C13">
        <v>535</v>
      </c>
      <c r="D13">
        <v>51.97</v>
      </c>
      <c r="E13">
        <v>33.015999999999998</v>
      </c>
      <c r="F13">
        <f t="shared" si="0"/>
        <v>528.274</v>
      </c>
      <c r="G13">
        <v>29.34</v>
      </c>
      <c r="H13">
        <v>2.577</v>
      </c>
      <c r="I13">
        <v>7.76</v>
      </c>
      <c r="J13">
        <v>10288</v>
      </c>
      <c r="K13">
        <v>95.392099999999999</v>
      </c>
      <c r="L13">
        <v>32.14</v>
      </c>
      <c r="M13">
        <v>561.29</v>
      </c>
    </row>
    <row r="14" spans="1:23" x14ac:dyDescent="0.3">
      <c r="A14" s="2">
        <v>42787</v>
      </c>
      <c r="B14" s="3">
        <v>0.45111111111111107</v>
      </c>
      <c r="C14">
        <v>576</v>
      </c>
      <c r="D14">
        <v>51.96</v>
      </c>
      <c r="E14">
        <v>36.081000000000003</v>
      </c>
      <c r="F14">
        <f t="shared" si="0"/>
        <v>525.20899999999995</v>
      </c>
      <c r="G14">
        <v>29.34</v>
      </c>
      <c r="H14">
        <v>2.577</v>
      </c>
      <c r="I14">
        <v>7.76</v>
      </c>
      <c r="J14">
        <v>10291</v>
      </c>
      <c r="K14">
        <v>95.399100000000004</v>
      </c>
      <c r="L14">
        <v>32.11</v>
      </c>
      <c r="M14">
        <v>561.29</v>
      </c>
    </row>
    <row r="15" spans="1:23" x14ac:dyDescent="0.3">
      <c r="A15" s="2">
        <v>42787</v>
      </c>
      <c r="B15" s="3">
        <v>0.45173611111111112</v>
      </c>
      <c r="C15">
        <v>630</v>
      </c>
      <c r="D15">
        <v>51.88</v>
      </c>
      <c r="E15">
        <v>38.884999999999998</v>
      </c>
      <c r="F15">
        <f t="shared" si="0"/>
        <v>522.40499999999997</v>
      </c>
      <c r="G15">
        <v>29.34</v>
      </c>
      <c r="H15">
        <v>2.577</v>
      </c>
      <c r="I15">
        <v>7.77</v>
      </c>
      <c r="J15">
        <v>10285</v>
      </c>
      <c r="K15">
        <v>95.240600000000001</v>
      </c>
      <c r="L15">
        <v>32.1</v>
      </c>
      <c r="M15">
        <v>561.29</v>
      </c>
    </row>
    <row r="16" spans="1:23" x14ac:dyDescent="0.3">
      <c r="A16" s="2">
        <v>42787</v>
      </c>
      <c r="B16" s="3">
        <v>0.4521296296296296</v>
      </c>
      <c r="C16">
        <v>664</v>
      </c>
      <c r="D16">
        <v>51.83</v>
      </c>
      <c r="E16">
        <v>41.915999999999997</v>
      </c>
      <c r="F16">
        <f t="shared" si="0"/>
        <v>519.37400000000002</v>
      </c>
      <c r="G16">
        <v>29.34</v>
      </c>
      <c r="H16">
        <v>2.577</v>
      </c>
      <c r="I16">
        <v>7.74</v>
      </c>
      <c r="J16">
        <v>10288</v>
      </c>
      <c r="K16">
        <v>95.209800000000001</v>
      </c>
      <c r="L16">
        <v>32.08</v>
      </c>
      <c r="M16">
        <v>561.29</v>
      </c>
    </row>
    <row r="17" spans="1:13" x14ac:dyDescent="0.3">
      <c r="A17" s="2">
        <v>42787</v>
      </c>
      <c r="B17" s="3">
        <v>0.45283564814814814</v>
      </c>
      <c r="C17">
        <v>725</v>
      </c>
      <c r="D17">
        <v>51.73</v>
      </c>
      <c r="E17">
        <v>44.823</v>
      </c>
      <c r="F17">
        <f t="shared" si="0"/>
        <v>516.46699999999998</v>
      </c>
      <c r="G17">
        <v>29.34</v>
      </c>
      <c r="H17">
        <v>2.577</v>
      </c>
      <c r="I17">
        <v>7.74</v>
      </c>
      <c r="J17">
        <v>10278</v>
      </c>
      <c r="K17">
        <v>94.994299999999996</v>
      </c>
      <c r="L17">
        <v>32.06</v>
      </c>
      <c r="M17">
        <v>561.29</v>
      </c>
    </row>
    <row r="18" spans="1:13" x14ac:dyDescent="0.3">
      <c r="A18" s="2">
        <v>42787</v>
      </c>
      <c r="B18" s="3">
        <v>0.45337962962962958</v>
      </c>
      <c r="C18">
        <v>772</v>
      </c>
      <c r="D18">
        <v>46.95</v>
      </c>
      <c r="E18">
        <v>54.92</v>
      </c>
      <c r="F18">
        <f t="shared" si="0"/>
        <v>506.36999999999995</v>
      </c>
      <c r="G18">
        <v>29.34</v>
      </c>
      <c r="H18">
        <v>2.5510000000000002</v>
      </c>
      <c r="I18">
        <v>7.72</v>
      </c>
      <c r="J18">
        <v>10243</v>
      </c>
      <c r="K18">
        <v>88.882199999999997</v>
      </c>
      <c r="L18">
        <v>30.77</v>
      </c>
      <c r="M18">
        <v>561.29</v>
      </c>
    </row>
    <row r="19" spans="1:13" x14ac:dyDescent="0.3">
      <c r="A19" s="2">
        <v>42787</v>
      </c>
      <c r="B19" s="3">
        <v>0.45369212962962963</v>
      </c>
      <c r="C19">
        <v>799</v>
      </c>
      <c r="D19">
        <v>46.33</v>
      </c>
      <c r="E19">
        <v>65.682000000000002</v>
      </c>
      <c r="F19">
        <f t="shared" si="0"/>
        <v>495.60799999999995</v>
      </c>
      <c r="G19">
        <v>29.34</v>
      </c>
      <c r="H19">
        <v>2.577</v>
      </c>
      <c r="I19">
        <v>7.73</v>
      </c>
      <c r="J19">
        <v>10505</v>
      </c>
      <c r="K19">
        <v>90.391800000000003</v>
      </c>
      <c r="L19">
        <v>29.6</v>
      </c>
      <c r="M19">
        <v>561.29</v>
      </c>
    </row>
    <row r="20" spans="1:13" x14ac:dyDescent="0.3">
      <c r="A20" s="2">
        <v>42787</v>
      </c>
      <c r="B20" s="3">
        <v>0.45431712962962961</v>
      </c>
      <c r="C20">
        <v>853</v>
      </c>
      <c r="D20">
        <v>45.92</v>
      </c>
      <c r="E20">
        <v>75.033000000000001</v>
      </c>
      <c r="F20">
        <f t="shared" si="0"/>
        <v>486.25699999999995</v>
      </c>
      <c r="G20">
        <v>29.34</v>
      </c>
      <c r="H20">
        <v>2.577</v>
      </c>
      <c r="I20">
        <v>7.76</v>
      </c>
      <c r="J20">
        <v>11127</v>
      </c>
      <c r="K20">
        <v>95.213099999999997</v>
      </c>
      <c r="L20">
        <v>28.4</v>
      </c>
      <c r="M20">
        <v>561.29</v>
      </c>
    </row>
    <row r="21" spans="1:13" x14ac:dyDescent="0.3">
      <c r="A21" s="2">
        <v>42787</v>
      </c>
      <c r="B21" s="3">
        <v>0.45447916666666671</v>
      </c>
      <c r="C21">
        <v>867</v>
      </c>
      <c r="D21">
        <v>45.9</v>
      </c>
      <c r="E21">
        <v>75.102999999999994</v>
      </c>
      <c r="F21">
        <f t="shared" si="0"/>
        <v>486.18699999999995</v>
      </c>
      <c r="G21">
        <v>29.34</v>
      </c>
      <c r="H21">
        <v>2.577</v>
      </c>
      <c r="I21">
        <v>7.77</v>
      </c>
      <c r="J21">
        <v>11097</v>
      </c>
      <c r="K21">
        <v>94.934899999999999</v>
      </c>
      <c r="L21">
        <v>28.41</v>
      </c>
      <c r="M21">
        <v>561.29</v>
      </c>
    </row>
    <row r="22" spans="1:13" x14ac:dyDescent="0.3">
      <c r="A22" s="2">
        <v>42787</v>
      </c>
      <c r="B22" s="3">
        <v>0.45502314814814815</v>
      </c>
      <c r="C22">
        <v>914</v>
      </c>
      <c r="D22">
        <v>45.78</v>
      </c>
      <c r="E22">
        <v>84.396000000000001</v>
      </c>
      <c r="F22">
        <f t="shared" si="0"/>
        <v>476.89399999999995</v>
      </c>
      <c r="G22">
        <v>29.34</v>
      </c>
      <c r="H22">
        <v>2.577</v>
      </c>
      <c r="I22">
        <v>7.74</v>
      </c>
      <c r="J22">
        <v>11542</v>
      </c>
      <c r="K22">
        <v>98.583500000000001</v>
      </c>
      <c r="L22">
        <v>27.78</v>
      </c>
      <c r="M22">
        <v>561.29</v>
      </c>
    </row>
    <row r="23" spans="1:13" x14ac:dyDescent="0.3">
      <c r="A23" s="2">
        <v>42787</v>
      </c>
      <c r="B23" s="3">
        <v>0.45541666666666664</v>
      </c>
      <c r="C23">
        <v>948</v>
      </c>
      <c r="D23">
        <v>45.72</v>
      </c>
      <c r="E23">
        <v>95.164000000000001</v>
      </c>
      <c r="F23">
        <f t="shared" si="0"/>
        <v>466.12599999999998</v>
      </c>
      <c r="G23">
        <v>29.34</v>
      </c>
      <c r="H23">
        <v>2.577</v>
      </c>
      <c r="I23">
        <v>7.71</v>
      </c>
      <c r="J23">
        <v>11761</v>
      </c>
      <c r="K23">
        <v>100.37</v>
      </c>
      <c r="L23">
        <v>27.4</v>
      </c>
      <c r="M23">
        <v>561.29</v>
      </c>
    </row>
    <row r="24" spans="1:13" x14ac:dyDescent="0.3">
      <c r="A24" s="2">
        <v>42787</v>
      </c>
      <c r="B24" s="3">
        <v>0.45581018518518518</v>
      </c>
      <c r="C24">
        <v>982</v>
      </c>
      <c r="D24">
        <v>45.62</v>
      </c>
      <c r="E24">
        <v>104.925</v>
      </c>
      <c r="F24">
        <f t="shared" si="0"/>
        <v>456.36499999999995</v>
      </c>
      <c r="G24">
        <v>29.34</v>
      </c>
      <c r="H24">
        <v>2.577</v>
      </c>
      <c r="I24">
        <v>7.72</v>
      </c>
      <c r="J24">
        <v>11886</v>
      </c>
      <c r="K24">
        <v>101.29470000000001</v>
      </c>
      <c r="L24">
        <v>27.06</v>
      </c>
      <c r="M24">
        <v>561.29</v>
      </c>
    </row>
    <row r="25" spans="1:13" x14ac:dyDescent="0.3">
      <c r="A25" s="2">
        <v>42787</v>
      </c>
      <c r="B25" s="3">
        <v>0.45643518518518517</v>
      </c>
      <c r="C25">
        <v>1036</v>
      </c>
      <c r="D25">
        <v>45.59</v>
      </c>
      <c r="E25">
        <v>115.023</v>
      </c>
      <c r="F25">
        <f t="shared" si="0"/>
        <v>446.26699999999994</v>
      </c>
      <c r="G25">
        <v>29.34</v>
      </c>
      <c r="H25">
        <v>2.577</v>
      </c>
      <c r="I25">
        <v>7.74</v>
      </c>
      <c r="J25">
        <v>11801</v>
      </c>
      <c r="K25">
        <v>100.5308</v>
      </c>
      <c r="L25">
        <v>27.48</v>
      </c>
      <c r="M25">
        <v>561.29</v>
      </c>
    </row>
    <row r="26" spans="1:13" x14ac:dyDescent="0.3">
      <c r="A26" s="2">
        <v>42787</v>
      </c>
      <c r="B26" s="3">
        <v>0.45690972222222226</v>
      </c>
      <c r="C26">
        <v>1077</v>
      </c>
      <c r="D26">
        <v>45.48</v>
      </c>
      <c r="E26">
        <v>125.029</v>
      </c>
      <c r="F26">
        <f t="shared" si="0"/>
        <v>436.26099999999997</v>
      </c>
      <c r="G26">
        <v>29.34</v>
      </c>
      <c r="H26">
        <v>2.577</v>
      </c>
      <c r="I26">
        <v>7.72</v>
      </c>
      <c r="J26">
        <v>11781</v>
      </c>
      <c r="K26">
        <v>100.2148</v>
      </c>
      <c r="L26">
        <v>27.84</v>
      </c>
      <c r="M26">
        <v>561.29</v>
      </c>
    </row>
    <row r="27" spans="1:13" x14ac:dyDescent="0.3">
      <c r="A27" s="2">
        <v>42787</v>
      </c>
      <c r="B27" s="3">
        <v>0.45769675925925929</v>
      </c>
      <c r="C27">
        <v>1145</v>
      </c>
      <c r="D27">
        <v>45.43</v>
      </c>
      <c r="E27">
        <v>135.625</v>
      </c>
      <c r="F27">
        <f t="shared" si="0"/>
        <v>425.66499999999996</v>
      </c>
      <c r="G27">
        <v>29.34</v>
      </c>
      <c r="H27">
        <v>2.577</v>
      </c>
      <c r="I27">
        <v>7.74</v>
      </c>
      <c r="J27">
        <v>11885</v>
      </c>
      <c r="K27">
        <v>101.0189</v>
      </c>
      <c r="L27">
        <v>27.44</v>
      </c>
      <c r="M27">
        <v>561.29</v>
      </c>
    </row>
    <row r="28" spans="1:13" x14ac:dyDescent="0.3">
      <c r="A28" s="2">
        <v>42787</v>
      </c>
      <c r="B28" s="3">
        <v>0.45800925925925928</v>
      </c>
      <c r="C28">
        <v>1172</v>
      </c>
      <c r="D28">
        <v>45.41</v>
      </c>
      <c r="E28">
        <v>145.018</v>
      </c>
      <c r="F28">
        <f t="shared" si="0"/>
        <v>416.27199999999993</v>
      </c>
      <c r="G28">
        <v>29.34</v>
      </c>
      <c r="H28">
        <v>2.577</v>
      </c>
      <c r="I28">
        <v>7.73</v>
      </c>
      <c r="J28">
        <v>11911</v>
      </c>
      <c r="K28">
        <v>101.20950000000001</v>
      </c>
      <c r="L28">
        <v>27.45</v>
      </c>
      <c r="M28">
        <v>561.29</v>
      </c>
    </row>
    <row r="29" spans="1:13" x14ac:dyDescent="0.3">
      <c r="A29" s="2">
        <v>42787</v>
      </c>
      <c r="B29" s="3">
        <v>0.45855324074074072</v>
      </c>
      <c r="C29">
        <v>1219</v>
      </c>
      <c r="D29">
        <v>45.36</v>
      </c>
      <c r="E29">
        <v>155.286</v>
      </c>
      <c r="F29">
        <f t="shared" si="0"/>
        <v>406.00399999999996</v>
      </c>
      <c r="G29">
        <v>29.34</v>
      </c>
      <c r="H29">
        <v>2.577</v>
      </c>
      <c r="I29">
        <v>7.69</v>
      </c>
      <c r="J29">
        <v>11866</v>
      </c>
      <c r="K29">
        <v>100.7621</v>
      </c>
      <c r="L29">
        <v>27.39</v>
      </c>
      <c r="M29">
        <v>561.29</v>
      </c>
    </row>
    <row r="30" spans="1:13" x14ac:dyDescent="0.3">
      <c r="A30" s="2">
        <v>42787</v>
      </c>
      <c r="B30" s="3">
        <v>0.45910879629629631</v>
      </c>
      <c r="C30">
        <v>1267</v>
      </c>
      <c r="D30">
        <v>45.29</v>
      </c>
      <c r="E30">
        <v>164.953</v>
      </c>
      <c r="F30">
        <f t="shared" si="0"/>
        <v>396.33699999999999</v>
      </c>
      <c r="G30">
        <v>29.34</v>
      </c>
      <c r="H30">
        <v>2.5510000000000002</v>
      </c>
      <c r="I30">
        <v>7.7</v>
      </c>
      <c r="J30">
        <v>11744</v>
      </c>
      <c r="K30">
        <v>99.631100000000004</v>
      </c>
      <c r="L30">
        <v>27.5</v>
      </c>
      <c r="M30">
        <v>561.29</v>
      </c>
    </row>
    <row r="31" spans="1:13" x14ac:dyDescent="0.3">
      <c r="A31" s="2">
        <v>42787</v>
      </c>
      <c r="B31" s="3">
        <v>0.45957175925925925</v>
      </c>
      <c r="C31">
        <v>1307</v>
      </c>
      <c r="D31">
        <v>45.24</v>
      </c>
      <c r="E31">
        <v>174.41499999999999</v>
      </c>
      <c r="F31">
        <f t="shared" si="0"/>
        <v>386.875</v>
      </c>
      <c r="G31">
        <v>29.34</v>
      </c>
      <c r="H31">
        <v>2.577</v>
      </c>
      <c r="I31">
        <v>7.71</v>
      </c>
      <c r="J31">
        <v>11672</v>
      </c>
      <c r="K31">
        <v>98.947999999999993</v>
      </c>
      <c r="L31">
        <v>27.59</v>
      </c>
      <c r="M31">
        <v>561.29</v>
      </c>
    </row>
    <row r="32" spans="1:13" x14ac:dyDescent="0.3">
      <c r="A32" s="2">
        <v>42787</v>
      </c>
      <c r="B32" s="3">
        <v>0.46012731481481484</v>
      </c>
      <c r="C32">
        <v>1355</v>
      </c>
      <c r="D32">
        <v>45.23</v>
      </c>
      <c r="E32">
        <v>184.57900000000001</v>
      </c>
      <c r="F32">
        <f t="shared" si="0"/>
        <v>376.71099999999996</v>
      </c>
      <c r="G32">
        <v>29.34</v>
      </c>
      <c r="H32">
        <v>2.577</v>
      </c>
      <c r="I32">
        <v>7.69</v>
      </c>
      <c r="J32">
        <v>11491</v>
      </c>
      <c r="K32">
        <v>97.406999999999996</v>
      </c>
      <c r="L32">
        <v>27.56</v>
      </c>
      <c r="M32">
        <v>561.29</v>
      </c>
    </row>
    <row r="33" spans="1:13" x14ac:dyDescent="0.3">
      <c r="A33" s="2">
        <v>42787</v>
      </c>
      <c r="B33" s="3">
        <v>0.46090277777777783</v>
      </c>
      <c r="C33">
        <v>1422</v>
      </c>
      <c r="D33">
        <v>45.16</v>
      </c>
      <c r="E33">
        <v>195.16399999999999</v>
      </c>
      <c r="F33">
        <f t="shared" si="0"/>
        <v>366.12599999999998</v>
      </c>
      <c r="G33">
        <v>29.34</v>
      </c>
      <c r="H33">
        <v>2.5510000000000002</v>
      </c>
      <c r="I33">
        <v>7.67</v>
      </c>
      <c r="J33">
        <v>11529</v>
      </c>
      <c r="K33">
        <v>97.629900000000006</v>
      </c>
      <c r="L33">
        <v>27.49</v>
      </c>
      <c r="M33">
        <v>561.29</v>
      </c>
    </row>
    <row r="34" spans="1:13" x14ac:dyDescent="0.3">
      <c r="A34" s="2">
        <v>42787</v>
      </c>
      <c r="B34" s="3">
        <v>0.46114583333333337</v>
      </c>
      <c r="C34">
        <v>1443</v>
      </c>
      <c r="D34">
        <v>45</v>
      </c>
      <c r="E34">
        <v>205.24299999999999</v>
      </c>
      <c r="F34">
        <f t="shared" si="0"/>
        <v>356.04699999999997</v>
      </c>
      <c r="G34">
        <v>29.34</v>
      </c>
      <c r="H34">
        <v>2.5510000000000002</v>
      </c>
      <c r="I34">
        <v>7.69</v>
      </c>
      <c r="J34">
        <v>11470</v>
      </c>
      <c r="K34">
        <v>96.914299999999997</v>
      </c>
      <c r="L34">
        <v>27.83</v>
      </c>
      <c r="M34">
        <v>561.29</v>
      </c>
    </row>
    <row r="35" spans="1:13" x14ac:dyDescent="0.3">
      <c r="A35" s="2">
        <v>42787</v>
      </c>
      <c r="B35" s="3">
        <v>0.4618518518518519</v>
      </c>
      <c r="C35">
        <v>1504</v>
      </c>
      <c r="D35">
        <v>44.84</v>
      </c>
      <c r="E35">
        <v>215.03399999999999</v>
      </c>
      <c r="F35">
        <f t="shared" si="0"/>
        <v>346.25599999999997</v>
      </c>
      <c r="G35">
        <v>29.34</v>
      </c>
      <c r="H35">
        <v>2.5510000000000002</v>
      </c>
      <c r="I35">
        <v>7.7</v>
      </c>
      <c r="J35">
        <v>11092</v>
      </c>
      <c r="K35">
        <v>93.519300000000001</v>
      </c>
      <c r="L35">
        <v>28.16</v>
      </c>
      <c r="M35">
        <v>561.29</v>
      </c>
    </row>
    <row r="36" spans="1:13" x14ac:dyDescent="0.3">
      <c r="A36" s="2">
        <v>42787</v>
      </c>
      <c r="B36" s="3">
        <v>0.46216435185185184</v>
      </c>
      <c r="C36">
        <v>1531</v>
      </c>
      <c r="D36">
        <v>44.63</v>
      </c>
      <c r="E36">
        <v>224.756</v>
      </c>
      <c r="F36">
        <f t="shared" si="0"/>
        <v>336.53399999999999</v>
      </c>
      <c r="G36">
        <v>29.34</v>
      </c>
      <c r="H36">
        <v>2.5510000000000002</v>
      </c>
      <c r="I36">
        <v>7.69</v>
      </c>
      <c r="J36">
        <v>10886</v>
      </c>
      <c r="K36">
        <v>91.515799999999999</v>
      </c>
      <c r="L36">
        <v>28.8</v>
      </c>
      <c r="M36">
        <v>561.29</v>
      </c>
    </row>
    <row r="37" spans="1:13" x14ac:dyDescent="0.3">
      <c r="A37" s="2">
        <v>42787</v>
      </c>
      <c r="B37" s="3">
        <v>0.46240740740740738</v>
      </c>
      <c r="C37">
        <v>1552</v>
      </c>
      <c r="D37">
        <v>44.26</v>
      </c>
      <c r="E37">
        <v>235.55699999999999</v>
      </c>
      <c r="F37">
        <f t="shared" si="0"/>
        <v>325.73299999999995</v>
      </c>
      <c r="G37">
        <v>29.34</v>
      </c>
      <c r="H37">
        <v>2.5510000000000002</v>
      </c>
      <c r="I37">
        <v>7.65</v>
      </c>
      <c r="J37">
        <v>10580</v>
      </c>
      <c r="K37">
        <v>88.49</v>
      </c>
      <c r="L37">
        <v>29.85</v>
      </c>
      <c r="M37">
        <v>561.29</v>
      </c>
    </row>
    <row r="38" spans="1:13" x14ac:dyDescent="0.3">
      <c r="A38" s="2">
        <v>42787</v>
      </c>
      <c r="B38" s="3">
        <v>0.4637384259259259</v>
      </c>
      <c r="C38">
        <v>1667</v>
      </c>
      <c r="D38">
        <v>44.22</v>
      </c>
      <c r="E38">
        <v>240.35599999999999</v>
      </c>
      <c r="F38">
        <f t="shared" si="0"/>
        <v>320.93399999999997</v>
      </c>
      <c r="G38">
        <v>29.34</v>
      </c>
      <c r="H38">
        <v>2.5510000000000002</v>
      </c>
      <c r="I38">
        <v>7.62</v>
      </c>
      <c r="J38">
        <v>9698</v>
      </c>
      <c r="K38">
        <v>81.073400000000007</v>
      </c>
      <c r="L38">
        <v>30.09</v>
      </c>
      <c r="M38">
        <v>561.29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85FC-1289-4FD4-AB71-E45A48E66071}">
  <sheetPr codeName="Sheet32"/>
  <dimension ref="A1:W23"/>
  <sheetViews>
    <sheetView workbookViewId="0">
      <pane ySplit="1" topLeftCell="A2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0.34634259259259265</v>
      </c>
      <c r="C2">
        <v>93</v>
      </c>
      <c r="D2">
        <v>59.34</v>
      </c>
      <c r="E2">
        <v>2.1469999999999998</v>
      </c>
      <c r="F2">
        <f>M2-E2</f>
        <v>501.27300000000002</v>
      </c>
      <c r="G2">
        <v>29.34</v>
      </c>
      <c r="H2">
        <v>2.681</v>
      </c>
      <c r="I2">
        <v>7.07</v>
      </c>
      <c r="J2">
        <v>10224</v>
      </c>
      <c r="K2">
        <v>103.8591</v>
      </c>
      <c r="L2">
        <v>40.08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0.34673611111111113</v>
      </c>
      <c r="C3">
        <v>127</v>
      </c>
      <c r="D3">
        <v>59.03</v>
      </c>
      <c r="E3">
        <v>5.8230000000000004</v>
      </c>
      <c r="F3">
        <f t="shared" ref="F3:F23" si="0">M3-E3</f>
        <v>497.59700000000004</v>
      </c>
      <c r="G3">
        <v>29.34</v>
      </c>
      <c r="H3">
        <v>2.681</v>
      </c>
      <c r="I3">
        <v>6.87</v>
      </c>
      <c r="J3">
        <v>10224</v>
      </c>
      <c r="K3">
        <v>103.4701</v>
      </c>
      <c r="L3">
        <v>39.880000000000003</v>
      </c>
      <c r="M3">
        <v>503.42</v>
      </c>
    </row>
    <row r="4" spans="1:23" x14ac:dyDescent="0.3">
      <c r="A4" s="2">
        <v>42817</v>
      </c>
      <c r="B4" s="3">
        <v>0.34704861111111113</v>
      </c>
      <c r="C4">
        <v>154</v>
      </c>
      <c r="D4">
        <v>57.96</v>
      </c>
      <c r="E4">
        <v>9.0359999999999996</v>
      </c>
      <c r="F4">
        <f t="shared" si="0"/>
        <v>494.38400000000001</v>
      </c>
      <c r="G4">
        <v>29.34</v>
      </c>
      <c r="H4">
        <v>2.6549999999999998</v>
      </c>
      <c r="I4">
        <v>6.73</v>
      </c>
      <c r="J4">
        <v>10092</v>
      </c>
      <c r="K4">
        <v>100.8366</v>
      </c>
      <c r="L4">
        <v>39.619999999999997</v>
      </c>
      <c r="M4">
        <v>503.42</v>
      </c>
    </row>
    <row r="5" spans="1:23" x14ac:dyDescent="0.3">
      <c r="A5" s="2">
        <v>42817</v>
      </c>
      <c r="B5" s="3">
        <v>0.34744212962962967</v>
      </c>
      <c r="C5">
        <v>188</v>
      </c>
      <c r="D5">
        <v>57.49</v>
      </c>
      <c r="E5">
        <v>11.738</v>
      </c>
      <c r="F5">
        <f t="shared" si="0"/>
        <v>491.68200000000002</v>
      </c>
      <c r="G5">
        <v>29.34</v>
      </c>
      <c r="H5">
        <v>2.681</v>
      </c>
      <c r="I5">
        <v>6.69</v>
      </c>
      <c r="J5">
        <v>9941</v>
      </c>
      <c r="K5">
        <v>98.759799999999998</v>
      </c>
      <c r="L5">
        <v>39.729999999999997</v>
      </c>
      <c r="M5">
        <v>503.42</v>
      </c>
    </row>
    <row r="6" spans="1:23" x14ac:dyDescent="0.3">
      <c r="A6" s="2">
        <v>42817</v>
      </c>
      <c r="B6" s="3">
        <v>0.34775462962962966</v>
      </c>
      <c r="C6">
        <v>215</v>
      </c>
      <c r="D6">
        <v>56.14</v>
      </c>
      <c r="E6">
        <v>14.846</v>
      </c>
      <c r="F6">
        <f t="shared" si="0"/>
        <v>488.57400000000001</v>
      </c>
      <c r="G6">
        <v>29.34</v>
      </c>
      <c r="H6">
        <v>2.6549999999999998</v>
      </c>
      <c r="I6">
        <v>6.69</v>
      </c>
      <c r="J6">
        <v>9805</v>
      </c>
      <c r="K6">
        <v>95.806899999999999</v>
      </c>
      <c r="L6">
        <v>38.729999999999997</v>
      </c>
      <c r="M6">
        <v>503.42</v>
      </c>
    </row>
    <row r="7" spans="1:23" x14ac:dyDescent="0.3">
      <c r="A7" s="2">
        <v>42817</v>
      </c>
      <c r="B7" s="3">
        <v>0.34791666666666665</v>
      </c>
      <c r="C7">
        <v>229</v>
      </c>
      <c r="D7">
        <v>55.38</v>
      </c>
      <c r="E7">
        <v>17.978999999999999</v>
      </c>
      <c r="F7">
        <f t="shared" si="0"/>
        <v>485.44100000000003</v>
      </c>
      <c r="G7">
        <v>29.34</v>
      </c>
      <c r="H7">
        <v>2.681</v>
      </c>
      <c r="I7">
        <v>6.72</v>
      </c>
      <c r="J7">
        <v>9568</v>
      </c>
      <c r="K7">
        <v>92.622299999999996</v>
      </c>
      <c r="L7">
        <v>37.880000000000003</v>
      </c>
      <c r="M7">
        <v>503.42</v>
      </c>
    </row>
    <row r="8" spans="1:23" x14ac:dyDescent="0.3">
      <c r="A8" s="2">
        <v>42817</v>
      </c>
      <c r="B8" s="3">
        <v>0.34822916666666665</v>
      </c>
      <c r="C8">
        <v>256</v>
      </c>
      <c r="D8">
        <v>54.32</v>
      </c>
      <c r="E8">
        <v>22.31</v>
      </c>
      <c r="F8">
        <f t="shared" si="0"/>
        <v>481.11</v>
      </c>
      <c r="G8">
        <v>29.34</v>
      </c>
      <c r="H8">
        <v>2.6549999999999998</v>
      </c>
      <c r="I8">
        <v>6.71</v>
      </c>
      <c r="J8">
        <v>9365</v>
      </c>
      <c r="K8">
        <v>89.462500000000006</v>
      </c>
      <c r="L8">
        <v>36.01</v>
      </c>
      <c r="M8">
        <v>503.42</v>
      </c>
    </row>
    <row r="9" spans="1:23" x14ac:dyDescent="0.3">
      <c r="A9" s="2">
        <v>42817</v>
      </c>
      <c r="B9" s="3">
        <v>0.34837962962962959</v>
      </c>
      <c r="C9">
        <v>269</v>
      </c>
      <c r="D9">
        <v>53.31</v>
      </c>
      <c r="E9">
        <v>24.521000000000001</v>
      </c>
      <c r="F9">
        <f t="shared" si="0"/>
        <v>478.899</v>
      </c>
      <c r="G9">
        <v>29.34</v>
      </c>
      <c r="H9">
        <v>2.6549999999999998</v>
      </c>
      <c r="I9">
        <v>6.8</v>
      </c>
      <c r="J9">
        <v>9190</v>
      </c>
      <c r="K9">
        <v>86.675799999999995</v>
      </c>
      <c r="L9">
        <v>35.369999999999997</v>
      </c>
      <c r="M9">
        <v>503.42</v>
      </c>
    </row>
    <row r="10" spans="1:23" x14ac:dyDescent="0.3">
      <c r="A10" s="2">
        <v>42817</v>
      </c>
      <c r="B10" s="3">
        <v>0.34869212962962964</v>
      </c>
      <c r="C10">
        <v>296</v>
      </c>
      <c r="D10">
        <v>53.11</v>
      </c>
      <c r="E10">
        <v>27.835000000000001</v>
      </c>
      <c r="F10">
        <f t="shared" si="0"/>
        <v>475.58500000000004</v>
      </c>
      <c r="G10">
        <v>29.34</v>
      </c>
      <c r="H10">
        <v>2.6549999999999998</v>
      </c>
      <c r="I10">
        <v>6.84</v>
      </c>
      <c r="J10">
        <v>9199</v>
      </c>
      <c r="K10">
        <v>86.539599999999993</v>
      </c>
      <c r="L10">
        <v>34.880000000000003</v>
      </c>
      <c r="M10">
        <v>503.42</v>
      </c>
    </row>
    <row r="11" spans="1:23" x14ac:dyDescent="0.3">
      <c r="A11" s="2">
        <v>42817</v>
      </c>
      <c r="B11" s="3">
        <v>0.34916666666666668</v>
      </c>
      <c r="C11">
        <v>337</v>
      </c>
      <c r="D11">
        <v>50.75</v>
      </c>
      <c r="E11">
        <v>38.719000000000001</v>
      </c>
      <c r="F11">
        <f t="shared" si="0"/>
        <v>464.70100000000002</v>
      </c>
      <c r="G11">
        <v>29.34</v>
      </c>
      <c r="H11">
        <v>2.681</v>
      </c>
      <c r="I11">
        <v>6.87</v>
      </c>
      <c r="J11">
        <v>9156</v>
      </c>
      <c r="K11">
        <v>83.560900000000004</v>
      </c>
      <c r="L11">
        <v>34.22</v>
      </c>
      <c r="M11">
        <v>503.42</v>
      </c>
    </row>
    <row r="12" spans="1:23" x14ac:dyDescent="0.3">
      <c r="A12" s="2">
        <v>42817</v>
      </c>
      <c r="B12" s="3">
        <v>0.34964120370370372</v>
      </c>
      <c r="C12">
        <v>378</v>
      </c>
      <c r="D12">
        <v>49.52</v>
      </c>
      <c r="E12">
        <v>48.273000000000003</v>
      </c>
      <c r="F12">
        <f t="shared" si="0"/>
        <v>455.14699999999999</v>
      </c>
      <c r="G12">
        <v>29.34</v>
      </c>
      <c r="H12">
        <v>2.6549999999999998</v>
      </c>
      <c r="I12">
        <v>6.91</v>
      </c>
      <c r="J12">
        <v>9624</v>
      </c>
      <c r="K12">
        <v>86.420699999999997</v>
      </c>
      <c r="L12">
        <v>31.97</v>
      </c>
      <c r="M12">
        <v>503.42</v>
      </c>
    </row>
    <row r="13" spans="1:23" x14ac:dyDescent="0.3">
      <c r="A13" s="2">
        <v>42817</v>
      </c>
      <c r="B13" s="3">
        <v>0.34971064814814817</v>
      </c>
      <c r="C13">
        <v>384</v>
      </c>
      <c r="D13">
        <v>49.5</v>
      </c>
      <c r="E13">
        <v>48.305999999999997</v>
      </c>
      <c r="F13">
        <f t="shared" si="0"/>
        <v>455.11400000000003</v>
      </c>
      <c r="G13">
        <v>29.34</v>
      </c>
      <c r="H13">
        <v>2.6549999999999998</v>
      </c>
      <c r="I13">
        <v>6.93</v>
      </c>
      <c r="J13">
        <v>9686</v>
      </c>
      <c r="K13">
        <v>86.962000000000003</v>
      </c>
      <c r="L13">
        <v>31.96</v>
      </c>
      <c r="M13">
        <v>503.42</v>
      </c>
    </row>
    <row r="14" spans="1:23" x14ac:dyDescent="0.3">
      <c r="A14" s="2">
        <v>42817</v>
      </c>
      <c r="B14" s="3">
        <v>0.34995370370370371</v>
      </c>
      <c r="C14">
        <v>405</v>
      </c>
      <c r="D14">
        <v>48.84</v>
      </c>
      <c r="E14">
        <v>58.14</v>
      </c>
      <c r="F14">
        <f t="shared" si="0"/>
        <v>445.28000000000003</v>
      </c>
      <c r="G14">
        <v>29.34</v>
      </c>
      <c r="H14">
        <v>2.6549999999999998</v>
      </c>
      <c r="I14">
        <v>6.96</v>
      </c>
      <c r="J14">
        <v>9873</v>
      </c>
      <c r="K14">
        <v>87.869100000000003</v>
      </c>
      <c r="L14">
        <v>31.28</v>
      </c>
      <c r="M14">
        <v>503.42</v>
      </c>
    </row>
    <row r="15" spans="1:23" x14ac:dyDescent="0.3">
      <c r="A15" s="2">
        <v>42817</v>
      </c>
      <c r="B15" s="3">
        <v>0.3502662037037037</v>
      </c>
      <c r="C15">
        <v>432</v>
      </c>
      <c r="D15">
        <v>48.54</v>
      </c>
      <c r="E15">
        <v>68.932000000000002</v>
      </c>
      <c r="F15">
        <f t="shared" si="0"/>
        <v>434.488</v>
      </c>
      <c r="G15">
        <v>29.34</v>
      </c>
      <c r="H15">
        <v>2.6549999999999998</v>
      </c>
      <c r="I15">
        <v>6.98</v>
      </c>
      <c r="J15">
        <v>10101</v>
      </c>
      <c r="K15">
        <v>89.548199999999994</v>
      </c>
      <c r="L15">
        <v>30.6</v>
      </c>
      <c r="M15">
        <v>503.42</v>
      </c>
    </row>
    <row r="16" spans="1:23" x14ac:dyDescent="0.3">
      <c r="A16" s="2">
        <v>42817</v>
      </c>
      <c r="B16" s="3">
        <v>0.35049768518518515</v>
      </c>
      <c r="C16">
        <v>452</v>
      </c>
      <c r="D16">
        <v>48.27</v>
      </c>
      <c r="E16">
        <v>79.876000000000005</v>
      </c>
      <c r="F16">
        <f t="shared" si="0"/>
        <v>423.54399999999998</v>
      </c>
      <c r="G16">
        <v>29.34</v>
      </c>
      <c r="H16">
        <v>2.6549999999999998</v>
      </c>
      <c r="I16">
        <v>7</v>
      </c>
      <c r="J16">
        <v>10147</v>
      </c>
      <c r="K16">
        <v>89.623999999999995</v>
      </c>
      <c r="L16">
        <v>30.67</v>
      </c>
      <c r="M16">
        <v>503.42</v>
      </c>
    </row>
    <row r="17" spans="1:13" x14ac:dyDescent="0.3">
      <c r="A17" s="2">
        <v>42817</v>
      </c>
      <c r="B17" s="3">
        <v>0.35105324074074074</v>
      </c>
      <c r="C17">
        <v>500</v>
      </c>
      <c r="D17">
        <v>48.1</v>
      </c>
      <c r="E17">
        <v>90.795000000000002</v>
      </c>
      <c r="F17">
        <f t="shared" si="0"/>
        <v>412.625</v>
      </c>
      <c r="G17">
        <v>29.34</v>
      </c>
      <c r="H17">
        <v>2.6549999999999998</v>
      </c>
      <c r="I17">
        <v>7.02</v>
      </c>
      <c r="J17">
        <v>10161</v>
      </c>
      <c r="K17">
        <v>89.55</v>
      </c>
      <c r="L17">
        <v>31.59</v>
      </c>
      <c r="M17">
        <v>503.42</v>
      </c>
    </row>
    <row r="18" spans="1:13" x14ac:dyDescent="0.3">
      <c r="A18" s="2">
        <v>42817</v>
      </c>
      <c r="B18" s="3">
        <v>0.35136574074074073</v>
      </c>
      <c r="C18">
        <v>527</v>
      </c>
      <c r="D18">
        <v>47.71</v>
      </c>
      <c r="E18">
        <v>100.934</v>
      </c>
      <c r="F18">
        <f t="shared" si="0"/>
        <v>402.48599999999999</v>
      </c>
      <c r="G18">
        <v>29.34</v>
      </c>
      <c r="H18">
        <v>2.6549999999999998</v>
      </c>
      <c r="I18">
        <v>7.04</v>
      </c>
      <c r="J18">
        <v>10221</v>
      </c>
      <c r="K18">
        <v>89.607900000000001</v>
      </c>
      <c r="L18">
        <v>30.56</v>
      </c>
      <c r="M18">
        <v>503.42</v>
      </c>
    </row>
    <row r="19" spans="1:13" x14ac:dyDescent="0.3">
      <c r="A19" s="2">
        <v>42817</v>
      </c>
      <c r="B19" s="3">
        <v>0.35199074074074077</v>
      </c>
      <c r="C19">
        <v>581</v>
      </c>
      <c r="D19">
        <v>47.53</v>
      </c>
      <c r="E19">
        <v>110.842</v>
      </c>
      <c r="F19">
        <f t="shared" si="0"/>
        <v>392.57800000000003</v>
      </c>
      <c r="G19">
        <v>29.34</v>
      </c>
      <c r="H19">
        <v>2.6549999999999998</v>
      </c>
      <c r="I19">
        <v>7.08</v>
      </c>
      <c r="J19">
        <v>10312</v>
      </c>
      <c r="K19">
        <v>90.187600000000003</v>
      </c>
      <c r="L19">
        <v>29.85</v>
      </c>
      <c r="M19">
        <v>503.42</v>
      </c>
    </row>
    <row r="20" spans="1:13" x14ac:dyDescent="0.3">
      <c r="A20" s="2">
        <v>42817</v>
      </c>
      <c r="B20" s="3">
        <v>0.35238425925925926</v>
      </c>
      <c r="C20">
        <v>615</v>
      </c>
      <c r="D20">
        <v>47.34</v>
      </c>
      <c r="E20">
        <v>120.684</v>
      </c>
      <c r="F20">
        <f t="shared" si="0"/>
        <v>382.73599999999999</v>
      </c>
      <c r="G20">
        <v>29.34</v>
      </c>
      <c r="H20">
        <v>2.6549999999999998</v>
      </c>
      <c r="I20">
        <v>7.07</v>
      </c>
      <c r="J20">
        <v>10362</v>
      </c>
      <c r="K20">
        <v>90.390900000000002</v>
      </c>
      <c r="L20">
        <v>29.32</v>
      </c>
      <c r="M20">
        <v>503.42</v>
      </c>
    </row>
    <row r="21" spans="1:13" x14ac:dyDescent="0.3">
      <c r="A21" s="2">
        <v>42817</v>
      </c>
      <c r="B21" s="3">
        <v>0.35332175925925924</v>
      </c>
      <c r="C21">
        <v>696</v>
      </c>
      <c r="D21">
        <v>46.98</v>
      </c>
      <c r="E21">
        <v>130.142</v>
      </c>
      <c r="F21">
        <f t="shared" si="0"/>
        <v>373.27800000000002</v>
      </c>
      <c r="G21">
        <v>29.34</v>
      </c>
      <c r="H21">
        <v>2.6549999999999998</v>
      </c>
      <c r="I21">
        <v>7.12</v>
      </c>
      <c r="J21">
        <v>10400</v>
      </c>
      <c r="K21">
        <v>90.282899999999998</v>
      </c>
      <c r="L21">
        <v>29.75</v>
      </c>
      <c r="M21">
        <v>503.42</v>
      </c>
    </row>
    <row r="22" spans="1:13" x14ac:dyDescent="0.3">
      <c r="A22" s="2">
        <v>42817</v>
      </c>
      <c r="B22" s="3">
        <v>0.35363425925925923</v>
      </c>
      <c r="C22">
        <v>723</v>
      </c>
      <c r="D22">
        <v>46.07</v>
      </c>
      <c r="E22">
        <v>139.71899999999999</v>
      </c>
      <c r="F22">
        <f t="shared" si="0"/>
        <v>363.70100000000002</v>
      </c>
      <c r="G22">
        <v>29.34</v>
      </c>
      <c r="H22">
        <v>2.6549999999999998</v>
      </c>
      <c r="I22">
        <v>7.14</v>
      </c>
      <c r="J22">
        <v>10330</v>
      </c>
      <c r="K22">
        <v>88.576800000000006</v>
      </c>
      <c r="L22">
        <v>29.75</v>
      </c>
      <c r="M22">
        <v>503.42</v>
      </c>
    </row>
    <row r="23" spans="1:13" x14ac:dyDescent="0.3">
      <c r="A23" s="2">
        <v>42817</v>
      </c>
      <c r="B23" s="3">
        <v>0.35450231481481481</v>
      </c>
      <c r="C23">
        <v>798</v>
      </c>
      <c r="D23">
        <v>45.82</v>
      </c>
      <c r="E23">
        <v>145.304</v>
      </c>
      <c r="F23">
        <f t="shared" si="0"/>
        <v>358.11599999999999</v>
      </c>
      <c r="G23">
        <v>29.34</v>
      </c>
      <c r="H23">
        <v>2.6549999999999998</v>
      </c>
      <c r="I23">
        <v>7.15</v>
      </c>
      <c r="J23">
        <v>9477</v>
      </c>
      <c r="K23">
        <v>80.992900000000006</v>
      </c>
      <c r="L23">
        <v>52.43</v>
      </c>
      <c r="M23">
        <v>503.42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746F-9938-4E69-8DFE-0A5E660017BF}">
  <sheetPr codeName="Sheet33"/>
  <dimension ref="A1:X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G1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42852</v>
      </c>
      <c r="B2" s="3">
        <v>0.34175925925925926</v>
      </c>
      <c r="C2">
        <v>151</v>
      </c>
      <c r="D2">
        <v>58.32</v>
      </c>
      <c r="E2">
        <v>-28.2</v>
      </c>
      <c r="F2">
        <f>E2+29.2</f>
        <v>1</v>
      </c>
      <c r="G2">
        <f>N2-F2</f>
        <v>514.95000000000005</v>
      </c>
      <c r="H2">
        <v>29.34</v>
      </c>
      <c r="I2">
        <v>3.411</v>
      </c>
      <c r="J2">
        <v>5.78</v>
      </c>
      <c r="K2">
        <v>10468</v>
      </c>
      <c r="L2">
        <v>105.04049999999999</v>
      </c>
      <c r="M2">
        <v>35.86</v>
      </c>
      <c r="N2">
        <v>515.95000000000005</v>
      </c>
      <c r="O2">
        <v>265.52600000000001</v>
      </c>
      <c r="P2">
        <v>-2.2000000000000002</v>
      </c>
      <c r="Q2">
        <v>8327</v>
      </c>
      <c r="R2">
        <v>872</v>
      </c>
      <c r="S2">
        <v>2518</v>
      </c>
      <c r="T2">
        <v>0</v>
      </c>
      <c r="U2">
        <v>6010</v>
      </c>
      <c r="V2">
        <v>35</v>
      </c>
      <c r="W2">
        <v>0.33</v>
      </c>
      <c r="X2">
        <v>0</v>
      </c>
    </row>
    <row r="3" spans="1:24" x14ac:dyDescent="0.3">
      <c r="A3" s="2">
        <v>42852</v>
      </c>
      <c r="B3" s="3">
        <v>0.34229166666666666</v>
      </c>
      <c r="C3">
        <v>197</v>
      </c>
      <c r="D3">
        <v>58.3</v>
      </c>
      <c r="E3">
        <v>-25.059000000000001</v>
      </c>
      <c r="F3">
        <f t="shared" ref="F3:F21" si="0">E3+29.2</f>
        <v>4.1409999999999982</v>
      </c>
      <c r="G3">
        <f t="shared" ref="G3:G21" si="1">N3-F3</f>
        <v>511.80900000000003</v>
      </c>
      <c r="H3">
        <v>29.34</v>
      </c>
      <c r="I3">
        <v>3.3820000000000001</v>
      </c>
      <c r="J3">
        <v>5.86</v>
      </c>
      <c r="K3">
        <v>10582</v>
      </c>
      <c r="L3">
        <v>106.16970000000001</v>
      </c>
      <c r="M3">
        <v>35.869999999999997</v>
      </c>
      <c r="N3">
        <v>515.95000000000005</v>
      </c>
    </row>
    <row r="4" spans="1:24" x14ac:dyDescent="0.3">
      <c r="A4" s="2">
        <v>42852</v>
      </c>
      <c r="B4" s="3">
        <v>0.34268518518518515</v>
      </c>
      <c r="C4">
        <v>231</v>
      </c>
      <c r="D4">
        <v>58.25</v>
      </c>
      <c r="E4">
        <v>-22.062000000000001</v>
      </c>
      <c r="F4">
        <f t="shared" si="0"/>
        <v>7.1379999999999981</v>
      </c>
      <c r="G4">
        <f t="shared" si="1"/>
        <v>508.81200000000007</v>
      </c>
      <c r="H4">
        <v>29.34</v>
      </c>
      <c r="I4">
        <v>3.411</v>
      </c>
      <c r="J4">
        <v>5.91</v>
      </c>
      <c r="K4">
        <v>10601</v>
      </c>
      <c r="L4">
        <v>106.2898</v>
      </c>
      <c r="M4">
        <v>35.840000000000003</v>
      </c>
      <c r="N4">
        <v>515.95000000000005</v>
      </c>
    </row>
    <row r="5" spans="1:24" x14ac:dyDescent="0.3">
      <c r="A5" s="2">
        <v>42852</v>
      </c>
      <c r="B5" s="3">
        <v>0.3435185185185185</v>
      </c>
      <c r="C5">
        <v>303</v>
      </c>
      <c r="D5">
        <v>57.3</v>
      </c>
      <c r="E5">
        <v>-18.928999999999998</v>
      </c>
      <c r="F5">
        <f t="shared" si="0"/>
        <v>10.271000000000001</v>
      </c>
      <c r="G5">
        <f t="shared" si="1"/>
        <v>505.67900000000003</v>
      </c>
      <c r="H5">
        <v>29.34</v>
      </c>
      <c r="I5">
        <v>3.3519999999999999</v>
      </c>
      <c r="J5">
        <v>6.01</v>
      </c>
      <c r="K5">
        <v>10610</v>
      </c>
      <c r="L5">
        <v>105.15689999999999</v>
      </c>
      <c r="M5">
        <v>34.86</v>
      </c>
      <c r="N5">
        <v>515.95000000000005</v>
      </c>
    </row>
    <row r="6" spans="1:24" x14ac:dyDescent="0.3">
      <c r="A6" s="2">
        <v>42852</v>
      </c>
      <c r="B6" s="3">
        <v>0.34390046296296295</v>
      </c>
      <c r="C6">
        <v>336</v>
      </c>
      <c r="D6">
        <v>55.24</v>
      </c>
      <c r="E6">
        <v>-16.248999999999999</v>
      </c>
      <c r="F6">
        <f t="shared" si="0"/>
        <v>12.951000000000001</v>
      </c>
      <c r="G6">
        <f t="shared" si="1"/>
        <v>502.99900000000002</v>
      </c>
      <c r="H6">
        <v>29.34</v>
      </c>
      <c r="I6">
        <v>3.3820000000000001</v>
      </c>
      <c r="J6">
        <v>6.06</v>
      </c>
      <c r="K6">
        <v>10449</v>
      </c>
      <c r="L6">
        <v>100.9594</v>
      </c>
      <c r="M6">
        <v>32.08</v>
      </c>
      <c r="N6">
        <v>515.95000000000005</v>
      </c>
    </row>
    <row r="7" spans="1:24" x14ac:dyDescent="0.3">
      <c r="A7" s="2">
        <v>42852</v>
      </c>
      <c r="B7" s="3">
        <v>0.34459490740740745</v>
      </c>
      <c r="C7">
        <v>396</v>
      </c>
      <c r="D7">
        <v>51.09</v>
      </c>
      <c r="E7">
        <v>-5.8940000000000001</v>
      </c>
      <c r="F7">
        <f t="shared" si="0"/>
        <v>23.305999999999997</v>
      </c>
      <c r="G7">
        <f t="shared" si="1"/>
        <v>492.64400000000006</v>
      </c>
      <c r="H7">
        <v>29.34</v>
      </c>
      <c r="I7">
        <v>3.3519999999999999</v>
      </c>
      <c r="J7">
        <v>6.11</v>
      </c>
      <c r="K7">
        <v>10277</v>
      </c>
      <c r="L7">
        <v>94.202799999999996</v>
      </c>
      <c r="M7">
        <v>27.04</v>
      </c>
      <c r="N7">
        <v>515.95000000000005</v>
      </c>
    </row>
    <row r="8" spans="1:24" x14ac:dyDescent="0.3">
      <c r="A8" s="2">
        <v>42852</v>
      </c>
      <c r="B8" s="3">
        <v>0.34582175925925923</v>
      </c>
      <c r="C8">
        <v>502</v>
      </c>
      <c r="D8">
        <v>50.48</v>
      </c>
      <c r="E8">
        <v>4.2249999999999996</v>
      </c>
      <c r="F8">
        <f t="shared" si="0"/>
        <v>33.424999999999997</v>
      </c>
      <c r="G8">
        <f t="shared" si="1"/>
        <v>482.52500000000003</v>
      </c>
      <c r="H8">
        <v>29.34</v>
      </c>
      <c r="I8">
        <v>3.3820000000000001</v>
      </c>
      <c r="J8">
        <v>6.18</v>
      </c>
      <c r="K8">
        <v>10753</v>
      </c>
      <c r="L8">
        <v>97.779200000000003</v>
      </c>
      <c r="M8">
        <v>26.04</v>
      </c>
      <c r="N8">
        <v>515.95000000000005</v>
      </c>
    </row>
    <row r="9" spans="1:24" x14ac:dyDescent="0.3">
      <c r="A9" s="2">
        <v>42852</v>
      </c>
      <c r="B9" s="3">
        <v>0.34620370370370374</v>
      </c>
      <c r="C9">
        <v>535</v>
      </c>
      <c r="D9">
        <v>49.74</v>
      </c>
      <c r="E9">
        <v>16.135000000000002</v>
      </c>
      <c r="F9">
        <f t="shared" si="0"/>
        <v>45.335000000000001</v>
      </c>
      <c r="G9">
        <f t="shared" si="1"/>
        <v>470.61500000000007</v>
      </c>
      <c r="H9">
        <v>29.34</v>
      </c>
      <c r="I9">
        <v>3.3519999999999999</v>
      </c>
      <c r="J9">
        <v>6.19</v>
      </c>
      <c r="K9">
        <v>10712</v>
      </c>
      <c r="L9">
        <v>96.482200000000006</v>
      </c>
      <c r="M9">
        <v>26.39</v>
      </c>
      <c r="N9">
        <v>515.95000000000005</v>
      </c>
    </row>
    <row r="10" spans="1:24" x14ac:dyDescent="0.3">
      <c r="A10" s="2">
        <v>42852</v>
      </c>
      <c r="B10" s="3">
        <v>0.34666666666666668</v>
      </c>
      <c r="C10">
        <v>575</v>
      </c>
      <c r="D10">
        <v>49.42</v>
      </c>
      <c r="E10">
        <v>24.010999999999999</v>
      </c>
      <c r="F10">
        <f t="shared" si="0"/>
        <v>53.210999999999999</v>
      </c>
      <c r="G10">
        <f t="shared" si="1"/>
        <v>462.73900000000003</v>
      </c>
      <c r="H10">
        <v>29.34</v>
      </c>
      <c r="I10">
        <v>3.3820000000000001</v>
      </c>
      <c r="J10">
        <v>6.23</v>
      </c>
      <c r="K10">
        <v>10859</v>
      </c>
      <c r="L10">
        <v>97.3827</v>
      </c>
      <c r="M10">
        <v>24.72</v>
      </c>
      <c r="N10">
        <v>515.95000000000005</v>
      </c>
    </row>
    <row r="11" spans="1:24" x14ac:dyDescent="0.3">
      <c r="A11" s="2">
        <v>42852</v>
      </c>
      <c r="B11" s="3">
        <v>0.34728009259259257</v>
      </c>
      <c r="C11">
        <v>628</v>
      </c>
      <c r="D11">
        <v>49.29</v>
      </c>
      <c r="E11">
        <v>34.066000000000003</v>
      </c>
      <c r="F11">
        <f t="shared" si="0"/>
        <v>63.266000000000005</v>
      </c>
      <c r="G11">
        <f t="shared" si="1"/>
        <v>452.68400000000003</v>
      </c>
      <c r="H11">
        <v>29.34</v>
      </c>
      <c r="I11">
        <v>3.3820000000000001</v>
      </c>
      <c r="J11">
        <v>6.21</v>
      </c>
      <c r="K11">
        <v>10907</v>
      </c>
      <c r="L11">
        <v>97.650599999999997</v>
      </c>
      <c r="M11">
        <v>24.75</v>
      </c>
      <c r="N11">
        <v>515.95000000000005</v>
      </c>
    </row>
    <row r="12" spans="1:24" x14ac:dyDescent="0.3">
      <c r="A12" s="2">
        <v>42852</v>
      </c>
      <c r="B12" s="3">
        <v>0.34796296296296297</v>
      </c>
      <c r="C12">
        <v>687</v>
      </c>
      <c r="D12">
        <v>49.16</v>
      </c>
      <c r="E12">
        <v>44.106999999999999</v>
      </c>
      <c r="F12">
        <f t="shared" si="0"/>
        <v>73.307000000000002</v>
      </c>
      <c r="G12">
        <f t="shared" si="1"/>
        <v>442.64300000000003</v>
      </c>
      <c r="H12">
        <v>29.34</v>
      </c>
      <c r="I12">
        <v>3.3519999999999999</v>
      </c>
      <c r="J12">
        <v>6.24</v>
      </c>
      <c r="K12">
        <v>10970</v>
      </c>
      <c r="L12">
        <v>98.038700000000006</v>
      </c>
      <c r="M12">
        <v>25.17</v>
      </c>
      <c r="N12">
        <v>515.95000000000005</v>
      </c>
    </row>
    <row r="13" spans="1:24" x14ac:dyDescent="0.3">
      <c r="A13" s="2">
        <v>42852</v>
      </c>
      <c r="B13" s="3">
        <v>0.34834490740740742</v>
      </c>
      <c r="C13">
        <v>720</v>
      </c>
      <c r="D13">
        <v>48.88</v>
      </c>
      <c r="E13">
        <v>54.079000000000001</v>
      </c>
      <c r="F13">
        <f t="shared" si="0"/>
        <v>83.278999999999996</v>
      </c>
      <c r="G13">
        <f t="shared" si="1"/>
        <v>432.67100000000005</v>
      </c>
      <c r="H13">
        <v>29.34</v>
      </c>
      <c r="I13">
        <v>3.3820000000000001</v>
      </c>
      <c r="J13">
        <v>6.26</v>
      </c>
      <c r="K13">
        <v>10953</v>
      </c>
      <c r="L13">
        <v>97.531300000000002</v>
      </c>
      <c r="M13">
        <v>25.24</v>
      </c>
      <c r="N13">
        <v>515.95000000000005</v>
      </c>
    </row>
    <row r="14" spans="1:24" x14ac:dyDescent="0.3">
      <c r="A14" s="2">
        <v>42852</v>
      </c>
      <c r="B14" s="3">
        <v>0.34865740740740742</v>
      </c>
      <c r="C14">
        <v>747</v>
      </c>
      <c r="D14">
        <v>48.73</v>
      </c>
      <c r="E14">
        <v>64.138999999999996</v>
      </c>
      <c r="F14">
        <f t="shared" si="0"/>
        <v>93.338999999999999</v>
      </c>
      <c r="G14">
        <f t="shared" si="1"/>
        <v>422.61100000000005</v>
      </c>
      <c r="H14">
        <v>29.34</v>
      </c>
      <c r="I14">
        <v>3.3519999999999999</v>
      </c>
      <c r="J14">
        <v>6.27</v>
      </c>
      <c r="K14">
        <v>10962</v>
      </c>
      <c r="L14">
        <v>97.425399999999996</v>
      </c>
      <c r="M14">
        <v>25.32</v>
      </c>
      <c r="N14">
        <v>515.95000000000005</v>
      </c>
    </row>
    <row r="15" spans="1:24" x14ac:dyDescent="0.3">
      <c r="A15" s="2">
        <v>42852</v>
      </c>
      <c r="B15" s="3">
        <v>0.34895833333333331</v>
      </c>
      <c r="C15">
        <v>773</v>
      </c>
      <c r="D15">
        <v>48.58</v>
      </c>
      <c r="E15">
        <v>73.977999999999994</v>
      </c>
      <c r="F15">
        <f t="shared" si="0"/>
        <v>103.178</v>
      </c>
      <c r="G15">
        <f t="shared" si="1"/>
        <v>412.77200000000005</v>
      </c>
      <c r="H15">
        <v>29.34</v>
      </c>
      <c r="I15">
        <v>3.3820000000000001</v>
      </c>
      <c r="J15">
        <v>6.25</v>
      </c>
      <c r="K15">
        <v>10972</v>
      </c>
      <c r="L15">
        <v>97.321899999999999</v>
      </c>
      <c r="M15">
        <v>25.2</v>
      </c>
      <c r="N15">
        <v>515.95000000000005</v>
      </c>
    </row>
    <row r="16" spans="1:24" x14ac:dyDescent="0.3">
      <c r="A16" s="2">
        <v>42852</v>
      </c>
      <c r="B16" s="3">
        <v>0.34942129629629631</v>
      </c>
      <c r="C16">
        <v>813</v>
      </c>
      <c r="D16">
        <v>48.34</v>
      </c>
      <c r="E16">
        <v>83.935000000000002</v>
      </c>
      <c r="F16">
        <f t="shared" si="0"/>
        <v>113.13500000000001</v>
      </c>
      <c r="G16">
        <f t="shared" si="1"/>
        <v>402.81500000000005</v>
      </c>
      <c r="H16">
        <v>29.34</v>
      </c>
      <c r="I16">
        <v>3.3519999999999999</v>
      </c>
      <c r="J16">
        <v>6.3</v>
      </c>
      <c r="K16">
        <v>10947</v>
      </c>
      <c r="L16">
        <v>96.785300000000007</v>
      </c>
      <c r="M16">
        <v>25.29</v>
      </c>
      <c r="N16">
        <v>515.95000000000005</v>
      </c>
    </row>
    <row r="17" spans="1:14" x14ac:dyDescent="0.3">
      <c r="A17" s="2">
        <v>42852</v>
      </c>
      <c r="B17" s="3">
        <v>0.34980324074074076</v>
      </c>
      <c r="C17">
        <v>846</v>
      </c>
      <c r="D17">
        <v>48.17</v>
      </c>
      <c r="E17">
        <v>93.998000000000005</v>
      </c>
      <c r="F17">
        <f t="shared" si="0"/>
        <v>123.19800000000001</v>
      </c>
      <c r="G17">
        <f t="shared" si="1"/>
        <v>392.75200000000007</v>
      </c>
      <c r="H17">
        <v>29.34</v>
      </c>
      <c r="I17">
        <v>3.3519999999999999</v>
      </c>
      <c r="J17">
        <v>6.3</v>
      </c>
      <c r="K17">
        <v>10896</v>
      </c>
      <c r="L17">
        <v>96.111699999999999</v>
      </c>
      <c r="M17">
        <v>25.38</v>
      </c>
      <c r="N17">
        <v>515.95000000000005</v>
      </c>
    </row>
    <row r="18" spans="1:14" x14ac:dyDescent="0.3">
      <c r="A18" s="2">
        <v>42852</v>
      </c>
      <c r="B18" s="3">
        <v>0.35018518518518515</v>
      </c>
      <c r="C18">
        <v>879</v>
      </c>
      <c r="D18">
        <v>47.99</v>
      </c>
      <c r="E18">
        <v>104.044</v>
      </c>
      <c r="F18">
        <f t="shared" si="0"/>
        <v>133.244</v>
      </c>
      <c r="G18">
        <f t="shared" si="1"/>
        <v>382.70600000000002</v>
      </c>
      <c r="H18">
        <v>29.34</v>
      </c>
      <c r="I18">
        <v>3.3820000000000001</v>
      </c>
      <c r="J18">
        <v>6.32</v>
      </c>
      <c r="K18">
        <v>10791</v>
      </c>
      <c r="L18">
        <v>94.958600000000004</v>
      </c>
      <c r="M18">
        <v>25.39</v>
      </c>
      <c r="N18">
        <v>515.95000000000005</v>
      </c>
    </row>
    <row r="19" spans="1:14" x14ac:dyDescent="0.3">
      <c r="A19" s="2">
        <v>42852</v>
      </c>
      <c r="B19" s="3">
        <v>0.3506481481481481</v>
      </c>
      <c r="C19">
        <v>919</v>
      </c>
      <c r="D19">
        <v>47.88</v>
      </c>
      <c r="E19">
        <v>114.008</v>
      </c>
      <c r="F19">
        <f t="shared" si="0"/>
        <v>143.208</v>
      </c>
      <c r="G19">
        <f t="shared" si="1"/>
        <v>372.74200000000008</v>
      </c>
      <c r="H19">
        <v>29.34</v>
      </c>
      <c r="I19">
        <v>3.3820000000000001</v>
      </c>
      <c r="J19">
        <v>6.32</v>
      </c>
      <c r="K19">
        <v>10716</v>
      </c>
      <c r="L19">
        <v>94.151700000000005</v>
      </c>
      <c r="M19">
        <v>25.34</v>
      </c>
      <c r="N19">
        <v>515.95000000000005</v>
      </c>
    </row>
    <row r="20" spans="1:14" x14ac:dyDescent="0.3">
      <c r="A20" s="2">
        <v>42852</v>
      </c>
      <c r="B20" s="3">
        <v>0.3510300925925926</v>
      </c>
      <c r="C20">
        <v>952</v>
      </c>
      <c r="D20">
        <v>47.74</v>
      </c>
      <c r="E20">
        <v>124.03100000000001</v>
      </c>
      <c r="F20">
        <f t="shared" si="0"/>
        <v>153.23099999999999</v>
      </c>
      <c r="G20">
        <f t="shared" si="1"/>
        <v>362.71900000000005</v>
      </c>
      <c r="H20">
        <v>29.34</v>
      </c>
      <c r="I20">
        <v>3.3820000000000001</v>
      </c>
      <c r="J20">
        <v>6.3</v>
      </c>
      <c r="K20">
        <v>10647</v>
      </c>
      <c r="L20">
        <v>93.378</v>
      </c>
      <c r="M20">
        <v>25.36</v>
      </c>
      <c r="N20">
        <v>515.95000000000005</v>
      </c>
    </row>
    <row r="21" spans="1:14" x14ac:dyDescent="0.3">
      <c r="A21" s="2">
        <v>42852</v>
      </c>
      <c r="B21" s="3">
        <v>0.35141203703703705</v>
      </c>
      <c r="C21">
        <v>985</v>
      </c>
      <c r="D21">
        <v>47.57</v>
      </c>
      <c r="E21">
        <v>133.99100000000001</v>
      </c>
      <c r="F21">
        <f t="shared" si="0"/>
        <v>163.191</v>
      </c>
      <c r="G21">
        <f t="shared" si="1"/>
        <v>352.75900000000001</v>
      </c>
      <c r="H21">
        <v>29.34</v>
      </c>
      <c r="I21">
        <v>3.3519999999999999</v>
      </c>
      <c r="J21">
        <v>6.33</v>
      </c>
      <c r="K21">
        <v>10516</v>
      </c>
      <c r="L21">
        <v>92.015900000000002</v>
      </c>
      <c r="M21">
        <v>25.58</v>
      </c>
      <c r="N21">
        <v>515.95000000000005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710C-965E-4F2F-90E7-E0B56E772139}">
  <sheetPr codeName="Sheet34"/>
  <dimension ref="A1:X28"/>
  <sheetViews>
    <sheetView workbookViewId="0">
      <pane ySplit="1" topLeftCell="A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t="s">
        <v>41</v>
      </c>
      <c r="G1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42873</v>
      </c>
      <c r="B2" s="3">
        <v>0.44621527777777775</v>
      </c>
      <c r="C2">
        <v>49</v>
      </c>
      <c r="D2">
        <v>61.55</v>
      </c>
      <c r="E2">
        <v>0.46</v>
      </c>
      <c r="F2">
        <f>E2*2.31</f>
        <v>1.0626</v>
      </c>
      <c r="G2">
        <f>N2-F2</f>
        <v>534.92740000000003</v>
      </c>
      <c r="H2">
        <v>29.4</v>
      </c>
      <c r="I2">
        <v>3.3820000000000001</v>
      </c>
      <c r="J2">
        <v>7.15</v>
      </c>
      <c r="K2">
        <v>9672</v>
      </c>
      <c r="L2">
        <v>100.6508</v>
      </c>
      <c r="M2">
        <v>32.04</v>
      </c>
      <c r="N2">
        <v>535.99</v>
      </c>
      <c r="O2">
        <v>337.39400000000001</v>
      </c>
      <c r="P2">
        <v>-1.2</v>
      </c>
      <c r="Q2">
        <v>6306</v>
      </c>
      <c r="R2">
        <v>1052</v>
      </c>
      <c r="S2">
        <v>3135</v>
      </c>
      <c r="T2">
        <v>0</v>
      </c>
      <c r="U2">
        <v>2702</v>
      </c>
      <c r="V2">
        <v>37</v>
      </c>
      <c r="W2">
        <v>0.3</v>
      </c>
      <c r="X2">
        <v>0</v>
      </c>
    </row>
    <row r="3" spans="1:24" x14ac:dyDescent="0.3">
      <c r="A3" s="2">
        <v>42873</v>
      </c>
      <c r="B3" s="3">
        <v>0.44651620370370365</v>
      </c>
      <c r="C3">
        <v>75</v>
      </c>
      <c r="D3">
        <v>61.4</v>
      </c>
      <c r="E3">
        <v>1.7350000000000001</v>
      </c>
      <c r="F3">
        <f t="shared" ref="F3:F28" si="0">E3*2.31</f>
        <v>4.0078500000000004</v>
      </c>
      <c r="G3">
        <f t="shared" ref="G3:G28" si="1">N3-F3</f>
        <v>531.98215000000005</v>
      </c>
      <c r="H3">
        <v>29.401</v>
      </c>
      <c r="I3">
        <v>3.411</v>
      </c>
      <c r="J3">
        <v>7.18</v>
      </c>
      <c r="K3">
        <v>9917</v>
      </c>
      <c r="L3">
        <v>103.02030000000001</v>
      </c>
      <c r="M3">
        <v>32.04</v>
      </c>
      <c r="N3">
        <v>535.99</v>
      </c>
    </row>
    <row r="4" spans="1:24" x14ac:dyDescent="0.3">
      <c r="A4" s="2">
        <v>42873</v>
      </c>
      <c r="B4" s="3">
        <v>0.44697916666666665</v>
      </c>
      <c r="C4">
        <v>115</v>
      </c>
      <c r="D4">
        <v>60.84</v>
      </c>
      <c r="E4">
        <v>3.036</v>
      </c>
      <c r="F4">
        <f t="shared" si="0"/>
        <v>7.0131600000000001</v>
      </c>
      <c r="G4">
        <f t="shared" si="1"/>
        <v>528.97684000000004</v>
      </c>
      <c r="H4">
        <v>29.404</v>
      </c>
      <c r="I4">
        <v>3.411</v>
      </c>
      <c r="J4">
        <v>7.2</v>
      </c>
      <c r="K4">
        <v>9895</v>
      </c>
      <c r="L4">
        <v>102.1024</v>
      </c>
      <c r="M4">
        <v>31.55</v>
      </c>
      <c r="N4">
        <v>535.99</v>
      </c>
    </row>
    <row r="5" spans="1:24" x14ac:dyDescent="0.3">
      <c r="A5" s="2">
        <v>42873</v>
      </c>
      <c r="B5" s="3">
        <v>0.44743055555555555</v>
      </c>
      <c r="C5">
        <v>154</v>
      </c>
      <c r="D5">
        <v>60.08</v>
      </c>
      <c r="E5">
        <v>4.3230000000000004</v>
      </c>
      <c r="F5">
        <f t="shared" si="0"/>
        <v>9.9861300000000011</v>
      </c>
      <c r="G5">
        <f t="shared" si="1"/>
        <v>526.00387000000001</v>
      </c>
      <c r="H5">
        <v>29.411000000000001</v>
      </c>
      <c r="I5">
        <v>3.3519999999999999</v>
      </c>
      <c r="J5">
        <v>7.22</v>
      </c>
      <c r="K5">
        <v>10041</v>
      </c>
      <c r="L5">
        <v>102.6549</v>
      </c>
      <c r="M5">
        <v>30.98</v>
      </c>
      <c r="N5">
        <v>535.99</v>
      </c>
    </row>
    <row r="6" spans="1:24" x14ac:dyDescent="0.3">
      <c r="A6" s="2">
        <v>42873</v>
      </c>
      <c r="B6" s="3">
        <v>0.4478125</v>
      </c>
      <c r="C6">
        <v>187</v>
      </c>
      <c r="D6">
        <v>59.83</v>
      </c>
      <c r="E6">
        <v>5.6210000000000004</v>
      </c>
      <c r="F6">
        <f t="shared" si="0"/>
        <v>12.984510000000002</v>
      </c>
      <c r="G6">
        <f t="shared" si="1"/>
        <v>523.00549000000001</v>
      </c>
      <c r="H6">
        <v>29.414999999999999</v>
      </c>
      <c r="I6">
        <v>3.411</v>
      </c>
      <c r="J6">
        <v>7.22</v>
      </c>
      <c r="K6">
        <v>9977</v>
      </c>
      <c r="L6">
        <v>101.6861</v>
      </c>
      <c r="M6">
        <v>30.79</v>
      </c>
      <c r="N6">
        <v>535.99</v>
      </c>
    </row>
    <row r="7" spans="1:24" x14ac:dyDescent="0.3">
      <c r="A7" s="2">
        <v>42873</v>
      </c>
      <c r="B7" s="3">
        <v>0.44826388888888885</v>
      </c>
      <c r="C7">
        <v>226</v>
      </c>
      <c r="D7">
        <v>59.39</v>
      </c>
      <c r="E7">
        <v>6.9669999999999996</v>
      </c>
      <c r="F7">
        <f t="shared" si="0"/>
        <v>16.093769999999999</v>
      </c>
      <c r="G7">
        <f t="shared" si="1"/>
        <v>519.89623000000006</v>
      </c>
      <c r="H7">
        <v>29.413</v>
      </c>
      <c r="I7">
        <v>3.3519999999999999</v>
      </c>
      <c r="J7">
        <v>7.24</v>
      </c>
      <c r="K7">
        <v>9992</v>
      </c>
      <c r="L7">
        <v>101.3111</v>
      </c>
      <c r="M7">
        <v>30.74</v>
      </c>
      <c r="N7">
        <v>535.99</v>
      </c>
    </row>
    <row r="8" spans="1:24" x14ac:dyDescent="0.3">
      <c r="A8" s="2">
        <v>42873</v>
      </c>
      <c r="B8" s="3">
        <v>0.4488773148148148</v>
      </c>
      <c r="C8">
        <v>279</v>
      </c>
      <c r="D8">
        <v>56.86</v>
      </c>
      <c r="E8">
        <v>8.218</v>
      </c>
      <c r="F8">
        <f t="shared" si="0"/>
        <v>18.98358</v>
      </c>
      <c r="G8">
        <f t="shared" si="1"/>
        <v>517.00642000000005</v>
      </c>
      <c r="H8">
        <v>29.41</v>
      </c>
      <c r="I8">
        <v>3.3519999999999999</v>
      </c>
      <c r="J8">
        <v>7.27</v>
      </c>
      <c r="K8">
        <v>9998</v>
      </c>
      <c r="L8">
        <v>98.326499999999996</v>
      </c>
      <c r="M8">
        <v>27.68</v>
      </c>
      <c r="N8">
        <v>535.99</v>
      </c>
    </row>
    <row r="9" spans="1:24" x14ac:dyDescent="0.3">
      <c r="A9" s="2">
        <v>42873</v>
      </c>
      <c r="B9" s="3">
        <v>0.4495601851851852</v>
      </c>
      <c r="C9">
        <v>338</v>
      </c>
      <c r="D9">
        <v>52.8</v>
      </c>
      <c r="E9">
        <v>12.523999999999999</v>
      </c>
      <c r="F9">
        <f t="shared" si="0"/>
        <v>28.930439999999997</v>
      </c>
      <c r="G9">
        <f t="shared" si="1"/>
        <v>507.05956000000003</v>
      </c>
      <c r="H9">
        <v>29.399000000000001</v>
      </c>
      <c r="I9">
        <v>3.3519999999999999</v>
      </c>
      <c r="J9">
        <v>7.3</v>
      </c>
      <c r="K9">
        <v>10025</v>
      </c>
      <c r="L9">
        <v>93.740799999999993</v>
      </c>
      <c r="M9">
        <v>22.99</v>
      </c>
      <c r="N9">
        <v>535.99</v>
      </c>
    </row>
    <row r="10" spans="1:24" x14ac:dyDescent="0.3">
      <c r="A10" s="2">
        <v>42873</v>
      </c>
      <c r="B10" s="3">
        <v>0.44987268518518514</v>
      </c>
      <c r="C10">
        <v>365</v>
      </c>
      <c r="D10">
        <v>51.62</v>
      </c>
      <c r="E10">
        <v>16.978999999999999</v>
      </c>
      <c r="F10">
        <f t="shared" si="0"/>
        <v>39.221489999999996</v>
      </c>
      <c r="G10">
        <f t="shared" si="1"/>
        <v>496.76850999999999</v>
      </c>
      <c r="H10">
        <v>29.405000000000001</v>
      </c>
      <c r="I10">
        <v>3.411</v>
      </c>
      <c r="J10">
        <v>7.3</v>
      </c>
      <c r="K10">
        <v>10184</v>
      </c>
      <c r="L10">
        <v>93.779799999999994</v>
      </c>
      <c r="M10">
        <v>20.86</v>
      </c>
      <c r="N10">
        <v>535.99</v>
      </c>
    </row>
    <row r="11" spans="1:24" x14ac:dyDescent="0.3">
      <c r="A11" s="2">
        <v>42873</v>
      </c>
      <c r="B11" s="3">
        <v>0.4503240740740741</v>
      </c>
      <c r="C11">
        <v>404</v>
      </c>
      <c r="D11">
        <v>51.34</v>
      </c>
      <c r="E11">
        <v>21.300999999999998</v>
      </c>
      <c r="F11">
        <f t="shared" si="0"/>
        <v>49.205309999999997</v>
      </c>
      <c r="G11">
        <f t="shared" si="1"/>
        <v>486.78469000000001</v>
      </c>
      <c r="H11">
        <v>29.405000000000001</v>
      </c>
      <c r="I11">
        <v>3.3820000000000001</v>
      </c>
      <c r="J11">
        <v>7.31</v>
      </c>
      <c r="K11">
        <v>10419</v>
      </c>
      <c r="L11">
        <v>95.604699999999994</v>
      </c>
      <c r="M11">
        <v>20.76</v>
      </c>
      <c r="N11">
        <v>535.99</v>
      </c>
    </row>
    <row r="12" spans="1:24" x14ac:dyDescent="0.3">
      <c r="A12" s="2">
        <v>42873</v>
      </c>
      <c r="B12" s="3">
        <v>0.45093749999999999</v>
      </c>
      <c r="C12">
        <v>457</v>
      </c>
      <c r="D12">
        <v>51.24</v>
      </c>
      <c r="E12">
        <v>25.712</v>
      </c>
      <c r="F12">
        <f t="shared" si="0"/>
        <v>59.39472</v>
      </c>
      <c r="G12">
        <f t="shared" si="1"/>
        <v>476.59528</v>
      </c>
      <c r="H12">
        <v>29.425999999999998</v>
      </c>
      <c r="I12">
        <v>3.3820000000000001</v>
      </c>
      <c r="J12">
        <v>7.33</v>
      </c>
      <c r="K12">
        <v>10511</v>
      </c>
      <c r="L12">
        <v>96.240600000000001</v>
      </c>
      <c r="M12">
        <v>21.16</v>
      </c>
      <c r="N12">
        <v>535.99</v>
      </c>
    </row>
    <row r="13" spans="1:24" x14ac:dyDescent="0.3">
      <c r="A13" s="2">
        <v>42873</v>
      </c>
      <c r="B13" s="3">
        <v>0.45146990740740739</v>
      </c>
      <c r="C13">
        <v>503</v>
      </c>
      <c r="D13">
        <v>51.07</v>
      </c>
      <c r="E13">
        <v>29.933</v>
      </c>
      <c r="F13">
        <f t="shared" si="0"/>
        <v>69.145229999999998</v>
      </c>
      <c r="G13">
        <f t="shared" si="1"/>
        <v>466.84477000000004</v>
      </c>
      <c r="H13">
        <v>29.452000000000002</v>
      </c>
      <c r="I13">
        <v>3.3820000000000001</v>
      </c>
      <c r="J13">
        <v>7.32</v>
      </c>
      <c r="K13">
        <v>10566</v>
      </c>
      <c r="L13">
        <v>96.449799999999996</v>
      </c>
      <c r="M13">
        <v>21.34</v>
      </c>
      <c r="N13">
        <v>535.99</v>
      </c>
    </row>
    <row r="14" spans="1:24" x14ac:dyDescent="0.3">
      <c r="A14" s="2">
        <v>42873</v>
      </c>
      <c r="B14" s="3">
        <v>0.45185185185185189</v>
      </c>
      <c r="C14">
        <v>536</v>
      </c>
      <c r="D14">
        <v>51.03</v>
      </c>
      <c r="E14">
        <v>34.265000000000001</v>
      </c>
      <c r="F14">
        <f t="shared" si="0"/>
        <v>79.152150000000006</v>
      </c>
      <c r="G14">
        <f t="shared" si="1"/>
        <v>456.83785</v>
      </c>
      <c r="H14">
        <v>29.466000000000001</v>
      </c>
      <c r="I14">
        <v>3.3820000000000001</v>
      </c>
      <c r="J14">
        <v>7.31</v>
      </c>
      <c r="K14">
        <v>10608</v>
      </c>
      <c r="L14">
        <v>96.743899999999996</v>
      </c>
      <c r="M14">
        <v>21.3</v>
      </c>
      <c r="N14">
        <v>535.99</v>
      </c>
    </row>
    <row r="15" spans="1:24" x14ac:dyDescent="0.3">
      <c r="A15" s="2">
        <v>42873</v>
      </c>
      <c r="B15" s="3">
        <v>0.45245370370370369</v>
      </c>
      <c r="C15">
        <v>588</v>
      </c>
      <c r="D15">
        <v>50.94</v>
      </c>
      <c r="E15">
        <v>38.633000000000003</v>
      </c>
      <c r="F15">
        <f t="shared" si="0"/>
        <v>89.242230000000006</v>
      </c>
      <c r="G15">
        <f t="shared" si="1"/>
        <v>446.74777</v>
      </c>
      <c r="H15">
        <v>29.489000000000001</v>
      </c>
      <c r="I15">
        <v>3.3519999999999999</v>
      </c>
      <c r="J15">
        <v>7.3</v>
      </c>
      <c r="K15">
        <v>10617</v>
      </c>
      <c r="L15">
        <v>96.6357</v>
      </c>
      <c r="M15">
        <v>20.66</v>
      </c>
      <c r="N15">
        <v>535.99</v>
      </c>
    </row>
    <row r="16" spans="1:24" x14ac:dyDescent="0.3">
      <c r="A16" s="2">
        <v>42873</v>
      </c>
      <c r="B16" s="3">
        <v>0.4529050925925926</v>
      </c>
      <c r="C16">
        <v>627</v>
      </c>
      <c r="D16">
        <v>50.83</v>
      </c>
      <c r="E16">
        <v>42.994</v>
      </c>
      <c r="F16">
        <f t="shared" si="0"/>
        <v>99.316140000000004</v>
      </c>
      <c r="G16">
        <f t="shared" si="1"/>
        <v>436.67385999999999</v>
      </c>
      <c r="H16">
        <v>29.498999999999999</v>
      </c>
      <c r="I16">
        <v>3.3820000000000001</v>
      </c>
      <c r="J16">
        <v>7.29</v>
      </c>
      <c r="K16">
        <v>10677</v>
      </c>
      <c r="L16">
        <v>97.001999999999995</v>
      </c>
      <c r="M16">
        <v>20.75</v>
      </c>
      <c r="N16">
        <v>535.99</v>
      </c>
    </row>
    <row r="17" spans="1:14" x14ac:dyDescent="0.3">
      <c r="A17" s="2">
        <v>42873</v>
      </c>
      <c r="B17" s="3">
        <v>0.45321759259259259</v>
      </c>
      <c r="C17">
        <v>654</v>
      </c>
      <c r="D17">
        <v>50.79</v>
      </c>
      <c r="E17">
        <v>47.216999999999999</v>
      </c>
      <c r="F17">
        <f t="shared" si="0"/>
        <v>109.07127</v>
      </c>
      <c r="G17">
        <f t="shared" si="1"/>
        <v>426.91872999999998</v>
      </c>
      <c r="H17">
        <v>29.51</v>
      </c>
      <c r="I17">
        <v>3.3820000000000001</v>
      </c>
      <c r="J17">
        <v>7.26</v>
      </c>
      <c r="K17">
        <v>10689</v>
      </c>
      <c r="L17">
        <v>97.024500000000003</v>
      </c>
      <c r="M17">
        <v>21.52</v>
      </c>
      <c r="N17">
        <v>535.99</v>
      </c>
    </row>
    <row r="18" spans="1:14" x14ac:dyDescent="0.3">
      <c r="A18" s="2">
        <v>42873</v>
      </c>
      <c r="B18" s="3">
        <v>0.45366898148148144</v>
      </c>
      <c r="C18">
        <v>693</v>
      </c>
      <c r="D18">
        <v>50.69</v>
      </c>
      <c r="E18">
        <v>51.597999999999999</v>
      </c>
      <c r="F18">
        <f t="shared" si="0"/>
        <v>119.19138</v>
      </c>
      <c r="G18">
        <f t="shared" si="1"/>
        <v>416.79862000000003</v>
      </c>
      <c r="H18">
        <v>29.521000000000001</v>
      </c>
      <c r="I18">
        <v>3.3820000000000001</v>
      </c>
      <c r="J18">
        <v>7.26</v>
      </c>
      <c r="K18">
        <v>10680</v>
      </c>
      <c r="L18">
        <v>96.779300000000006</v>
      </c>
      <c r="M18">
        <v>21.79</v>
      </c>
      <c r="N18">
        <v>535.99</v>
      </c>
    </row>
    <row r="19" spans="1:14" x14ac:dyDescent="0.3">
      <c r="A19" s="2">
        <v>42873</v>
      </c>
      <c r="B19" s="3">
        <v>0.45420138888888889</v>
      </c>
      <c r="C19">
        <v>739</v>
      </c>
      <c r="D19">
        <v>50.51</v>
      </c>
      <c r="E19">
        <v>55.929000000000002</v>
      </c>
      <c r="F19">
        <f t="shared" si="0"/>
        <v>129.19598999999999</v>
      </c>
      <c r="G19">
        <f t="shared" si="1"/>
        <v>406.79401000000001</v>
      </c>
      <c r="H19">
        <v>29.538</v>
      </c>
      <c r="I19">
        <v>3.3820000000000001</v>
      </c>
      <c r="J19">
        <v>7.28</v>
      </c>
      <c r="K19">
        <v>10643</v>
      </c>
      <c r="L19">
        <v>96.163600000000002</v>
      </c>
      <c r="M19">
        <v>21.91</v>
      </c>
      <c r="N19">
        <v>535.99</v>
      </c>
    </row>
    <row r="20" spans="1:14" x14ac:dyDescent="0.3">
      <c r="A20" s="2">
        <v>42873</v>
      </c>
      <c r="B20" s="3">
        <v>0.45474537037037038</v>
      </c>
      <c r="C20">
        <v>786</v>
      </c>
      <c r="D20">
        <v>50.39</v>
      </c>
      <c r="E20">
        <v>60.231000000000002</v>
      </c>
      <c r="F20">
        <f t="shared" si="0"/>
        <v>139.13361</v>
      </c>
      <c r="G20">
        <f t="shared" si="1"/>
        <v>396.85639000000003</v>
      </c>
      <c r="H20">
        <v>29.550999999999998</v>
      </c>
      <c r="I20">
        <v>3.3820000000000001</v>
      </c>
      <c r="J20">
        <v>7.29</v>
      </c>
      <c r="K20">
        <v>10582</v>
      </c>
      <c r="L20">
        <v>95.430499999999995</v>
      </c>
      <c r="M20">
        <v>22.26</v>
      </c>
      <c r="N20">
        <v>535.99</v>
      </c>
    </row>
    <row r="21" spans="1:14" x14ac:dyDescent="0.3">
      <c r="A21" s="2">
        <v>42873</v>
      </c>
      <c r="B21" s="3">
        <v>0.45519675925925923</v>
      </c>
      <c r="C21">
        <v>825</v>
      </c>
      <c r="D21">
        <v>50.12</v>
      </c>
      <c r="E21">
        <v>64.634</v>
      </c>
      <c r="F21">
        <f t="shared" si="0"/>
        <v>149.30454</v>
      </c>
      <c r="G21">
        <f t="shared" si="1"/>
        <v>386.68546000000003</v>
      </c>
      <c r="H21">
        <v>29.561</v>
      </c>
      <c r="I21">
        <v>3.3519999999999999</v>
      </c>
      <c r="J21">
        <v>7.29</v>
      </c>
      <c r="K21">
        <v>10479</v>
      </c>
      <c r="L21">
        <v>94.126300000000001</v>
      </c>
      <c r="M21">
        <v>22.7</v>
      </c>
      <c r="N21">
        <v>535.99</v>
      </c>
    </row>
    <row r="22" spans="1:14" x14ac:dyDescent="0.3">
      <c r="A22" s="2">
        <v>42873</v>
      </c>
      <c r="B22" s="3">
        <v>0.45557870370370374</v>
      </c>
      <c r="C22">
        <v>858</v>
      </c>
      <c r="D22">
        <v>49.78</v>
      </c>
      <c r="E22">
        <v>68.966999999999999</v>
      </c>
      <c r="F22">
        <f t="shared" si="0"/>
        <v>159.31377000000001</v>
      </c>
      <c r="G22">
        <f t="shared" si="1"/>
        <v>376.67623000000003</v>
      </c>
      <c r="H22">
        <v>29.568000000000001</v>
      </c>
      <c r="I22">
        <v>3.3820000000000001</v>
      </c>
      <c r="J22">
        <v>7.25</v>
      </c>
      <c r="K22">
        <v>10348</v>
      </c>
      <c r="L22">
        <v>92.515600000000006</v>
      </c>
      <c r="M22">
        <v>23.61</v>
      </c>
      <c r="N22">
        <v>535.99</v>
      </c>
    </row>
    <row r="23" spans="1:14" x14ac:dyDescent="0.3">
      <c r="A23" s="2">
        <v>42873</v>
      </c>
      <c r="B23" s="3">
        <v>0.45596064814814818</v>
      </c>
      <c r="C23">
        <v>891</v>
      </c>
      <c r="D23">
        <v>49.71</v>
      </c>
      <c r="E23">
        <v>73.233999999999995</v>
      </c>
      <c r="F23">
        <f t="shared" si="0"/>
        <v>169.17053999999999</v>
      </c>
      <c r="G23">
        <f t="shared" si="1"/>
        <v>366.81946000000005</v>
      </c>
      <c r="H23">
        <v>29.582000000000001</v>
      </c>
      <c r="I23">
        <v>3.3519999999999999</v>
      </c>
      <c r="J23">
        <v>7.26</v>
      </c>
      <c r="K23">
        <v>10236</v>
      </c>
      <c r="L23">
        <v>91.388000000000005</v>
      </c>
      <c r="M23">
        <v>23.75</v>
      </c>
      <c r="N23">
        <v>535.99</v>
      </c>
    </row>
    <row r="24" spans="1:14" x14ac:dyDescent="0.3">
      <c r="A24" s="2">
        <v>42873</v>
      </c>
      <c r="B24" s="3">
        <v>0.45649305555555553</v>
      </c>
      <c r="C24">
        <v>937</v>
      </c>
      <c r="D24">
        <v>49.5</v>
      </c>
      <c r="E24">
        <v>77.614999999999995</v>
      </c>
      <c r="F24">
        <f t="shared" si="0"/>
        <v>179.29065</v>
      </c>
      <c r="G24">
        <f t="shared" si="1"/>
        <v>356.69934999999998</v>
      </c>
      <c r="H24">
        <v>29.599</v>
      </c>
      <c r="I24">
        <v>3.3820000000000001</v>
      </c>
      <c r="J24">
        <v>7.26</v>
      </c>
      <c r="K24">
        <v>10060</v>
      </c>
      <c r="L24">
        <v>89.519000000000005</v>
      </c>
      <c r="M24">
        <v>24.17</v>
      </c>
      <c r="N24">
        <v>535.99</v>
      </c>
    </row>
    <row r="25" spans="1:14" x14ac:dyDescent="0.3">
      <c r="A25" s="2">
        <v>42873</v>
      </c>
      <c r="B25" s="3">
        <v>0.45702546296296293</v>
      </c>
      <c r="C25">
        <v>983</v>
      </c>
      <c r="D25">
        <v>48.79</v>
      </c>
      <c r="E25">
        <v>82.022999999999996</v>
      </c>
      <c r="F25">
        <f t="shared" si="0"/>
        <v>189.47313</v>
      </c>
      <c r="G25">
        <f t="shared" si="1"/>
        <v>346.51687000000004</v>
      </c>
      <c r="H25">
        <v>29.61</v>
      </c>
      <c r="I25">
        <v>3.3820000000000001</v>
      </c>
      <c r="J25">
        <v>7.25</v>
      </c>
      <c r="K25">
        <v>9469</v>
      </c>
      <c r="L25">
        <v>83.440700000000007</v>
      </c>
      <c r="M25">
        <v>25.37</v>
      </c>
      <c r="N25">
        <v>535.99</v>
      </c>
    </row>
    <row r="26" spans="1:14" x14ac:dyDescent="0.3">
      <c r="A26" s="2">
        <v>42873</v>
      </c>
      <c r="B26" s="3">
        <v>0.45740740740740743</v>
      </c>
      <c r="C26">
        <v>1016</v>
      </c>
      <c r="D26">
        <v>48.58</v>
      </c>
      <c r="E26">
        <v>86.156000000000006</v>
      </c>
      <c r="F26">
        <f t="shared" si="0"/>
        <v>199.02036000000001</v>
      </c>
      <c r="G26">
        <f t="shared" si="1"/>
        <v>336.96964000000003</v>
      </c>
      <c r="H26">
        <v>29.617999999999999</v>
      </c>
      <c r="I26">
        <v>3.3820000000000001</v>
      </c>
      <c r="J26">
        <v>7.21</v>
      </c>
      <c r="K26">
        <v>9249</v>
      </c>
      <c r="L26">
        <v>81.250600000000006</v>
      </c>
      <c r="M26">
        <v>25.72</v>
      </c>
      <c r="N26">
        <v>535.99</v>
      </c>
    </row>
    <row r="27" spans="1:14" x14ac:dyDescent="0.3">
      <c r="A27" s="2">
        <v>42873</v>
      </c>
      <c r="B27" s="3">
        <v>0.45787037037037037</v>
      </c>
      <c r="C27">
        <v>1056</v>
      </c>
      <c r="D27">
        <v>48.25</v>
      </c>
      <c r="E27">
        <v>90.617999999999995</v>
      </c>
      <c r="F27">
        <f t="shared" si="0"/>
        <v>209.32757999999998</v>
      </c>
      <c r="G27">
        <f t="shared" si="1"/>
        <v>326.66242</v>
      </c>
      <c r="H27">
        <v>29.626999999999999</v>
      </c>
      <c r="I27">
        <v>3.3820000000000001</v>
      </c>
      <c r="J27">
        <v>7.21</v>
      </c>
      <c r="K27">
        <v>8835</v>
      </c>
      <c r="L27">
        <v>77.248500000000007</v>
      </c>
      <c r="M27">
        <v>26.31</v>
      </c>
      <c r="N27">
        <v>535.99</v>
      </c>
    </row>
    <row r="28" spans="1:14" x14ac:dyDescent="0.3">
      <c r="A28" s="2">
        <v>42873</v>
      </c>
      <c r="B28" s="3">
        <v>0.45877314814814812</v>
      </c>
      <c r="C28">
        <v>1134</v>
      </c>
      <c r="D28">
        <v>48.2</v>
      </c>
      <c r="E28">
        <v>93.302999999999997</v>
      </c>
      <c r="F28">
        <f t="shared" si="0"/>
        <v>215.52993000000001</v>
      </c>
      <c r="G28">
        <f t="shared" si="1"/>
        <v>320.46006999999997</v>
      </c>
      <c r="H28">
        <v>29.648</v>
      </c>
      <c r="I28">
        <v>3.3519999999999999</v>
      </c>
      <c r="J28">
        <v>7.01</v>
      </c>
      <c r="K28">
        <v>7726</v>
      </c>
      <c r="L28">
        <v>67.459800000000001</v>
      </c>
      <c r="M28">
        <v>26.44</v>
      </c>
      <c r="N28">
        <v>535.99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0A62-EA04-4B57-B364-726C4AF483D8}">
  <sheetPr codeName="Sheet35"/>
  <dimension ref="A1:X2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42906</v>
      </c>
      <c r="B2" s="3">
        <v>0.34708333333333335</v>
      </c>
      <c r="C2">
        <v>85</v>
      </c>
      <c r="D2">
        <v>77.790000000000006</v>
      </c>
      <c r="E2">
        <v>1.2949999999999999</v>
      </c>
      <c r="F2" s="5">
        <f>E2*2.307</f>
        <v>2.9875649999999996</v>
      </c>
      <c r="G2" s="5">
        <f>N2-F2</f>
        <v>556.53243499999996</v>
      </c>
      <c r="H2">
        <v>29.32</v>
      </c>
      <c r="I2">
        <v>3.47</v>
      </c>
      <c r="J2">
        <v>6.76</v>
      </c>
      <c r="K2">
        <v>10946</v>
      </c>
      <c r="L2">
        <v>136.37100000000001</v>
      </c>
      <c r="M2">
        <v>33.590000000000003</v>
      </c>
      <c r="N2">
        <v>559.52</v>
      </c>
      <c r="O2">
        <v>434.31599999999997</v>
      </c>
      <c r="P2">
        <v>9.6999999999999993</v>
      </c>
      <c r="Q2">
        <v>18095</v>
      </c>
      <c r="R2">
        <v>1096</v>
      </c>
      <c r="S2">
        <v>4201</v>
      </c>
      <c r="T2">
        <v>0</v>
      </c>
      <c r="U2">
        <v>7828</v>
      </c>
      <c r="V2">
        <v>58</v>
      </c>
      <c r="W2">
        <v>0.4</v>
      </c>
      <c r="X2">
        <v>0</v>
      </c>
    </row>
    <row r="3" spans="1:24" x14ac:dyDescent="0.3">
      <c r="A3" s="2">
        <v>42906</v>
      </c>
      <c r="B3" s="3">
        <v>0.3474652777777778</v>
      </c>
      <c r="C3">
        <v>118</v>
      </c>
      <c r="D3">
        <v>76.05</v>
      </c>
      <c r="E3">
        <v>2.6339999999999999</v>
      </c>
      <c r="F3" s="5">
        <f t="shared" ref="F3:F25" si="0">E3*2.307</f>
        <v>6.076638</v>
      </c>
      <c r="G3" s="5">
        <f t="shared" ref="G3:G25" si="1">N3-F3</f>
        <v>553.44336199999998</v>
      </c>
      <c r="H3">
        <v>29.33</v>
      </c>
      <c r="I3">
        <v>3.4409999999999998</v>
      </c>
      <c r="J3">
        <v>6.81</v>
      </c>
      <c r="K3">
        <v>10655</v>
      </c>
      <c r="L3">
        <v>130.35769999999999</v>
      </c>
      <c r="M3">
        <v>32.89</v>
      </c>
      <c r="N3">
        <v>559.52</v>
      </c>
    </row>
    <row r="4" spans="1:24" x14ac:dyDescent="0.3">
      <c r="A4" s="2">
        <v>42906</v>
      </c>
      <c r="B4" s="3">
        <v>0.3477777777777778</v>
      </c>
      <c r="C4">
        <v>145</v>
      </c>
      <c r="D4">
        <v>61.05</v>
      </c>
      <c r="E4">
        <v>6.8970000000000002</v>
      </c>
      <c r="F4" s="5">
        <f>E4*2.307</f>
        <v>15.911379</v>
      </c>
      <c r="G4" s="5">
        <f t="shared" si="1"/>
        <v>543.60862099999997</v>
      </c>
      <c r="H4">
        <v>29.324000000000002</v>
      </c>
      <c r="I4">
        <v>3.4409999999999998</v>
      </c>
      <c r="J4">
        <v>6.98</v>
      </c>
      <c r="K4">
        <v>9740</v>
      </c>
      <c r="L4">
        <v>101.0303</v>
      </c>
      <c r="M4">
        <v>20.86</v>
      </c>
      <c r="N4">
        <v>559.52</v>
      </c>
    </row>
    <row r="5" spans="1:24" x14ac:dyDescent="0.3">
      <c r="A5" s="2">
        <v>42906</v>
      </c>
      <c r="B5" s="3">
        <v>0.34815972222222219</v>
      </c>
      <c r="C5">
        <v>178</v>
      </c>
      <c r="D5">
        <v>56.94</v>
      </c>
      <c r="E5">
        <v>11.311</v>
      </c>
      <c r="F5" s="5">
        <f t="shared" si="0"/>
        <v>26.094476999999998</v>
      </c>
      <c r="G5" s="5">
        <f t="shared" si="1"/>
        <v>533.425523</v>
      </c>
      <c r="H5">
        <v>29.262</v>
      </c>
      <c r="I5">
        <v>3.411</v>
      </c>
      <c r="J5">
        <v>7.03</v>
      </c>
      <c r="K5">
        <v>10177</v>
      </c>
      <c r="L5">
        <v>100.6925</v>
      </c>
      <c r="M5">
        <v>16.559999999999999</v>
      </c>
      <c r="N5">
        <v>559.52</v>
      </c>
    </row>
    <row r="6" spans="1:24" x14ac:dyDescent="0.3">
      <c r="A6" s="2">
        <v>42906</v>
      </c>
      <c r="B6" s="3">
        <v>0.3484606481481482</v>
      </c>
      <c r="C6">
        <v>204</v>
      </c>
      <c r="D6">
        <v>55.87</v>
      </c>
      <c r="E6">
        <v>15.696999999999999</v>
      </c>
      <c r="F6" s="5">
        <f t="shared" si="0"/>
        <v>36.212978999999997</v>
      </c>
      <c r="G6" s="5">
        <f t="shared" si="1"/>
        <v>523.30702099999996</v>
      </c>
      <c r="H6">
        <v>29.245999999999999</v>
      </c>
      <c r="I6">
        <v>3.47</v>
      </c>
      <c r="J6">
        <v>7.03</v>
      </c>
      <c r="K6">
        <v>10282</v>
      </c>
      <c r="L6">
        <v>100.4539</v>
      </c>
      <c r="M6">
        <v>15.76</v>
      </c>
      <c r="N6">
        <v>559.52</v>
      </c>
    </row>
    <row r="7" spans="1:24" x14ac:dyDescent="0.3">
      <c r="A7" s="2">
        <v>42906</v>
      </c>
      <c r="B7" s="3">
        <v>0.34892361111111114</v>
      </c>
      <c r="C7">
        <v>244</v>
      </c>
      <c r="D7">
        <v>54.84</v>
      </c>
      <c r="E7">
        <v>19.984000000000002</v>
      </c>
      <c r="F7" s="5">
        <f t="shared" si="0"/>
        <v>46.103088</v>
      </c>
      <c r="G7" s="5">
        <f t="shared" si="1"/>
        <v>513.41691200000002</v>
      </c>
      <c r="H7">
        <v>29.24</v>
      </c>
      <c r="I7">
        <v>3.47</v>
      </c>
      <c r="J7">
        <v>7.01</v>
      </c>
      <c r="K7">
        <v>10329</v>
      </c>
      <c r="L7">
        <v>99.649900000000002</v>
      </c>
      <c r="M7">
        <v>15.2</v>
      </c>
      <c r="N7">
        <v>559.52</v>
      </c>
    </row>
    <row r="8" spans="1:24" x14ac:dyDescent="0.3">
      <c r="A8" s="2">
        <v>42906</v>
      </c>
      <c r="B8" s="3">
        <v>0.34930555555555554</v>
      </c>
      <c r="C8">
        <v>277</v>
      </c>
      <c r="D8">
        <v>54.74</v>
      </c>
      <c r="E8">
        <v>24.308</v>
      </c>
      <c r="F8" s="5">
        <f t="shared" si="0"/>
        <v>56.078555999999999</v>
      </c>
      <c r="G8" s="5">
        <f t="shared" si="1"/>
        <v>503.44144399999999</v>
      </c>
      <c r="H8">
        <v>29.254000000000001</v>
      </c>
      <c r="I8">
        <v>3.47</v>
      </c>
      <c r="J8">
        <v>7.01</v>
      </c>
      <c r="K8">
        <v>10452</v>
      </c>
      <c r="L8">
        <v>100.65730000000001</v>
      </c>
      <c r="M8">
        <v>15.39</v>
      </c>
      <c r="N8">
        <v>559.52</v>
      </c>
    </row>
    <row r="9" spans="1:24" x14ac:dyDescent="0.3">
      <c r="A9" s="2">
        <v>42906</v>
      </c>
      <c r="B9" s="3">
        <v>0.34960648148148149</v>
      </c>
      <c r="C9">
        <v>303</v>
      </c>
      <c r="D9">
        <v>54.61</v>
      </c>
      <c r="E9">
        <v>28.623999999999999</v>
      </c>
      <c r="F9" s="5">
        <f t="shared" si="0"/>
        <v>66.035567999999998</v>
      </c>
      <c r="G9" s="5">
        <f t="shared" si="1"/>
        <v>493.48443199999997</v>
      </c>
      <c r="H9">
        <v>29.265000000000001</v>
      </c>
      <c r="I9">
        <v>3.47</v>
      </c>
      <c r="J9">
        <v>6.99</v>
      </c>
      <c r="K9">
        <v>10462</v>
      </c>
      <c r="L9">
        <v>100.55070000000001</v>
      </c>
      <c r="M9">
        <v>15.15</v>
      </c>
      <c r="N9">
        <v>559.52</v>
      </c>
    </row>
    <row r="10" spans="1:24" x14ac:dyDescent="0.3">
      <c r="A10" s="2">
        <v>42906</v>
      </c>
      <c r="B10" s="3">
        <v>0.34998842592592588</v>
      </c>
      <c r="C10">
        <v>336</v>
      </c>
      <c r="D10">
        <v>54.49</v>
      </c>
      <c r="E10">
        <v>32.930999999999997</v>
      </c>
      <c r="F10" s="5">
        <f t="shared" si="0"/>
        <v>75.971816999999987</v>
      </c>
      <c r="G10" s="5">
        <f t="shared" si="1"/>
        <v>483.54818299999999</v>
      </c>
      <c r="H10">
        <v>29.271000000000001</v>
      </c>
      <c r="I10">
        <v>3.4409999999999998</v>
      </c>
      <c r="J10">
        <v>7</v>
      </c>
      <c r="K10">
        <v>10532</v>
      </c>
      <c r="L10">
        <v>101.0569</v>
      </c>
      <c r="M10">
        <v>15.08</v>
      </c>
      <c r="N10">
        <v>559.52</v>
      </c>
    </row>
    <row r="11" spans="1:24" x14ac:dyDescent="0.3">
      <c r="A11" s="2">
        <v>42906</v>
      </c>
      <c r="B11" s="3">
        <v>0.35045138888888888</v>
      </c>
      <c r="C11">
        <v>376</v>
      </c>
      <c r="D11">
        <v>54.35</v>
      </c>
      <c r="E11">
        <v>37.292999999999999</v>
      </c>
      <c r="F11" s="5">
        <f t="shared" si="0"/>
        <v>86.034950999999992</v>
      </c>
      <c r="G11" s="5">
        <f t="shared" si="1"/>
        <v>473.485049</v>
      </c>
      <c r="H11">
        <v>29.292999999999999</v>
      </c>
      <c r="I11">
        <v>3.4409999999999998</v>
      </c>
      <c r="J11">
        <v>7.02</v>
      </c>
      <c r="K11">
        <v>10554</v>
      </c>
      <c r="L11">
        <v>101.0146</v>
      </c>
      <c r="M11">
        <v>15.32</v>
      </c>
      <c r="N11">
        <v>559.52</v>
      </c>
    </row>
    <row r="12" spans="1:24" x14ac:dyDescent="0.3">
      <c r="A12" s="2">
        <v>42906</v>
      </c>
      <c r="B12" s="3">
        <v>0.35068287037037038</v>
      </c>
      <c r="C12">
        <v>396</v>
      </c>
      <c r="D12">
        <v>54.04</v>
      </c>
      <c r="E12">
        <v>41.597000000000001</v>
      </c>
      <c r="F12" s="5">
        <f t="shared" si="0"/>
        <v>95.964279000000005</v>
      </c>
      <c r="G12" s="5">
        <f t="shared" si="1"/>
        <v>463.55572099999995</v>
      </c>
      <c r="H12">
        <v>29.308</v>
      </c>
      <c r="I12">
        <v>3.4409999999999998</v>
      </c>
      <c r="J12">
        <v>6.98</v>
      </c>
      <c r="K12">
        <v>10528</v>
      </c>
      <c r="L12">
        <v>100.3186</v>
      </c>
      <c r="M12">
        <v>16.03</v>
      </c>
      <c r="N12">
        <v>559.52</v>
      </c>
    </row>
    <row r="13" spans="1:24" x14ac:dyDescent="0.3">
      <c r="A13" s="2">
        <v>42906</v>
      </c>
      <c r="B13" s="3">
        <v>0.35113425925925923</v>
      </c>
      <c r="C13">
        <v>435</v>
      </c>
      <c r="D13">
        <v>53.91</v>
      </c>
      <c r="E13">
        <v>46.180999999999997</v>
      </c>
      <c r="F13" s="5">
        <f t="shared" si="0"/>
        <v>106.53956699999999</v>
      </c>
      <c r="G13" s="5">
        <f t="shared" si="1"/>
        <v>452.980433</v>
      </c>
      <c r="H13">
        <v>29.324000000000002</v>
      </c>
      <c r="I13">
        <v>3.4409999999999998</v>
      </c>
      <c r="J13">
        <v>6.95</v>
      </c>
      <c r="K13">
        <v>10582</v>
      </c>
      <c r="L13">
        <v>100.6073</v>
      </c>
      <c r="M13">
        <v>15.28</v>
      </c>
      <c r="N13">
        <v>559.52</v>
      </c>
    </row>
    <row r="14" spans="1:24" x14ac:dyDescent="0.3">
      <c r="A14" s="2">
        <v>42906</v>
      </c>
      <c r="B14" s="3">
        <v>0.35166666666666663</v>
      </c>
      <c r="C14">
        <v>481</v>
      </c>
      <c r="D14">
        <v>53.86</v>
      </c>
      <c r="E14">
        <v>50.296999999999997</v>
      </c>
      <c r="F14" s="5">
        <f t="shared" si="0"/>
        <v>116.03517899999999</v>
      </c>
      <c r="G14" s="5">
        <f t="shared" si="1"/>
        <v>443.48482100000001</v>
      </c>
      <c r="H14">
        <v>29.344000000000001</v>
      </c>
      <c r="I14">
        <v>3.411</v>
      </c>
      <c r="J14">
        <v>6.98</v>
      </c>
      <c r="K14">
        <v>10467</v>
      </c>
      <c r="L14">
        <v>99.382199999999997</v>
      </c>
      <c r="M14">
        <v>15.93</v>
      </c>
      <c r="N14">
        <v>559.52</v>
      </c>
    </row>
    <row r="15" spans="1:24" x14ac:dyDescent="0.3">
      <c r="A15" s="2">
        <v>42906</v>
      </c>
      <c r="B15" s="3">
        <v>0.35212962962962963</v>
      </c>
      <c r="C15">
        <v>521</v>
      </c>
      <c r="D15">
        <v>53.71</v>
      </c>
      <c r="E15">
        <v>54.563000000000002</v>
      </c>
      <c r="F15" s="5">
        <f t="shared" si="0"/>
        <v>125.876841</v>
      </c>
      <c r="G15" s="5">
        <f t="shared" si="1"/>
        <v>433.64315899999997</v>
      </c>
      <c r="H15">
        <v>29.358000000000001</v>
      </c>
      <c r="I15">
        <v>3.4409999999999998</v>
      </c>
      <c r="J15">
        <v>6.99</v>
      </c>
      <c r="K15">
        <v>10591</v>
      </c>
      <c r="L15">
        <v>100.3218</v>
      </c>
      <c r="M15">
        <v>15.04</v>
      </c>
      <c r="N15">
        <v>559.52</v>
      </c>
    </row>
    <row r="16" spans="1:24" x14ac:dyDescent="0.3">
      <c r="A16" s="2">
        <v>42906</v>
      </c>
      <c r="B16" s="3">
        <v>0.35259259259259257</v>
      </c>
      <c r="C16">
        <v>561</v>
      </c>
      <c r="D16">
        <v>53.51</v>
      </c>
      <c r="E16">
        <v>58.985999999999997</v>
      </c>
      <c r="F16" s="5">
        <f t="shared" si="0"/>
        <v>136.080702</v>
      </c>
      <c r="G16" s="5">
        <f t="shared" si="1"/>
        <v>423.43929800000001</v>
      </c>
      <c r="H16">
        <v>29.372</v>
      </c>
      <c r="I16">
        <v>3.411</v>
      </c>
      <c r="J16">
        <v>6.98</v>
      </c>
      <c r="K16">
        <v>10615</v>
      </c>
      <c r="L16">
        <v>100.2544</v>
      </c>
      <c r="M16">
        <v>15.39</v>
      </c>
      <c r="N16">
        <v>559.52</v>
      </c>
    </row>
    <row r="17" spans="1:14" x14ac:dyDescent="0.3">
      <c r="A17" s="2">
        <v>42906</v>
      </c>
      <c r="B17" s="3">
        <v>0.35297453703703702</v>
      </c>
      <c r="C17">
        <v>594</v>
      </c>
      <c r="D17">
        <v>53.35</v>
      </c>
      <c r="E17">
        <v>63.244999999999997</v>
      </c>
      <c r="F17" s="5">
        <f t="shared" si="0"/>
        <v>145.906215</v>
      </c>
      <c r="G17" s="5">
        <f t="shared" si="1"/>
        <v>413.61378500000001</v>
      </c>
      <c r="H17">
        <v>29.382000000000001</v>
      </c>
      <c r="I17">
        <v>3.411</v>
      </c>
      <c r="J17">
        <v>6.97</v>
      </c>
      <c r="K17">
        <v>10513</v>
      </c>
      <c r="L17">
        <v>99.039599999999993</v>
      </c>
      <c r="M17">
        <v>16.28</v>
      </c>
      <c r="N17">
        <v>559.52</v>
      </c>
    </row>
    <row r="18" spans="1:14" x14ac:dyDescent="0.3">
      <c r="A18" s="2">
        <v>42906</v>
      </c>
      <c r="B18" s="3">
        <v>0.35380787037037037</v>
      </c>
      <c r="C18">
        <v>666</v>
      </c>
      <c r="D18">
        <v>53.28</v>
      </c>
      <c r="E18">
        <v>67.688000000000002</v>
      </c>
      <c r="F18" s="5">
        <f t="shared" si="0"/>
        <v>156.156216</v>
      </c>
      <c r="G18" s="5">
        <f t="shared" si="1"/>
        <v>403.36378400000001</v>
      </c>
      <c r="H18">
        <v>29.405000000000001</v>
      </c>
      <c r="I18">
        <v>3.411</v>
      </c>
      <c r="J18">
        <v>6.99</v>
      </c>
      <c r="K18">
        <v>10501</v>
      </c>
      <c r="L18">
        <v>98.767700000000005</v>
      </c>
      <c r="M18">
        <v>15.78</v>
      </c>
      <c r="N18">
        <v>559.52</v>
      </c>
    </row>
    <row r="19" spans="1:14" x14ac:dyDescent="0.3">
      <c r="A19" s="2">
        <v>42906</v>
      </c>
      <c r="B19" s="3">
        <v>0.35434027777777777</v>
      </c>
      <c r="C19">
        <v>712</v>
      </c>
      <c r="D19">
        <v>53.18</v>
      </c>
      <c r="E19">
        <v>71.995000000000005</v>
      </c>
      <c r="F19" s="5">
        <f t="shared" si="0"/>
        <v>166.092465</v>
      </c>
      <c r="G19" s="5">
        <f t="shared" si="1"/>
        <v>393.42753499999998</v>
      </c>
      <c r="H19">
        <v>29.411000000000001</v>
      </c>
      <c r="I19">
        <v>3.411</v>
      </c>
      <c r="J19">
        <v>6.99</v>
      </c>
      <c r="K19">
        <v>10589</v>
      </c>
      <c r="L19">
        <v>99.446299999999994</v>
      </c>
      <c r="M19">
        <v>15.31</v>
      </c>
      <c r="N19">
        <v>559.52</v>
      </c>
    </row>
    <row r="20" spans="1:14" x14ac:dyDescent="0.3">
      <c r="A20" s="2">
        <v>42906</v>
      </c>
      <c r="B20" s="3">
        <v>0.35488425925925932</v>
      </c>
      <c r="C20">
        <v>759</v>
      </c>
      <c r="D20">
        <v>53.06</v>
      </c>
      <c r="E20">
        <v>76.322999999999993</v>
      </c>
      <c r="F20" s="5">
        <f t="shared" si="0"/>
        <v>176.07716099999999</v>
      </c>
      <c r="G20" s="5">
        <f t="shared" si="1"/>
        <v>383.44283899999999</v>
      </c>
      <c r="H20">
        <v>29.422999999999998</v>
      </c>
      <c r="I20">
        <v>3.411</v>
      </c>
      <c r="J20">
        <v>6.99</v>
      </c>
      <c r="K20">
        <v>10523</v>
      </c>
      <c r="L20">
        <v>98.640199999999993</v>
      </c>
      <c r="M20">
        <v>15.56</v>
      </c>
      <c r="N20">
        <v>559.52</v>
      </c>
    </row>
    <row r="21" spans="1:14" x14ac:dyDescent="0.3">
      <c r="A21" s="2">
        <v>42906</v>
      </c>
      <c r="B21" s="3">
        <v>0.35533564814814816</v>
      </c>
      <c r="C21">
        <v>798</v>
      </c>
      <c r="D21">
        <v>52.95</v>
      </c>
      <c r="E21">
        <v>80.578999999999994</v>
      </c>
      <c r="F21" s="5">
        <f t="shared" si="0"/>
        <v>185.89575299999998</v>
      </c>
      <c r="G21" s="5">
        <f t="shared" si="1"/>
        <v>373.62424699999997</v>
      </c>
      <c r="H21">
        <v>29.434000000000001</v>
      </c>
      <c r="I21">
        <v>3.4409999999999998</v>
      </c>
      <c r="J21">
        <v>6.95</v>
      </c>
      <c r="K21">
        <v>10430</v>
      </c>
      <c r="L21">
        <v>97.600300000000004</v>
      </c>
      <c r="M21">
        <v>15.93</v>
      </c>
      <c r="N21">
        <v>559.52</v>
      </c>
    </row>
    <row r="22" spans="1:14" x14ac:dyDescent="0.3">
      <c r="A22" s="2">
        <v>42906</v>
      </c>
      <c r="B22" s="3">
        <v>0.35586805555555556</v>
      </c>
      <c r="C22">
        <v>844</v>
      </c>
      <c r="D22">
        <v>52.76</v>
      </c>
      <c r="E22">
        <v>84.929000000000002</v>
      </c>
      <c r="F22" s="5">
        <f t="shared" si="0"/>
        <v>195.93120300000001</v>
      </c>
      <c r="G22" s="5">
        <f t="shared" si="1"/>
        <v>363.588797</v>
      </c>
      <c r="H22">
        <v>29.448</v>
      </c>
      <c r="I22">
        <v>3.411</v>
      </c>
      <c r="J22">
        <v>6.97</v>
      </c>
      <c r="K22">
        <v>10237</v>
      </c>
      <c r="L22">
        <v>95.517099999999999</v>
      </c>
      <c r="M22">
        <v>16.63</v>
      </c>
      <c r="N22">
        <v>559.52</v>
      </c>
    </row>
    <row r="23" spans="1:14" x14ac:dyDescent="0.3">
      <c r="A23" s="2">
        <v>42906</v>
      </c>
      <c r="B23" s="3">
        <v>0.35633101851851851</v>
      </c>
      <c r="C23">
        <v>884</v>
      </c>
      <c r="D23">
        <v>52.35</v>
      </c>
      <c r="E23">
        <v>89.274000000000001</v>
      </c>
      <c r="F23" s="5">
        <f t="shared" si="0"/>
        <v>205.955118</v>
      </c>
      <c r="G23" s="5">
        <f t="shared" si="1"/>
        <v>353.56488200000001</v>
      </c>
      <c r="H23">
        <v>29.457000000000001</v>
      </c>
      <c r="I23">
        <v>3.411</v>
      </c>
      <c r="J23">
        <v>6.93</v>
      </c>
      <c r="K23">
        <v>9966</v>
      </c>
      <c r="L23">
        <v>92.465100000000007</v>
      </c>
      <c r="M23">
        <v>18</v>
      </c>
      <c r="N23">
        <v>559.52</v>
      </c>
    </row>
    <row r="24" spans="1:14" x14ac:dyDescent="0.3">
      <c r="A24" s="2">
        <v>42906</v>
      </c>
      <c r="B24" s="3">
        <v>0.35686342592592596</v>
      </c>
      <c r="C24">
        <v>930</v>
      </c>
      <c r="D24">
        <v>51.23</v>
      </c>
      <c r="E24">
        <v>93.733999999999995</v>
      </c>
      <c r="F24" s="5">
        <f t="shared" si="0"/>
        <v>216.24433799999997</v>
      </c>
      <c r="G24" s="5">
        <f t="shared" si="1"/>
        <v>343.27566200000001</v>
      </c>
      <c r="H24">
        <v>29.466000000000001</v>
      </c>
      <c r="I24">
        <v>3.411</v>
      </c>
      <c r="J24">
        <v>6.92</v>
      </c>
      <c r="K24">
        <v>8879</v>
      </c>
      <c r="L24">
        <v>81.187299999999993</v>
      </c>
      <c r="M24">
        <v>20.53</v>
      </c>
      <c r="N24">
        <v>559.52</v>
      </c>
    </row>
    <row r="25" spans="1:14" x14ac:dyDescent="0.3">
      <c r="A25" s="2">
        <v>42906</v>
      </c>
      <c r="B25" s="3">
        <v>0.35824074074074069</v>
      </c>
      <c r="C25">
        <v>1049</v>
      </c>
      <c r="D25">
        <v>50.99</v>
      </c>
      <c r="E25">
        <v>96.251999999999995</v>
      </c>
      <c r="F25" s="5">
        <f t="shared" si="0"/>
        <v>222.05336399999999</v>
      </c>
      <c r="G25" s="5">
        <f t="shared" si="1"/>
        <v>337.46663599999999</v>
      </c>
      <c r="H25">
        <v>29.491</v>
      </c>
      <c r="I25">
        <v>3.411</v>
      </c>
      <c r="J25">
        <v>6.89</v>
      </c>
      <c r="K25">
        <v>7174</v>
      </c>
      <c r="L25">
        <v>65.331000000000003</v>
      </c>
      <c r="M25">
        <v>21.08</v>
      </c>
      <c r="N25">
        <v>559.52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7360-1558-4D23-8460-6EDDEB164D81}">
  <sheetPr codeName="Sheet36"/>
  <dimension ref="A1:X33"/>
  <sheetViews>
    <sheetView workbookViewId="0">
      <pane ySplit="1" topLeftCell="A14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42927</v>
      </c>
      <c r="B2" s="3">
        <v>0.47961805555555559</v>
      </c>
      <c r="C2">
        <v>226</v>
      </c>
      <c r="D2">
        <v>79.95</v>
      </c>
      <c r="E2">
        <v>0.88900000000000001</v>
      </c>
      <c r="F2" s="5">
        <f>E2*2.307</f>
        <v>2.0509230000000001</v>
      </c>
      <c r="G2" s="5">
        <f>N2-F2</f>
        <v>576.02907700000003</v>
      </c>
      <c r="H2">
        <v>29.324000000000002</v>
      </c>
      <c r="I2">
        <v>3.2050000000000001</v>
      </c>
      <c r="J2">
        <v>8.2200000000000006</v>
      </c>
      <c r="K2">
        <v>10072</v>
      </c>
      <c r="L2">
        <v>128.24189999999999</v>
      </c>
      <c r="M2">
        <v>31.33</v>
      </c>
      <c r="N2">
        <v>578.08000000000004</v>
      </c>
      <c r="O2">
        <v>520.92200000000003</v>
      </c>
      <c r="P2">
        <v>0.5</v>
      </c>
      <c r="Q2">
        <v>8335</v>
      </c>
      <c r="R2">
        <v>1048</v>
      </c>
      <c r="S2">
        <v>4286</v>
      </c>
      <c r="T2">
        <v>312</v>
      </c>
      <c r="U2">
        <v>2376</v>
      </c>
      <c r="V2">
        <v>65</v>
      </c>
      <c r="W2">
        <v>0.41</v>
      </c>
      <c r="X2" t="s">
        <v>95</v>
      </c>
    </row>
    <row r="3" spans="1:24" x14ac:dyDescent="0.3">
      <c r="A3" s="2">
        <v>42927</v>
      </c>
      <c r="B3" s="3">
        <v>0.47978009259259258</v>
      </c>
      <c r="C3">
        <v>240</v>
      </c>
      <c r="D3">
        <v>79.930000000000007</v>
      </c>
      <c r="E3">
        <v>0.91800000000000004</v>
      </c>
      <c r="F3" s="5">
        <f t="shared" ref="F3:F33" si="0">E3*2.307</f>
        <v>2.117826</v>
      </c>
      <c r="G3" s="5">
        <f t="shared" ref="G3:G33" si="1">N3-F3</f>
        <v>575.962174</v>
      </c>
      <c r="H3">
        <v>29.321999999999999</v>
      </c>
      <c r="I3">
        <v>3.2050000000000001</v>
      </c>
      <c r="J3">
        <v>8.25</v>
      </c>
      <c r="K3">
        <v>10071</v>
      </c>
      <c r="L3">
        <v>128.2098</v>
      </c>
      <c r="M3">
        <v>31.33</v>
      </c>
      <c r="N3">
        <v>578.08000000000004</v>
      </c>
    </row>
    <row r="4" spans="1:24" x14ac:dyDescent="0.3">
      <c r="A4" s="2">
        <v>42927</v>
      </c>
      <c r="B4" s="3">
        <v>0.48069444444444448</v>
      </c>
      <c r="C4">
        <v>319</v>
      </c>
      <c r="D4">
        <v>79.599999999999994</v>
      </c>
      <c r="E4">
        <v>2.2090000000000001</v>
      </c>
      <c r="F4" s="5">
        <f t="shared" si="0"/>
        <v>5.0961629999999998</v>
      </c>
      <c r="G4" s="5">
        <f t="shared" si="1"/>
        <v>572.98383699999999</v>
      </c>
      <c r="H4">
        <v>29.31</v>
      </c>
      <c r="I4">
        <v>3.2349999999999999</v>
      </c>
      <c r="J4">
        <v>8.52</v>
      </c>
      <c r="K4">
        <v>10225</v>
      </c>
      <c r="L4">
        <v>129.8005</v>
      </c>
      <c r="M4">
        <v>31.31</v>
      </c>
      <c r="N4">
        <v>578.08000000000004</v>
      </c>
    </row>
    <row r="5" spans="1:24" x14ac:dyDescent="0.3">
      <c r="A5" s="2">
        <v>42927</v>
      </c>
      <c r="B5" s="3">
        <v>0.48137731481481483</v>
      </c>
      <c r="C5">
        <v>378</v>
      </c>
      <c r="D5">
        <v>78.599999999999994</v>
      </c>
      <c r="E5">
        <v>3.47</v>
      </c>
      <c r="F5" s="5">
        <f t="shared" si="0"/>
        <v>8.0052900000000005</v>
      </c>
      <c r="G5" s="5">
        <f t="shared" si="1"/>
        <v>570.0747100000001</v>
      </c>
      <c r="H5">
        <v>29.318000000000001</v>
      </c>
      <c r="I5">
        <v>3.2349999999999999</v>
      </c>
      <c r="J5">
        <v>8.74</v>
      </c>
      <c r="K5">
        <v>10188</v>
      </c>
      <c r="L5">
        <v>127.9922</v>
      </c>
      <c r="M5">
        <v>31.07</v>
      </c>
      <c r="N5">
        <v>578.08000000000004</v>
      </c>
    </row>
    <row r="6" spans="1:24" x14ac:dyDescent="0.3">
      <c r="A6" s="2">
        <v>42927</v>
      </c>
      <c r="B6" s="3">
        <v>0.48175925925925928</v>
      </c>
      <c r="C6">
        <v>411</v>
      </c>
      <c r="D6">
        <v>72.23</v>
      </c>
      <c r="E6">
        <v>4.7309999999999999</v>
      </c>
      <c r="F6" s="5">
        <f t="shared" si="0"/>
        <v>10.914417</v>
      </c>
      <c r="G6" s="5">
        <f t="shared" si="1"/>
        <v>567.16558300000008</v>
      </c>
      <c r="H6">
        <v>29.312000000000001</v>
      </c>
      <c r="I6">
        <v>3.1760000000000002</v>
      </c>
      <c r="J6">
        <v>8.77</v>
      </c>
      <c r="K6">
        <v>11041</v>
      </c>
      <c r="L6">
        <v>129.85050000000001</v>
      </c>
      <c r="M6">
        <v>23.64</v>
      </c>
      <c r="N6">
        <v>578.08000000000004</v>
      </c>
    </row>
    <row r="7" spans="1:24" x14ac:dyDescent="0.3">
      <c r="A7" s="2">
        <v>42927</v>
      </c>
      <c r="B7" s="3">
        <v>0.48275462962962962</v>
      </c>
      <c r="C7">
        <v>497</v>
      </c>
      <c r="D7">
        <v>63.31</v>
      </c>
      <c r="E7">
        <v>6.0810000000000004</v>
      </c>
      <c r="F7" s="5">
        <f t="shared" si="0"/>
        <v>14.028867</v>
      </c>
      <c r="G7" s="5">
        <f t="shared" si="1"/>
        <v>564.05113300000005</v>
      </c>
      <c r="H7">
        <v>29.291</v>
      </c>
      <c r="I7">
        <v>3.2349999999999999</v>
      </c>
      <c r="J7">
        <v>8.73</v>
      </c>
      <c r="K7">
        <v>11763</v>
      </c>
      <c r="L7">
        <v>125.4028</v>
      </c>
      <c r="M7">
        <v>16.87</v>
      </c>
      <c r="N7">
        <v>578.08000000000004</v>
      </c>
    </row>
    <row r="8" spans="1:24" x14ac:dyDescent="0.3">
      <c r="A8" s="2">
        <v>42927</v>
      </c>
      <c r="B8" s="3">
        <v>0.48328703703703701</v>
      </c>
      <c r="C8">
        <v>543</v>
      </c>
      <c r="D8">
        <v>60.88</v>
      </c>
      <c r="E8">
        <v>10.471</v>
      </c>
      <c r="F8" s="5">
        <f t="shared" si="0"/>
        <v>24.156596999999998</v>
      </c>
      <c r="G8" s="5">
        <f t="shared" si="1"/>
        <v>553.92340300000001</v>
      </c>
      <c r="H8">
        <v>29.256</v>
      </c>
      <c r="I8">
        <v>3.2349999999999999</v>
      </c>
      <c r="J8">
        <v>8.67</v>
      </c>
      <c r="K8">
        <v>11061</v>
      </c>
      <c r="L8">
        <v>114.7546</v>
      </c>
      <c r="M8">
        <v>15.39</v>
      </c>
      <c r="N8">
        <v>578.08000000000004</v>
      </c>
    </row>
    <row r="9" spans="1:24" x14ac:dyDescent="0.3">
      <c r="A9" s="2">
        <v>42927</v>
      </c>
      <c r="B9" s="3">
        <v>0.48381944444444441</v>
      </c>
      <c r="C9">
        <v>589</v>
      </c>
      <c r="D9">
        <v>59.76</v>
      </c>
      <c r="E9">
        <v>14.766999999999999</v>
      </c>
      <c r="F9" s="5">
        <f t="shared" si="0"/>
        <v>34.067468999999996</v>
      </c>
      <c r="G9" s="5">
        <f t="shared" si="1"/>
        <v>544.01253100000008</v>
      </c>
      <c r="H9">
        <v>29.228000000000002</v>
      </c>
      <c r="I9">
        <v>3.2050000000000001</v>
      </c>
      <c r="J9">
        <v>8.61</v>
      </c>
      <c r="K9">
        <v>10349</v>
      </c>
      <c r="L9">
        <v>106.0568</v>
      </c>
      <c r="M9">
        <v>14.49</v>
      </c>
      <c r="N9">
        <v>578.08000000000004</v>
      </c>
    </row>
    <row r="10" spans="1:24" x14ac:dyDescent="0.3">
      <c r="A10" s="2">
        <v>42927</v>
      </c>
      <c r="B10" s="3">
        <v>0.48420138888888892</v>
      </c>
      <c r="C10">
        <v>622</v>
      </c>
      <c r="D10">
        <v>59.4</v>
      </c>
      <c r="E10">
        <v>19.064</v>
      </c>
      <c r="F10" s="5">
        <f t="shared" si="0"/>
        <v>43.980648000000002</v>
      </c>
      <c r="G10" s="5">
        <f t="shared" si="1"/>
        <v>534.09935200000007</v>
      </c>
      <c r="H10">
        <v>29.245000000000001</v>
      </c>
      <c r="I10">
        <v>3.1760000000000002</v>
      </c>
      <c r="J10">
        <v>8.56</v>
      </c>
      <c r="K10">
        <v>10042</v>
      </c>
      <c r="L10">
        <v>102.4054</v>
      </c>
      <c r="M10">
        <v>14.21</v>
      </c>
      <c r="N10">
        <v>578.08000000000004</v>
      </c>
    </row>
    <row r="11" spans="1:24" x14ac:dyDescent="0.3">
      <c r="A11" s="2">
        <v>42927</v>
      </c>
      <c r="B11" s="3">
        <v>0.48451388888888891</v>
      </c>
      <c r="C11">
        <v>649</v>
      </c>
      <c r="D11">
        <v>59.18</v>
      </c>
      <c r="E11">
        <v>23.391999999999999</v>
      </c>
      <c r="F11" s="5">
        <f t="shared" si="0"/>
        <v>53.965343999999995</v>
      </c>
      <c r="G11" s="5">
        <f t="shared" si="1"/>
        <v>524.11465600000008</v>
      </c>
      <c r="H11">
        <v>29.253</v>
      </c>
      <c r="I11">
        <v>3.1760000000000002</v>
      </c>
      <c r="J11">
        <v>8.5</v>
      </c>
      <c r="K11">
        <v>10022</v>
      </c>
      <c r="L11">
        <v>101.9229</v>
      </c>
      <c r="M11">
        <v>14.11</v>
      </c>
      <c r="N11">
        <v>578.08000000000004</v>
      </c>
    </row>
    <row r="12" spans="1:24" x14ac:dyDescent="0.3">
      <c r="A12" s="2">
        <v>42927</v>
      </c>
      <c r="B12" s="3">
        <v>0.48504629629629631</v>
      </c>
      <c r="C12">
        <v>695</v>
      </c>
      <c r="D12">
        <v>58.83</v>
      </c>
      <c r="E12">
        <v>27.785</v>
      </c>
      <c r="F12" s="5">
        <f t="shared" si="0"/>
        <v>64.099994999999993</v>
      </c>
      <c r="G12" s="5">
        <f t="shared" si="1"/>
        <v>513.98000500000001</v>
      </c>
      <c r="H12">
        <v>29.277000000000001</v>
      </c>
      <c r="I12">
        <v>3.2050000000000001</v>
      </c>
      <c r="J12">
        <v>8.4600000000000009</v>
      </c>
      <c r="K12">
        <v>9844</v>
      </c>
      <c r="L12">
        <v>99.596599999999995</v>
      </c>
      <c r="M12">
        <v>13.98</v>
      </c>
      <c r="N12">
        <v>578.08000000000004</v>
      </c>
    </row>
    <row r="13" spans="1:24" x14ac:dyDescent="0.3">
      <c r="A13" s="2">
        <v>42927</v>
      </c>
      <c r="B13" s="3">
        <v>0.48565972222222226</v>
      </c>
      <c r="C13">
        <v>748</v>
      </c>
      <c r="D13">
        <v>58.51</v>
      </c>
      <c r="E13">
        <v>32.075000000000003</v>
      </c>
      <c r="F13" s="5">
        <f t="shared" si="0"/>
        <v>73.997025000000008</v>
      </c>
      <c r="G13" s="5">
        <f t="shared" si="1"/>
        <v>504.08297500000003</v>
      </c>
      <c r="H13">
        <v>29.312999999999999</v>
      </c>
      <c r="I13">
        <v>3.2349999999999999</v>
      </c>
      <c r="J13">
        <v>8.3800000000000008</v>
      </c>
      <c r="K13">
        <v>9856</v>
      </c>
      <c r="L13">
        <v>99.219899999999996</v>
      </c>
      <c r="M13">
        <v>13.91</v>
      </c>
      <c r="N13">
        <v>578.08000000000004</v>
      </c>
    </row>
    <row r="14" spans="1:24" x14ac:dyDescent="0.3">
      <c r="A14" s="2">
        <v>42927</v>
      </c>
      <c r="B14" s="3">
        <v>0.48663194444444446</v>
      </c>
      <c r="C14">
        <v>832</v>
      </c>
      <c r="D14">
        <v>58.07</v>
      </c>
      <c r="E14">
        <v>36.450000000000003</v>
      </c>
      <c r="F14" s="5">
        <f t="shared" si="0"/>
        <v>84.090150000000008</v>
      </c>
      <c r="G14" s="5">
        <f t="shared" si="1"/>
        <v>493.98985000000005</v>
      </c>
      <c r="H14">
        <v>29.347999999999999</v>
      </c>
      <c r="I14">
        <v>3.2050000000000001</v>
      </c>
      <c r="J14">
        <v>8.32</v>
      </c>
      <c r="K14">
        <v>9898</v>
      </c>
      <c r="L14">
        <v>98.995099999999994</v>
      </c>
      <c r="M14">
        <v>13.77</v>
      </c>
      <c r="N14">
        <v>578.08000000000004</v>
      </c>
    </row>
    <row r="15" spans="1:24" x14ac:dyDescent="0.3">
      <c r="A15" s="2">
        <v>42927</v>
      </c>
      <c r="B15" s="3">
        <v>0.48693287037037036</v>
      </c>
      <c r="C15">
        <v>858</v>
      </c>
      <c r="D15">
        <v>57.77</v>
      </c>
      <c r="E15">
        <v>40.759</v>
      </c>
      <c r="F15" s="5">
        <f t="shared" si="0"/>
        <v>94.031013000000002</v>
      </c>
      <c r="G15" s="5">
        <f t="shared" si="1"/>
        <v>484.04898700000001</v>
      </c>
      <c r="H15">
        <v>29.347999999999999</v>
      </c>
      <c r="I15">
        <v>3.2349999999999999</v>
      </c>
      <c r="J15">
        <v>8.27</v>
      </c>
      <c r="K15">
        <v>9965</v>
      </c>
      <c r="L15">
        <v>99.295900000000003</v>
      </c>
      <c r="M15">
        <v>13.68</v>
      </c>
      <c r="N15">
        <v>578.08000000000004</v>
      </c>
    </row>
    <row r="16" spans="1:24" x14ac:dyDescent="0.3">
      <c r="A16" s="2">
        <v>42927</v>
      </c>
      <c r="B16" s="3">
        <v>0.49008101851851849</v>
      </c>
      <c r="C16">
        <v>132</v>
      </c>
      <c r="D16">
        <v>57.71</v>
      </c>
      <c r="E16">
        <v>40.798999999999999</v>
      </c>
      <c r="F16" s="5">
        <f t="shared" si="0"/>
        <v>94.12329299999999</v>
      </c>
      <c r="G16" s="5">
        <f t="shared" si="1"/>
        <v>483.95670700000005</v>
      </c>
      <c r="H16">
        <v>29.38</v>
      </c>
      <c r="I16">
        <v>3.2349999999999999</v>
      </c>
      <c r="J16">
        <v>8.07</v>
      </c>
      <c r="K16">
        <v>9996</v>
      </c>
      <c r="L16">
        <v>99.423299999999998</v>
      </c>
      <c r="M16">
        <v>13.66</v>
      </c>
      <c r="N16">
        <v>578.08000000000004</v>
      </c>
    </row>
    <row r="17" spans="1:14" x14ac:dyDescent="0.3">
      <c r="A17" s="2">
        <v>42927</v>
      </c>
      <c r="B17" s="3">
        <v>0.49054398148148143</v>
      </c>
      <c r="C17">
        <v>172</v>
      </c>
      <c r="D17">
        <v>57.4</v>
      </c>
      <c r="E17">
        <v>45.121000000000002</v>
      </c>
      <c r="F17" s="5">
        <f t="shared" si="0"/>
        <v>104.09414700000001</v>
      </c>
      <c r="G17" s="5">
        <f t="shared" si="1"/>
        <v>473.98585300000002</v>
      </c>
      <c r="H17">
        <v>29.375</v>
      </c>
      <c r="I17">
        <v>3.2050000000000001</v>
      </c>
      <c r="J17">
        <v>8.06</v>
      </c>
      <c r="K17">
        <v>10037</v>
      </c>
      <c r="L17">
        <v>99.470699999999994</v>
      </c>
      <c r="M17">
        <v>13.44</v>
      </c>
      <c r="N17">
        <v>578.08000000000004</v>
      </c>
    </row>
    <row r="18" spans="1:14" x14ac:dyDescent="0.3">
      <c r="A18" s="2">
        <v>42927</v>
      </c>
      <c r="B18" s="3">
        <v>0.49099537037037039</v>
      </c>
      <c r="C18">
        <v>211</v>
      </c>
      <c r="D18">
        <v>57.15</v>
      </c>
      <c r="E18">
        <v>49.415999999999997</v>
      </c>
      <c r="F18" s="5">
        <f t="shared" si="0"/>
        <v>114.00271199999999</v>
      </c>
      <c r="G18" s="5">
        <f t="shared" si="1"/>
        <v>464.07728800000007</v>
      </c>
      <c r="H18">
        <v>29.372</v>
      </c>
      <c r="I18">
        <v>3.2050000000000001</v>
      </c>
      <c r="J18">
        <v>8.0500000000000007</v>
      </c>
      <c r="K18">
        <v>9974</v>
      </c>
      <c r="L18">
        <v>98.556299999999993</v>
      </c>
      <c r="M18">
        <v>13.83</v>
      </c>
      <c r="N18">
        <v>578.08000000000004</v>
      </c>
    </row>
    <row r="19" spans="1:14" x14ac:dyDescent="0.3">
      <c r="A19" s="2">
        <v>42927</v>
      </c>
      <c r="B19" s="3">
        <v>0.49138888888888888</v>
      </c>
      <c r="C19">
        <v>245</v>
      </c>
      <c r="D19">
        <v>56.99</v>
      </c>
      <c r="E19">
        <v>53.680999999999997</v>
      </c>
      <c r="F19" s="5">
        <f t="shared" si="0"/>
        <v>123.84206699999999</v>
      </c>
      <c r="G19" s="5">
        <f t="shared" si="1"/>
        <v>454.23793300000006</v>
      </c>
      <c r="H19">
        <v>29.38</v>
      </c>
      <c r="I19">
        <v>3.2050000000000001</v>
      </c>
      <c r="J19">
        <v>8.02</v>
      </c>
      <c r="K19">
        <v>10040</v>
      </c>
      <c r="L19">
        <v>98.986400000000003</v>
      </c>
      <c r="M19">
        <v>13.92</v>
      </c>
      <c r="N19">
        <v>578.08000000000004</v>
      </c>
    </row>
    <row r="20" spans="1:14" x14ac:dyDescent="0.3">
      <c r="A20" s="2">
        <v>42927</v>
      </c>
      <c r="B20" s="3">
        <v>0.49153935185185182</v>
      </c>
      <c r="C20">
        <v>258</v>
      </c>
      <c r="D20">
        <v>57</v>
      </c>
      <c r="E20">
        <v>53.703000000000003</v>
      </c>
      <c r="F20" s="5">
        <f t="shared" si="0"/>
        <v>123.892821</v>
      </c>
      <c r="G20" s="5">
        <f t="shared" si="1"/>
        <v>454.18717900000001</v>
      </c>
      <c r="H20">
        <v>29.388000000000002</v>
      </c>
      <c r="I20">
        <v>3.1760000000000002</v>
      </c>
      <c r="J20">
        <v>8</v>
      </c>
      <c r="K20">
        <v>10056</v>
      </c>
      <c r="L20">
        <v>99.123599999999996</v>
      </c>
      <c r="M20">
        <v>13.88</v>
      </c>
      <c r="N20">
        <v>578.08000000000004</v>
      </c>
    </row>
    <row r="21" spans="1:14" x14ac:dyDescent="0.3">
      <c r="A21" s="2">
        <v>42927</v>
      </c>
      <c r="B21" s="3">
        <v>0.49207175925925922</v>
      </c>
      <c r="C21">
        <v>304</v>
      </c>
      <c r="D21">
        <v>56.75</v>
      </c>
      <c r="E21">
        <v>58.097000000000001</v>
      </c>
      <c r="F21" s="5">
        <f t="shared" si="0"/>
        <v>134.02977899999999</v>
      </c>
      <c r="G21" s="5">
        <f t="shared" si="1"/>
        <v>444.05022100000008</v>
      </c>
      <c r="H21">
        <v>29.402000000000001</v>
      </c>
      <c r="I21">
        <v>3.2050000000000001</v>
      </c>
      <c r="J21">
        <v>7.97</v>
      </c>
      <c r="K21">
        <v>10147</v>
      </c>
      <c r="L21">
        <v>99.672300000000007</v>
      </c>
      <c r="M21">
        <v>13.96</v>
      </c>
      <c r="N21">
        <v>578.08000000000004</v>
      </c>
    </row>
    <row r="22" spans="1:14" x14ac:dyDescent="0.3">
      <c r="A22" s="2">
        <v>42927</v>
      </c>
      <c r="B22" s="3">
        <v>0.49291666666666667</v>
      </c>
      <c r="C22">
        <v>377</v>
      </c>
      <c r="D22">
        <v>56.58</v>
      </c>
      <c r="E22">
        <v>62.447000000000003</v>
      </c>
      <c r="F22" s="5">
        <f t="shared" si="0"/>
        <v>144.06522900000002</v>
      </c>
      <c r="G22" s="5">
        <f t="shared" si="1"/>
        <v>434.014771</v>
      </c>
      <c r="H22">
        <v>29.422999999999998</v>
      </c>
      <c r="I22">
        <v>3.2050000000000001</v>
      </c>
      <c r="J22">
        <v>7.94</v>
      </c>
      <c r="K22">
        <v>10015</v>
      </c>
      <c r="L22">
        <v>98.098200000000006</v>
      </c>
      <c r="M22">
        <v>14.38</v>
      </c>
      <c r="N22">
        <v>578.08000000000004</v>
      </c>
    </row>
    <row r="23" spans="1:14" x14ac:dyDescent="0.3">
      <c r="A23" s="2">
        <v>42927</v>
      </c>
      <c r="B23" s="3">
        <v>0.49337962962962961</v>
      </c>
      <c r="C23">
        <v>417</v>
      </c>
      <c r="D23">
        <v>56.31</v>
      </c>
      <c r="E23">
        <v>66.769000000000005</v>
      </c>
      <c r="F23" s="5">
        <f t="shared" si="0"/>
        <v>154.03608300000002</v>
      </c>
      <c r="G23" s="5">
        <f t="shared" si="1"/>
        <v>424.04391700000002</v>
      </c>
      <c r="H23">
        <v>29.42</v>
      </c>
      <c r="I23">
        <v>3.2050000000000001</v>
      </c>
      <c r="J23">
        <v>7.93</v>
      </c>
      <c r="K23">
        <v>10206</v>
      </c>
      <c r="L23">
        <v>99.6477</v>
      </c>
      <c r="M23">
        <v>14.51</v>
      </c>
      <c r="N23">
        <v>578.08000000000004</v>
      </c>
    </row>
    <row r="24" spans="1:14" x14ac:dyDescent="0.3">
      <c r="A24" s="2">
        <v>42927</v>
      </c>
      <c r="B24" s="3">
        <v>0.4939236111111111</v>
      </c>
      <c r="C24">
        <v>464</v>
      </c>
      <c r="D24">
        <v>56.13</v>
      </c>
      <c r="E24">
        <v>71.090999999999994</v>
      </c>
      <c r="F24" s="5">
        <f t="shared" si="0"/>
        <v>164.00693699999999</v>
      </c>
      <c r="G24" s="5">
        <f t="shared" si="1"/>
        <v>414.07306300000005</v>
      </c>
      <c r="H24">
        <v>29.431000000000001</v>
      </c>
      <c r="I24">
        <v>3.1760000000000002</v>
      </c>
      <c r="J24">
        <v>7.88</v>
      </c>
      <c r="K24">
        <v>10105</v>
      </c>
      <c r="L24">
        <v>98.413300000000007</v>
      </c>
      <c r="M24">
        <v>14.81</v>
      </c>
      <c r="N24">
        <v>578.08000000000004</v>
      </c>
    </row>
    <row r="25" spans="1:14" x14ac:dyDescent="0.3">
      <c r="A25" s="2">
        <v>42927</v>
      </c>
      <c r="B25" s="3">
        <v>0.49438657407407405</v>
      </c>
      <c r="C25">
        <v>504</v>
      </c>
      <c r="D25">
        <v>55.83</v>
      </c>
      <c r="E25">
        <v>75.441999999999993</v>
      </c>
      <c r="F25" s="5">
        <f t="shared" si="0"/>
        <v>174.04469399999999</v>
      </c>
      <c r="G25" s="5">
        <f t="shared" si="1"/>
        <v>404.03530600000005</v>
      </c>
      <c r="H25">
        <v>29.443999999999999</v>
      </c>
      <c r="I25">
        <v>3.2050000000000001</v>
      </c>
      <c r="J25">
        <v>7.86</v>
      </c>
      <c r="K25">
        <v>10061</v>
      </c>
      <c r="L25">
        <v>97.570899999999995</v>
      </c>
      <c r="M25">
        <v>15.04</v>
      </c>
      <c r="N25">
        <v>578.08000000000004</v>
      </c>
    </row>
    <row r="26" spans="1:14" x14ac:dyDescent="0.3">
      <c r="A26" s="2">
        <v>42927</v>
      </c>
      <c r="B26" s="3">
        <v>0.49484953703703699</v>
      </c>
      <c r="C26">
        <v>544</v>
      </c>
      <c r="D26">
        <v>55.61</v>
      </c>
      <c r="E26">
        <v>79.75</v>
      </c>
      <c r="F26" s="5">
        <f t="shared" si="0"/>
        <v>183.98325</v>
      </c>
      <c r="G26" s="5">
        <f t="shared" si="1"/>
        <v>394.09675000000004</v>
      </c>
      <c r="H26">
        <v>29.452000000000002</v>
      </c>
      <c r="I26">
        <v>3.2050000000000001</v>
      </c>
      <c r="J26">
        <v>7.83</v>
      </c>
      <c r="K26">
        <v>9957</v>
      </c>
      <c r="L26">
        <v>96.275300000000001</v>
      </c>
      <c r="M26">
        <v>15.22</v>
      </c>
      <c r="N26">
        <v>578.08000000000004</v>
      </c>
    </row>
    <row r="27" spans="1:14" x14ac:dyDescent="0.3">
      <c r="A27" s="2">
        <v>42927</v>
      </c>
      <c r="B27" s="3">
        <v>0.49530092592592595</v>
      </c>
      <c r="C27">
        <v>583</v>
      </c>
      <c r="D27">
        <v>55.44</v>
      </c>
      <c r="E27">
        <v>84.099000000000004</v>
      </c>
      <c r="F27" s="5">
        <f t="shared" si="0"/>
        <v>194.01639299999999</v>
      </c>
      <c r="G27" s="5">
        <f t="shared" si="1"/>
        <v>384.06360700000005</v>
      </c>
      <c r="H27">
        <v>29.463000000000001</v>
      </c>
      <c r="I27">
        <v>3.2050000000000001</v>
      </c>
      <c r="J27">
        <v>7.85</v>
      </c>
      <c r="K27">
        <v>9918</v>
      </c>
      <c r="L27">
        <v>95.661900000000003</v>
      </c>
      <c r="M27">
        <v>15.32</v>
      </c>
      <c r="N27">
        <v>578.08000000000004</v>
      </c>
    </row>
    <row r="28" spans="1:14" x14ac:dyDescent="0.3">
      <c r="A28" s="2">
        <v>42927</v>
      </c>
      <c r="B28" s="3">
        <v>0.4956828703703704</v>
      </c>
      <c r="C28">
        <v>616</v>
      </c>
      <c r="D28">
        <v>55.18</v>
      </c>
      <c r="E28">
        <v>88.441999999999993</v>
      </c>
      <c r="F28" s="5">
        <f t="shared" si="0"/>
        <v>204.03569399999998</v>
      </c>
      <c r="G28" s="5">
        <f t="shared" si="1"/>
        <v>374.04430600000006</v>
      </c>
      <c r="H28">
        <v>29.471</v>
      </c>
      <c r="I28">
        <v>3.2050000000000001</v>
      </c>
      <c r="J28">
        <v>7.81</v>
      </c>
      <c r="K28">
        <v>9763</v>
      </c>
      <c r="L28">
        <v>93.835700000000003</v>
      </c>
      <c r="M28">
        <v>15.58</v>
      </c>
      <c r="N28">
        <v>578.08000000000004</v>
      </c>
    </row>
    <row r="29" spans="1:14" x14ac:dyDescent="0.3">
      <c r="A29" s="2">
        <v>42927</v>
      </c>
      <c r="B29" s="3">
        <v>0.49637731481481479</v>
      </c>
      <c r="C29">
        <v>676</v>
      </c>
      <c r="D29">
        <v>54.62</v>
      </c>
      <c r="E29">
        <v>92.792000000000002</v>
      </c>
      <c r="F29" s="5">
        <f t="shared" si="0"/>
        <v>214.071144</v>
      </c>
      <c r="G29" s="5">
        <f t="shared" si="1"/>
        <v>364.00885600000004</v>
      </c>
      <c r="H29">
        <v>29.498999999999999</v>
      </c>
      <c r="I29">
        <v>3.2050000000000001</v>
      </c>
      <c r="J29">
        <v>7.79</v>
      </c>
      <c r="K29">
        <v>9598</v>
      </c>
      <c r="L29">
        <v>91.522099999999995</v>
      </c>
      <c r="M29">
        <v>15.56</v>
      </c>
      <c r="N29">
        <v>578.08000000000004</v>
      </c>
    </row>
    <row r="30" spans="1:14" x14ac:dyDescent="0.3">
      <c r="A30" s="2">
        <v>42927</v>
      </c>
      <c r="B30" s="3">
        <v>0.49668981481481483</v>
      </c>
      <c r="C30">
        <v>703</v>
      </c>
      <c r="D30">
        <v>53.92</v>
      </c>
      <c r="E30">
        <v>97.15</v>
      </c>
      <c r="F30" s="5">
        <f t="shared" si="0"/>
        <v>224.12505000000002</v>
      </c>
      <c r="G30" s="5">
        <f t="shared" si="1"/>
        <v>353.95495000000005</v>
      </c>
      <c r="H30">
        <v>29.503</v>
      </c>
      <c r="I30">
        <v>3.1760000000000002</v>
      </c>
      <c r="J30">
        <v>7.74</v>
      </c>
      <c r="K30">
        <v>9329</v>
      </c>
      <c r="L30">
        <v>88.160600000000002</v>
      </c>
      <c r="M30">
        <v>15.75</v>
      </c>
      <c r="N30">
        <v>578.08000000000004</v>
      </c>
    </row>
    <row r="31" spans="1:14" x14ac:dyDescent="0.3">
      <c r="A31" s="2">
        <v>42927</v>
      </c>
      <c r="B31" s="3">
        <v>0.49699074074074073</v>
      </c>
      <c r="C31">
        <v>729</v>
      </c>
      <c r="D31">
        <v>52.73</v>
      </c>
      <c r="E31">
        <v>101.54600000000001</v>
      </c>
      <c r="F31" s="5">
        <f t="shared" si="0"/>
        <v>234.26662200000001</v>
      </c>
      <c r="G31" s="5">
        <f t="shared" si="1"/>
        <v>343.81337800000006</v>
      </c>
      <c r="H31">
        <v>29.497</v>
      </c>
      <c r="I31">
        <v>3.1760000000000002</v>
      </c>
      <c r="J31">
        <v>7.71</v>
      </c>
      <c r="K31">
        <v>8159</v>
      </c>
      <c r="L31">
        <v>75.968100000000007</v>
      </c>
      <c r="M31">
        <v>17.25</v>
      </c>
      <c r="N31">
        <v>578.08000000000004</v>
      </c>
    </row>
    <row r="32" spans="1:14" x14ac:dyDescent="0.3">
      <c r="A32" s="2">
        <v>42927</v>
      </c>
      <c r="B32" s="3">
        <v>0.49738425925925928</v>
      </c>
      <c r="C32">
        <v>763</v>
      </c>
      <c r="D32">
        <v>51.71</v>
      </c>
      <c r="E32">
        <v>105.858</v>
      </c>
      <c r="F32" s="5">
        <f t="shared" si="0"/>
        <v>244.214406</v>
      </c>
      <c r="G32" s="5">
        <f t="shared" si="1"/>
        <v>333.86559400000004</v>
      </c>
      <c r="H32">
        <v>29.504999999999999</v>
      </c>
      <c r="I32">
        <v>3.1760000000000002</v>
      </c>
      <c r="J32">
        <v>7.64</v>
      </c>
      <c r="K32">
        <v>5874</v>
      </c>
      <c r="L32">
        <v>53.965600000000002</v>
      </c>
      <c r="M32">
        <v>20.11</v>
      </c>
      <c r="N32">
        <v>578.08000000000004</v>
      </c>
    </row>
    <row r="33" spans="1:14" x14ac:dyDescent="0.3">
      <c r="A33" s="2">
        <v>42927</v>
      </c>
      <c r="B33" s="3">
        <v>0.49814814814814817</v>
      </c>
      <c r="C33">
        <v>829</v>
      </c>
      <c r="D33">
        <v>51.46</v>
      </c>
      <c r="E33">
        <v>108.358</v>
      </c>
      <c r="F33" s="5">
        <f t="shared" si="0"/>
        <v>249.98190600000001</v>
      </c>
      <c r="G33" s="5">
        <f t="shared" si="1"/>
        <v>328.09809400000006</v>
      </c>
      <c r="H33">
        <v>29.539000000000001</v>
      </c>
      <c r="I33">
        <v>3.1760000000000002</v>
      </c>
      <c r="J33">
        <v>7.56</v>
      </c>
      <c r="K33">
        <v>2977</v>
      </c>
      <c r="L33">
        <v>27.229900000000001</v>
      </c>
      <c r="M33">
        <v>21.06</v>
      </c>
      <c r="N33">
        <v>578.08000000000004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C67B-E00B-4056-855B-5066600C794D}">
  <sheetPr codeName="Sheet37"/>
  <dimension ref="A1:X24"/>
  <sheetViews>
    <sheetView workbookViewId="0">
      <pane ySplit="1" topLeftCell="A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42996</v>
      </c>
      <c r="B2" s="3">
        <v>0.40738425925925931</v>
      </c>
      <c r="C2">
        <v>25</v>
      </c>
      <c r="D2">
        <v>75.650000000000006</v>
      </c>
      <c r="E2" s="5">
        <v>3.6120000000000001</v>
      </c>
      <c r="F2" s="5">
        <v>3.6120000000000001</v>
      </c>
      <c r="G2" s="5">
        <f>N2-F2</f>
        <v>539.64800000000002</v>
      </c>
      <c r="H2">
        <v>29.385000000000002</v>
      </c>
      <c r="I2">
        <v>3.411</v>
      </c>
      <c r="J2">
        <v>7.92</v>
      </c>
      <c r="K2">
        <v>9994</v>
      </c>
      <c r="L2">
        <v>121.5248</v>
      </c>
      <c r="M2">
        <v>25.9</v>
      </c>
      <c r="N2">
        <v>543.26</v>
      </c>
      <c r="O2">
        <v>365.86599999999999</v>
      </c>
      <c r="P2">
        <v>-0.6</v>
      </c>
      <c r="Q2">
        <v>2578</v>
      </c>
      <c r="R2">
        <v>586</v>
      </c>
      <c r="S2">
        <v>1920</v>
      </c>
      <c r="T2">
        <v>0</v>
      </c>
      <c r="U2">
        <v>350</v>
      </c>
      <c r="V2">
        <v>25</v>
      </c>
      <c r="W2">
        <v>0.19</v>
      </c>
      <c r="X2">
        <v>0</v>
      </c>
    </row>
    <row r="3" spans="1:24" x14ac:dyDescent="0.3">
      <c r="A3" s="2">
        <v>42996</v>
      </c>
      <c r="B3" s="3">
        <v>0.4077662037037037</v>
      </c>
      <c r="C3">
        <v>58</v>
      </c>
      <c r="D3">
        <v>75.64</v>
      </c>
      <c r="E3" s="5">
        <v>5.9169999999999998</v>
      </c>
      <c r="F3" s="5">
        <v>5.9169999999999998</v>
      </c>
      <c r="G3" s="5">
        <f t="shared" ref="G3:G24" si="0">N3-F3</f>
        <v>537.34299999999996</v>
      </c>
      <c r="H3">
        <v>29.402999999999999</v>
      </c>
      <c r="I3">
        <v>3.411</v>
      </c>
      <c r="J3">
        <v>8.3000000000000007</v>
      </c>
      <c r="K3">
        <v>10253</v>
      </c>
      <c r="L3">
        <v>124.5842</v>
      </c>
      <c r="M3">
        <v>25.8</v>
      </c>
      <c r="N3">
        <v>543.26</v>
      </c>
    </row>
    <row r="4" spans="1:24" x14ac:dyDescent="0.3">
      <c r="A4" s="2">
        <v>42996</v>
      </c>
      <c r="B4" s="3">
        <v>0.40822916666666664</v>
      </c>
      <c r="C4">
        <v>98</v>
      </c>
      <c r="D4">
        <v>75.37</v>
      </c>
      <c r="E4" s="5">
        <v>9.0790000000000006</v>
      </c>
      <c r="F4" s="5">
        <v>9.0790000000000006</v>
      </c>
      <c r="G4" s="5">
        <f t="shared" si="0"/>
        <v>534.18100000000004</v>
      </c>
      <c r="H4">
        <v>29.414999999999999</v>
      </c>
      <c r="I4">
        <v>3.3820000000000001</v>
      </c>
      <c r="J4">
        <v>8.57</v>
      </c>
      <c r="K4">
        <v>10084</v>
      </c>
      <c r="L4">
        <v>122.13939999999999</v>
      </c>
      <c r="M4">
        <v>25.48</v>
      </c>
      <c r="N4">
        <v>543.26</v>
      </c>
    </row>
    <row r="5" spans="1:24" x14ac:dyDescent="0.3">
      <c r="A5" s="2">
        <v>42996</v>
      </c>
      <c r="B5" s="3">
        <v>0.40854166666666664</v>
      </c>
      <c r="C5">
        <v>125</v>
      </c>
      <c r="D5">
        <v>75.31</v>
      </c>
      <c r="E5" s="5">
        <v>12.006</v>
      </c>
      <c r="F5" s="5">
        <v>12.006</v>
      </c>
      <c r="G5" s="5">
        <f t="shared" si="0"/>
        <v>531.25400000000002</v>
      </c>
      <c r="H5">
        <v>29.417999999999999</v>
      </c>
      <c r="I5">
        <v>3.411</v>
      </c>
      <c r="J5">
        <v>8.7200000000000006</v>
      </c>
      <c r="K5">
        <v>10092</v>
      </c>
      <c r="L5">
        <v>122.1511</v>
      </c>
      <c r="M5">
        <v>25.39</v>
      </c>
      <c r="N5">
        <v>543.26</v>
      </c>
    </row>
    <row r="6" spans="1:24" x14ac:dyDescent="0.3">
      <c r="A6" s="2">
        <v>42996</v>
      </c>
      <c r="B6" s="3">
        <v>0.40892361111111114</v>
      </c>
      <c r="C6">
        <v>158</v>
      </c>
      <c r="D6">
        <v>75.27</v>
      </c>
      <c r="E6" s="5">
        <v>15.000999999999999</v>
      </c>
      <c r="F6" s="5">
        <v>15.000999999999999</v>
      </c>
      <c r="G6" s="5">
        <f t="shared" si="0"/>
        <v>528.25900000000001</v>
      </c>
      <c r="H6">
        <v>29.413</v>
      </c>
      <c r="I6">
        <v>3.3820000000000001</v>
      </c>
      <c r="J6">
        <v>8.82</v>
      </c>
      <c r="K6">
        <v>10040</v>
      </c>
      <c r="L6">
        <v>121.4833</v>
      </c>
      <c r="M6">
        <v>25.28</v>
      </c>
      <c r="N6">
        <v>543.26</v>
      </c>
    </row>
    <row r="7" spans="1:24" x14ac:dyDescent="0.3">
      <c r="A7" s="2">
        <v>42996</v>
      </c>
      <c r="B7" s="3">
        <v>0.40931712962962963</v>
      </c>
      <c r="C7">
        <v>192</v>
      </c>
      <c r="D7">
        <v>75.2</v>
      </c>
      <c r="E7" s="5">
        <v>17.983000000000001</v>
      </c>
      <c r="F7" s="5">
        <v>17.983000000000001</v>
      </c>
      <c r="G7" s="5">
        <f t="shared" si="0"/>
        <v>525.27700000000004</v>
      </c>
      <c r="H7">
        <v>29.411999999999999</v>
      </c>
      <c r="I7">
        <v>3.3820000000000001</v>
      </c>
      <c r="J7">
        <v>8.94</v>
      </c>
      <c r="K7">
        <v>9923</v>
      </c>
      <c r="L7">
        <v>119.98099999999999</v>
      </c>
      <c r="M7">
        <v>25.18</v>
      </c>
      <c r="N7">
        <v>543.26</v>
      </c>
    </row>
    <row r="8" spans="1:24" x14ac:dyDescent="0.3">
      <c r="A8" s="2">
        <v>42996</v>
      </c>
      <c r="B8" s="3">
        <v>0.40961805555555553</v>
      </c>
      <c r="C8">
        <v>218</v>
      </c>
      <c r="D8">
        <v>74.319999999999993</v>
      </c>
      <c r="E8" s="5">
        <v>20.936</v>
      </c>
      <c r="F8" s="5">
        <v>20.936</v>
      </c>
      <c r="G8" s="5">
        <f t="shared" si="0"/>
        <v>522.32399999999996</v>
      </c>
      <c r="H8">
        <v>29.414000000000001</v>
      </c>
      <c r="I8">
        <v>3.411</v>
      </c>
      <c r="J8">
        <v>8.77</v>
      </c>
      <c r="K8">
        <v>9484</v>
      </c>
      <c r="L8">
        <v>113.62439999999999</v>
      </c>
      <c r="M8">
        <v>22.2</v>
      </c>
      <c r="N8">
        <v>543.26</v>
      </c>
    </row>
    <row r="9" spans="1:24" x14ac:dyDescent="0.3">
      <c r="A9" s="2">
        <v>42996</v>
      </c>
      <c r="B9" s="3">
        <v>0.41024305555555557</v>
      </c>
      <c r="C9">
        <v>272</v>
      </c>
      <c r="D9">
        <v>69.86</v>
      </c>
      <c r="E9" s="5">
        <v>24.058</v>
      </c>
      <c r="F9" s="5">
        <v>24.058</v>
      </c>
      <c r="G9" s="5">
        <f t="shared" si="0"/>
        <v>519.202</v>
      </c>
      <c r="H9">
        <v>29.402000000000001</v>
      </c>
      <c r="I9">
        <v>3.411</v>
      </c>
      <c r="J9">
        <v>8.65</v>
      </c>
      <c r="K9">
        <v>6997</v>
      </c>
      <c r="L9">
        <v>79.961299999999994</v>
      </c>
      <c r="M9">
        <v>18.86</v>
      </c>
      <c r="N9">
        <v>543.26</v>
      </c>
    </row>
    <row r="10" spans="1:24" x14ac:dyDescent="0.3">
      <c r="A10" s="2">
        <v>42996</v>
      </c>
      <c r="B10" s="3">
        <v>0.41062500000000002</v>
      </c>
      <c r="C10">
        <v>305</v>
      </c>
      <c r="D10">
        <v>67.010000000000005</v>
      </c>
      <c r="E10" s="5">
        <v>34.026000000000003</v>
      </c>
      <c r="F10" s="5">
        <v>34.026000000000003</v>
      </c>
      <c r="G10" s="5">
        <f t="shared" si="0"/>
        <v>509.23399999999998</v>
      </c>
      <c r="H10">
        <v>29.402000000000001</v>
      </c>
      <c r="I10">
        <v>3.411</v>
      </c>
      <c r="J10">
        <v>8.51</v>
      </c>
      <c r="K10">
        <v>6816</v>
      </c>
      <c r="L10">
        <v>75.491799999999998</v>
      </c>
      <c r="M10">
        <v>19.32</v>
      </c>
      <c r="N10">
        <v>543.26</v>
      </c>
    </row>
    <row r="11" spans="1:24" x14ac:dyDescent="0.3">
      <c r="A11" s="2">
        <v>42996</v>
      </c>
      <c r="B11" s="3">
        <v>0.41116898148148145</v>
      </c>
      <c r="C11">
        <v>352</v>
      </c>
      <c r="D11">
        <v>66.58</v>
      </c>
      <c r="E11" s="5">
        <v>43.930999999999997</v>
      </c>
      <c r="F11" s="5">
        <v>43.930999999999997</v>
      </c>
      <c r="G11" s="5">
        <f t="shared" si="0"/>
        <v>499.32900000000001</v>
      </c>
      <c r="H11">
        <v>29.41</v>
      </c>
      <c r="I11">
        <v>3.411</v>
      </c>
      <c r="J11">
        <v>8.42</v>
      </c>
      <c r="K11">
        <v>6720</v>
      </c>
      <c r="L11">
        <v>74.041799999999995</v>
      </c>
      <c r="M11">
        <v>17.98</v>
      </c>
      <c r="N11">
        <v>543.26</v>
      </c>
    </row>
    <row r="12" spans="1:24" x14ac:dyDescent="0.3">
      <c r="A12" s="2">
        <v>42996</v>
      </c>
      <c r="B12" s="3">
        <v>0.41202546296296294</v>
      </c>
      <c r="C12">
        <v>426</v>
      </c>
      <c r="D12">
        <v>65.75</v>
      </c>
      <c r="E12" s="5">
        <v>53.826999999999998</v>
      </c>
      <c r="F12" s="5">
        <v>53.826999999999998</v>
      </c>
      <c r="G12" s="5">
        <f t="shared" si="0"/>
        <v>489.43299999999999</v>
      </c>
      <c r="H12">
        <v>29.425000000000001</v>
      </c>
      <c r="I12">
        <v>3.411</v>
      </c>
      <c r="J12">
        <v>8.2899999999999991</v>
      </c>
      <c r="K12">
        <v>6775</v>
      </c>
      <c r="L12">
        <v>73.919899999999998</v>
      </c>
      <c r="M12">
        <v>17.27</v>
      </c>
      <c r="N12">
        <v>543.26</v>
      </c>
    </row>
    <row r="13" spans="1:24" x14ac:dyDescent="0.3">
      <c r="A13" s="2">
        <v>42996</v>
      </c>
      <c r="B13" s="3">
        <v>0.41271990740740744</v>
      </c>
      <c r="C13">
        <v>486</v>
      </c>
      <c r="D13">
        <v>65.010000000000005</v>
      </c>
      <c r="E13" s="5">
        <v>64.105000000000004</v>
      </c>
      <c r="F13" s="5">
        <v>64.105000000000004</v>
      </c>
      <c r="G13" s="5">
        <f t="shared" si="0"/>
        <v>479.15499999999997</v>
      </c>
      <c r="H13">
        <v>29.437999999999999</v>
      </c>
      <c r="I13">
        <v>3.3820000000000001</v>
      </c>
      <c r="J13">
        <v>8.2100000000000009</v>
      </c>
      <c r="K13">
        <v>6724</v>
      </c>
      <c r="L13">
        <v>72.723699999999994</v>
      </c>
      <c r="M13">
        <v>16.91</v>
      </c>
      <c r="N13">
        <v>543.26</v>
      </c>
    </row>
    <row r="14" spans="1:24" x14ac:dyDescent="0.3">
      <c r="A14" s="2">
        <v>42996</v>
      </c>
      <c r="B14" s="3">
        <v>0.41318287037037038</v>
      </c>
      <c r="C14">
        <v>526</v>
      </c>
      <c r="D14">
        <v>63.94</v>
      </c>
      <c r="E14" s="5">
        <v>73.853999999999999</v>
      </c>
      <c r="F14" s="5">
        <v>73.853999999999999</v>
      </c>
      <c r="G14" s="5">
        <f t="shared" si="0"/>
        <v>469.40600000000001</v>
      </c>
      <c r="H14">
        <v>29.448</v>
      </c>
      <c r="I14">
        <v>3.411</v>
      </c>
      <c r="J14">
        <v>8.16</v>
      </c>
      <c r="K14">
        <v>6472</v>
      </c>
      <c r="L14">
        <v>69.117900000000006</v>
      </c>
      <c r="M14">
        <v>16.57</v>
      </c>
      <c r="N14">
        <v>543.26</v>
      </c>
    </row>
    <row r="15" spans="1:24" x14ac:dyDescent="0.3">
      <c r="A15" s="2">
        <v>42996</v>
      </c>
      <c r="B15" s="3">
        <v>0.41364583333333332</v>
      </c>
      <c r="C15">
        <v>566</v>
      </c>
      <c r="D15">
        <v>63.03</v>
      </c>
      <c r="E15" s="5">
        <v>83.772000000000006</v>
      </c>
      <c r="F15" s="5">
        <v>83.772000000000006</v>
      </c>
      <c r="G15" s="5">
        <f t="shared" si="0"/>
        <v>459.488</v>
      </c>
      <c r="H15">
        <v>29.457999999999998</v>
      </c>
      <c r="I15">
        <v>3.3820000000000001</v>
      </c>
      <c r="J15">
        <v>8.16</v>
      </c>
      <c r="K15">
        <v>6544</v>
      </c>
      <c r="L15">
        <v>69.136300000000006</v>
      </c>
      <c r="M15">
        <v>16.18</v>
      </c>
      <c r="N15">
        <v>543.26</v>
      </c>
    </row>
    <row r="16" spans="1:24" x14ac:dyDescent="0.3">
      <c r="A16" s="2">
        <v>42996</v>
      </c>
      <c r="B16" s="3">
        <v>0.41410879629629632</v>
      </c>
      <c r="C16">
        <v>606</v>
      </c>
      <c r="D16">
        <v>61.84</v>
      </c>
      <c r="E16" s="5">
        <v>93.813999999999993</v>
      </c>
      <c r="F16" s="5">
        <v>93.813999999999993</v>
      </c>
      <c r="G16" s="5">
        <f t="shared" si="0"/>
        <v>449.44600000000003</v>
      </c>
      <c r="H16">
        <v>29.466000000000001</v>
      </c>
      <c r="I16">
        <v>3.411</v>
      </c>
      <c r="J16">
        <v>8.1300000000000008</v>
      </c>
      <c r="K16">
        <v>6594</v>
      </c>
      <c r="L16">
        <v>68.694000000000003</v>
      </c>
      <c r="M16">
        <v>15.76</v>
      </c>
      <c r="N16">
        <v>543.26</v>
      </c>
    </row>
    <row r="17" spans="1:14" x14ac:dyDescent="0.3">
      <c r="A17" s="2">
        <v>42996</v>
      </c>
      <c r="B17" s="3">
        <v>0.41465277777777776</v>
      </c>
      <c r="C17">
        <v>653</v>
      </c>
      <c r="D17">
        <v>60.68</v>
      </c>
      <c r="E17" s="5">
        <v>103.699</v>
      </c>
      <c r="F17" s="5">
        <v>103.699</v>
      </c>
      <c r="G17" s="5">
        <f t="shared" si="0"/>
        <v>439.56099999999998</v>
      </c>
      <c r="H17">
        <v>29.478999999999999</v>
      </c>
      <c r="I17">
        <v>3.411</v>
      </c>
      <c r="J17">
        <v>8.0500000000000007</v>
      </c>
      <c r="K17">
        <v>6788</v>
      </c>
      <c r="L17">
        <v>69.721699999999998</v>
      </c>
      <c r="M17">
        <v>15.08</v>
      </c>
      <c r="N17">
        <v>543.26</v>
      </c>
    </row>
    <row r="18" spans="1:14" x14ac:dyDescent="0.3">
      <c r="A18" s="2">
        <v>42996</v>
      </c>
      <c r="B18" s="3">
        <v>0.41534722222222226</v>
      </c>
      <c r="C18">
        <v>713</v>
      </c>
      <c r="D18">
        <v>59.43</v>
      </c>
      <c r="E18" s="5">
        <v>114.297</v>
      </c>
      <c r="F18" s="5">
        <v>114.297</v>
      </c>
      <c r="G18" s="5">
        <f t="shared" si="0"/>
        <v>428.96299999999997</v>
      </c>
      <c r="H18">
        <v>29.489000000000001</v>
      </c>
      <c r="I18">
        <v>3.411</v>
      </c>
      <c r="J18">
        <v>8</v>
      </c>
      <c r="K18">
        <v>7165</v>
      </c>
      <c r="L18">
        <v>72.4816</v>
      </c>
      <c r="M18">
        <v>14.21</v>
      </c>
      <c r="N18">
        <v>543.26</v>
      </c>
    </row>
    <row r="19" spans="1:14" x14ac:dyDescent="0.3">
      <c r="A19" s="2">
        <v>42996</v>
      </c>
      <c r="B19" s="3">
        <v>0.41596064814814815</v>
      </c>
      <c r="C19">
        <v>766</v>
      </c>
      <c r="D19">
        <v>58.74</v>
      </c>
      <c r="E19" s="5">
        <v>123.81</v>
      </c>
      <c r="F19" s="5">
        <v>123.81</v>
      </c>
      <c r="G19" s="5">
        <f t="shared" si="0"/>
        <v>419.45</v>
      </c>
      <c r="H19">
        <v>29.498000000000001</v>
      </c>
      <c r="I19">
        <v>3.3820000000000001</v>
      </c>
      <c r="J19">
        <v>8.02</v>
      </c>
      <c r="K19">
        <v>7265</v>
      </c>
      <c r="L19">
        <v>72.866399999999999</v>
      </c>
      <c r="M19">
        <v>14.06</v>
      </c>
      <c r="N19">
        <v>543.26</v>
      </c>
    </row>
    <row r="20" spans="1:14" x14ac:dyDescent="0.3">
      <c r="A20" s="2">
        <v>42996</v>
      </c>
      <c r="B20" s="3">
        <v>0.41650462962962959</v>
      </c>
      <c r="C20">
        <v>813</v>
      </c>
      <c r="D20">
        <v>58.23</v>
      </c>
      <c r="E20" s="5">
        <v>133.95500000000001</v>
      </c>
      <c r="F20" s="5">
        <v>133.95500000000001</v>
      </c>
      <c r="G20" s="5">
        <f t="shared" si="0"/>
        <v>409.30499999999995</v>
      </c>
      <c r="H20">
        <v>29.509</v>
      </c>
      <c r="I20">
        <v>3.3519999999999999</v>
      </c>
      <c r="J20">
        <v>7.99</v>
      </c>
      <c r="K20">
        <v>7476</v>
      </c>
      <c r="L20">
        <v>74.501000000000005</v>
      </c>
      <c r="M20">
        <v>13.86</v>
      </c>
      <c r="N20">
        <v>543.26</v>
      </c>
    </row>
    <row r="21" spans="1:14" x14ac:dyDescent="0.3">
      <c r="A21" s="2">
        <v>42996</v>
      </c>
      <c r="B21" s="3">
        <v>0.41712962962962963</v>
      </c>
      <c r="C21">
        <v>867</v>
      </c>
      <c r="D21">
        <v>57.92</v>
      </c>
      <c r="E21" s="5">
        <v>143.94800000000001</v>
      </c>
      <c r="F21" s="5">
        <v>143.94800000000001</v>
      </c>
      <c r="G21" s="5">
        <f t="shared" si="0"/>
        <v>399.31200000000001</v>
      </c>
      <c r="H21">
        <v>29.523</v>
      </c>
      <c r="I21">
        <v>3.411</v>
      </c>
      <c r="J21">
        <v>7.95</v>
      </c>
      <c r="K21">
        <v>7693</v>
      </c>
      <c r="L21">
        <v>76.339500000000001</v>
      </c>
      <c r="M21">
        <v>13.89</v>
      </c>
      <c r="N21">
        <v>543.26</v>
      </c>
    </row>
    <row r="22" spans="1:14" x14ac:dyDescent="0.3">
      <c r="A22" s="2">
        <v>42996</v>
      </c>
      <c r="B22" s="3">
        <v>0.41774305555555552</v>
      </c>
      <c r="C22">
        <v>920</v>
      </c>
      <c r="D22">
        <v>57.71</v>
      </c>
      <c r="E22" s="5">
        <v>154.05099999999999</v>
      </c>
      <c r="F22" s="5">
        <v>154.05099999999999</v>
      </c>
      <c r="G22" s="5">
        <f t="shared" si="0"/>
        <v>389.209</v>
      </c>
      <c r="H22">
        <v>29.536999999999999</v>
      </c>
      <c r="I22">
        <v>3.411</v>
      </c>
      <c r="J22">
        <v>7.9</v>
      </c>
      <c r="K22">
        <v>7708</v>
      </c>
      <c r="L22">
        <v>76.248099999999994</v>
      </c>
      <c r="M22">
        <v>14.1</v>
      </c>
      <c r="N22">
        <v>543.26</v>
      </c>
    </row>
    <row r="23" spans="1:14" x14ac:dyDescent="0.3">
      <c r="A23" s="2">
        <v>42996</v>
      </c>
      <c r="B23" s="3">
        <v>0.41883101851851851</v>
      </c>
      <c r="C23">
        <v>1014</v>
      </c>
      <c r="D23">
        <v>57.36</v>
      </c>
      <c r="E23" s="5">
        <v>164.42400000000001</v>
      </c>
      <c r="F23" s="5">
        <v>164.42400000000001</v>
      </c>
      <c r="G23" s="5">
        <f t="shared" si="0"/>
        <v>378.83600000000001</v>
      </c>
      <c r="H23">
        <v>29.555</v>
      </c>
      <c r="I23">
        <v>3.3820000000000001</v>
      </c>
      <c r="J23">
        <v>7.78</v>
      </c>
      <c r="K23">
        <v>6953</v>
      </c>
      <c r="L23">
        <v>68.4465</v>
      </c>
      <c r="M23">
        <v>14.59</v>
      </c>
      <c r="N23">
        <v>543.26</v>
      </c>
    </row>
    <row r="24" spans="1:14" x14ac:dyDescent="0.3">
      <c r="A24" s="2">
        <v>42996</v>
      </c>
      <c r="B24" s="3">
        <v>0.41998842592592589</v>
      </c>
      <c r="C24">
        <v>1114</v>
      </c>
      <c r="D24">
        <v>57.1</v>
      </c>
      <c r="E24" s="5">
        <v>171.46100000000001</v>
      </c>
      <c r="F24" s="5">
        <v>171.46100000000001</v>
      </c>
      <c r="G24" s="5">
        <f t="shared" si="0"/>
        <v>371.79899999999998</v>
      </c>
      <c r="H24">
        <v>29.571999999999999</v>
      </c>
      <c r="I24">
        <v>3.3820000000000001</v>
      </c>
      <c r="J24">
        <v>7.75</v>
      </c>
      <c r="K24">
        <v>4957</v>
      </c>
      <c r="L24">
        <v>48.6128</v>
      </c>
      <c r="M24">
        <v>14.87</v>
      </c>
      <c r="N24">
        <v>543.26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A843-9812-4016-AF8B-EF301D513675}">
  <sheetPr codeName="Sheet38"/>
  <dimension ref="A1:W30"/>
  <sheetViews>
    <sheetView workbookViewId="0">
      <pane ySplit="1" topLeftCell="A11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3" x14ac:dyDescent="0.3">
      <c r="A2" s="2">
        <v>43006</v>
      </c>
      <c r="B2" s="3">
        <v>0.3515625</v>
      </c>
      <c r="C2">
        <v>193</v>
      </c>
      <c r="D2">
        <v>71.59</v>
      </c>
      <c r="E2">
        <v>1.4330000000000001</v>
      </c>
      <c r="F2" s="6">
        <f>L2-E2</f>
        <v>541.60699999999997</v>
      </c>
      <c r="G2">
        <v>29.402000000000001</v>
      </c>
      <c r="H2">
        <v>3.323</v>
      </c>
      <c r="I2">
        <v>7.36</v>
      </c>
      <c r="J2">
        <v>9556</v>
      </c>
      <c r="K2">
        <v>111.2677</v>
      </c>
      <c r="L2">
        <v>543.04</v>
      </c>
      <c r="M2">
        <v>364.983</v>
      </c>
      <c r="N2">
        <v>-0.6</v>
      </c>
      <c r="O2">
        <v>2717</v>
      </c>
      <c r="P2">
        <v>596</v>
      </c>
      <c r="Q2">
        <v>2022</v>
      </c>
      <c r="R2">
        <v>0</v>
      </c>
      <c r="S2">
        <v>350</v>
      </c>
      <c r="T2">
        <v>32</v>
      </c>
      <c r="U2">
        <v>0.25</v>
      </c>
      <c r="V2">
        <v>0</v>
      </c>
      <c r="W2" t="s">
        <v>95</v>
      </c>
    </row>
    <row r="3" spans="1:23" x14ac:dyDescent="0.3">
      <c r="A3" s="2">
        <v>43006</v>
      </c>
      <c r="B3" s="3">
        <v>0.3522569444444445</v>
      </c>
      <c r="C3">
        <v>253</v>
      </c>
      <c r="D3">
        <v>71.63</v>
      </c>
      <c r="E3">
        <v>4.4930000000000003</v>
      </c>
      <c r="F3" s="6">
        <f t="shared" ref="F3:F30" si="0">L3-E3</f>
        <v>538.54699999999991</v>
      </c>
      <c r="G3">
        <v>29.402999999999999</v>
      </c>
      <c r="H3">
        <v>3.3519999999999999</v>
      </c>
      <c r="I3">
        <v>7.36</v>
      </c>
      <c r="J3">
        <v>9574</v>
      </c>
      <c r="K3">
        <v>111.5258</v>
      </c>
      <c r="L3">
        <v>543.04</v>
      </c>
    </row>
    <row r="4" spans="1:23" x14ac:dyDescent="0.3">
      <c r="A4" s="2">
        <v>43006</v>
      </c>
      <c r="B4" s="3">
        <v>0.35256944444444444</v>
      </c>
      <c r="C4">
        <v>280</v>
      </c>
      <c r="D4">
        <v>71.62</v>
      </c>
      <c r="E4">
        <v>7.1609999999999996</v>
      </c>
      <c r="F4" s="6">
        <f t="shared" si="0"/>
        <v>535.87900000000002</v>
      </c>
      <c r="G4">
        <v>29.41</v>
      </c>
      <c r="H4">
        <v>3.3519999999999999</v>
      </c>
      <c r="I4">
        <v>7.27</v>
      </c>
      <c r="J4">
        <v>9548</v>
      </c>
      <c r="K4">
        <v>111.18600000000001</v>
      </c>
      <c r="L4">
        <v>543.04</v>
      </c>
    </row>
    <row r="5" spans="1:23" x14ac:dyDescent="0.3">
      <c r="A5" s="2">
        <v>43006</v>
      </c>
      <c r="B5" s="3">
        <v>0.35288194444444443</v>
      </c>
      <c r="C5">
        <v>307</v>
      </c>
      <c r="D5">
        <v>71.61</v>
      </c>
      <c r="E5">
        <v>10.193</v>
      </c>
      <c r="F5" s="6">
        <f t="shared" si="0"/>
        <v>532.84699999999998</v>
      </c>
      <c r="G5">
        <v>29.425000000000001</v>
      </c>
      <c r="H5">
        <v>3.3519999999999999</v>
      </c>
      <c r="I5">
        <v>7.11</v>
      </c>
      <c r="J5">
        <v>9535</v>
      </c>
      <c r="K5">
        <v>110.9576</v>
      </c>
      <c r="L5">
        <v>543.04</v>
      </c>
    </row>
    <row r="6" spans="1:23" x14ac:dyDescent="0.3">
      <c r="A6" s="2">
        <v>43006</v>
      </c>
      <c r="B6" s="3">
        <v>0.35334490740740737</v>
      </c>
      <c r="C6">
        <v>347</v>
      </c>
      <c r="D6">
        <v>71.59</v>
      </c>
      <c r="E6">
        <v>13.028</v>
      </c>
      <c r="F6" s="6">
        <f t="shared" si="0"/>
        <v>530.01199999999994</v>
      </c>
      <c r="G6">
        <v>29.419</v>
      </c>
      <c r="H6">
        <v>3.323</v>
      </c>
      <c r="I6">
        <v>6.89</v>
      </c>
      <c r="J6">
        <v>9501</v>
      </c>
      <c r="K6">
        <v>110.57040000000001</v>
      </c>
      <c r="L6">
        <v>543.04</v>
      </c>
    </row>
    <row r="7" spans="1:23" x14ac:dyDescent="0.3">
      <c r="A7" s="2">
        <v>43006</v>
      </c>
      <c r="B7" s="3">
        <v>0.35372685185185188</v>
      </c>
      <c r="C7">
        <v>380</v>
      </c>
      <c r="D7">
        <v>71.28</v>
      </c>
      <c r="E7">
        <v>16.13</v>
      </c>
      <c r="F7" s="6">
        <f t="shared" si="0"/>
        <v>526.91</v>
      </c>
      <c r="G7">
        <v>29.416</v>
      </c>
      <c r="H7">
        <v>3.3519999999999999</v>
      </c>
      <c r="I7">
        <v>6.82</v>
      </c>
      <c r="J7">
        <v>9207</v>
      </c>
      <c r="K7">
        <v>106.7869</v>
      </c>
      <c r="L7">
        <v>543.04</v>
      </c>
    </row>
    <row r="8" spans="1:23" x14ac:dyDescent="0.3">
      <c r="A8" s="2">
        <v>43006</v>
      </c>
      <c r="B8" s="3">
        <v>0.35420138888888886</v>
      </c>
      <c r="C8">
        <v>421</v>
      </c>
      <c r="D8">
        <v>71.209999999999994</v>
      </c>
      <c r="E8">
        <v>19.001000000000001</v>
      </c>
      <c r="F8" s="6">
        <f t="shared" si="0"/>
        <v>524.03899999999999</v>
      </c>
      <c r="G8">
        <v>29.422999999999998</v>
      </c>
      <c r="H8">
        <v>3.3519999999999999</v>
      </c>
      <c r="I8">
        <v>6.81</v>
      </c>
      <c r="J8">
        <v>8957</v>
      </c>
      <c r="K8">
        <v>103.7936</v>
      </c>
      <c r="L8">
        <v>543.04</v>
      </c>
    </row>
    <row r="9" spans="1:23" x14ac:dyDescent="0.3">
      <c r="A9" s="2">
        <v>43006</v>
      </c>
      <c r="B9" s="3">
        <v>0.35458333333333331</v>
      </c>
      <c r="C9">
        <v>454</v>
      </c>
      <c r="D9">
        <v>71.150000000000006</v>
      </c>
      <c r="E9">
        <v>22.085000000000001</v>
      </c>
      <c r="F9" s="6">
        <f t="shared" si="0"/>
        <v>520.95499999999993</v>
      </c>
      <c r="G9">
        <v>29.43</v>
      </c>
      <c r="H9">
        <v>3.3519999999999999</v>
      </c>
      <c r="I9">
        <v>6.82</v>
      </c>
      <c r="J9">
        <v>8619</v>
      </c>
      <c r="K9">
        <v>99.786900000000003</v>
      </c>
      <c r="L9">
        <v>543.04</v>
      </c>
    </row>
    <row r="10" spans="1:23" x14ac:dyDescent="0.3">
      <c r="A10" s="2">
        <v>43006</v>
      </c>
      <c r="B10" s="3">
        <v>0.3551273148148148</v>
      </c>
      <c r="C10">
        <v>501</v>
      </c>
      <c r="D10">
        <v>70.97</v>
      </c>
      <c r="E10">
        <v>24.893999999999998</v>
      </c>
      <c r="F10" s="6">
        <f t="shared" si="0"/>
        <v>518.14599999999996</v>
      </c>
      <c r="G10">
        <v>29.425000000000001</v>
      </c>
      <c r="H10">
        <v>3.3519999999999999</v>
      </c>
      <c r="I10">
        <v>6.82</v>
      </c>
      <c r="J10">
        <v>8068</v>
      </c>
      <c r="K10">
        <v>93.242999999999995</v>
      </c>
      <c r="L10">
        <v>543.04</v>
      </c>
    </row>
    <row r="11" spans="1:23" x14ac:dyDescent="0.3">
      <c r="A11" s="2">
        <v>43006</v>
      </c>
      <c r="B11" s="3">
        <v>0.35559027777777774</v>
      </c>
      <c r="C11">
        <v>541</v>
      </c>
      <c r="D11">
        <v>69.97</v>
      </c>
      <c r="E11">
        <v>28.513000000000002</v>
      </c>
      <c r="F11" s="6">
        <f t="shared" si="0"/>
        <v>514.52699999999993</v>
      </c>
      <c r="G11">
        <v>29.428999999999998</v>
      </c>
      <c r="H11">
        <v>3.323</v>
      </c>
      <c r="I11">
        <v>6.81</v>
      </c>
      <c r="J11">
        <v>7629</v>
      </c>
      <c r="K11">
        <v>87.207899999999995</v>
      </c>
      <c r="L11">
        <v>543.04</v>
      </c>
    </row>
    <row r="12" spans="1:23" x14ac:dyDescent="0.3">
      <c r="A12" s="2">
        <v>43006</v>
      </c>
      <c r="B12" s="3">
        <v>0.35597222222222219</v>
      </c>
      <c r="C12">
        <v>574</v>
      </c>
      <c r="D12">
        <v>67.599999999999994</v>
      </c>
      <c r="E12">
        <v>31.196000000000002</v>
      </c>
      <c r="F12" s="6">
        <f t="shared" si="0"/>
        <v>511.84399999999994</v>
      </c>
      <c r="G12">
        <v>29.43</v>
      </c>
      <c r="H12">
        <v>3.323</v>
      </c>
      <c r="I12">
        <v>6.79</v>
      </c>
      <c r="J12">
        <v>6181</v>
      </c>
      <c r="K12">
        <v>68.844399999999993</v>
      </c>
      <c r="L12">
        <v>543.04</v>
      </c>
    </row>
    <row r="13" spans="1:23" x14ac:dyDescent="0.3">
      <c r="A13" s="2">
        <v>43006</v>
      </c>
      <c r="B13" s="3">
        <v>0.35667824074074073</v>
      </c>
      <c r="C13">
        <v>635</v>
      </c>
      <c r="D13">
        <v>66.44</v>
      </c>
      <c r="E13">
        <v>41.119</v>
      </c>
      <c r="F13" s="6">
        <f t="shared" si="0"/>
        <v>501.92099999999994</v>
      </c>
      <c r="G13">
        <v>29.436</v>
      </c>
      <c r="H13">
        <v>3.294</v>
      </c>
      <c r="I13">
        <v>6.77</v>
      </c>
      <c r="J13">
        <v>5918</v>
      </c>
      <c r="K13">
        <v>65.046899999999994</v>
      </c>
      <c r="L13">
        <v>543.04</v>
      </c>
    </row>
    <row r="14" spans="1:23" x14ac:dyDescent="0.3">
      <c r="A14" s="2">
        <v>43006</v>
      </c>
      <c r="B14" s="3">
        <v>0.35760416666666667</v>
      </c>
      <c r="C14">
        <v>715</v>
      </c>
      <c r="D14">
        <v>65.81</v>
      </c>
      <c r="E14">
        <v>51.075000000000003</v>
      </c>
      <c r="F14" s="6">
        <f t="shared" si="0"/>
        <v>491.96499999999997</v>
      </c>
      <c r="G14">
        <v>29.446999999999999</v>
      </c>
      <c r="H14">
        <v>3.323</v>
      </c>
      <c r="I14">
        <v>6.72</v>
      </c>
      <c r="J14">
        <v>6299</v>
      </c>
      <c r="K14">
        <v>68.721100000000007</v>
      </c>
      <c r="L14">
        <v>543.04</v>
      </c>
    </row>
    <row r="15" spans="1:23" x14ac:dyDescent="0.3">
      <c r="A15" s="2">
        <v>43006</v>
      </c>
      <c r="B15" s="3">
        <v>0.35821759259259256</v>
      </c>
      <c r="C15">
        <v>768</v>
      </c>
      <c r="D15">
        <v>65.459999999999994</v>
      </c>
      <c r="E15">
        <v>60.93</v>
      </c>
      <c r="F15" s="6">
        <f t="shared" si="0"/>
        <v>482.10999999999996</v>
      </c>
      <c r="G15">
        <v>29.463000000000001</v>
      </c>
      <c r="H15">
        <v>3.3519999999999999</v>
      </c>
      <c r="I15">
        <v>6.7</v>
      </c>
      <c r="J15">
        <v>6467</v>
      </c>
      <c r="K15">
        <v>70.236900000000006</v>
      </c>
      <c r="L15">
        <v>543.04</v>
      </c>
    </row>
    <row r="16" spans="1:23" x14ac:dyDescent="0.3">
      <c r="A16" s="2">
        <v>43006</v>
      </c>
      <c r="B16" s="3">
        <v>0.35869212962962965</v>
      </c>
      <c r="C16">
        <v>809</v>
      </c>
      <c r="D16">
        <v>64.95</v>
      </c>
      <c r="E16">
        <v>71.096999999999994</v>
      </c>
      <c r="F16" s="6">
        <f t="shared" si="0"/>
        <v>471.94299999999998</v>
      </c>
      <c r="G16">
        <v>29.478000000000002</v>
      </c>
      <c r="H16">
        <v>3.323</v>
      </c>
      <c r="I16">
        <v>6.74</v>
      </c>
      <c r="J16">
        <v>6235</v>
      </c>
      <c r="K16">
        <v>67.289100000000005</v>
      </c>
      <c r="L16">
        <v>543.04</v>
      </c>
    </row>
    <row r="17" spans="1:12" x14ac:dyDescent="0.3">
      <c r="A17" s="2">
        <v>43006</v>
      </c>
      <c r="B17" s="3">
        <v>0.35922453703703705</v>
      </c>
      <c r="C17">
        <v>855</v>
      </c>
      <c r="D17">
        <v>64.39</v>
      </c>
      <c r="E17">
        <v>81.186999999999998</v>
      </c>
      <c r="F17" s="6">
        <f t="shared" si="0"/>
        <v>461.85299999999995</v>
      </c>
      <c r="G17">
        <v>29.492000000000001</v>
      </c>
      <c r="H17">
        <v>3.3519999999999999</v>
      </c>
      <c r="I17">
        <v>6.75</v>
      </c>
      <c r="J17">
        <v>6336</v>
      </c>
      <c r="K17">
        <v>67.920699999999997</v>
      </c>
      <c r="L17">
        <v>543.04</v>
      </c>
    </row>
    <row r="18" spans="1:12" x14ac:dyDescent="0.3">
      <c r="A18" s="2">
        <v>43006</v>
      </c>
      <c r="B18" s="3">
        <v>0.35984953703703698</v>
      </c>
      <c r="C18">
        <v>909</v>
      </c>
      <c r="D18">
        <v>62.92</v>
      </c>
      <c r="E18">
        <v>91.391999999999996</v>
      </c>
      <c r="F18" s="6">
        <f t="shared" si="0"/>
        <v>451.64799999999997</v>
      </c>
      <c r="G18">
        <v>29.501999999999999</v>
      </c>
      <c r="H18">
        <v>3.3519999999999999</v>
      </c>
      <c r="I18">
        <v>6.69</v>
      </c>
      <c r="J18">
        <v>6277</v>
      </c>
      <c r="K18">
        <v>66.129099999999994</v>
      </c>
      <c r="L18">
        <v>543.04</v>
      </c>
    </row>
    <row r="19" spans="1:12" x14ac:dyDescent="0.3">
      <c r="A19" s="2">
        <v>43006</v>
      </c>
      <c r="B19" s="3">
        <v>0.36077546296296298</v>
      </c>
      <c r="C19">
        <v>989</v>
      </c>
      <c r="D19">
        <v>61.52</v>
      </c>
      <c r="E19">
        <v>101.241</v>
      </c>
      <c r="F19" s="6">
        <f t="shared" si="0"/>
        <v>441.79899999999998</v>
      </c>
      <c r="G19">
        <v>29.507000000000001</v>
      </c>
      <c r="H19">
        <v>3.3519999999999999</v>
      </c>
      <c r="I19">
        <v>6.65</v>
      </c>
      <c r="J19">
        <v>6558</v>
      </c>
      <c r="K19">
        <v>67.960499999999996</v>
      </c>
      <c r="L19">
        <v>543.04</v>
      </c>
    </row>
    <row r="20" spans="1:12" x14ac:dyDescent="0.3">
      <c r="A20" s="2">
        <v>43006</v>
      </c>
      <c r="B20" s="3">
        <v>0.36155092592592591</v>
      </c>
      <c r="C20">
        <v>1056</v>
      </c>
      <c r="D20">
        <v>60.52</v>
      </c>
      <c r="E20">
        <v>110.94</v>
      </c>
      <c r="F20" s="6">
        <f t="shared" si="0"/>
        <v>432.09999999999997</v>
      </c>
      <c r="G20">
        <v>29.515000000000001</v>
      </c>
      <c r="H20">
        <v>3.3519999999999999</v>
      </c>
      <c r="I20">
        <v>6.69</v>
      </c>
      <c r="J20">
        <v>6461</v>
      </c>
      <c r="K20">
        <v>66.1541</v>
      </c>
      <c r="L20">
        <v>543.04</v>
      </c>
    </row>
    <row r="21" spans="1:12" x14ac:dyDescent="0.3">
      <c r="A21" s="2">
        <v>43006</v>
      </c>
      <c r="B21" s="3">
        <v>0.3621759259259259</v>
      </c>
      <c r="C21">
        <v>1110</v>
      </c>
      <c r="D21">
        <v>59.39</v>
      </c>
      <c r="E21">
        <v>121.161</v>
      </c>
      <c r="F21" s="6">
        <f t="shared" si="0"/>
        <v>421.87899999999996</v>
      </c>
      <c r="G21">
        <v>29.524000000000001</v>
      </c>
      <c r="H21">
        <v>3.3519999999999999</v>
      </c>
      <c r="I21">
        <v>6.68</v>
      </c>
      <c r="J21">
        <v>6567</v>
      </c>
      <c r="K21">
        <v>66.325900000000004</v>
      </c>
      <c r="L21">
        <v>543.04</v>
      </c>
    </row>
    <row r="22" spans="1:12" x14ac:dyDescent="0.3">
      <c r="A22" s="2">
        <v>43006</v>
      </c>
      <c r="B22" s="3">
        <v>0.36349537037037033</v>
      </c>
      <c r="C22">
        <v>1224</v>
      </c>
      <c r="D22">
        <v>58.64</v>
      </c>
      <c r="E22">
        <v>131.44200000000001</v>
      </c>
      <c r="F22" s="6">
        <f t="shared" si="0"/>
        <v>411.59799999999996</v>
      </c>
      <c r="G22">
        <v>29.536999999999999</v>
      </c>
      <c r="H22">
        <v>3.3519999999999999</v>
      </c>
      <c r="I22">
        <v>6.69</v>
      </c>
      <c r="J22">
        <v>7142</v>
      </c>
      <c r="K22">
        <v>71.450199999999995</v>
      </c>
      <c r="L22">
        <v>543.04</v>
      </c>
    </row>
    <row r="23" spans="1:12" x14ac:dyDescent="0.3">
      <c r="A23" s="2">
        <v>43006</v>
      </c>
      <c r="B23" s="3">
        <v>0.36474537037037041</v>
      </c>
      <c r="C23">
        <v>1332</v>
      </c>
      <c r="D23">
        <v>58.23</v>
      </c>
      <c r="E23">
        <v>141.38499999999999</v>
      </c>
      <c r="F23" s="6">
        <f t="shared" si="0"/>
        <v>401.65499999999997</v>
      </c>
      <c r="G23">
        <v>29.545000000000002</v>
      </c>
      <c r="H23">
        <v>3.3519999999999999</v>
      </c>
      <c r="I23">
        <v>6.66</v>
      </c>
      <c r="J23">
        <v>7429</v>
      </c>
      <c r="K23">
        <v>73.937399999999997</v>
      </c>
      <c r="L23">
        <v>543.04</v>
      </c>
    </row>
    <row r="24" spans="1:12" x14ac:dyDescent="0.3">
      <c r="A24" s="2">
        <v>43006</v>
      </c>
      <c r="B24" s="3">
        <v>0.36530092592592589</v>
      </c>
      <c r="C24">
        <v>1380</v>
      </c>
      <c r="D24">
        <v>57.91</v>
      </c>
      <c r="E24">
        <v>151.48599999999999</v>
      </c>
      <c r="F24" s="6">
        <f t="shared" si="0"/>
        <v>391.55399999999997</v>
      </c>
      <c r="G24">
        <v>29.555</v>
      </c>
      <c r="H24">
        <v>3.3519999999999999</v>
      </c>
      <c r="I24">
        <v>6.66</v>
      </c>
      <c r="J24">
        <v>7240</v>
      </c>
      <c r="K24">
        <v>71.752200000000002</v>
      </c>
      <c r="L24">
        <v>543.04</v>
      </c>
    </row>
    <row r="25" spans="1:12" x14ac:dyDescent="0.3">
      <c r="A25" s="2">
        <v>43006</v>
      </c>
      <c r="B25" s="3">
        <v>0.36560185185185184</v>
      </c>
      <c r="C25">
        <v>1406</v>
      </c>
      <c r="D25">
        <v>57.63</v>
      </c>
      <c r="E25">
        <v>160.959</v>
      </c>
      <c r="F25" s="6">
        <f t="shared" si="0"/>
        <v>382.08099999999996</v>
      </c>
      <c r="G25">
        <v>29.562999999999999</v>
      </c>
      <c r="H25">
        <v>3.323</v>
      </c>
      <c r="I25">
        <v>6.65</v>
      </c>
      <c r="J25">
        <v>7100</v>
      </c>
      <c r="K25">
        <v>70.106800000000007</v>
      </c>
      <c r="L25">
        <v>543.04</v>
      </c>
    </row>
    <row r="26" spans="1:12" x14ac:dyDescent="0.3">
      <c r="A26" s="2">
        <v>43006</v>
      </c>
      <c r="B26" s="3">
        <v>0.36630787037037038</v>
      </c>
      <c r="C26">
        <v>1467</v>
      </c>
      <c r="D26">
        <v>57.15</v>
      </c>
      <c r="E26">
        <v>170.92400000000001</v>
      </c>
      <c r="F26" s="6">
        <f t="shared" si="0"/>
        <v>372.11599999999999</v>
      </c>
      <c r="G26">
        <v>29.584</v>
      </c>
      <c r="H26">
        <v>3.3519999999999999</v>
      </c>
      <c r="I26">
        <v>6.64</v>
      </c>
      <c r="J26">
        <v>6315</v>
      </c>
      <c r="K26">
        <v>61.942900000000002</v>
      </c>
      <c r="L26">
        <v>543.04</v>
      </c>
    </row>
    <row r="27" spans="1:12" x14ac:dyDescent="0.3">
      <c r="A27" s="2">
        <v>43006</v>
      </c>
      <c r="B27" s="3">
        <v>0.36677083333333332</v>
      </c>
      <c r="C27">
        <v>1507</v>
      </c>
      <c r="D27">
        <v>56.12</v>
      </c>
      <c r="E27">
        <v>181.54300000000001</v>
      </c>
      <c r="F27" s="6">
        <f t="shared" si="0"/>
        <v>361.49699999999996</v>
      </c>
      <c r="G27">
        <v>29.593</v>
      </c>
      <c r="H27">
        <v>3.294</v>
      </c>
      <c r="I27">
        <v>6.62</v>
      </c>
      <c r="J27">
        <v>5193</v>
      </c>
      <c r="K27">
        <v>50.290999999999997</v>
      </c>
      <c r="L27">
        <v>543.04</v>
      </c>
    </row>
    <row r="28" spans="1:12" x14ac:dyDescent="0.3">
      <c r="A28" s="2">
        <v>43006</v>
      </c>
      <c r="B28" s="3">
        <v>0.36739583333333337</v>
      </c>
      <c r="C28">
        <v>1561</v>
      </c>
      <c r="D28">
        <v>55.16</v>
      </c>
      <c r="E28">
        <v>191.00299999999999</v>
      </c>
      <c r="F28" s="6">
        <f t="shared" si="0"/>
        <v>352.03699999999998</v>
      </c>
      <c r="G28">
        <v>29.602</v>
      </c>
      <c r="H28">
        <v>3.3519999999999999</v>
      </c>
      <c r="I28">
        <v>6.52</v>
      </c>
      <c r="J28">
        <v>3345</v>
      </c>
      <c r="K28">
        <v>31.9924</v>
      </c>
      <c r="L28">
        <v>543.04</v>
      </c>
    </row>
    <row r="29" spans="1:12" x14ac:dyDescent="0.3">
      <c r="A29" s="2">
        <v>43006</v>
      </c>
      <c r="B29" s="3">
        <v>0.36800925925925926</v>
      </c>
      <c r="C29">
        <v>1614</v>
      </c>
      <c r="D29">
        <v>54.4</v>
      </c>
      <c r="E29">
        <v>201.19499999999999</v>
      </c>
      <c r="F29" s="6">
        <f t="shared" si="0"/>
        <v>341.84499999999997</v>
      </c>
      <c r="G29">
        <v>29.61</v>
      </c>
      <c r="H29">
        <v>3.323</v>
      </c>
      <c r="I29">
        <v>6.38</v>
      </c>
      <c r="J29">
        <v>2349</v>
      </c>
      <c r="K29">
        <v>22.252800000000001</v>
      </c>
      <c r="L29">
        <v>543.04</v>
      </c>
    </row>
    <row r="30" spans="1:12" x14ac:dyDescent="0.3">
      <c r="A30" s="2">
        <v>43006</v>
      </c>
      <c r="B30" s="3">
        <v>0.36879629629629629</v>
      </c>
      <c r="C30">
        <v>1682</v>
      </c>
      <c r="D30">
        <v>54.38</v>
      </c>
      <c r="E30">
        <v>201.18299999999999</v>
      </c>
      <c r="F30" s="6">
        <f t="shared" si="0"/>
        <v>341.85699999999997</v>
      </c>
      <c r="G30">
        <v>29.613</v>
      </c>
      <c r="H30">
        <v>3.323</v>
      </c>
      <c r="I30">
        <v>6.57</v>
      </c>
      <c r="J30">
        <v>671</v>
      </c>
      <c r="K30">
        <v>6.3513000000000002</v>
      </c>
      <c r="L30">
        <v>543.04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2E93-D591-450E-954B-120FD04BB97F}">
  <sheetPr codeName="Sheet39"/>
  <dimension ref="A1:V34"/>
  <sheetViews>
    <sheetView workbookViewId="0">
      <pane ySplit="1" topLeftCell="A1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43039</v>
      </c>
      <c r="B2" s="3">
        <v>0.51046296296296301</v>
      </c>
      <c r="C2">
        <v>133</v>
      </c>
      <c r="D2">
        <v>65.47</v>
      </c>
      <c r="E2">
        <v>3.0510000000000002</v>
      </c>
      <c r="F2" s="14">
        <f>L2-E2</f>
        <v>526.72899999999993</v>
      </c>
      <c r="G2">
        <v>29.407</v>
      </c>
      <c r="H2">
        <v>3.0880000000000001</v>
      </c>
      <c r="I2">
        <v>7.22</v>
      </c>
      <c r="J2">
        <v>9149</v>
      </c>
      <c r="K2">
        <v>99.566299999999998</v>
      </c>
      <c r="L2">
        <v>529.78</v>
      </c>
      <c r="M2">
        <v>314.13200000000001</v>
      </c>
      <c r="N2">
        <v>-0.4</v>
      </c>
      <c r="O2">
        <v>1892</v>
      </c>
      <c r="P2">
        <v>383</v>
      </c>
      <c r="Q2">
        <v>1348</v>
      </c>
      <c r="R2">
        <v>0</v>
      </c>
      <c r="S2">
        <v>375</v>
      </c>
      <c r="T2">
        <v>8</v>
      </c>
      <c r="U2">
        <v>7.0000000000000007E-2</v>
      </c>
      <c r="V2">
        <v>0</v>
      </c>
    </row>
    <row r="3" spans="1:22" x14ac:dyDescent="0.3">
      <c r="A3" s="2">
        <v>43039</v>
      </c>
      <c r="B3" s="3">
        <v>0.51092592592592589</v>
      </c>
      <c r="C3">
        <v>173</v>
      </c>
      <c r="D3">
        <v>65.33</v>
      </c>
      <c r="E3">
        <v>6.0170000000000003</v>
      </c>
      <c r="F3" s="14">
        <f t="shared" ref="F3:F34" si="0">L3-E3</f>
        <v>523.76299999999992</v>
      </c>
      <c r="G3">
        <v>29.407</v>
      </c>
      <c r="H3">
        <v>3.0579999999999998</v>
      </c>
      <c r="I3">
        <v>6.93</v>
      </c>
      <c r="J3">
        <v>9133</v>
      </c>
      <c r="K3">
        <v>99.238</v>
      </c>
      <c r="L3">
        <v>529.78</v>
      </c>
    </row>
    <row r="4" spans="1:22" x14ac:dyDescent="0.3">
      <c r="A4" s="2">
        <v>43039</v>
      </c>
      <c r="B4" s="3">
        <v>0.51145833333333335</v>
      </c>
      <c r="C4">
        <v>219</v>
      </c>
      <c r="D4">
        <v>65.27</v>
      </c>
      <c r="E4">
        <v>8.9700000000000006</v>
      </c>
      <c r="F4" s="14">
        <f t="shared" si="0"/>
        <v>520.80999999999995</v>
      </c>
      <c r="G4">
        <v>29.414000000000001</v>
      </c>
      <c r="H4">
        <v>3.0880000000000001</v>
      </c>
      <c r="I4">
        <v>6.58</v>
      </c>
      <c r="J4">
        <v>9087</v>
      </c>
      <c r="K4">
        <v>98.642200000000003</v>
      </c>
      <c r="L4">
        <v>529.78</v>
      </c>
    </row>
    <row r="5" spans="1:22" x14ac:dyDescent="0.3">
      <c r="A5" s="2">
        <v>43039</v>
      </c>
      <c r="B5" s="3">
        <v>0.51185185185185189</v>
      </c>
      <c r="C5">
        <v>253</v>
      </c>
      <c r="D5">
        <v>65.22</v>
      </c>
      <c r="E5">
        <v>12.055999999999999</v>
      </c>
      <c r="F5" s="14">
        <f t="shared" si="0"/>
        <v>517.72399999999993</v>
      </c>
      <c r="G5">
        <v>29.414999999999999</v>
      </c>
      <c r="H5">
        <v>3.0289999999999999</v>
      </c>
      <c r="I5">
        <v>6.45</v>
      </c>
      <c r="J5">
        <v>9029</v>
      </c>
      <c r="K5">
        <v>97.960099999999997</v>
      </c>
      <c r="L5">
        <v>529.78</v>
      </c>
    </row>
    <row r="6" spans="1:22" x14ac:dyDescent="0.3">
      <c r="A6" s="2">
        <v>43039</v>
      </c>
      <c r="B6" s="3">
        <v>0.51246527777777773</v>
      </c>
      <c r="C6">
        <v>306</v>
      </c>
      <c r="D6">
        <v>65.209999999999994</v>
      </c>
      <c r="E6">
        <v>15.076000000000001</v>
      </c>
      <c r="F6" s="14">
        <f t="shared" si="0"/>
        <v>514.70399999999995</v>
      </c>
      <c r="G6">
        <v>29.419</v>
      </c>
      <c r="H6">
        <v>3.0579999999999998</v>
      </c>
      <c r="I6">
        <v>6.21</v>
      </c>
      <c r="J6">
        <v>8948</v>
      </c>
      <c r="K6">
        <v>97.060199999999995</v>
      </c>
      <c r="L6">
        <v>529.78</v>
      </c>
    </row>
    <row r="7" spans="1:22" x14ac:dyDescent="0.3">
      <c r="A7" s="2">
        <v>43039</v>
      </c>
      <c r="B7" s="3">
        <v>0.51277777777777778</v>
      </c>
      <c r="C7">
        <v>333</v>
      </c>
      <c r="D7">
        <v>65.19</v>
      </c>
      <c r="E7">
        <v>18.128</v>
      </c>
      <c r="F7" s="14">
        <f t="shared" si="0"/>
        <v>511.65199999999999</v>
      </c>
      <c r="G7">
        <v>29.42</v>
      </c>
      <c r="H7">
        <v>3.0289999999999999</v>
      </c>
      <c r="I7">
        <v>6.18</v>
      </c>
      <c r="J7">
        <v>8928</v>
      </c>
      <c r="K7">
        <v>96.817300000000003</v>
      </c>
      <c r="L7">
        <v>529.78</v>
      </c>
    </row>
    <row r="8" spans="1:22" x14ac:dyDescent="0.3">
      <c r="A8" s="2">
        <v>43039</v>
      </c>
      <c r="B8" s="3">
        <v>0.51355324074074071</v>
      </c>
      <c r="C8">
        <v>400</v>
      </c>
      <c r="D8">
        <v>65.17</v>
      </c>
      <c r="E8">
        <v>21.065000000000001</v>
      </c>
      <c r="F8" s="14">
        <f t="shared" si="0"/>
        <v>508.71499999999997</v>
      </c>
      <c r="G8">
        <v>29.431000000000001</v>
      </c>
      <c r="H8">
        <v>3.0880000000000001</v>
      </c>
      <c r="I8">
        <v>6.25</v>
      </c>
      <c r="J8">
        <v>8871</v>
      </c>
      <c r="K8">
        <v>96.137299999999996</v>
      </c>
      <c r="L8">
        <v>529.78</v>
      </c>
    </row>
    <row r="9" spans="1:22" x14ac:dyDescent="0.3">
      <c r="A9" s="2">
        <v>43039</v>
      </c>
      <c r="B9" s="3">
        <v>0.51401620370370371</v>
      </c>
      <c r="C9">
        <v>440</v>
      </c>
      <c r="D9">
        <v>65.150000000000006</v>
      </c>
      <c r="E9">
        <v>23.984999999999999</v>
      </c>
      <c r="F9" s="14">
        <f t="shared" si="0"/>
        <v>505.79499999999996</v>
      </c>
      <c r="G9">
        <v>29.431000000000001</v>
      </c>
      <c r="H9">
        <v>3.0880000000000001</v>
      </c>
      <c r="I9">
        <v>6.28</v>
      </c>
      <c r="J9">
        <v>8809</v>
      </c>
      <c r="K9">
        <v>95.444699999999997</v>
      </c>
      <c r="L9">
        <v>529.78</v>
      </c>
    </row>
    <row r="10" spans="1:22" x14ac:dyDescent="0.3">
      <c r="A10" s="2">
        <v>43039</v>
      </c>
      <c r="B10" s="3">
        <v>0.51440972222222225</v>
      </c>
      <c r="C10">
        <v>474</v>
      </c>
      <c r="D10">
        <v>65.12</v>
      </c>
      <c r="E10">
        <v>27.021000000000001</v>
      </c>
      <c r="F10" s="14">
        <f t="shared" si="0"/>
        <v>502.75899999999996</v>
      </c>
      <c r="G10">
        <v>29.437999999999999</v>
      </c>
      <c r="H10">
        <v>3.0579999999999998</v>
      </c>
      <c r="I10">
        <v>6.33</v>
      </c>
      <c r="J10">
        <v>8718</v>
      </c>
      <c r="K10">
        <v>94.410499999999999</v>
      </c>
      <c r="L10">
        <v>529.78</v>
      </c>
    </row>
    <row r="11" spans="1:22" x14ac:dyDescent="0.3">
      <c r="A11" s="2">
        <v>43039</v>
      </c>
      <c r="B11" s="3">
        <v>0.51472222222222219</v>
      </c>
      <c r="C11">
        <v>501</v>
      </c>
      <c r="D11">
        <v>65.06</v>
      </c>
      <c r="E11">
        <v>30.088999999999999</v>
      </c>
      <c r="F11" s="14">
        <f t="shared" si="0"/>
        <v>499.69099999999997</v>
      </c>
      <c r="G11">
        <v>29.443999999999999</v>
      </c>
      <c r="H11">
        <v>3.0880000000000001</v>
      </c>
      <c r="I11">
        <v>6.36</v>
      </c>
      <c r="J11">
        <v>8534</v>
      </c>
      <c r="K11">
        <v>92.336600000000004</v>
      </c>
      <c r="L11">
        <v>529.78</v>
      </c>
    </row>
    <row r="12" spans="1:22" x14ac:dyDescent="0.3">
      <c r="A12" s="2">
        <v>43039</v>
      </c>
      <c r="B12" s="3">
        <v>0.51533564814814814</v>
      </c>
      <c r="C12">
        <v>554</v>
      </c>
      <c r="D12">
        <v>65.05</v>
      </c>
      <c r="E12">
        <v>33.042999999999999</v>
      </c>
      <c r="F12" s="14">
        <f t="shared" si="0"/>
        <v>496.73699999999997</v>
      </c>
      <c r="G12">
        <v>29.445</v>
      </c>
      <c r="H12">
        <v>3.0289999999999999</v>
      </c>
      <c r="I12">
        <v>6.43</v>
      </c>
      <c r="J12">
        <v>8272</v>
      </c>
      <c r="K12">
        <v>89.4833</v>
      </c>
      <c r="L12">
        <v>529.78</v>
      </c>
    </row>
    <row r="13" spans="1:22" x14ac:dyDescent="0.3">
      <c r="A13" s="2">
        <v>43039</v>
      </c>
      <c r="B13" s="3">
        <v>0.51581018518518518</v>
      </c>
      <c r="C13">
        <v>595</v>
      </c>
      <c r="D13">
        <v>65.03</v>
      </c>
      <c r="E13">
        <v>36.012999999999998</v>
      </c>
      <c r="F13" s="14">
        <f t="shared" si="0"/>
        <v>493.767</v>
      </c>
      <c r="G13">
        <v>29.449000000000002</v>
      </c>
      <c r="H13">
        <v>3.0880000000000001</v>
      </c>
      <c r="I13">
        <v>6.43</v>
      </c>
      <c r="J13">
        <v>8055</v>
      </c>
      <c r="K13">
        <v>87.106200000000001</v>
      </c>
      <c r="L13">
        <v>529.78</v>
      </c>
    </row>
    <row r="14" spans="1:22" x14ac:dyDescent="0.3">
      <c r="A14" s="2">
        <v>43039</v>
      </c>
      <c r="B14" s="3">
        <v>0.51619212962962957</v>
      </c>
      <c r="C14">
        <v>628</v>
      </c>
      <c r="D14">
        <v>64.989999999999995</v>
      </c>
      <c r="E14">
        <v>38.915999999999997</v>
      </c>
      <c r="F14" s="14">
        <f t="shared" si="0"/>
        <v>490.86399999999998</v>
      </c>
      <c r="G14">
        <v>29.452000000000002</v>
      </c>
      <c r="H14">
        <v>3.0880000000000001</v>
      </c>
      <c r="I14">
        <v>6.48</v>
      </c>
      <c r="J14">
        <v>7704</v>
      </c>
      <c r="K14">
        <v>83.2577</v>
      </c>
      <c r="L14">
        <v>529.78</v>
      </c>
    </row>
    <row r="15" spans="1:22" x14ac:dyDescent="0.3">
      <c r="A15" s="2">
        <v>43039</v>
      </c>
      <c r="B15" s="3">
        <v>0.51704861111111111</v>
      </c>
      <c r="C15">
        <v>702</v>
      </c>
      <c r="D15">
        <v>64.47</v>
      </c>
      <c r="E15">
        <v>48.787999999999997</v>
      </c>
      <c r="F15" s="14">
        <f t="shared" si="0"/>
        <v>480.99199999999996</v>
      </c>
      <c r="G15">
        <v>29.462</v>
      </c>
      <c r="H15">
        <v>3.0579999999999998</v>
      </c>
      <c r="I15">
        <v>6.5</v>
      </c>
      <c r="J15">
        <v>6085</v>
      </c>
      <c r="K15">
        <v>65.352199999999996</v>
      </c>
      <c r="L15">
        <v>529.78</v>
      </c>
    </row>
    <row r="16" spans="1:22" x14ac:dyDescent="0.3">
      <c r="A16" s="2">
        <v>43039</v>
      </c>
      <c r="B16" s="3">
        <v>0.5176736111111111</v>
      </c>
      <c r="C16">
        <v>756</v>
      </c>
      <c r="D16">
        <v>63.58</v>
      </c>
      <c r="E16">
        <v>59.143000000000001</v>
      </c>
      <c r="F16" s="14">
        <f t="shared" si="0"/>
        <v>470.63699999999994</v>
      </c>
      <c r="G16">
        <v>29.478000000000002</v>
      </c>
      <c r="H16">
        <v>3.0880000000000001</v>
      </c>
      <c r="I16">
        <v>6.49</v>
      </c>
      <c r="J16">
        <v>5303</v>
      </c>
      <c r="K16">
        <v>56.351999999999997</v>
      </c>
      <c r="L16">
        <v>529.78</v>
      </c>
    </row>
    <row r="17" spans="1:12" x14ac:dyDescent="0.3">
      <c r="A17" s="2">
        <v>43039</v>
      </c>
      <c r="B17" s="3">
        <v>0.51868055555555559</v>
      </c>
      <c r="C17">
        <v>843</v>
      </c>
      <c r="D17">
        <v>62.9</v>
      </c>
      <c r="E17">
        <v>68.983999999999995</v>
      </c>
      <c r="F17" s="14">
        <f t="shared" si="0"/>
        <v>460.79599999999999</v>
      </c>
      <c r="G17">
        <v>29.481999999999999</v>
      </c>
      <c r="H17">
        <v>3.0880000000000001</v>
      </c>
      <c r="I17">
        <v>6.52</v>
      </c>
      <c r="J17">
        <v>5324</v>
      </c>
      <c r="K17">
        <v>56.123600000000003</v>
      </c>
      <c r="L17">
        <v>529.78</v>
      </c>
    </row>
    <row r="18" spans="1:12" x14ac:dyDescent="0.3">
      <c r="A18" s="2">
        <v>43039</v>
      </c>
      <c r="B18" s="3">
        <v>0.51883101851851854</v>
      </c>
      <c r="C18">
        <v>856</v>
      </c>
      <c r="D18">
        <v>62.9</v>
      </c>
      <c r="E18">
        <v>68.951999999999998</v>
      </c>
      <c r="F18" s="14">
        <f t="shared" si="0"/>
        <v>460.82799999999997</v>
      </c>
      <c r="G18">
        <v>29.483000000000001</v>
      </c>
      <c r="H18">
        <v>3.0579999999999998</v>
      </c>
      <c r="I18">
        <v>6.52</v>
      </c>
      <c r="J18">
        <v>5323</v>
      </c>
      <c r="K18">
        <v>56.113799999999998</v>
      </c>
      <c r="L18">
        <v>529.78</v>
      </c>
    </row>
    <row r="19" spans="1:12" x14ac:dyDescent="0.3">
      <c r="A19" s="2">
        <v>43039</v>
      </c>
      <c r="B19" s="3">
        <v>0.51922453703703708</v>
      </c>
      <c r="C19">
        <v>890</v>
      </c>
      <c r="D19">
        <v>62.42</v>
      </c>
      <c r="E19">
        <v>79.02</v>
      </c>
      <c r="F19" s="14">
        <f t="shared" si="0"/>
        <v>450.76</v>
      </c>
      <c r="G19">
        <v>29.497</v>
      </c>
      <c r="H19">
        <v>3.0289999999999999</v>
      </c>
      <c r="I19">
        <v>6.53</v>
      </c>
      <c r="J19">
        <v>5149</v>
      </c>
      <c r="K19">
        <v>53.943899999999999</v>
      </c>
      <c r="L19">
        <v>529.78</v>
      </c>
    </row>
    <row r="20" spans="1:12" x14ac:dyDescent="0.3">
      <c r="A20" s="2">
        <v>43039</v>
      </c>
      <c r="B20" s="3">
        <v>0.51945601851851853</v>
      </c>
      <c r="C20">
        <v>910</v>
      </c>
      <c r="D20">
        <v>61.83</v>
      </c>
      <c r="E20">
        <v>88.971000000000004</v>
      </c>
      <c r="F20" s="14">
        <f t="shared" si="0"/>
        <v>440.80899999999997</v>
      </c>
      <c r="G20">
        <v>29.510999999999999</v>
      </c>
      <c r="H20">
        <v>3.0289999999999999</v>
      </c>
      <c r="I20">
        <v>6.55</v>
      </c>
      <c r="J20">
        <v>5038</v>
      </c>
      <c r="K20">
        <v>52.394300000000001</v>
      </c>
      <c r="L20">
        <v>529.78</v>
      </c>
    </row>
    <row r="21" spans="1:12" x14ac:dyDescent="0.3">
      <c r="A21" s="2">
        <v>43039</v>
      </c>
      <c r="B21" s="3">
        <v>0.51983796296296292</v>
      </c>
      <c r="C21">
        <v>943</v>
      </c>
      <c r="D21">
        <v>61.63</v>
      </c>
      <c r="E21">
        <v>99.061999999999998</v>
      </c>
      <c r="F21" s="14">
        <f t="shared" si="0"/>
        <v>430.71799999999996</v>
      </c>
      <c r="G21">
        <v>29.524000000000001</v>
      </c>
      <c r="H21">
        <v>3.0880000000000001</v>
      </c>
      <c r="I21">
        <v>6.57</v>
      </c>
      <c r="J21">
        <v>4920</v>
      </c>
      <c r="K21">
        <v>51.0229</v>
      </c>
      <c r="L21">
        <v>529.78</v>
      </c>
    </row>
    <row r="22" spans="1:12" x14ac:dyDescent="0.3">
      <c r="A22" s="2">
        <v>43039</v>
      </c>
      <c r="B22" s="3">
        <v>0.52023148148148146</v>
      </c>
      <c r="C22">
        <v>977</v>
      </c>
      <c r="D22">
        <v>61.23</v>
      </c>
      <c r="E22">
        <v>108.985</v>
      </c>
      <c r="F22" s="14">
        <f t="shared" si="0"/>
        <v>420.79499999999996</v>
      </c>
      <c r="G22">
        <v>29.536000000000001</v>
      </c>
      <c r="H22">
        <v>3.0880000000000001</v>
      </c>
      <c r="I22">
        <v>6.55</v>
      </c>
      <c r="J22">
        <v>4777</v>
      </c>
      <c r="K22">
        <v>49.2911</v>
      </c>
      <c r="L22">
        <v>529.78</v>
      </c>
    </row>
    <row r="23" spans="1:12" x14ac:dyDescent="0.3">
      <c r="A23" s="2">
        <v>43039</v>
      </c>
      <c r="B23" s="3">
        <v>0.52038194444444441</v>
      </c>
      <c r="C23">
        <v>990</v>
      </c>
      <c r="D23">
        <v>61.24</v>
      </c>
      <c r="E23">
        <v>109.005</v>
      </c>
      <c r="F23" s="14">
        <f t="shared" si="0"/>
        <v>420.77499999999998</v>
      </c>
      <c r="G23">
        <v>29.536999999999999</v>
      </c>
      <c r="H23">
        <v>3.0880000000000001</v>
      </c>
      <c r="I23">
        <v>6.57</v>
      </c>
      <c r="J23">
        <v>4749</v>
      </c>
      <c r="K23">
        <v>49.006799999999998</v>
      </c>
      <c r="L23">
        <v>529.78</v>
      </c>
    </row>
    <row r="24" spans="1:12" x14ac:dyDescent="0.3">
      <c r="A24" s="2">
        <v>43039</v>
      </c>
      <c r="B24" s="3">
        <v>0.52085648148148145</v>
      </c>
      <c r="C24">
        <v>1031</v>
      </c>
      <c r="D24">
        <v>60.49</v>
      </c>
      <c r="E24">
        <v>119.03100000000001</v>
      </c>
      <c r="F24" s="14">
        <f t="shared" si="0"/>
        <v>410.74899999999997</v>
      </c>
      <c r="G24">
        <v>29.547000000000001</v>
      </c>
      <c r="H24">
        <v>3.0289999999999999</v>
      </c>
      <c r="I24">
        <v>6.58</v>
      </c>
      <c r="J24">
        <v>5038</v>
      </c>
      <c r="K24">
        <v>51.511699999999998</v>
      </c>
      <c r="L24">
        <v>529.78</v>
      </c>
    </row>
    <row r="25" spans="1:12" x14ac:dyDescent="0.3">
      <c r="A25" s="2">
        <v>43039</v>
      </c>
      <c r="B25" s="3">
        <v>0.52140046296296294</v>
      </c>
      <c r="C25">
        <v>1078</v>
      </c>
      <c r="D25">
        <v>59.44</v>
      </c>
      <c r="E25">
        <v>129.05199999999999</v>
      </c>
      <c r="F25" s="14">
        <f t="shared" si="0"/>
        <v>400.72799999999995</v>
      </c>
      <c r="G25">
        <v>29.553999999999998</v>
      </c>
      <c r="H25">
        <v>3.0880000000000001</v>
      </c>
      <c r="I25">
        <v>6.6</v>
      </c>
      <c r="J25">
        <v>5368</v>
      </c>
      <c r="K25">
        <v>54.189300000000003</v>
      </c>
      <c r="L25">
        <v>529.78</v>
      </c>
    </row>
    <row r="26" spans="1:12" x14ac:dyDescent="0.3">
      <c r="A26" s="2">
        <v>43039</v>
      </c>
      <c r="B26" s="3">
        <v>0.52209490740740738</v>
      </c>
      <c r="C26">
        <v>1138</v>
      </c>
      <c r="D26">
        <v>58.91</v>
      </c>
      <c r="E26">
        <v>138.91300000000001</v>
      </c>
      <c r="F26" s="14">
        <f t="shared" si="0"/>
        <v>390.86699999999996</v>
      </c>
      <c r="G26">
        <v>29.564</v>
      </c>
      <c r="H26">
        <v>3.0880000000000001</v>
      </c>
      <c r="I26">
        <v>6.57</v>
      </c>
      <c r="J26">
        <v>5453</v>
      </c>
      <c r="K26">
        <v>54.679299999999998</v>
      </c>
      <c r="L26">
        <v>529.78</v>
      </c>
    </row>
    <row r="27" spans="1:12" x14ac:dyDescent="0.3">
      <c r="A27" s="2">
        <v>43039</v>
      </c>
      <c r="B27" s="3">
        <v>0.52256944444444442</v>
      </c>
      <c r="C27">
        <v>1179</v>
      </c>
      <c r="D27">
        <v>58.27</v>
      </c>
      <c r="E27">
        <v>149.05500000000001</v>
      </c>
      <c r="F27" s="14">
        <f t="shared" si="0"/>
        <v>380.72499999999997</v>
      </c>
      <c r="G27">
        <v>29.571999999999999</v>
      </c>
      <c r="H27">
        <v>3.0289999999999999</v>
      </c>
      <c r="I27">
        <v>6.57</v>
      </c>
      <c r="J27">
        <v>5542</v>
      </c>
      <c r="K27">
        <v>55.1357</v>
      </c>
      <c r="L27">
        <v>529.78</v>
      </c>
    </row>
    <row r="28" spans="1:12" x14ac:dyDescent="0.3">
      <c r="A28" s="2">
        <v>43039</v>
      </c>
      <c r="B28" s="3">
        <v>0.52318287037037037</v>
      </c>
      <c r="C28">
        <v>1232</v>
      </c>
      <c r="D28">
        <v>57.53</v>
      </c>
      <c r="E28">
        <v>159.06200000000001</v>
      </c>
      <c r="F28" s="14">
        <f t="shared" si="0"/>
        <v>370.71799999999996</v>
      </c>
      <c r="G28">
        <v>29.582999999999998</v>
      </c>
      <c r="H28">
        <v>3.0289999999999999</v>
      </c>
      <c r="I28">
        <v>6.54</v>
      </c>
      <c r="J28">
        <v>5229</v>
      </c>
      <c r="K28">
        <v>51.5304</v>
      </c>
      <c r="L28">
        <v>529.78</v>
      </c>
    </row>
    <row r="29" spans="1:12" x14ac:dyDescent="0.3">
      <c r="A29" s="2">
        <v>43039</v>
      </c>
      <c r="B29" s="3">
        <v>0.52388888888888896</v>
      </c>
      <c r="C29">
        <v>1293</v>
      </c>
      <c r="D29">
        <v>56.68</v>
      </c>
      <c r="E29">
        <v>169.071</v>
      </c>
      <c r="F29" s="14">
        <f t="shared" si="0"/>
        <v>360.70899999999995</v>
      </c>
      <c r="G29">
        <v>29.593</v>
      </c>
      <c r="H29">
        <v>3.0579999999999998</v>
      </c>
      <c r="I29">
        <v>6.5</v>
      </c>
      <c r="J29">
        <v>3307</v>
      </c>
      <c r="K29">
        <v>32.240200000000002</v>
      </c>
      <c r="L29">
        <v>529.78</v>
      </c>
    </row>
    <row r="30" spans="1:12" x14ac:dyDescent="0.3">
      <c r="A30" s="2">
        <v>43039</v>
      </c>
      <c r="B30" s="3">
        <v>0.52427083333333335</v>
      </c>
      <c r="C30">
        <v>1326</v>
      </c>
      <c r="D30">
        <v>55.69</v>
      </c>
      <c r="E30">
        <v>179.05799999999999</v>
      </c>
      <c r="F30" s="14">
        <f t="shared" si="0"/>
        <v>350.72199999999998</v>
      </c>
      <c r="G30">
        <v>29.599</v>
      </c>
      <c r="H30">
        <v>3.0289999999999999</v>
      </c>
      <c r="I30">
        <v>6.45</v>
      </c>
      <c r="J30">
        <v>1899</v>
      </c>
      <c r="K30">
        <v>18.291</v>
      </c>
      <c r="L30">
        <v>529.78</v>
      </c>
    </row>
    <row r="31" spans="1:12" x14ac:dyDescent="0.3">
      <c r="A31" s="2">
        <v>43039</v>
      </c>
      <c r="B31" s="3">
        <v>0.52458333333333329</v>
      </c>
      <c r="C31">
        <v>1353</v>
      </c>
      <c r="D31">
        <v>54.67</v>
      </c>
      <c r="E31">
        <v>188.94499999999999</v>
      </c>
      <c r="F31" s="14">
        <f t="shared" si="0"/>
        <v>340.83499999999998</v>
      </c>
      <c r="G31">
        <v>29.606000000000002</v>
      </c>
      <c r="H31">
        <v>3.0579999999999998</v>
      </c>
      <c r="I31">
        <v>6.43</v>
      </c>
      <c r="J31">
        <v>1183</v>
      </c>
      <c r="K31">
        <v>11.2418</v>
      </c>
      <c r="L31">
        <v>529.78</v>
      </c>
    </row>
    <row r="32" spans="1:12" x14ac:dyDescent="0.3">
      <c r="A32" s="2">
        <v>43039</v>
      </c>
      <c r="B32" s="3">
        <v>0.52497685185185183</v>
      </c>
      <c r="C32">
        <v>1387</v>
      </c>
      <c r="D32">
        <v>54.05</v>
      </c>
      <c r="E32">
        <v>199.14</v>
      </c>
      <c r="F32" s="14">
        <f t="shared" si="0"/>
        <v>330.64</v>
      </c>
      <c r="G32">
        <v>29.613</v>
      </c>
      <c r="H32">
        <v>3.0579999999999998</v>
      </c>
      <c r="I32">
        <v>6.4</v>
      </c>
      <c r="J32">
        <v>263</v>
      </c>
      <c r="K32">
        <v>2.4782000000000002</v>
      </c>
      <c r="L32">
        <v>529.78</v>
      </c>
    </row>
    <row r="33" spans="1:12" x14ac:dyDescent="0.3">
      <c r="A33" s="2">
        <v>43039</v>
      </c>
      <c r="B33" s="3">
        <v>0.52535879629629634</v>
      </c>
      <c r="C33">
        <v>1420</v>
      </c>
      <c r="D33">
        <v>53.94</v>
      </c>
      <c r="E33">
        <v>208.97300000000001</v>
      </c>
      <c r="F33" s="14">
        <f t="shared" si="0"/>
        <v>320.80699999999996</v>
      </c>
      <c r="G33">
        <v>29.625</v>
      </c>
      <c r="H33">
        <v>3.0579999999999998</v>
      </c>
      <c r="I33">
        <v>6.37</v>
      </c>
      <c r="J33">
        <v>-7</v>
      </c>
      <c r="K33">
        <v>-7.0000000000000007E-2</v>
      </c>
      <c r="L33">
        <v>529.78</v>
      </c>
    </row>
    <row r="34" spans="1:12" x14ac:dyDescent="0.3">
      <c r="A34" s="2">
        <v>43039</v>
      </c>
      <c r="B34" s="3">
        <v>0.52645833333333336</v>
      </c>
      <c r="C34">
        <v>1515</v>
      </c>
      <c r="D34">
        <v>53.89</v>
      </c>
      <c r="E34">
        <v>215.76900000000001</v>
      </c>
      <c r="F34" s="14">
        <f t="shared" si="0"/>
        <v>314.01099999999997</v>
      </c>
      <c r="G34">
        <v>29.65</v>
      </c>
      <c r="H34">
        <v>3.0289999999999999</v>
      </c>
      <c r="I34">
        <v>6.37</v>
      </c>
      <c r="J34">
        <v>-73</v>
      </c>
      <c r="K34">
        <v>-0.68520000000000003</v>
      </c>
      <c r="L34">
        <v>529.78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A121-2921-456D-B3C9-6A122944F27A}">
  <sheetPr codeName="Sheet40"/>
  <dimension ref="A1:W37"/>
  <sheetViews>
    <sheetView workbookViewId="0">
      <pane ySplit="1" topLeftCell="A1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0.53546296296296292</v>
      </c>
      <c r="C2">
        <v>135</v>
      </c>
      <c r="D2">
        <v>61.92</v>
      </c>
      <c r="E2">
        <v>1.7709999999999999</v>
      </c>
      <c r="F2" s="5">
        <f>M2-E2</f>
        <v>533.529</v>
      </c>
      <c r="G2">
        <v>29.504999999999999</v>
      </c>
      <c r="H2">
        <v>3.323</v>
      </c>
      <c r="I2">
        <v>7.15</v>
      </c>
      <c r="J2">
        <v>8831</v>
      </c>
      <c r="K2">
        <v>91.959199999999996</v>
      </c>
      <c r="L2">
        <v>24.17</v>
      </c>
      <c r="M2">
        <v>535.29999999999995</v>
      </c>
      <c r="N2">
        <v>334.762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0.53600694444444441</v>
      </c>
      <c r="C3">
        <v>182</v>
      </c>
      <c r="D3">
        <v>61.34</v>
      </c>
      <c r="E3">
        <v>4.5940000000000003</v>
      </c>
      <c r="F3" s="5">
        <f t="shared" ref="F3:F37" si="0">M3-E3</f>
        <v>530.7059999999999</v>
      </c>
      <c r="G3">
        <v>29.5</v>
      </c>
      <c r="H3">
        <v>3.294</v>
      </c>
      <c r="I3">
        <v>6.89</v>
      </c>
      <c r="J3">
        <v>8759</v>
      </c>
      <c r="K3">
        <v>90.608099999999993</v>
      </c>
      <c r="L3">
        <v>23.98</v>
      </c>
      <c r="M3">
        <v>535.29999999999995</v>
      </c>
    </row>
    <row r="4" spans="1:23" x14ac:dyDescent="0.3">
      <c r="A4" s="2">
        <v>43067</v>
      </c>
      <c r="B4" s="3">
        <v>0.5366319444444444</v>
      </c>
      <c r="C4">
        <v>236</v>
      </c>
      <c r="D4">
        <v>61.15</v>
      </c>
      <c r="E4">
        <v>7.4980000000000002</v>
      </c>
      <c r="F4" s="5">
        <f t="shared" si="0"/>
        <v>527.80199999999991</v>
      </c>
      <c r="G4">
        <v>29.51</v>
      </c>
      <c r="H4">
        <v>3.2639999999999998</v>
      </c>
      <c r="I4">
        <v>6.51</v>
      </c>
      <c r="J4">
        <v>8734</v>
      </c>
      <c r="K4">
        <v>90.118200000000002</v>
      </c>
      <c r="L4">
        <v>23.92</v>
      </c>
      <c r="M4">
        <v>535.29999999999995</v>
      </c>
    </row>
    <row r="5" spans="1:23" x14ac:dyDescent="0.3">
      <c r="A5" s="2">
        <v>43067</v>
      </c>
      <c r="B5" s="3">
        <v>0.53717592592592589</v>
      </c>
      <c r="C5">
        <v>283</v>
      </c>
      <c r="D5">
        <v>61.11</v>
      </c>
      <c r="E5">
        <v>10.516</v>
      </c>
      <c r="F5" s="5">
        <f t="shared" si="0"/>
        <v>524.78399999999999</v>
      </c>
      <c r="G5">
        <v>29.526</v>
      </c>
      <c r="H5">
        <v>3.323</v>
      </c>
      <c r="I5">
        <v>6.19</v>
      </c>
      <c r="J5">
        <v>8714</v>
      </c>
      <c r="K5">
        <v>89.817800000000005</v>
      </c>
      <c r="L5">
        <v>23.91</v>
      </c>
      <c r="M5">
        <v>535.29999999999995</v>
      </c>
    </row>
    <row r="6" spans="1:23" x14ac:dyDescent="0.3">
      <c r="A6" s="2">
        <v>43067</v>
      </c>
      <c r="B6" s="3">
        <v>0.53763888888888889</v>
      </c>
      <c r="C6">
        <v>323</v>
      </c>
      <c r="D6">
        <v>61.08</v>
      </c>
      <c r="E6">
        <v>13.526999999999999</v>
      </c>
      <c r="F6" s="5">
        <f t="shared" si="0"/>
        <v>521.77299999999991</v>
      </c>
      <c r="G6">
        <v>29.533000000000001</v>
      </c>
      <c r="H6">
        <v>3.294</v>
      </c>
      <c r="I6">
        <v>6.1</v>
      </c>
      <c r="J6">
        <v>8657</v>
      </c>
      <c r="K6">
        <v>89.179599999999994</v>
      </c>
      <c r="L6">
        <v>23.9</v>
      </c>
      <c r="M6">
        <v>535.29999999999995</v>
      </c>
    </row>
    <row r="7" spans="1:23" x14ac:dyDescent="0.3">
      <c r="A7" s="2">
        <v>43067</v>
      </c>
      <c r="B7" s="3">
        <v>0.53802083333333328</v>
      </c>
      <c r="C7">
        <v>356</v>
      </c>
      <c r="D7">
        <v>61.05</v>
      </c>
      <c r="E7">
        <v>16.501000000000001</v>
      </c>
      <c r="F7" s="5">
        <f t="shared" si="0"/>
        <v>518.79899999999998</v>
      </c>
      <c r="G7">
        <v>29.532</v>
      </c>
      <c r="H7">
        <v>3.294</v>
      </c>
      <c r="I7">
        <v>6.09</v>
      </c>
      <c r="J7">
        <v>8599</v>
      </c>
      <c r="K7">
        <v>88.555499999999995</v>
      </c>
      <c r="L7">
        <v>23.93</v>
      </c>
      <c r="M7">
        <v>535.29999999999995</v>
      </c>
    </row>
    <row r="8" spans="1:23" x14ac:dyDescent="0.3">
      <c r="A8" s="2">
        <v>43067</v>
      </c>
      <c r="B8" s="3">
        <v>0.53833333333333333</v>
      </c>
      <c r="C8">
        <v>383</v>
      </c>
      <c r="D8">
        <v>61.03</v>
      </c>
      <c r="E8">
        <v>19.606000000000002</v>
      </c>
      <c r="F8" s="5">
        <f t="shared" si="0"/>
        <v>515.69399999999996</v>
      </c>
      <c r="G8">
        <v>29.533000000000001</v>
      </c>
      <c r="H8">
        <v>3.323</v>
      </c>
      <c r="I8">
        <v>6.12</v>
      </c>
      <c r="J8">
        <v>8494</v>
      </c>
      <c r="K8">
        <v>87.446600000000004</v>
      </c>
      <c r="L8">
        <v>23.92</v>
      </c>
      <c r="M8">
        <v>535.29999999999995</v>
      </c>
    </row>
    <row r="9" spans="1:23" x14ac:dyDescent="0.3">
      <c r="A9" s="2">
        <v>43067</v>
      </c>
      <c r="B9" s="3">
        <v>0.53864583333333338</v>
      </c>
      <c r="C9">
        <v>410</v>
      </c>
      <c r="D9">
        <v>61.03</v>
      </c>
      <c r="E9">
        <v>21.67</v>
      </c>
      <c r="F9" s="5">
        <f t="shared" si="0"/>
        <v>513.63</v>
      </c>
      <c r="G9">
        <v>29.527000000000001</v>
      </c>
      <c r="H9">
        <v>3.323</v>
      </c>
      <c r="I9">
        <v>6.13</v>
      </c>
      <c r="J9">
        <v>8439</v>
      </c>
      <c r="K9">
        <v>86.894599999999997</v>
      </c>
      <c r="L9">
        <v>23.92</v>
      </c>
      <c r="M9">
        <v>535.29999999999995</v>
      </c>
    </row>
    <row r="10" spans="1:23" x14ac:dyDescent="0.3">
      <c r="A10" s="2">
        <v>43067</v>
      </c>
      <c r="B10" s="3">
        <v>0.53912037037037031</v>
      </c>
      <c r="C10">
        <v>451</v>
      </c>
      <c r="D10">
        <v>61.01</v>
      </c>
      <c r="E10">
        <v>24.690999999999999</v>
      </c>
      <c r="F10" s="5">
        <f t="shared" si="0"/>
        <v>510.60899999999998</v>
      </c>
      <c r="G10">
        <v>29.535</v>
      </c>
      <c r="H10">
        <v>3.294</v>
      </c>
      <c r="I10">
        <v>6.25</v>
      </c>
      <c r="J10">
        <v>8396</v>
      </c>
      <c r="K10">
        <v>86.412899999999993</v>
      </c>
      <c r="L10">
        <v>23.92</v>
      </c>
      <c r="M10">
        <v>535.29999999999995</v>
      </c>
    </row>
    <row r="11" spans="1:23" x14ac:dyDescent="0.3">
      <c r="A11" s="2">
        <v>43067</v>
      </c>
      <c r="B11" s="3">
        <v>0.53950231481481481</v>
      </c>
      <c r="C11">
        <v>484</v>
      </c>
      <c r="D11">
        <v>61.02</v>
      </c>
      <c r="E11">
        <v>27.547000000000001</v>
      </c>
      <c r="F11" s="5">
        <f t="shared" si="0"/>
        <v>507.75299999999993</v>
      </c>
      <c r="G11">
        <v>29.542000000000002</v>
      </c>
      <c r="H11">
        <v>3.294</v>
      </c>
      <c r="I11">
        <v>6.28</v>
      </c>
      <c r="J11">
        <v>8420</v>
      </c>
      <c r="K11">
        <v>86.652199999999993</v>
      </c>
      <c r="L11">
        <v>23.91</v>
      </c>
      <c r="M11">
        <v>535.29999999999995</v>
      </c>
    </row>
    <row r="12" spans="1:23" x14ac:dyDescent="0.3">
      <c r="A12" s="2">
        <v>43067</v>
      </c>
      <c r="B12" s="3">
        <v>0.53981481481481486</v>
      </c>
      <c r="C12">
        <v>511</v>
      </c>
      <c r="D12">
        <v>61.02</v>
      </c>
      <c r="E12">
        <v>30.533999999999999</v>
      </c>
      <c r="F12" s="5">
        <f t="shared" si="0"/>
        <v>504.76599999999996</v>
      </c>
      <c r="G12">
        <v>29.545999999999999</v>
      </c>
      <c r="H12">
        <v>3.2639999999999998</v>
      </c>
      <c r="I12">
        <v>6.29</v>
      </c>
      <c r="J12">
        <v>8427</v>
      </c>
      <c r="K12">
        <v>86.705299999999994</v>
      </c>
      <c r="L12">
        <v>23.9</v>
      </c>
      <c r="M12">
        <v>535.29999999999995</v>
      </c>
    </row>
    <row r="13" spans="1:23" x14ac:dyDescent="0.3">
      <c r="A13" s="2">
        <v>43067</v>
      </c>
      <c r="B13" s="3">
        <v>0.54027777777777775</v>
      </c>
      <c r="C13">
        <v>551</v>
      </c>
      <c r="D13">
        <v>61.01</v>
      </c>
      <c r="E13">
        <v>33.421999999999997</v>
      </c>
      <c r="F13" s="5">
        <f t="shared" si="0"/>
        <v>501.87799999999993</v>
      </c>
      <c r="G13">
        <v>29.552</v>
      </c>
      <c r="H13">
        <v>3.323</v>
      </c>
      <c r="I13">
        <v>6.35</v>
      </c>
      <c r="J13">
        <v>8427</v>
      </c>
      <c r="K13">
        <v>86.679699999999997</v>
      </c>
      <c r="L13">
        <v>23.91</v>
      </c>
      <c r="M13">
        <v>535.29999999999995</v>
      </c>
    </row>
    <row r="14" spans="1:23" x14ac:dyDescent="0.3">
      <c r="A14" s="2">
        <v>43067</v>
      </c>
      <c r="B14" s="3">
        <v>0.54090277777777784</v>
      </c>
      <c r="C14">
        <v>605</v>
      </c>
      <c r="D14">
        <v>61</v>
      </c>
      <c r="E14">
        <v>36.261000000000003</v>
      </c>
      <c r="F14" s="5">
        <f t="shared" si="0"/>
        <v>499.03899999999993</v>
      </c>
      <c r="G14">
        <v>29.56</v>
      </c>
      <c r="H14">
        <v>3.2639999999999998</v>
      </c>
      <c r="I14">
        <v>6.42</v>
      </c>
      <c r="J14">
        <v>8427</v>
      </c>
      <c r="K14">
        <v>86.642399999999995</v>
      </c>
      <c r="L14">
        <v>23.9</v>
      </c>
      <c r="M14">
        <v>535.29999999999995</v>
      </c>
    </row>
    <row r="15" spans="1:23" x14ac:dyDescent="0.3">
      <c r="A15" s="2">
        <v>43067</v>
      </c>
      <c r="B15" s="3">
        <v>0.54106481481481483</v>
      </c>
      <c r="C15">
        <v>619</v>
      </c>
      <c r="D15">
        <v>61.02</v>
      </c>
      <c r="E15">
        <v>35.996000000000002</v>
      </c>
      <c r="F15" s="5">
        <f t="shared" si="0"/>
        <v>499.30399999999997</v>
      </c>
      <c r="G15">
        <v>29.559000000000001</v>
      </c>
      <c r="H15">
        <v>3.2639999999999998</v>
      </c>
      <c r="I15">
        <v>6.44</v>
      </c>
      <c r="J15">
        <v>8419</v>
      </c>
      <c r="K15">
        <v>86.584699999999998</v>
      </c>
      <c r="L15">
        <v>23.93</v>
      </c>
      <c r="M15">
        <v>535.29999999999995</v>
      </c>
    </row>
    <row r="16" spans="1:23" x14ac:dyDescent="0.3">
      <c r="A16" s="2">
        <v>43067</v>
      </c>
      <c r="B16" s="3">
        <v>0.54160879629629632</v>
      </c>
      <c r="C16">
        <v>666</v>
      </c>
      <c r="D16">
        <v>61.01</v>
      </c>
      <c r="E16">
        <v>39.906999999999996</v>
      </c>
      <c r="F16" s="5">
        <f t="shared" si="0"/>
        <v>495.39299999999997</v>
      </c>
      <c r="G16">
        <v>29.564</v>
      </c>
      <c r="H16">
        <v>3.2639999999999998</v>
      </c>
      <c r="I16">
        <v>6.46</v>
      </c>
      <c r="J16">
        <v>8398</v>
      </c>
      <c r="K16">
        <v>86.353899999999996</v>
      </c>
      <c r="L16">
        <v>23.91</v>
      </c>
      <c r="M16">
        <v>535.29999999999995</v>
      </c>
    </row>
    <row r="17" spans="1:13" x14ac:dyDescent="0.3">
      <c r="A17" s="2">
        <v>43067</v>
      </c>
      <c r="B17" s="3">
        <v>0.54231481481481481</v>
      </c>
      <c r="C17">
        <v>727</v>
      </c>
      <c r="D17">
        <v>61</v>
      </c>
      <c r="E17">
        <v>42.399000000000001</v>
      </c>
      <c r="F17" s="5">
        <f t="shared" si="0"/>
        <v>492.90099999999995</v>
      </c>
      <c r="G17">
        <v>29.565000000000001</v>
      </c>
      <c r="H17">
        <v>3.294</v>
      </c>
      <c r="I17">
        <v>6.51</v>
      </c>
      <c r="J17">
        <v>8317</v>
      </c>
      <c r="K17">
        <v>85.499899999999997</v>
      </c>
      <c r="L17">
        <v>23.9</v>
      </c>
      <c r="M17">
        <v>535.29999999999995</v>
      </c>
    </row>
    <row r="18" spans="1:13" x14ac:dyDescent="0.3">
      <c r="A18" s="2">
        <v>43067</v>
      </c>
      <c r="B18" s="3">
        <v>0.54262731481481474</v>
      </c>
      <c r="C18">
        <v>754</v>
      </c>
      <c r="D18">
        <v>61</v>
      </c>
      <c r="E18">
        <v>45.484999999999999</v>
      </c>
      <c r="F18" s="5">
        <f t="shared" si="0"/>
        <v>489.81499999999994</v>
      </c>
      <c r="G18">
        <v>29.571999999999999</v>
      </c>
      <c r="H18">
        <v>3.294</v>
      </c>
      <c r="I18">
        <v>6.51</v>
      </c>
      <c r="J18">
        <v>8306</v>
      </c>
      <c r="K18">
        <v>85.365399999999994</v>
      </c>
      <c r="L18">
        <v>23.88</v>
      </c>
      <c r="M18">
        <v>535.29999999999995</v>
      </c>
    </row>
    <row r="19" spans="1:13" x14ac:dyDescent="0.3">
      <c r="A19" s="2">
        <v>43067</v>
      </c>
      <c r="B19" s="3">
        <v>0.54309027777777774</v>
      </c>
      <c r="C19">
        <v>794</v>
      </c>
      <c r="D19">
        <v>60.99</v>
      </c>
      <c r="E19">
        <v>48.784999999999997</v>
      </c>
      <c r="F19" s="5">
        <f t="shared" si="0"/>
        <v>486.51499999999999</v>
      </c>
      <c r="G19">
        <v>29.576000000000001</v>
      </c>
      <c r="H19">
        <v>3.294</v>
      </c>
      <c r="I19">
        <v>6.53</v>
      </c>
      <c r="J19">
        <v>8242</v>
      </c>
      <c r="K19">
        <v>84.687899999999999</v>
      </c>
      <c r="L19">
        <v>23.89</v>
      </c>
      <c r="M19">
        <v>535.29999999999995</v>
      </c>
    </row>
    <row r="20" spans="1:13" x14ac:dyDescent="0.3">
      <c r="A20" s="2">
        <v>43067</v>
      </c>
      <c r="B20" s="3">
        <v>0.54340277777777779</v>
      </c>
      <c r="C20">
        <v>821</v>
      </c>
      <c r="D20">
        <v>60.98</v>
      </c>
      <c r="E20">
        <v>51.012</v>
      </c>
      <c r="F20" s="5">
        <f t="shared" si="0"/>
        <v>484.28799999999995</v>
      </c>
      <c r="G20">
        <v>29.581</v>
      </c>
      <c r="H20">
        <v>3.294</v>
      </c>
      <c r="I20">
        <v>6.54</v>
      </c>
      <c r="J20">
        <v>8187</v>
      </c>
      <c r="K20">
        <v>84.1006</v>
      </c>
      <c r="L20">
        <v>23.88</v>
      </c>
      <c r="M20">
        <v>535.29999999999995</v>
      </c>
    </row>
    <row r="21" spans="1:13" x14ac:dyDescent="0.3">
      <c r="A21" s="2">
        <v>43067</v>
      </c>
      <c r="B21" s="3">
        <v>0.54410879629629627</v>
      </c>
      <c r="C21">
        <v>882</v>
      </c>
      <c r="D21">
        <v>60.98</v>
      </c>
      <c r="E21">
        <v>54.362000000000002</v>
      </c>
      <c r="F21" s="5">
        <f t="shared" si="0"/>
        <v>480.93799999999993</v>
      </c>
      <c r="G21">
        <v>29.58</v>
      </c>
      <c r="H21">
        <v>3.2639999999999998</v>
      </c>
      <c r="I21">
        <v>6.58</v>
      </c>
      <c r="J21">
        <v>8123</v>
      </c>
      <c r="K21">
        <v>83.447800000000001</v>
      </c>
      <c r="L21">
        <v>23.93</v>
      </c>
      <c r="M21">
        <v>535.29999999999995</v>
      </c>
    </row>
    <row r="22" spans="1:13" x14ac:dyDescent="0.3">
      <c r="A22" s="2">
        <v>43067</v>
      </c>
      <c r="B22" s="3">
        <v>0.54496527777777781</v>
      </c>
      <c r="C22">
        <v>956</v>
      </c>
      <c r="D22">
        <v>60.98</v>
      </c>
      <c r="E22">
        <v>56.984999999999999</v>
      </c>
      <c r="F22" s="5">
        <f t="shared" si="0"/>
        <v>478.31499999999994</v>
      </c>
      <c r="G22">
        <v>29.582999999999998</v>
      </c>
      <c r="H22">
        <v>3.2639999999999998</v>
      </c>
      <c r="I22">
        <v>6.63</v>
      </c>
      <c r="J22">
        <v>7863</v>
      </c>
      <c r="K22">
        <v>80.764200000000002</v>
      </c>
      <c r="L22">
        <v>23.86</v>
      </c>
      <c r="M22">
        <v>535.29999999999995</v>
      </c>
    </row>
    <row r="23" spans="1:13" x14ac:dyDescent="0.3">
      <c r="A23" s="2">
        <v>43067</v>
      </c>
      <c r="B23" s="3">
        <v>0.5455902777777778</v>
      </c>
      <c r="C23">
        <v>1010</v>
      </c>
      <c r="D23">
        <v>60.86</v>
      </c>
      <c r="E23">
        <v>60.188000000000002</v>
      </c>
      <c r="F23" s="5">
        <f t="shared" si="0"/>
        <v>475.11199999999997</v>
      </c>
      <c r="G23">
        <v>29.587</v>
      </c>
      <c r="H23">
        <v>3.2639999999999998</v>
      </c>
      <c r="I23">
        <v>6.64</v>
      </c>
      <c r="J23">
        <v>7351</v>
      </c>
      <c r="K23">
        <v>75.389099999999999</v>
      </c>
      <c r="L23">
        <v>23.85</v>
      </c>
      <c r="M23">
        <v>535.29999999999995</v>
      </c>
    </row>
    <row r="24" spans="1:13" x14ac:dyDescent="0.3">
      <c r="A24" s="2">
        <v>43067</v>
      </c>
      <c r="B24" s="3">
        <v>0.54598379629629623</v>
      </c>
      <c r="C24">
        <v>1044</v>
      </c>
      <c r="D24">
        <v>60.63</v>
      </c>
      <c r="E24">
        <v>63.061</v>
      </c>
      <c r="F24" s="5">
        <f t="shared" si="0"/>
        <v>472.23899999999998</v>
      </c>
      <c r="G24">
        <v>29.59</v>
      </c>
      <c r="H24">
        <v>3.2639999999999998</v>
      </c>
      <c r="I24">
        <v>6.63</v>
      </c>
      <c r="J24">
        <v>6240</v>
      </c>
      <c r="K24">
        <v>63.811999999999998</v>
      </c>
      <c r="L24">
        <v>23.75</v>
      </c>
      <c r="M24">
        <v>535.29999999999995</v>
      </c>
    </row>
    <row r="25" spans="1:13" x14ac:dyDescent="0.3">
      <c r="A25" s="2">
        <v>43067</v>
      </c>
      <c r="B25" s="3">
        <v>0.54629629629629628</v>
      </c>
      <c r="C25">
        <v>1071</v>
      </c>
      <c r="D25">
        <v>60.26</v>
      </c>
      <c r="E25">
        <v>66.762</v>
      </c>
      <c r="F25" s="5">
        <f t="shared" si="0"/>
        <v>468.53799999999995</v>
      </c>
      <c r="G25">
        <v>29.597999999999999</v>
      </c>
      <c r="H25">
        <v>3.2639999999999998</v>
      </c>
      <c r="I25">
        <v>6.62</v>
      </c>
      <c r="J25">
        <v>5187</v>
      </c>
      <c r="K25">
        <v>52.801200000000001</v>
      </c>
      <c r="L25">
        <v>23.57</v>
      </c>
      <c r="M25">
        <v>535.29999999999995</v>
      </c>
    </row>
    <row r="26" spans="1:13" x14ac:dyDescent="0.3">
      <c r="A26" s="2">
        <v>43067</v>
      </c>
      <c r="B26" s="3">
        <v>0.54653935185185187</v>
      </c>
      <c r="C26">
        <v>1092</v>
      </c>
      <c r="D26">
        <v>60.07</v>
      </c>
      <c r="E26">
        <v>70.313999999999993</v>
      </c>
      <c r="F26" s="5">
        <f t="shared" si="0"/>
        <v>464.98599999999999</v>
      </c>
      <c r="G26">
        <v>29.603000000000002</v>
      </c>
      <c r="H26">
        <v>3.2349999999999999</v>
      </c>
      <c r="I26">
        <v>6.63</v>
      </c>
      <c r="J26">
        <v>4919</v>
      </c>
      <c r="K26">
        <v>49.948599999999999</v>
      </c>
      <c r="L26">
        <v>23.59</v>
      </c>
      <c r="M26">
        <v>535.29999999999995</v>
      </c>
    </row>
    <row r="27" spans="1:13" x14ac:dyDescent="0.3">
      <c r="A27" s="2">
        <v>43067</v>
      </c>
      <c r="B27" s="3">
        <v>0.54708333333333337</v>
      </c>
      <c r="C27">
        <v>1139</v>
      </c>
      <c r="D27">
        <v>59.48</v>
      </c>
      <c r="E27">
        <v>80.986999999999995</v>
      </c>
      <c r="F27" s="5">
        <f t="shared" si="0"/>
        <v>454.31299999999999</v>
      </c>
      <c r="G27">
        <v>29.619</v>
      </c>
      <c r="H27">
        <v>3.294</v>
      </c>
      <c r="I27">
        <v>6.6</v>
      </c>
      <c r="J27">
        <v>4698</v>
      </c>
      <c r="K27">
        <v>47.345100000000002</v>
      </c>
      <c r="L27">
        <v>22.38</v>
      </c>
      <c r="M27">
        <v>535.29999999999995</v>
      </c>
    </row>
    <row r="28" spans="1:13" x14ac:dyDescent="0.3">
      <c r="A28" s="2">
        <v>43067</v>
      </c>
      <c r="B28" s="3">
        <v>0.54747685185185191</v>
      </c>
      <c r="C28">
        <v>1173</v>
      </c>
      <c r="D28">
        <v>58.87</v>
      </c>
      <c r="E28">
        <v>90.388999999999996</v>
      </c>
      <c r="F28" s="5">
        <f t="shared" si="0"/>
        <v>444.91099999999994</v>
      </c>
      <c r="G28">
        <v>29.631</v>
      </c>
      <c r="H28">
        <v>3.294</v>
      </c>
      <c r="I28">
        <v>6.58</v>
      </c>
      <c r="J28">
        <v>5108</v>
      </c>
      <c r="K28">
        <v>51.076700000000002</v>
      </c>
      <c r="L28">
        <v>22.61</v>
      </c>
      <c r="M28">
        <v>535.29999999999995</v>
      </c>
    </row>
    <row r="29" spans="1:13" x14ac:dyDescent="0.3">
      <c r="A29" s="2">
        <v>43067</v>
      </c>
      <c r="B29" s="3">
        <v>0.5479398148148148</v>
      </c>
      <c r="C29">
        <v>1213</v>
      </c>
      <c r="D29">
        <v>58.05</v>
      </c>
      <c r="E29">
        <v>100.505</v>
      </c>
      <c r="F29" s="5">
        <f t="shared" si="0"/>
        <v>434.79499999999996</v>
      </c>
      <c r="G29">
        <v>29.641999999999999</v>
      </c>
      <c r="H29">
        <v>3.2639999999999998</v>
      </c>
      <c r="I29">
        <v>6.6</v>
      </c>
      <c r="J29">
        <v>5440</v>
      </c>
      <c r="K29">
        <v>53.846299999999999</v>
      </c>
      <c r="L29">
        <v>23.14</v>
      </c>
      <c r="M29">
        <v>535.29999999999995</v>
      </c>
    </row>
    <row r="30" spans="1:13" x14ac:dyDescent="0.3">
      <c r="A30" s="2">
        <v>43067</v>
      </c>
      <c r="B30" s="3">
        <v>0.54825231481481485</v>
      </c>
      <c r="C30">
        <v>1240</v>
      </c>
      <c r="D30">
        <v>57.75</v>
      </c>
      <c r="E30">
        <v>111.25700000000001</v>
      </c>
      <c r="F30" s="5">
        <f t="shared" si="0"/>
        <v>424.04299999999995</v>
      </c>
      <c r="G30">
        <v>29.654</v>
      </c>
      <c r="H30">
        <v>3.2639999999999998</v>
      </c>
      <c r="I30">
        <v>6.57</v>
      </c>
      <c r="J30">
        <v>5611</v>
      </c>
      <c r="K30">
        <v>55.3172</v>
      </c>
      <c r="L30">
        <v>23.08</v>
      </c>
      <c r="M30">
        <v>535.29999999999995</v>
      </c>
    </row>
    <row r="31" spans="1:13" x14ac:dyDescent="0.3">
      <c r="A31" s="2">
        <v>43067</v>
      </c>
      <c r="B31" s="3">
        <v>0.54848379629629629</v>
      </c>
      <c r="C31">
        <v>1260</v>
      </c>
      <c r="D31">
        <v>57.78</v>
      </c>
      <c r="E31">
        <v>110.505</v>
      </c>
      <c r="F31" s="5">
        <f t="shared" si="0"/>
        <v>424.79499999999996</v>
      </c>
      <c r="G31">
        <v>29.652000000000001</v>
      </c>
      <c r="H31">
        <v>3.2349999999999999</v>
      </c>
      <c r="I31">
        <v>6.61</v>
      </c>
      <c r="J31">
        <v>5642</v>
      </c>
      <c r="K31">
        <v>55.642800000000001</v>
      </c>
      <c r="L31">
        <v>23.04</v>
      </c>
      <c r="M31">
        <v>535.29999999999995</v>
      </c>
    </row>
    <row r="32" spans="1:13" x14ac:dyDescent="0.3">
      <c r="A32" s="2">
        <v>43067</v>
      </c>
      <c r="B32" s="3">
        <v>0.54902777777777778</v>
      </c>
      <c r="C32">
        <v>1307</v>
      </c>
      <c r="D32">
        <v>57.49</v>
      </c>
      <c r="E32">
        <v>119.639</v>
      </c>
      <c r="F32" s="5">
        <f t="shared" si="0"/>
        <v>415.66099999999994</v>
      </c>
      <c r="G32">
        <v>29.661000000000001</v>
      </c>
      <c r="H32">
        <v>3.294</v>
      </c>
      <c r="I32">
        <v>6.63</v>
      </c>
      <c r="J32">
        <v>6146</v>
      </c>
      <c r="K32">
        <v>60.380499999999998</v>
      </c>
      <c r="L32">
        <v>23.94</v>
      </c>
      <c r="M32">
        <v>535.29999999999995</v>
      </c>
    </row>
    <row r="33" spans="1:13" x14ac:dyDescent="0.3">
      <c r="A33" s="2">
        <v>43067</v>
      </c>
      <c r="B33" s="3">
        <v>0.54942129629629632</v>
      </c>
      <c r="C33">
        <v>1341</v>
      </c>
      <c r="D33">
        <v>57.25</v>
      </c>
      <c r="E33">
        <v>130.03899999999999</v>
      </c>
      <c r="F33" s="5">
        <f t="shared" si="0"/>
        <v>405.26099999999997</v>
      </c>
      <c r="G33">
        <v>29.672000000000001</v>
      </c>
      <c r="H33">
        <v>3.294</v>
      </c>
      <c r="I33">
        <v>6.63</v>
      </c>
      <c r="J33">
        <v>6294</v>
      </c>
      <c r="K33">
        <v>61.639200000000002</v>
      </c>
      <c r="L33">
        <v>24.26</v>
      </c>
      <c r="M33">
        <v>535.29999999999995</v>
      </c>
    </row>
    <row r="34" spans="1:13" x14ac:dyDescent="0.3">
      <c r="A34" s="2">
        <v>43067</v>
      </c>
      <c r="B34" s="3">
        <v>0.54973379629629626</v>
      </c>
      <c r="C34">
        <v>1368</v>
      </c>
      <c r="D34">
        <v>56.98</v>
      </c>
      <c r="E34">
        <v>139.79400000000001</v>
      </c>
      <c r="F34" s="5">
        <f t="shared" si="0"/>
        <v>395.50599999999997</v>
      </c>
      <c r="G34">
        <v>29.684000000000001</v>
      </c>
      <c r="H34">
        <v>3.294</v>
      </c>
      <c r="I34">
        <v>6.63</v>
      </c>
      <c r="J34">
        <v>5922</v>
      </c>
      <c r="K34">
        <v>57.769799999999996</v>
      </c>
      <c r="L34">
        <v>23.83</v>
      </c>
      <c r="M34">
        <v>535.29999999999995</v>
      </c>
    </row>
    <row r="35" spans="1:13" x14ac:dyDescent="0.3">
      <c r="A35" s="2">
        <v>43067</v>
      </c>
      <c r="B35" s="3">
        <v>0.55012731481481481</v>
      </c>
      <c r="C35">
        <v>1402</v>
      </c>
      <c r="D35">
        <v>56.83</v>
      </c>
      <c r="E35">
        <v>149.566</v>
      </c>
      <c r="F35" s="5">
        <f t="shared" si="0"/>
        <v>385.73399999999992</v>
      </c>
      <c r="G35">
        <v>29.696999999999999</v>
      </c>
      <c r="H35">
        <v>3.2639999999999998</v>
      </c>
      <c r="I35">
        <v>6.63</v>
      </c>
      <c r="J35">
        <v>5625</v>
      </c>
      <c r="K35">
        <v>54.751300000000001</v>
      </c>
      <c r="L35">
        <v>23.68</v>
      </c>
      <c r="M35">
        <v>535.29999999999995</v>
      </c>
    </row>
    <row r="36" spans="1:13" x14ac:dyDescent="0.3">
      <c r="A36" s="2">
        <v>43067</v>
      </c>
      <c r="B36" s="3">
        <v>0.5506712962962963</v>
      </c>
      <c r="C36">
        <v>1449</v>
      </c>
      <c r="D36">
        <v>56.61</v>
      </c>
      <c r="E36">
        <v>160.36199999999999</v>
      </c>
      <c r="F36" s="5">
        <f t="shared" si="0"/>
        <v>374.93799999999999</v>
      </c>
      <c r="G36">
        <v>29.712</v>
      </c>
      <c r="H36">
        <v>3.294</v>
      </c>
      <c r="I36">
        <v>6.63</v>
      </c>
      <c r="J36">
        <v>7115</v>
      </c>
      <c r="K36">
        <v>69.037099999999995</v>
      </c>
      <c r="L36">
        <v>23.67</v>
      </c>
      <c r="M36">
        <v>535.29999999999995</v>
      </c>
    </row>
    <row r="37" spans="1:13" x14ac:dyDescent="0.3">
      <c r="A37" s="2">
        <v>43067</v>
      </c>
      <c r="B37" s="3">
        <v>0.55192129629629627</v>
      </c>
      <c r="C37">
        <v>1557</v>
      </c>
      <c r="D37">
        <v>56.63</v>
      </c>
      <c r="E37">
        <v>162.11699999999999</v>
      </c>
      <c r="F37" s="5">
        <f t="shared" si="0"/>
        <v>373.18299999999999</v>
      </c>
      <c r="G37">
        <v>29.716999999999999</v>
      </c>
      <c r="H37">
        <v>3.294</v>
      </c>
      <c r="I37">
        <v>6.76</v>
      </c>
      <c r="J37">
        <v>5716</v>
      </c>
      <c r="K37">
        <v>55.468400000000003</v>
      </c>
      <c r="L37">
        <v>23.7</v>
      </c>
      <c r="M37">
        <v>535.29999999999995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7919-C869-4A41-A09C-D01A21E0F388}">
  <sheetPr codeName="Sheet41"/>
  <dimension ref="A1:V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43123</v>
      </c>
      <c r="B2" s="3">
        <v>0.50710648148148152</v>
      </c>
      <c r="C2">
        <v>37</v>
      </c>
      <c r="D2">
        <v>54.57</v>
      </c>
      <c r="E2">
        <v>3.0209999999999999</v>
      </c>
      <c r="F2" s="6">
        <f>L2-E2</f>
        <v>539.47900000000004</v>
      </c>
      <c r="G2">
        <v>29.702999999999999</v>
      </c>
      <c r="H2">
        <v>3.5289999999999999</v>
      </c>
      <c r="I2">
        <v>7.1</v>
      </c>
      <c r="J2">
        <v>10015</v>
      </c>
      <c r="K2">
        <v>94.768600000000006</v>
      </c>
      <c r="L2">
        <v>542.5</v>
      </c>
      <c r="M2">
        <v>362.83199999999999</v>
      </c>
      <c r="N2">
        <v>1</v>
      </c>
      <c r="O2">
        <v>988</v>
      </c>
      <c r="P2">
        <v>0</v>
      </c>
      <c r="Q2">
        <v>94</v>
      </c>
      <c r="R2">
        <v>0</v>
      </c>
      <c r="S2">
        <v>406</v>
      </c>
      <c r="T2">
        <v>6</v>
      </c>
      <c r="U2">
        <v>0.05</v>
      </c>
      <c r="V2" t="s">
        <v>94</v>
      </c>
    </row>
    <row r="3" spans="1:22" x14ac:dyDescent="0.3">
      <c r="A3" s="2">
        <v>43123</v>
      </c>
      <c r="B3" s="3">
        <v>0.50763888888888886</v>
      </c>
      <c r="C3">
        <v>83</v>
      </c>
      <c r="D3">
        <v>54.43</v>
      </c>
      <c r="E3">
        <v>6.1280000000000001</v>
      </c>
      <c r="F3" s="6">
        <f t="shared" ref="F3:F22" si="0">L3-E3</f>
        <v>536.37199999999996</v>
      </c>
      <c r="G3">
        <v>29.707000000000001</v>
      </c>
      <c r="H3">
        <v>3.5</v>
      </c>
      <c r="I3">
        <v>7.11</v>
      </c>
      <c r="J3">
        <v>9896</v>
      </c>
      <c r="K3">
        <v>93.469499999999996</v>
      </c>
      <c r="L3">
        <v>542.5</v>
      </c>
    </row>
    <row r="4" spans="1:22" x14ac:dyDescent="0.3">
      <c r="A4" s="2">
        <v>43123</v>
      </c>
      <c r="B4" s="3">
        <v>0.50802083333333337</v>
      </c>
      <c r="C4">
        <v>116</v>
      </c>
      <c r="D4">
        <v>54.07</v>
      </c>
      <c r="E4">
        <v>9.17</v>
      </c>
      <c r="F4" s="6">
        <f t="shared" si="0"/>
        <v>533.33000000000004</v>
      </c>
      <c r="G4">
        <v>29.719000000000001</v>
      </c>
      <c r="H4">
        <v>3.5</v>
      </c>
      <c r="I4">
        <v>7.08</v>
      </c>
      <c r="J4">
        <v>9823</v>
      </c>
      <c r="K4">
        <v>92.324700000000007</v>
      </c>
      <c r="L4">
        <v>542.5</v>
      </c>
    </row>
    <row r="5" spans="1:22" x14ac:dyDescent="0.3">
      <c r="A5" s="2">
        <v>43123</v>
      </c>
      <c r="B5" s="3">
        <v>0.50840277777777776</v>
      </c>
      <c r="C5">
        <v>149</v>
      </c>
      <c r="D5">
        <v>54.06</v>
      </c>
      <c r="E5">
        <v>11.996</v>
      </c>
      <c r="F5" s="6">
        <f t="shared" si="0"/>
        <v>530.50400000000002</v>
      </c>
      <c r="G5">
        <v>29.721</v>
      </c>
      <c r="H5">
        <v>3.5</v>
      </c>
      <c r="I5">
        <v>7.1</v>
      </c>
      <c r="J5">
        <v>9831</v>
      </c>
      <c r="K5">
        <v>92.384699999999995</v>
      </c>
      <c r="L5">
        <v>542.5</v>
      </c>
    </row>
    <row r="6" spans="1:22" x14ac:dyDescent="0.3">
      <c r="A6" s="2">
        <v>43123</v>
      </c>
      <c r="B6" s="3">
        <v>0.50916666666666666</v>
      </c>
      <c r="C6">
        <v>215</v>
      </c>
      <c r="D6">
        <v>54.03</v>
      </c>
      <c r="E6">
        <v>14.821999999999999</v>
      </c>
      <c r="F6" s="6">
        <f t="shared" si="0"/>
        <v>527.678</v>
      </c>
      <c r="G6">
        <v>29.715</v>
      </c>
      <c r="H6">
        <v>3.5</v>
      </c>
      <c r="I6">
        <v>7.12</v>
      </c>
      <c r="J6">
        <v>9839</v>
      </c>
      <c r="K6">
        <v>92.447199999999995</v>
      </c>
      <c r="L6">
        <v>542.5</v>
      </c>
    </row>
    <row r="7" spans="1:22" x14ac:dyDescent="0.3">
      <c r="A7" s="2">
        <v>43123</v>
      </c>
      <c r="B7" s="3">
        <v>0.5097800925925926</v>
      </c>
      <c r="C7">
        <v>268</v>
      </c>
      <c r="D7">
        <v>54.01</v>
      </c>
      <c r="E7">
        <v>17.994</v>
      </c>
      <c r="F7" s="6">
        <f t="shared" si="0"/>
        <v>524.50599999999997</v>
      </c>
      <c r="G7">
        <v>29.722999999999999</v>
      </c>
      <c r="H7">
        <v>3.5</v>
      </c>
      <c r="I7">
        <v>7.11</v>
      </c>
      <c r="J7">
        <v>9813</v>
      </c>
      <c r="K7">
        <v>92.148499999999999</v>
      </c>
      <c r="L7">
        <v>542.5</v>
      </c>
    </row>
    <row r="8" spans="1:22" x14ac:dyDescent="0.3">
      <c r="A8" s="2">
        <v>43123</v>
      </c>
      <c r="B8" s="3">
        <v>0.51001157407407405</v>
      </c>
      <c r="C8">
        <v>288</v>
      </c>
      <c r="D8">
        <v>53.99</v>
      </c>
      <c r="E8">
        <v>20.802</v>
      </c>
      <c r="F8" s="6">
        <f t="shared" si="0"/>
        <v>521.69799999999998</v>
      </c>
      <c r="G8">
        <v>29.727</v>
      </c>
      <c r="H8">
        <v>3.5</v>
      </c>
      <c r="I8">
        <v>7.1</v>
      </c>
      <c r="J8">
        <v>9727</v>
      </c>
      <c r="K8">
        <v>91.305899999999994</v>
      </c>
      <c r="L8">
        <v>542.5</v>
      </c>
    </row>
    <row r="9" spans="1:22" x14ac:dyDescent="0.3">
      <c r="A9" s="2">
        <v>43123</v>
      </c>
      <c r="B9" s="3">
        <v>0.5102430555555556</v>
      </c>
      <c r="C9">
        <v>308</v>
      </c>
      <c r="D9">
        <v>53.95</v>
      </c>
      <c r="E9">
        <v>23.759</v>
      </c>
      <c r="F9" s="6">
        <f t="shared" si="0"/>
        <v>518.74099999999999</v>
      </c>
      <c r="G9">
        <v>29.727</v>
      </c>
      <c r="H9">
        <v>3.5</v>
      </c>
      <c r="I9">
        <v>7.12</v>
      </c>
      <c r="J9">
        <v>9617</v>
      </c>
      <c r="K9">
        <v>90.231700000000004</v>
      </c>
      <c r="L9">
        <v>542.5</v>
      </c>
    </row>
    <row r="10" spans="1:22" x14ac:dyDescent="0.3">
      <c r="A10" s="2">
        <v>43123</v>
      </c>
      <c r="B10" s="3">
        <v>0.51070601851851849</v>
      </c>
      <c r="C10">
        <v>348</v>
      </c>
      <c r="D10">
        <v>53.95</v>
      </c>
      <c r="E10">
        <v>27.507999999999999</v>
      </c>
      <c r="F10" s="6">
        <f t="shared" si="0"/>
        <v>514.99199999999996</v>
      </c>
      <c r="G10">
        <v>29.731000000000002</v>
      </c>
      <c r="H10">
        <v>3.5</v>
      </c>
      <c r="I10">
        <v>7.1</v>
      </c>
      <c r="J10">
        <v>9520</v>
      </c>
      <c r="K10">
        <v>89.302000000000007</v>
      </c>
      <c r="L10">
        <v>542.5</v>
      </c>
    </row>
    <row r="11" spans="1:22" x14ac:dyDescent="0.3">
      <c r="A11" s="2">
        <v>43123</v>
      </c>
      <c r="B11" s="3">
        <v>0.51153935185185184</v>
      </c>
      <c r="C11">
        <v>420</v>
      </c>
      <c r="D11">
        <v>53.94</v>
      </c>
      <c r="E11">
        <v>30.547000000000001</v>
      </c>
      <c r="F11" s="6">
        <f t="shared" si="0"/>
        <v>511.95299999999997</v>
      </c>
      <c r="G11">
        <v>29.733000000000001</v>
      </c>
      <c r="H11">
        <v>3.5</v>
      </c>
      <c r="I11">
        <v>7.1</v>
      </c>
      <c r="J11">
        <v>9478</v>
      </c>
      <c r="K11">
        <v>88.887100000000004</v>
      </c>
      <c r="L11">
        <v>542.5</v>
      </c>
    </row>
    <row r="12" spans="1:22" x14ac:dyDescent="0.3">
      <c r="A12" s="2">
        <v>43123</v>
      </c>
      <c r="B12" s="3">
        <v>0.51223379629629628</v>
      </c>
      <c r="C12">
        <v>480</v>
      </c>
      <c r="D12">
        <v>53.94</v>
      </c>
      <c r="E12">
        <v>33.520000000000003</v>
      </c>
      <c r="F12" s="6">
        <f t="shared" si="0"/>
        <v>508.98</v>
      </c>
      <c r="G12">
        <v>29.736999999999998</v>
      </c>
      <c r="H12">
        <v>3.5</v>
      </c>
      <c r="I12">
        <v>7.1</v>
      </c>
      <c r="J12">
        <v>9475</v>
      </c>
      <c r="K12">
        <v>88.858699999999999</v>
      </c>
      <c r="L12">
        <v>542.5</v>
      </c>
    </row>
    <row r="13" spans="1:22" x14ac:dyDescent="0.3">
      <c r="A13" s="2">
        <v>43123</v>
      </c>
      <c r="B13" s="3">
        <v>0.51261574074074068</v>
      </c>
      <c r="C13">
        <v>513</v>
      </c>
      <c r="D13">
        <v>53.93</v>
      </c>
      <c r="E13">
        <v>36.113</v>
      </c>
      <c r="F13" s="6">
        <f t="shared" si="0"/>
        <v>506.387</v>
      </c>
      <c r="G13">
        <v>29.742000000000001</v>
      </c>
      <c r="H13">
        <v>3.47</v>
      </c>
      <c r="I13">
        <v>7.1</v>
      </c>
      <c r="J13">
        <v>9472</v>
      </c>
      <c r="K13">
        <v>88.799700000000001</v>
      </c>
      <c r="L13">
        <v>542.5</v>
      </c>
    </row>
    <row r="14" spans="1:22" x14ac:dyDescent="0.3">
      <c r="A14" s="2">
        <v>43123</v>
      </c>
      <c r="B14" s="3">
        <v>0.51284722222222223</v>
      </c>
      <c r="C14">
        <v>533</v>
      </c>
      <c r="D14">
        <v>53.94</v>
      </c>
      <c r="E14">
        <v>38.441000000000003</v>
      </c>
      <c r="F14" s="6">
        <f t="shared" si="0"/>
        <v>504.05899999999997</v>
      </c>
      <c r="G14">
        <v>29.747</v>
      </c>
      <c r="H14">
        <v>3.5</v>
      </c>
      <c r="I14">
        <v>7.09</v>
      </c>
      <c r="J14">
        <v>9476</v>
      </c>
      <c r="K14">
        <v>88.829400000000007</v>
      </c>
      <c r="L14">
        <v>542.5</v>
      </c>
    </row>
    <row r="15" spans="1:22" x14ac:dyDescent="0.3">
      <c r="A15" s="2">
        <v>43123</v>
      </c>
      <c r="B15" s="3">
        <v>0.51314814814814813</v>
      </c>
      <c r="C15">
        <v>559</v>
      </c>
      <c r="D15">
        <v>53.93</v>
      </c>
      <c r="E15">
        <v>42.256</v>
      </c>
      <c r="F15" s="6">
        <f t="shared" si="0"/>
        <v>500.24400000000003</v>
      </c>
      <c r="G15">
        <v>29.751999999999999</v>
      </c>
      <c r="H15">
        <v>3.5</v>
      </c>
      <c r="I15">
        <v>7.1</v>
      </c>
      <c r="J15">
        <v>9473</v>
      </c>
      <c r="K15">
        <v>88.779200000000003</v>
      </c>
      <c r="L15">
        <v>542.5</v>
      </c>
    </row>
    <row r="16" spans="1:22" x14ac:dyDescent="0.3">
      <c r="A16" s="2">
        <v>43123</v>
      </c>
      <c r="B16" s="3">
        <v>0.51368055555555558</v>
      </c>
      <c r="C16">
        <v>605</v>
      </c>
      <c r="D16">
        <v>53.93</v>
      </c>
      <c r="E16">
        <v>45.575000000000003</v>
      </c>
      <c r="F16" s="6">
        <f t="shared" si="0"/>
        <v>496.92500000000001</v>
      </c>
      <c r="G16">
        <v>29.754000000000001</v>
      </c>
      <c r="H16">
        <v>3.5</v>
      </c>
      <c r="I16">
        <v>7.1</v>
      </c>
      <c r="J16">
        <v>9465</v>
      </c>
      <c r="K16">
        <v>88.694400000000002</v>
      </c>
      <c r="L16">
        <v>542.5</v>
      </c>
    </row>
    <row r="17" spans="1:12" x14ac:dyDescent="0.3">
      <c r="A17" s="2">
        <v>43123</v>
      </c>
      <c r="B17" s="3">
        <v>0.51429398148148142</v>
      </c>
      <c r="C17">
        <v>658</v>
      </c>
      <c r="D17">
        <v>53.92</v>
      </c>
      <c r="E17">
        <v>48.546999999999997</v>
      </c>
      <c r="F17" s="6">
        <f t="shared" si="0"/>
        <v>493.95299999999997</v>
      </c>
      <c r="G17">
        <v>29.757999999999999</v>
      </c>
      <c r="H17">
        <v>3.5289999999999999</v>
      </c>
      <c r="I17">
        <v>7.11</v>
      </c>
      <c r="J17">
        <v>9427</v>
      </c>
      <c r="K17">
        <v>88.3262</v>
      </c>
      <c r="L17">
        <v>542.5</v>
      </c>
    </row>
    <row r="18" spans="1:12" x14ac:dyDescent="0.3">
      <c r="A18" s="2">
        <v>43123</v>
      </c>
      <c r="B18" s="3">
        <v>0.51513888888888892</v>
      </c>
      <c r="C18">
        <v>731</v>
      </c>
      <c r="D18">
        <v>53.92</v>
      </c>
      <c r="E18">
        <v>49.67</v>
      </c>
      <c r="F18" s="6">
        <f t="shared" si="0"/>
        <v>492.83</v>
      </c>
      <c r="G18">
        <v>29.757999999999999</v>
      </c>
      <c r="H18">
        <v>3.47</v>
      </c>
      <c r="I18">
        <v>7.11</v>
      </c>
      <c r="J18">
        <v>9415</v>
      </c>
      <c r="K18">
        <v>88.204599999999999</v>
      </c>
      <c r="L18">
        <v>542.5</v>
      </c>
    </row>
    <row r="19" spans="1:12" x14ac:dyDescent="0.3">
      <c r="A19" s="2">
        <v>43123</v>
      </c>
      <c r="B19" s="3">
        <v>0.51575231481481476</v>
      </c>
      <c r="C19">
        <v>784</v>
      </c>
      <c r="D19">
        <v>53.89</v>
      </c>
      <c r="E19">
        <v>59.643000000000001</v>
      </c>
      <c r="F19" s="6">
        <f t="shared" si="0"/>
        <v>482.85699999999997</v>
      </c>
      <c r="G19">
        <v>29.771999999999998</v>
      </c>
      <c r="H19">
        <v>3.47</v>
      </c>
      <c r="I19">
        <v>7.13</v>
      </c>
      <c r="J19">
        <v>9437</v>
      </c>
      <c r="K19">
        <v>88.332300000000004</v>
      </c>
      <c r="L19">
        <v>542.5</v>
      </c>
    </row>
    <row r="20" spans="1:12" x14ac:dyDescent="0.3">
      <c r="A20" s="2">
        <v>43123</v>
      </c>
      <c r="B20" s="3">
        <v>0.51605324074074077</v>
      </c>
      <c r="C20">
        <v>810</v>
      </c>
      <c r="D20">
        <v>53.86</v>
      </c>
      <c r="E20">
        <v>68.757000000000005</v>
      </c>
      <c r="F20" s="6">
        <f t="shared" si="0"/>
        <v>473.74299999999999</v>
      </c>
      <c r="G20">
        <v>29.786999999999999</v>
      </c>
      <c r="H20">
        <v>3.5</v>
      </c>
      <c r="I20">
        <v>7.12</v>
      </c>
      <c r="J20">
        <v>9429</v>
      </c>
      <c r="K20">
        <v>88.188299999999998</v>
      </c>
      <c r="L20">
        <v>542.5</v>
      </c>
    </row>
    <row r="21" spans="1:12" x14ac:dyDescent="0.3">
      <c r="A21" s="2">
        <v>43123</v>
      </c>
      <c r="B21" s="3">
        <v>0.51643518518518516</v>
      </c>
      <c r="C21">
        <v>843</v>
      </c>
      <c r="D21">
        <v>53.85</v>
      </c>
      <c r="E21">
        <v>79.405000000000001</v>
      </c>
      <c r="F21" s="6">
        <f t="shared" si="0"/>
        <v>463.09500000000003</v>
      </c>
      <c r="G21">
        <v>29.803999999999998</v>
      </c>
      <c r="H21">
        <v>3.5</v>
      </c>
      <c r="I21">
        <v>7.1</v>
      </c>
      <c r="J21">
        <v>9470</v>
      </c>
      <c r="K21">
        <v>88.501000000000005</v>
      </c>
      <c r="L21">
        <v>542.5</v>
      </c>
    </row>
    <row r="22" spans="1:12" x14ac:dyDescent="0.3">
      <c r="A22" s="2">
        <v>43123</v>
      </c>
      <c r="B22" s="3">
        <v>0.51696759259259262</v>
      </c>
      <c r="C22">
        <v>889</v>
      </c>
      <c r="D22">
        <v>52.78</v>
      </c>
      <c r="E22">
        <v>89.376999999999995</v>
      </c>
      <c r="F22" s="6">
        <f t="shared" si="0"/>
        <v>453.12299999999999</v>
      </c>
      <c r="G22">
        <v>29.817</v>
      </c>
      <c r="H22">
        <v>3.47</v>
      </c>
      <c r="I22">
        <v>7.08</v>
      </c>
      <c r="J22">
        <v>8262</v>
      </c>
      <c r="K22">
        <v>76.139200000000002</v>
      </c>
      <c r="L22">
        <v>542.5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83A5-20D3-47A7-9A35-E758CCCEF6AA}">
  <sheetPr codeName="Sheet42"/>
  <dimension ref="A1:V55"/>
  <sheetViews>
    <sheetView workbookViewId="0">
      <pane ySplit="1" topLeftCell="A3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43159</v>
      </c>
      <c r="B2" s="3">
        <v>0.50473379629629633</v>
      </c>
      <c r="C2">
        <v>37</v>
      </c>
      <c r="D2">
        <v>53.52</v>
      </c>
      <c r="E2">
        <v>1.1120000000000001</v>
      </c>
      <c r="F2">
        <f>L2-E2</f>
        <v>532.63300000000004</v>
      </c>
      <c r="G2">
        <v>29.588999999999999</v>
      </c>
      <c r="H2">
        <v>3.5</v>
      </c>
      <c r="I2">
        <v>7.4</v>
      </c>
      <c r="J2">
        <v>10181</v>
      </c>
      <c r="K2">
        <v>95.448599999999999</v>
      </c>
      <c r="L2">
        <v>533.745</v>
      </c>
      <c r="M2">
        <v>328.89</v>
      </c>
      <c r="N2">
        <v>-0.6</v>
      </c>
      <c r="O2">
        <v>292</v>
      </c>
      <c r="P2">
        <v>0</v>
      </c>
      <c r="Q2">
        <v>265</v>
      </c>
      <c r="R2">
        <v>0</v>
      </c>
      <c r="S2">
        <v>300</v>
      </c>
      <c r="T2">
        <v>11</v>
      </c>
      <c r="U2">
        <v>0.09</v>
      </c>
      <c r="V2" t="s">
        <v>95</v>
      </c>
    </row>
    <row r="3" spans="1:22" x14ac:dyDescent="0.3">
      <c r="A3" s="2">
        <v>43159</v>
      </c>
      <c r="B3" s="3">
        <v>0.50503472222222223</v>
      </c>
      <c r="C3">
        <v>63</v>
      </c>
      <c r="D3">
        <v>53.27</v>
      </c>
      <c r="E3">
        <v>4.431</v>
      </c>
      <c r="F3">
        <f t="shared" ref="F3:F55" si="0">L3-E3</f>
        <v>529.31399999999996</v>
      </c>
      <c r="G3">
        <v>29.588999999999999</v>
      </c>
      <c r="H3">
        <v>3.47</v>
      </c>
      <c r="I3">
        <v>8.2899999999999991</v>
      </c>
      <c r="J3">
        <v>10105</v>
      </c>
      <c r="K3">
        <v>94.432299999999998</v>
      </c>
      <c r="L3">
        <v>533.745</v>
      </c>
    </row>
    <row r="4" spans="1:22" x14ac:dyDescent="0.3">
      <c r="A4" s="2">
        <v>43159</v>
      </c>
      <c r="B4" s="3">
        <v>0.50541666666666674</v>
      </c>
      <c r="C4">
        <v>96</v>
      </c>
      <c r="D4">
        <v>53.12</v>
      </c>
      <c r="E4">
        <v>7.0940000000000003</v>
      </c>
      <c r="F4">
        <f t="shared" si="0"/>
        <v>526.65099999999995</v>
      </c>
      <c r="G4">
        <v>29.588999999999999</v>
      </c>
      <c r="H4">
        <v>3.47</v>
      </c>
      <c r="I4">
        <v>7.81</v>
      </c>
      <c r="J4">
        <v>10049</v>
      </c>
      <c r="K4">
        <v>93.74</v>
      </c>
      <c r="L4">
        <v>533.745</v>
      </c>
    </row>
    <row r="5" spans="1:22" x14ac:dyDescent="0.3">
      <c r="A5" s="2">
        <v>43159</v>
      </c>
      <c r="B5" s="3">
        <v>0.50571759259259264</v>
      </c>
      <c r="C5">
        <v>122</v>
      </c>
      <c r="D5">
        <v>53</v>
      </c>
      <c r="E5">
        <v>9.8059999999999992</v>
      </c>
      <c r="F5">
        <f t="shared" si="0"/>
        <v>523.93899999999996</v>
      </c>
      <c r="G5">
        <v>29.588999999999999</v>
      </c>
      <c r="H5">
        <v>3.4409999999999998</v>
      </c>
      <c r="I5">
        <v>7.96</v>
      </c>
      <c r="J5">
        <v>10020</v>
      </c>
      <c r="K5">
        <v>93.322699999999998</v>
      </c>
      <c r="L5">
        <v>533.745</v>
      </c>
    </row>
    <row r="6" spans="1:22" x14ac:dyDescent="0.3">
      <c r="A6" s="2">
        <v>43159</v>
      </c>
      <c r="B6" s="3">
        <v>0.50601851851851853</v>
      </c>
      <c r="C6">
        <v>148</v>
      </c>
      <c r="D6">
        <v>52.94</v>
      </c>
      <c r="E6">
        <v>13.805</v>
      </c>
      <c r="F6">
        <f t="shared" si="0"/>
        <v>519.94000000000005</v>
      </c>
      <c r="G6">
        <v>29.588999999999999</v>
      </c>
      <c r="H6">
        <v>3.47</v>
      </c>
      <c r="I6">
        <v>8.56</v>
      </c>
      <c r="J6">
        <v>10006</v>
      </c>
      <c r="K6">
        <v>93.1126</v>
      </c>
      <c r="L6">
        <v>533.745</v>
      </c>
    </row>
    <row r="7" spans="1:22" x14ac:dyDescent="0.3">
      <c r="A7" s="2">
        <v>43159</v>
      </c>
      <c r="B7" s="3">
        <v>0.50646990740740738</v>
      </c>
      <c r="C7">
        <v>187</v>
      </c>
      <c r="D7">
        <v>52.93</v>
      </c>
      <c r="E7">
        <v>13.08</v>
      </c>
      <c r="F7">
        <f t="shared" si="0"/>
        <v>520.66499999999996</v>
      </c>
      <c r="G7">
        <v>29.588999999999999</v>
      </c>
      <c r="H7">
        <v>3.4409999999999998</v>
      </c>
      <c r="I7">
        <v>8.1999999999999993</v>
      </c>
      <c r="J7">
        <v>10000</v>
      </c>
      <c r="K7">
        <v>93.046800000000005</v>
      </c>
      <c r="L7">
        <v>533.745</v>
      </c>
    </row>
    <row r="8" spans="1:22" x14ac:dyDescent="0.3">
      <c r="A8" s="2">
        <v>43159</v>
      </c>
      <c r="B8" s="3">
        <v>0.50685185185185189</v>
      </c>
      <c r="C8">
        <v>220</v>
      </c>
      <c r="D8">
        <v>52.83</v>
      </c>
      <c r="E8">
        <v>16.286999999999999</v>
      </c>
      <c r="F8">
        <f t="shared" si="0"/>
        <v>517.45799999999997</v>
      </c>
      <c r="G8">
        <v>29.588999999999999</v>
      </c>
      <c r="H8">
        <v>3.4409999999999998</v>
      </c>
      <c r="I8">
        <v>8.32</v>
      </c>
      <c r="J8">
        <v>9999</v>
      </c>
      <c r="K8">
        <v>92.930700000000002</v>
      </c>
      <c r="L8">
        <v>533.745</v>
      </c>
    </row>
    <row r="9" spans="1:22" x14ac:dyDescent="0.3">
      <c r="A9" s="2">
        <v>43159</v>
      </c>
      <c r="B9" s="3">
        <v>0.50693287037037038</v>
      </c>
      <c r="C9">
        <v>227</v>
      </c>
      <c r="D9">
        <v>52.83</v>
      </c>
      <c r="E9">
        <v>16.484999999999999</v>
      </c>
      <c r="F9">
        <f t="shared" si="0"/>
        <v>517.26</v>
      </c>
      <c r="G9">
        <v>29.588999999999999</v>
      </c>
      <c r="H9">
        <v>3.47</v>
      </c>
      <c r="I9">
        <v>8.18</v>
      </c>
      <c r="J9">
        <v>10001</v>
      </c>
      <c r="K9">
        <v>92.943399999999997</v>
      </c>
      <c r="L9">
        <v>533.745</v>
      </c>
    </row>
    <row r="10" spans="1:22" x14ac:dyDescent="0.3">
      <c r="A10" s="2">
        <v>43159</v>
      </c>
      <c r="B10" s="3">
        <v>0.50723379629629628</v>
      </c>
      <c r="C10">
        <v>253</v>
      </c>
      <c r="D10">
        <v>52.82</v>
      </c>
      <c r="E10">
        <v>19.245000000000001</v>
      </c>
      <c r="F10">
        <f t="shared" si="0"/>
        <v>514.5</v>
      </c>
      <c r="G10">
        <v>29.588999999999999</v>
      </c>
      <c r="H10">
        <v>3.4409999999999998</v>
      </c>
      <c r="I10">
        <v>8.18</v>
      </c>
      <c r="J10">
        <v>10001</v>
      </c>
      <c r="K10">
        <v>92.934799999999996</v>
      </c>
      <c r="L10">
        <v>533.745</v>
      </c>
    </row>
    <row r="11" spans="1:22" x14ac:dyDescent="0.3">
      <c r="A11" s="2">
        <v>43159</v>
      </c>
      <c r="B11" s="3">
        <v>0.50760416666666663</v>
      </c>
      <c r="C11">
        <v>285</v>
      </c>
      <c r="D11">
        <v>52.81</v>
      </c>
      <c r="E11">
        <v>21.806000000000001</v>
      </c>
      <c r="F11">
        <f t="shared" si="0"/>
        <v>511.93900000000002</v>
      </c>
      <c r="G11">
        <v>29.588999999999999</v>
      </c>
      <c r="H11">
        <v>3.4409999999999998</v>
      </c>
      <c r="I11">
        <v>8.18</v>
      </c>
      <c r="J11">
        <v>10000</v>
      </c>
      <c r="K11">
        <v>92.908500000000004</v>
      </c>
      <c r="L11">
        <v>533.745</v>
      </c>
    </row>
    <row r="12" spans="1:22" x14ac:dyDescent="0.3">
      <c r="A12" s="2">
        <v>43159</v>
      </c>
      <c r="B12" s="3">
        <v>0.50783564814814819</v>
      </c>
      <c r="C12">
        <v>305</v>
      </c>
      <c r="D12">
        <v>52.79</v>
      </c>
      <c r="E12">
        <v>24.795999999999999</v>
      </c>
      <c r="F12">
        <f t="shared" si="0"/>
        <v>508.94900000000001</v>
      </c>
      <c r="G12">
        <v>29.588999999999999</v>
      </c>
      <c r="H12">
        <v>3.411</v>
      </c>
      <c r="I12">
        <v>8.1</v>
      </c>
      <c r="J12">
        <v>9991</v>
      </c>
      <c r="K12">
        <v>92.803799999999995</v>
      </c>
      <c r="L12">
        <v>533.745</v>
      </c>
    </row>
    <row r="13" spans="1:22" x14ac:dyDescent="0.3">
      <c r="A13" s="2">
        <v>43159</v>
      </c>
      <c r="B13" s="3">
        <v>0.50806712962962963</v>
      </c>
      <c r="C13">
        <v>325</v>
      </c>
      <c r="D13">
        <v>52.76</v>
      </c>
      <c r="E13">
        <v>28.381</v>
      </c>
      <c r="F13">
        <f t="shared" si="0"/>
        <v>505.36400000000003</v>
      </c>
      <c r="G13">
        <v>29.588999999999999</v>
      </c>
      <c r="H13">
        <v>3.4409999999999998</v>
      </c>
      <c r="I13">
        <v>8.2100000000000009</v>
      </c>
      <c r="J13">
        <v>9975</v>
      </c>
      <c r="K13">
        <v>92.6297</v>
      </c>
      <c r="L13">
        <v>533.745</v>
      </c>
    </row>
    <row r="14" spans="1:22" x14ac:dyDescent="0.3">
      <c r="A14" s="2">
        <v>43159</v>
      </c>
      <c r="B14" s="3">
        <v>0.50873842592592589</v>
      </c>
      <c r="C14">
        <v>383</v>
      </c>
      <c r="D14">
        <v>52.76</v>
      </c>
      <c r="E14">
        <v>31.766999999999999</v>
      </c>
      <c r="F14">
        <f t="shared" si="0"/>
        <v>501.97800000000001</v>
      </c>
      <c r="G14">
        <v>29.588999999999999</v>
      </c>
      <c r="H14">
        <v>3.47</v>
      </c>
      <c r="I14">
        <v>7.87</v>
      </c>
      <c r="J14">
        <v>9949</v>
      </c>
      <c r="K14">
        <v>92.374300000000005</v>
      </c>
      <c r="L14">
        <v>533.745</v>
      </c>
    </row>
    <row r="15" spans="1:22" x14ac:dyDescent="0.3">
      <c r="A15" s="2">
        <v>43159</v>
      </c>
      <c r="B15" s="3">
        <v>0.50912037037037039</v>
      </c>
      <c r="C15">
        <v>416</v>
      </c>
      <c r="D15">
        <v>52.76</v>
      </c>
      <c r="E15">
        <v>33.948</v>
      </c>
      <c r="F15">
        <f t="shared" si="0"/>
        <v>499.79700000000003</v>
      </c>
      <c r="G15">
        <v>29.588999999999999</v>
      </c>
      <c r="H15">
        <v>3.47</v>
      </c>
      <c r="I15">
        <v>7.84</v>
      </c>
      <c r="J15">
        <v>9944</v>
      </c>
      <c r="K15">
        <v>92.331800000000001</v>
      </c>
      <c r="L15">
        <v>533.745</v>
      </c>
    </row>
    <row r="16" spans="1:22" x14ac:dyDescent="0.3">
      <c r="A16" s="2">
        <v>43159</v>
      </c>
      <c r="B16" s="3">
        <v>0.50935185185185183</v>
      </c>
      <c r="C16">
        <v>436</v>
      </c>
      <c r="D16">
        <v>52.76</v>
      </c>
      <c r="E16">
        <v>36.622999999999998</v>
      </c>
      <c r="F16">
        <f t="shared" si="0"/>
        <v>497.12200000000001</v>
      </c>
      <c r="G16">
        <v>29.588999999999999</v>
      </c>
      <c r="H16">
        <v>3.47</v>
      </c>
      <c r="I16">
        <v>8.06</v>
      </c>
      <c r="J16">
        <v>9942</v>
      </c>
      <c r="K16">
        <v>92.308000000000007</v>
      </c>
      <c r="L16">
        <v>533.745</v>
      </c>
    </row>
    <row r="17" spans="1:12" x14ac:dyDescent="0.3">
      <c r="A17" s="2">
        <v>43159</v>
      </c>
      <c r="B17" s="3">
        <v>0.50965277777777784</v>
      </c>
      <c r="C17">
        <v>462</v>
      </c>
      <c r="D17">
        <v>52.75</v>
      </c>
      <c r="E17">
        <v>40.125</v>
      </c>
      <c r="F17">
        <f t="shared" si="0"/>
        <v>493.62</v>
      </c>
      <c r="G17">
        <v>29.588999999999999</v>
      </c>
      <c r="H17">
        <v>3.4409999999999998</v>
      </c>
      <c r="I17">
        <v>8.25</v>
      </c>
      <c r="J17">
        <v>9943</v>
      </c>
      <c r="K17">
        <v>92.311700000000002</v>
      </c>
      <c r="L17">
        <v>533.745</v>
      </c>
    </row>
    <row r="18" spans="1:12" x14ac:dyDescent="0.3">
      <c r="A18" s="2">
        <v>43159</v>
      </c>
      <c r="B18" s="3">
        <v>0.51018518518518519</v>
      </c>
      <c r="C18">
        <v>508</v>
      </c>
      <c r="D18">
        <v>52.75</v>
      </c>
      <c r="E18">
        <v>43.642000000000003</v>
      </c>
      <c r="F18">
        <f t="shared" si="0"/>
        <v>490.10300000000001</v>
      </c>
      <c r="G18">
        <v>29.588999999999999</v>
      </c>
      <c r="H18">
        <v>3.47</v>
      </c>
      <c r="I18">
        <v>7.7</v>
      </c>
      <c r="J18">
        <v>9931</v>
      </c>
      <c r="K18">
        <v>92.194500000000005</v>
      </c>
      <c r="L18">
        <v>533.745</v>
      </c>
    </row>
    <row r="19" spans="1:12" x14ac:dyDescent="0.3">
      <c r="A19" s="2">
        <v>43159</v>
      </c>
      <c r="B19" s="3">
        <v>0.51048611111111108</v>
      </c>
      <c r="C19">
        <v>534</v>
      </c>
      <c r="D19">
        <v>52.75</v>
      </c>
      <c r="E19">
        <v>45.905000000000001</v>
      </c>
      <c r="F19">
        <f t="shared" si="0"/>
        <v>487.84000000000003</v>
      </c>
      <c r="G19">
        <v>29.588999999999999</v>
      </c>
      <c r="H19">
        <v>3.4409999999999998</v>
      </c>
      <c r="I19">
        <v>7.62</v>
      </c>
      <c r="J19">
        <v>9928</v>
      </c>
      <c r="K19">
        <v>92.1755</v>
      </c>
      <c r="L19">
        <v>533.745</v>
      </c>
    </row>
    <row r="20" spans="1:12" x14ac:dyDescent="0.3">
      <c r="A20" s="2">
        <v>43159</v>
      </c>
      <c r="B20" s="3">
        <v>0.51078703703703698</v>
      </c>
      <c r="C20">
        <v>560</v>
      </c>
      <c r="D20">
        <v>52.76</v>
      </c>
      <c r="E20">
        <v>48.795000000000002</v>
      </c>
      <c r="F20">
        <f t="shared" si="0"/>
        <v>484.95</v>
      </c>
      <c r="G20">
        <v>29.588999999999999</v>
      </c>
      <c r="H20">
        <v>3.4409999999999998</v>
      </c>
      <c r="I20">
        <v>8.25</v>
      </c>
      <c r="J20">
        <v>9931</v>
      </c>
      <c r="K20">
        <v>92.207300000000004</v>
      </c>
      <c r="L20">
        <v>533.745</v>
      </c>
    </row>
    <row r="21" spans="1:12" x14ac:dyDescent="0.3">
      <c r="A21" s="2">
        <v>43159</v>
      </c>
      <c r="B21" s="3">
        <v>0.51101851851851854</v>
      </c>
      <c r="C21">
        <v>580</v>
      </c>
      <c r="D21">
        <v>52.75</v>
      </c>
      <c r="E21">
        <v>53.865000000000002</v>
      </c>
      <c r="F21">
        <f t="shared" si="0"/>
        <v>479.88</v>
      </c>
      <c r="G21">
        <v>29.588999999999999</v>
      </c>
      <c r="H21">
        <v>3.4409999999999998</v>
      </c>
      <c r="I21">
        <v>7.92</v>
      </c>
      <c r="J21">
        <v>9925</v>
      </c>
      <c r="K21">
        <v>92.142499999999998</v>
      </c>
      <c r="L21">
        <v>533.745</v>
      </c>
    </row>
    <row r="22" spans="1:12" x14ac:dyDescent="0.3">
      <c r="A22" s="2">
        <v>43159</v>
      </c>
      <c r="B22" s="3">
        <v>0.51131944444444444</v>
      </c>
      <c r="C22">
        <v>606</v>
      </c>
      <c r="D22">
        <v>52.74</v>
      </c>
      <c r="E22">
        <v>52.593000000000004</v>
      </c>
      <c r="F22">
        <f t="shared" si="0"/>
        <v>481.15199999999999</v>
      </c>
      <c r="G22">
        <v>29.588999999999999</v>
      </c>
      <c r="H22">
        <v>3.411</v>
      </c>
      <c r="I22">
        <v>7.7</v>
      </c>
      <c r="J22">
        <v>9929</v>
      </c>
      <c r="K22">
        <v>92.171099999999996</v>
      </c>
      <c r="L22">
        <v>533.745</v>
      </c>
    </row>
    <row r="23" spans="1:12" x14ac:dyDescent="0.3">
      <c r="A23" s="2">
        <v>43159</v>
      </c>
      <c r="B23" s="3">
        <v>0.5117708333333334</v>
      </c>
      <c r="C23">
        <v>645</v>
      </c>
      <c r="D23">
        <v>52.75</v>
      </c>
      <c r="E23">
        <v>55.02</v>
      </c>
      <c r="F23">
        <f t="shared" si="0"/>
        <v>478.72500000000002</v>
      </c>
      <c r="G23">
        <v>29.588999999999999</v>
      </c>
      <c r="H23">
        <v>3.411</v>
      </c>
      <c r="I23">
        <v>7.74</v>
      </c>
      <c r="J23">
        <v>9930</v>
      </c>
      <c r="K23">
        <v>92.187399999999997</v>
      </c>
      <c r="L23">
        <v>533.745</v>
      </c>
    </row>
    <row r="24" spans="1:12" x14ac:dyDescent="0.3">
      <c r="A24" s="2">
        <v>43159</v>
      </c>
      <c r="B24" s="3">
        <v>0.51653935185185185</v>
      </c>
      <c r="C24">
        <v>1057</v>
      </c>
      <c r="D24">
        <v>52.73</v>
      </c>
      <c r="E24">
        <v>57.793999999999997</v>
      </c>
      <c r="F24">
        <f t="shared" si="0"/>
        <v>475.95100000000002</v>
      </c>
      <c r="G24">
        <v>29.588999999999999</v>
      </c>
      <c r="H24">
        <v>3.411</v>
      </c>
      <c r="I24">
        <v>7.09</v>
      </c>
      <c r="J24">
        <v>9938</v>
      </c>
      <c r="K24">
        <v>92.244</v>
      </c>
      <c r="L24">
        <v>533.745</v>
      </c>
    </row>
    <row r="25" spans="1:12" x14ac:dyDescent="0.3">
      <c r="A25" s="2">
        <v>43159</v>
      </c>
      <c r="B25" s="3">
        <v>0.51677083333333329</v>
      </c>
      <c r="C25">
        <v>1077</v>
      </c>
      <c r="D25">
        <v>52.73</v>
      </c>
      <c r="E25">
        <v>60.683999999999997</v>
      </c>
      <c r="F25">
        <f t="shared" si="0"/>
        <v>473.06100000000004</v>
      </c>
      <c r="G25">
        <v>29.588999999999999</v>
      </c>
      <c r="H25">
        <v>3.4409999999999998</v>
      </c>
      <c r="I25">
        <v>8.1300000000000008</v>
      </c>
      <c r="J25">
        <v>9933</v>
      </c>
      <c r="K25">
        <v>92.193700000000007</v>
      </c>
      <c r="L25">
        <v>533.745</v>
      </c>
    </row>
    <row r="26" spans="1:12" x14ac:dyDescent="0.3">
      <c r="A26" s="2">
        <v>43159</v>
      </c>
      <c r="B26" s="3">
        <v>0.51707175925925919</v>
      </c>
      <c r="C26">
        <v>1103</v>
      </c>
      <c r="D26">
        <v>52.72</v>
      </c>
      <c r="E26">
        <v>65.224999999999994</v>
      </c>
      <c r="F26">
        <f t="shared" si="0"/>
        <v>468.52</v>
      </c>
      <c r="G26">
        <v>29.588999999999999</v>
      </c>
      <c r="H26">
        <v>3.411</v>
      </c>
      <c r="I26">
        <v>7.14</v>
      </c>
      <c r="J26">
        <v>9928</v>
      </c>
      <c r="K26">
        <v>92.144199999999998</v>
      </c>
      <c r="L26">
        <v>533.745</v>
      </c>
    </row>
    <row r="27" spans="1:12" x14ac:dyDescent="0.3">
      <c r="A27" s="2">
        <v>43159</v>
      </c>
      <c r="B27" s="3">
        <v>0.5173726851851852</v>
      </c>
      <c r="C27">
        <v>1129</v>
      </c>
      <c r="D27">
        <v>52.73</v>
      </c>
      <c r="E27">
        <v>64.349999999999994</v>
      </c>
      <c r="F27">
        <f t="shared" si="0"/>
        <v>469.39499999999998</v>
      </c>
      <c r="G27">
        <v>29.588999999999999</v>
      </c>
      <c r="H27">
        <v>3.4409999999999998</v>
      </c>
      <c r="I27">
        <v>6.78</v>
      </c>
      <c r="J27">
        <v>9924</v>
      </c>
      <c r="K27">
        <v>92.111500000000007</v>
      </c>
      <c r="L27">
        <v>533.745</v>
      </c>
    </row>
    <row r="28" spans="1:12" x14ac:dyDescent="0.3">
      <c r="A28" s="2">
        <v>43159</v>
      </c>
      <c r="B28" s="3">
        <v>0.51798611111111115</v>
      </c>
      <c r="C28">
        <v>1182</v>
      </c>
      <c r="D28">
        <v>52.72</v>
      </c>
      <c r="E28">
        <v>67.322999999999993</v>
      </c>
      <c r="F28">
        <f t="shared" si="0"/>
        <v>466.42200000000003</v>
      </c>
      <c r="G28">
        <v>29.588999999999999</v>
      </c>
      <c r="H28">
        <v>3.4409999999999998</v>
      </c>
      <c r="I28">
        <v>7.03</v>
      </c>
      <c r="J28">
        <v>9922</v>
      </c>
      <c r="K28">
        <v>92.075699999999998</v>
      </c>
      <c r="L28">
        <v>533.745</v>
      </c>
    </row>
    <row r="29" spans="1:12" x14ac:dyDescent="0.3">
      <c r="A29" s="2">
        <v>43159</v>
      </c>
      <c r="B29" s="3">
        <v>0.5181365740740741</v>
      </c>
      <c r="C29">
        <v>1195</v>
      </c>
      <c r="D29">
        <v>52.73</v>
      </c>
      <c r="E29">
        <v>67.569999999999993</v>
      </c>
      <c r="F29">
        <f t="shared" si="0"/>
        <v>466.17500000000001</v>
      </c>
      <c r="G29">
        <v>29.588999999999999</v>
      </c>
      <c r="H29">
        <v>3.411</v>
      </c>
      <c r="I29">
        <v>6.68</v>
      </c>
      <c r="J29">
        <v>9923</v>
      </c>
      <c r="K29">
        <v>92.098299999999995</v>
      </c>
      <c r="L29">
        <v>533.745</v>
      </c>
    </row>
    <row r="30" spans="1:12" x14ac:dyDescent="0.3">
      <c r="A30" s="2">
        <v>43159</v>
      </c>
      <c r="B30" s="3">
        <v>0.51858796296296295</v>
      </c>
      <c r="C30">
        <v>1234</v>
      </c>
      <c r="D30">
        <v>52.71</v>
      </c>
      <c r="E30">
        <v>69.947999999999993</v>
      </c>
      <c r="F30">
        <f t="shared" si="0"/>
        <v>463.79700000000003</v>
      </c>
      <c r="G30">
        <v>29.588999999999999</v>
      </c>
      <c r="H30">
        <v>3.411</v>
      </c>
      <c r="I30">
        <v>7.1</v>
      </c>
      <c r="J30">
        <v>9923</v>
      </c>
      <c r="K30">
        <v>92.075400000000002</v>
      </c>
      <c r="L30">
        <v>533.745</v>
      </c>
    </row>
    <row r="31" spans="1:12" x14ac:dyDescent="0.3">
      <c r="A31" s="2">
        <v>43159</v>
      </c>
      <c r="B31" s="3">
        <v>0.51896990740740734</v>
      </c>
      <c r="C31">
        <v>1267</v>
      </c>
      <c r="D31">
        <v>52.73</v>
      </c>
      <c r="E31">
        <v>72.968999999999994</v>
      </c>
      <c r="F31">
        <f t="shared" si="0"/>
        <v>460.77600000000001</v>
      </c>
      <c r="G31">
        <v>29.588999999999999</v>
      </c>
      <c r="H31">
        <v>3.4409999999999998</v>
      </c>
      <c r="I31">
        <v>7.17</v>
      </c>
      <c r="J31">
        <v>9923</v>
      </c>
      <c r="K31">
        <v>92.094499999999996</v>
      </c>
      <c r="L31">
        <v>533.745</v>
      </c>
    </row>
    <row r="32" spans="1:12" x14ac:dyDescent="0.3">
      <c r="A32" s="2">
        <v>43159</v>
      </c>
      <c r="B32" s="3">
        <v>0.51920138888888889</v>
      </c>
      <c r="C32">
        <v>1287</v>
      </c>
      <c r="D32">
        <v>52.71</v>
      </c>
      <c r="E32">
        <v>73.183999999999997</v>
      </c>
      <c r="F32">
        <f t="shared" si="0"/>
        <v>460.56100000000004</v>
      </c>
      <c r="G32">
        <v>29.588999999999999</v>
      </c>
      <c r="H32">
        <v>3.411</v>
      </c>
      <c r="I32">
        <v>6.47</v>
      </c>
      <c r="J32">
        <v>9912</v>
      </c>
      <c r="K32">
        <v>91.9786</v>
      </c>
      <c r="L32">
        <v>533.745</v>
      </c>
    </row>
    <row r="33" spans="1:12" x14ac:dyDescent="0.3">
      <c r="A33" s="2">
        <v>43159</v>
      </c>
      <c r="B33" s="3">
        <v>0.5198842592592593</v>
      </c>
      <c r="C33">
        <v>1346</v>
      </c>
      <c r="D33">
        <v>52.71</v>
      </c>
      <c r="E33">
        <v>76.42</v>
      </c>
      <c r="F33">
        <f t="shared" si="0"/>
        <v>457.32499999999999</v>
      </c>
      <c r="G33">
        <v>29.588999999999999</v>
      </c>
      <c r="H33">
        <v>3.411</v>
      </c>
      <c r="I33">
        <v>6.35</v>
      </c>
      <c r="J33">
        <v>9902</v>
      </c>
      <c r="K33">
        <v>91.881100000000004</v>
      </c>
      <c r="L33">
        <v>533.745</v>
      </c>
    </row>
    <row r="34" spans="1:12" x14ac:dyDescent="0.3">
      <c r="A34" s="2">
        <v>43159</v>
      </c>
      <c r="B34" s="3">
        <v>0.52048611111111109</v>
      </c>
      <c r="C34">
        <v>1398</v>
      </c>
      <c r="D34">
        <v>52.7</v>
      </c>
      <c r="E34">
        <v>79.195999999999998</v>
      </c>
      <c r="F34">
        <f t="shared" si="0"/>
        <v>454.54899999999998</v>
      </c>
      <c r="G34">
        <v>29.588999999999999</v>
      </c>
      <c r="H34">
        <v>3.411</v>
      </c>
      <c r="I34">
        <v>7.03</v>
      </c>
      <c r="J34">
        <v>9757</v>
      </c>
      <c r="K34">
        <v>90.533600000000007</v>
      </c>
      <c r="L34">
        <v>533.745</v>
      </c>
    </row>
    <row r="35" spans="1:12" x14ac:dyDescent="0.3">
      <c r="A35" s="2">
        <v>43159</v>
      </c>
      <c r="B35" s="3">
        <v>0.52055555555555555</v>
      </c>
      <c r="C35">
        <v>1404</v>
      </c>
      <c r="D35">
        <v>52.71</v>
      </c>
      <c r="E35">
        <v>79.195999999999998</v>
      </c>
      <c r="F35">
        <f t="shared" si="0"/>
        <v>454.54899999999998</v>
      </c>
      <c r="G35">
        <v>29.588999999999999</v>
      </c>
      <c r="H35">
        <v>3.411</v>
      </c>
      <c r="I35">
        <v>7.07</v>
      </c>
      <c r="J35">
        <v>9778</v>
      </c>
      <c r="K35">
        <v>90.736599999999996</v>
      </c>
      <c r="L35">
        <v>533.745</v>
      </c>
    </row>
    <row r="36" spans="1:12" x14ac:dyDescent="0.3">
      <c r="A36" s="2">
        <v>43159</v>
      </c>
      <c r="B36" s="3">
        <v>0.52093749999999994</v>
      </c>
      <c r="C36">
        <v>1437</v>
      </c>
      <c r="D36">
        <v>51.83</v>
      </c>
      <c r="E36">
        <v>82.221000000000004</v>
      </c>
      <c r="F36">
        <f t="shared" si="0"/>
        <v>451.524</v>
      </c>
      <c r="G36">
        <v>29.588999999999999</v>
      </c>
      <c r="H36">
        <v>3.411</v>
      </c>
      <c r="I36">
        <v>6.95</v>
      </c>
      <c r="J36">
        <v>9141</v>
      </c>
      <c r="K36">
        <v>83.870699999999999</v>
      </c>
      <c r="L36">
        <v>533.745</v>
      </c>
    </row>
    <row r="37" spans="1:12" x14ac:dyDescent="0.3">
      <c r="A37" s="2">
        <v>43159</v>
      </c>
      <c r="B37" s="3">
        <v>0.5211689814814815</v>
      </c>
      <c r="C37">
        <v>1457</v>
      </c>
      <c r="D37">
        <v>51.46</v>
      </c>
      <c r="E37">
        <v>84.789000000000001</v>
      </c>
      <c r="F37">
        <f t="shared" si="0"/>
        <v>448.95600000000002</v>
      </c>
      <c r="G37">
        <v>29.588999999999999</v>
      </c>
      <c r="H37">
        <v>3.411</v>
      </c>
      <c r="I37">
        <v>7.08</v>
      </c>
      <c r="J37">
        <v>8591</v>
      </c>
      <c r="K37">
        <v>78.4512</v>
      </c>
      <c r="L37">
        <v>533.745</v>
      </c>
    </row>
    <row r="38" spans="1:12" x14ac:dyDescent="0.3">
      <c r="A38" s="2">
        <v>43159</v>
      </c>
      <c r="B38" s="3">
        <v>0.52131944444444445</v>
      </c>
      <c r="C38">
        <v>1470</v>
      </c>
      <c r="D38">
        <v>51.51</v>
      </c>
      <c r="E38">
        <v>84.712999999999994</v>
      </c>
      <c r="F38">
        <f t="shared" si="0"/>
        <v>449.03200000000004</v>
      </c>
      <c r="G38">
        <v>29.588999999999999</v>
      </c>
      <c r="H38">
        <v>3.411</v>
      </c>
      <c r="I38">
        <v>6.93</v>
      </c>
      <c r="J38">
        <v>8395</v>
      </c>
      <c r="K38">
        <v>76.706400000000002</v>
      </c>
      <c r="L38">
        <v>533.745</v>
      </c>
    </row>
    <row r="39" spans="1:12" x14ac:dyDescent="0.3">
      <c r="A39" s="2">
        <v>43159</v>
      </c>
      <c r="B39" s="3">
        <v>0.52170138888888895</v>
      </c>
      <c r="C39">
        <v>1503</v>
      </c>
      <c r="D39">
        <v>51.18</v>
      </c>
      <c r="E39">
        <v>93.888000000000005</v>
      </c>
      <c r="F39">
        <f t="shared" si="0"/>
        <v>439.85699999999997</v>
      </c>
      <c r="G39">
        <v>29.588999999999999</v>
      </c>
      <c r="H39">
        <v>3.411</v>
      </c>
      <c r="I39">
        <v>7.46</v>
      </c>
      <c r="J39">
        <v>7968</v>
      </c>
      <c r="K39">
        <v>72.499399999999994</v>
      </c>
      <c r="L39">
        <v>533.745</v>
      </c>
    </row>
    <row r="40" spans="1:12" x14ac:dyDescent="0.3">
      <c r="A40" s="2">
        <v>43159</v>
      </c>
      <c r="B40" s="3">
        <v>0.52223379629629629</v>
      </c>
      <c r="C40">
        <v>1549</v>
      </c>
      <c r="D40">
        <v>50.95</v>
      </c>
      <c r="E40">
        <v>103.923</v>
      </c>
      <c r="F40">
        <f t="shared" si="0"/>
        <v>429.822</v>
      </c>
      <c r="G40">
        <v>29.588999999999999</v>
      </c>
      <c r="H40">
        <v>3.411</v>
      </c>
      <c r="I40">
        <v>7.83</v>
      </c>
      <c r="J40">
        <v>7756</v>
      </c>
      <c r="K40">
        <v>70.359399999999994</v>
      </c>
      <c r="L40">
        <v>533.745</v>
      </c>
    </row>
    <row r="41" spans="1:12" x14ac:dyDescent="0.3">
      <c r="A41" s="2">
        <v>43159</v>
      </c>
      <c r="B41" s="3">
        <v>0.52268518518518514</v>
      </c>
      <c r="C41">
        <v>1588</v>
      </c>
      <c r="D41">
        <v>50.94</v>
      </c>
      <c r="E41">
        <v>103.82899999999999</v>
      </c>
      <c r="F41">
        <f t="shared" si="0"/>
        <v>429.916</v>
      </c>
      <c r="G41">
        <v>29.588999999999999</v>
      </c>
      <c r="H41">
        <v>3.411</v>
      </c>
      <c r="I41">
        <v>7.42</v>
      </c>
      <c r="J41">
        <v>7716</v>
      </c>
      <c r="K41">
        <v>69.993200000000002</v>
      </c>
      <c r="L41">
        <v>533.745</v>
      </c>
    </row>
    <row r="42" spans="1:12" x14ac:dyDescent="0.3">
      <c r="A42" s="2">
        <v>43159</v>
      </c>
      <c r="B42" s="3">
        <v>0.5231365740740741</v>
      </c>
      <c r="C42">
        <v>1627</v>
      </c>
      <c r="D42">
        <v>50.84</v>
      </c>
      <c r="E42">
        <v>114.596</v>
      </c>
      <c r="F42">
        <f t="shared" si="0"/>
        <v>419.149</v>
      </c>
      <c r="G42">
        <v>29.588999999999999</v>
      </c>
      <c r="H42">
        <v>3.411</v>
      </c>
      <c r="I42">
        <v>8.15</v>
      </c>
      <c r="J42">
        <v>7711</v>
      </c>
      <c r="K42">
        <v>69.848500000000001</v>
      </c>
      <c r="L42">
        <v>533.745</v>
      </c>
    </row>
    <row r="43" spans="1:12" x14ac:dyDescent="0.3">
      <c r="A43" s="2">
        <v>43159</v>
      </c>
      <c r="B43" s="3">
        <v>0.5235995370370371</v>
      </c>
      <c r="C43">
        <v>1667</v>
      </c>
      <c r="D43">
        <v>50.66</v>
      </c>
      <c r="E43">
        <v>124.011</v>
      </c>
      <c r="F43">
        <f t="shared" si="0"/>
        <v>409.73400000000004</v>
      </c>
      <c r="G43">
        <v>29.588999999999999</v>
      </c>
      <c r="H43">
        <v>3.411</v>
      </c>
      <c r="I43">
        <v>8.17</v>
      </c>
      <c r="J43">
        <v>7717</v>
      </c>
      <c r="K43">
        <v>69.741399999999999</v>
      </c>
      <c r="L43">
        <v>533.745</v>
      </c>
    </row>
    <row r="44" spans="1:12" x14ac:dyDescent="0.3">
      <c r="A44" s="2">
        <v>43159</v>
      </c>
      <c r="B44" s="3">
        <v>0.52366898148148155</v>
      </c>
      <c r="C44">
        <v>1673</v>
      </c>
      <c r="D44">
        <v>50.65</v>
      </c>
      <c r="E44">
        <v>124.02800000000001</v>
      </c>
      <c r="F44">
        <f t="shared" si="0"/>
        <v>409.71699999999998</v>
      </c>
      <c r="G44">
        <v>29.588999999999999</v>
      </c>
      <c r="H44">
        <v>3.411</v>
      </c>
      <c r="I44">
        <v>7.88</v>
      </c>
      <c r="J44">
        <v>7719</v>
      </c>
      <c r="K44">
        <v>69.750500000000002</v>
      </c>
      <c r="L44">
        <v>533.745</v>
      </c>
    </row>
    <row r="45" spans="1:12" x14ac:dyDescent="0.3">
      <c r="A45" s="2">
        <v>43159</v>
      </c>
      <c r="B45" s="3">
        <v>0.52436342592592589</v>
      </c>
      <c r="C45">
        <v>1733</v>
      </c>
      <c r="D45">
        <v>50.42</v>
      </c>
      <c r="E45">
        <v>134.02199999999999</v>
      </c>
      <c r="F45">
        <f t="shared" si="0"/>
        <v>399.72300000000001</v>
      </c>
      <c r="G45">
        <v>29.588999999999999</v>
      </c>
      <c r="H45">
        <v>3.411</v>
      </c>
      <c r="I45">
        <v>8.32</v>
      </c>
      <c r="J45">
        <v>7935</v>
      </c>
      <c r="K45">
        <v>71.488500000000002</v>
      </c>
      <c r="L45">
        <v>533.745</v>
      </c>
    </row>
    <row r="46" spans="1:12" x14ac:dyDescent="0.3">
      <c r="A46" s="2">
        <v>43159</v>
      </c>
      <c r="B46" s="3">
        <v>0.52451388888888884</v>
      </c>
      <c r="C46">
        <v>1746</v>
      </c>
      <c r="D46">
        <v>50.41</v>
      </c>
      <c r="E46">
        <v>134.024</v>
      </c>
      <c r="F46">
        <f t="shared" si="0"/>
        <v>399.721</v>
      </c>
      <c r="G46">
        <v>29.588999999999999</v>
      </c>
      <c r="H46">
        <v>3.411</v>
      </c>
      <c r="I46">
        <v>7.96</v>
      </c>
      <c r="J46">
        <v>7988</v>
      </c>
      <c r="K46">
        <v>71.962299999999999</v>
      </c>
      <c r="L46">
        <v>533.745</v>
      </c>
    </row>
    <row r="47" spans="1:12" x14ac:dyDescent="0.3">
      <c r="A47" s="2">
        <v>43159</v>
      </c>
      <c r="B47" s="3">
        <v>0.52488425925925919</v>
      </c>
      <c r="C47">
        <v>1778</v>
      </c>
      <c r="D47">
        <v>50.19</v>
      </c>
      <c r="E47">
        <v>143.982</v>
      </c>
      <c r="F47">
        <f t="shared" si="0"/>
        <v>389.76300000000003</v>
      </c>
      <c r="G47">
        <v>29.588999999999999</v>
      </c>
      <c r="H47">
        <v>3.4409999999999998</v>
      </c>
      <c r="I47">
        <v>8.59</v>
      </c>
      <c r="J47">
        <v>8289</v>
      </c>
      <c r="K47">
        <v>74.453500000000005</v>
      </c>
      <c r="L47">
        <v>533.745</v>
      </c>
    </row>
    <row r="48" spans="1:12" x14ac:dyDescent="0.3">
      <c r="A48" s="2">
        <v>43159</v>
      </c>
      <c r="B48" s="3">
        <v>0.5256481481481482</v>
      </c>
      <c r="C48">
        <v>1844</v>
      </c>
      <c r="D48">
        <v>50.01</v>
      </c>
      <c r="E48">
        <v>154.47300000000001</v>
      </c>
      <c r="F48">
        <f t="shared" si="0"/>
        <v>379.27199999999999</v>
      </c>
      <c r="G48">
        <v>29.588999999999999</v>
      </c>
      <c r="H48">
        <v>3.411</v>
      </c>
      <c r="I48">
        <v>8.81</v>
      </c>
      <c r="J48">
        <v>8528</v>
      </c>
      <c r="K48">
        <v>76.416600000000003</v>
      </c>
      <c r="L48">
        <v>533.745</v>
      </c>
    </row>
    <row r="49" spans="1:12" x14ac:dyDescent="0.3">
      <c r="A49" s="2">
        <v>43159</v>
      </c>
      <c r="B49" s="3">
        <v>0.52641203703703698</v>
      </c>
      <c r="C49">
        <v>1910</v>
      </c>
      <c r="D49">
        <v>49.88</v>
      </c>
      <c r="E49">
        <v>164.36500000000001</v>
      </c>
      <c r="F49">
        <f t="shared" si="0"/>
        <v>369.38</v>
      </c>
      <c r="G49">
        <v>29.588999999999999</v>
      </c>
      <c r="H49">
        <v>3.411</v>
      </c>
      <c r="I49">
        <v>9.2899999999999991</v>
      </c>
      <c r="J49">
        <v>8613</v>
      </c>
      <c r="K49">
        <v>77.054599999999994</v>
      </c>
      <c r="L49">
        <v>533.745</v>
      </c>
    </row>
    <row r="50" spans="1:12" x14ac:dyDescent="0.3">
      <c r="A50" s="2">
        <v>43159</v>
      </c>
      <c r="B50" s="3">
        <v>0.52717592592592599</v>
      </c>
      <c r="C50">
        <v>1976</v>
      </c>
      <c r="D50">
        <v>49.69</v>
      </c>
      <c r="E50">
        <v>174.322</v>
      </c>
      <c r="F50">
        <f t="shared" si="0"/>
        <v>359.423</v>
      </c>
      <c r="G50">
        <v>29.588999999999999</v>
      </c>
      <c r="H50">
        <v>3.411</v>
      </c>
      <c r="I50">
        <v>9.17</v>
      </c>
      <c r="J50">
        <v>8491</v>
      </c>
      <c r="K50">
        <v>75.769000000000005</v>
      </c>
      <c r="L50">
        <v>533.745</v>
      </c>
    </row>
    <row r="51" spans="1:12" x14ac:dyDescent="0.3">
      <c r="A51" s="2">
        <v>43159</v>
      </c>
      <c r="B51" s="3">
        <v>0.52770833333333333</v>
      </c>
      <c r="C51">
        <v>2022</v>
      </c>
      <c r="D51">
        <v>49.52</v>
      </c>
      <c r="E51">
        <v>184.21299999999999</v>
      </c>
      <c r="F51">
        <f t="shared" si="0"/>
        <v>349.53200000000004</v>
      </c>
      <c r="G51">
        <v>29.588999999999999</v>
      </c>
      <c r="H51">
        <v>3.411</v>
      </c>
      <c r="I51">
        <v>8.98</v>
      </c>
      <c r="J51">
        <v>8311</v>
      </c>
      <c r="K51">
        <v>74.005700000000004</v>
      </c>
      <c r="L51">
        <v>533.745</v>
      </c>
    </row>
    <row r="52" spans="1:12" x14ac:dyDescent="0.3">
      <c r="A52" s="2">
        <v>43159</v>
      </c>
      <c r="B52" s="3">
        <v>0.52824074074074068</v>
      </c>
      <c r="C52">
        <v>2068</v>
      </c>
      <c r="D52">
        <v>49.43</v>
      </c>
      <c r="E52">
        <v>193.64</v>
      </c>
      <c r="F52">
        <f t="shared" si="0"/>
        <v>340.10500000000002</v>
      </c>
      <c r="G52">
        <v>29.588999999999999</v>
      </c>
      <c r="H52">
        <v>3.411</v>
      </c>
      <c r="I52">
        <v>9.08</v>
      </c>
      <c r="J52">
        <v>8169</v>
      </c>
      <c r="K52">
        <v>72.653499999999994</v>
      </c>
      <c r="L52">
        <v>533.745</v>
      </c>
    </row>
    <row r="53" spans="1:12" x14ac:dyDescent="0.3">
      <c r="A53" s="2">
        <v>43159</v>
      </c>
      <c r="B53" s="3">
        <v>0.52907407407407414</v>
      </c>
      <c r="C53">
        <v>2140</v>
      </c>
      <c r="D53">
        <v>49.41</v>
      </c>
      <c r="E53">
        <v>203.82499999999999</v>
      </c>
      <c r="F53">
        <f t="shared" si="0"/>
        <v>329.92</v>
      </c>
      <c r="G53">
        <v>29.588999999999999</v>
      </c>
      <c r="H53">
        <v>3.4409999999999998</v>
      </c>
      <c r="I53">
        <v>9.42</v>
      </c>
      <c r="J53">
        <v>7689</v>
      </c>
      <c r="K53">
        <v>68.364699999999999</v>
      </c>
      <c r="L53">
        <v>533.745</v>
      </c>
    </row>
    <row r="54" spans="1:12" x14ac:dyDescent="0.3">
      <c r="A54" s="2">
        <v>43159</v>
      </c>
      <c r="B54" s="3">
        <v>0.52975694444444443</v>
      </c>
      <c r="C54">
        <v>2199</v>
      </c>
      <c r="D54">
        <v>49.44</v>
      </c>
      <c r="E54">
        <v>213.57499999999999</v>
      </c>
      <c r="F54">
        <f t="shared" si="0"/>
        <v>320.17</v>
      </c>
      <c r="G54">
        <v>29.588999999999999</v>
      </c>
      <c r="H54">
        <v>3.4409999999999998</v>
      </c>
      <c r="I54">
        <v>9.32</v>
      </c>
      <c r="J54">
        <v>7396</v>
      </c>
      <c r="K54">
        <v>65.789000000000001</v>
      </c>
      <c r="L54">
        <v>533.745</v>
      </c>
    </row>
    <row r="55" spans="1:12" x14ac:dyDescent="0.3">
      <c r="A55" s="2">
        <v>43159</v>
      </c>
      <c r="B55" s="3">
        <v>0.53075231481481489</v>
      </c>
      <c r="C55">
        <v>2285</v>
      </c>
      <c r="D55">
        <v>49.42</v>
      </c>
      <c r="E55">
        <v>212.55199999999999</v>
      </c>
      <c r="F55">
        <f t="shared" si="0"/>
        <v>321.19299999999998</v>
      </c>
      <c r="G55">
        <v>29.588999999999999</v>
      </c>
      <c r="H55">
        <v>3.411</v>
      </c>
      <c r="I55">
        <v>9.84</v>
      </c>
      <c r="J55">
        <v>7255</v>
      </c>
      <c r="K55">
        <v>64.519599999999997</v>
      </c>
      <c r="L55">
        <v>533.745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A19D-30A2-456D-9C7C-ED5C3F4B2034}">
  <sheetPr codeName="Sheet43"/>
  <dimension ref="A1:U44"/>
  <sheetViews>
    <sheetView workbookViewId="0">
      <pane ySplit="1" topLeftCell="A2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43186</v>
      </c>
      <c r="B2" s="3">
        <v>0.42471064814814818</v>
      </c>
      <c r="C2">
        <v>239</v>
      </c>
      <c r="D2">
        <v>56.16</v>
      </c>
      <c r="E2">
        <v>0.98099999999999998</v>
      </c>
      <c r="F2">
        <f>K2-E2</f>
        <v>549.86400000000003</v>
      </c>
      <c r="G2">
        <v>29.588999999999999</v>
      </c>
      <c r="H2">
        <v>3.1469999999999998</v>
      </c>
      <c r="I2">
        <v>-26801.01</v>
      </c>
      <c r="J2">
        <v>22278.16</v>
      </c>
      <c r="K2">
        <v>550.84500000000003</v>
      </c>
      <c r="L2">
        <v>396.959</v>
      </c>
      <c r="M2">
        <v>1.6</v>
      </c>
      <c r="N2">
        <v>1922</v>
      </c>
      <c r="O2">
        <v>0</v>
      </c>
      <c r="P2">
        <v>775</v>
      </c>
      <c r="Q2">
        <v>0</v>
      </c>
      <c r="R2">
        <v>300</v>
      </c>
      <c r="S2">
        <v>24</v>
      </c>
      <c r="T2">
        <v>0.18</v>
      </c>
      <c r="U2">
        <v>0</v>
      </c>
    </row>
    <row r="3" spans="1:21" x14ac:dyDescent="0.3">
      <c r="A3" s="2">
        <v>43186</v>
      </c>
      <c r="B3" s="3">
        <v>0.42570601851851847</v>
      </c>
      <c r="C3">
        <v>325</v>
      </c>
      <c r="D3">
        <v>56.07</v>
      </c>
      <c r="E3">
        <v>4.0339999999999998</v>
      </c>
      <c r="F3">
        <f t="shared" ref="F3:F44" si="0">K3-E3</f>
        <v>546.81100000000004</v>
      </c>
      <c r="G3">
        <v>29.588999999999999</v>
      </c>
      <c r="H3">
        <v>3.1469999999999998</v>
      </c>
      <c r="I3">
        <v>-19881.72</v>
      </c>
      <c r="J3">
        <v>22327.62</v>
      </c>
      <c r="K3">
        <v>550.84500000000003</v>
      </c>
    </row>
    <row r="4" spans="1:21" x14ac:dyDescent="0.3">
      <c r="A4" s="2">
        <v>43186</v>
      </c>
      <c r="B4" s="3">
        <v>0.4261921296296296</v>
      </c>
      <c r="C4">
        <v>367</v>
      </c>
      <c r="D4">
        <v>56.01</v>
      </c>
      <c r="E4">
        <v>7.0110000000000001</v>
      </c>
      <c r="F4">
        <f t="shared" si="0"/>
        <v>543.83400000000006</v>
      </c>
      <c r="G4">
        <v>29.588999999999999</v>
      </c>
      <c r="H4">
        <v>3.1469999999999998</v>
      </c>
      <c r="I4">
        <v>-20543.689999999999</v>
      </c>
      <c r="J4">
        <v>22308.69</v>
      </c>
      <c r="K4">
        <v>550.84500000000003</v>
      </c>
    </row>
    <row r="5" spans="1:21" x14ac:dyDescent="0.3">
      <c r="A5" s="2">
        <v>43186</v>
      </c>
      <c r="B5" s="3">
        <v>0.42650462962962959</v>
      </c>
      <c r="C5">
        <v>394</v>
      </c>
      <c r="D5">
        <v>55.94</v>
      </c>
      <c r="E5">
        <v>10.348000000000001</v>
      </c>
      <c r="F5">
        <f t="shared" si="0"/>
        <v>540.49700000000007</v>
      </c>
      <c r="G5">
        <v>29.588999999999999</v>
      </c>
      <c r="H5">
        <v>3.1469999999999998</v>
      </c>
      <c r="I5">
        <v>-21051.41</v>
      </c>
      <c r="J5">
        <v>22262.17</v>
      </c>
      <c r="K5">
        <v>550.84500000000003</v>
      </c>
    </row>
    <row r="6" spans="1:21" x14ac:dyDescent="0.3">
      <c r="A6" s="2">
        <v>43186</v>
      </c>
      <c r="B6" s="3">
        <v>0.42664351851851851</v>
      </c>
      <c r="C6">
        <v>406</v>
      </c>
      <c r="D6">
        <v>55.93</v>
      </c>
      <c r="E6">
        <v>10.365</v>
      </c>
      <c r="F6">
        <f t="shared" si="0"/>
        <v>540.48</v>
      </c>
      <c r="G6">
        <v>29.588999999999999</v>
      </c>
      <c r="H6">
        <v>3.1469999999999998</v>
      </c>
      <c r="I6">
        <v>-21436.66</v>
      </c>
      <c r="J6">
        <v>22262.65</v>
      </c>
      <c r="K6">
        <v>550.84500000000003</v>
      </c>
    </row>
    <row r="7" spans="1:21" x14ac:dyDescent="0.3">
      <c r="A7" s="2">
        <v>43186</v>
      </c>
      <c r="B7" s="3">
        <v>0.42704861111111114</v>
      </c>
      <c r="C7">
        <v>441</v>
      </c>
      <c r="D7">
        <v>55.87</v>
      </c>
      <c r="E7">
        <v>13.125</v>
      </c>
      <c r="F7">
        <f t="shared" si="0"/>
        <v>537.72</v>
      </c>
      <c r="G7">
        <v>29.588999999999999</v>
      </c>
      <c r="H7">
        <v>3.1469999999999998</v>
      </c>
      <c r="I7">
        <v>-22006.51</v>
      </c>
      <c r="J7">
        <v>22230.19</v>
      </c>
      <c r="K7">
        <v>550.84500000000003</v>
      </c>
    </row>
    <row r="8" spans="1:21" x14ac:dyDescent="0.3">
      <c r="A8" s="2">
        <v>43186</v>
      </c>
      <c r="B8" s="3">
        <v>0.42736111111111108</v>
      </c>
      <c r="C8">
        <v>468</v>
      </c>
      <c r="D8">
        <v>55.8</v>
      </c>
      <c r="E8">
        <v>16.048999999999999</v>
      </c>
      <c r="F8">
        <f t="shared" si="0"/>
        <v>534.79600000000005</v>
      </c>
      <c r="G8">
        <v>29.588999999999999</v>
      </c>
      <c r="H8">
        <v>3.1469999999999998</v>
      </c>
      <c r="I8">
        <v>-22252.400000000001</v>
      </c>
      <c r="J8">
        <v>22190.76</v>
      </c>
      <c r="K8">
        <v>550.84500000000003</v>
      </c>
    </row>
    <row r="9" spans="1:21" x14ac:dyDescent="0.3">
      <c r="A9" s="2">
        <v>43186</v>
      </c>
      <c r="B9" s="3">
        <v>0.4279398148148148</v>
      </c>
      <c r="C9">
        <v>518</v>
      </c>
      <c r="D9">
        <v>55.74</v>
      </c>
      <c r="E9">
        <v>18.643999999999998</v>
      </c>
      <c r="F9">
        <f t="shared" si="0"/>
        <v>532.20100000000002</v>
      </c>
      <c r="G9">
        <v>29.588999999999999</v>
      </c>
      <c r="H9">
        <v>3.1469999999999998</v>
      </c>
      <c r="I9">
        <v>-23177.3</v>
      </c>
      <c r="J9">
        <v>22172.55</v>
      </c>
      <c r="K9">
        <v>550.84500000000003</v>
      </c>
    </row>
    <row r="10" spans="1:21" x14ac:dyDescent="0.3">
      <c r="A10" s="2">
        <v>43186</v>
      </c>
      <c r="B10" s="3">
        <v>0.42821759259259262</v>
      </c>
      <c r="C10">
        <v>542</v>
      </c>
      <c r="D10">
        <v>55.7</v>
      </c>
      <c r="E10">
        <v>22.425999999999998</v>
      </c>
      <c r="F10">
        <f t="shared" si="0"/>
        <v>528.41899999999998</v>
      </c>
      <c r="G10">
        <v>29.588999999999999</v>
      </c>
      <c r="H10">
        <v>3.1469999999999998</v>
      </c>
      <c r="I10">
        <v>-23146.16</v>
      </c>
      <c r="J10">
        <v>22153.279999999999</v>
      </c>
      <c r="K10">
        <v>550.84500000000003</v>
      </c>
    </row>
    <row r="11" spans="1:21" x14ac:dyDescent="0.3">
      <c r="A11" s="2">
        <v>43186</v>
      </c>
      <c r="B11" s="3">
        <v>0.42848379629629635</v>
      </c>
      <c r="C11">
        <v>565</v>
      </c>
      <c r="D11">
        <v>55.69</v>
      </c>
      <c r="E11">
        <v>25.117999999999999</v>
      </c>
      <c r="F11">
        <f t="shared" si="0"/>
        <v>525.72699999999998</v>
      </c>
      <c r="G11">
        <v>29.588999999999999</v>
      </c>
      <c r="H11">
        <v>3.1469999999999998</v>
      </c>
      <c r="I11">
        <v>-23523.97</v>
      </c>
      <c r="J11">
        <v>22154.15</v>
      </c>
      <c r="K11">
        <v>550.84500000000003</v>
      </c>
    </row>
    <row r="12" spans="1:21" x14ac:dyDescent="0.3">
      <c r="A12" s="2">
        <v>43186</v>
      </c>
      <c r="B12" s="3">
        <v>0.42870370370370375</v>
      </c>
      <c r="C12">
        <v>584</v>
      </c>
      <c r="D12">
        <v>55.65</v>
      </c>
      <c r="E12">
        <v>27.925999999999998</v>
      </c>
      <c r="F12">
        <f t="shared" si="0"/>
        <v>522.91899999999998</v>
      </c>
      <c r="G12">
        <v>29.588999999999999</v>
      </c>
      <c r="H12">
        <v>3.1469999999999998</v>
      </c>
      <c r="I12">
        <v>-23577.69</v>
      </c>
      <c r="J12">
        <v>22128.02</v>
      </c>
      <c r="K12">
        <v>550.84500000000003</v>
      </c>
    </row>
    <row r="13" spans="1:21" x14ac:dyDescent="0.3">
      <c r="A13" s="2">
        <v>43186</v>
      </c>
      <c r="B13" s="3">
        <v>0.42906249999999996</v>
      </c>
      <c r="C13">
        <v>615</v>
      </c>
      <c r="D13">
        <v>55.6</v>
      </c>
      <c r="E13">
        <v>31.030999999999999</v>
      </c>
      <c r="F13">
        <f t="shared" si="0"/>
        <v>519.81400000000008</v>
      </c>
      <c r="G13">
        <v>29.588999999999999</v>
      </c>
      <c r="H13">
        <v>3.1469999999999998</v>
      </c>
      <c r="I13">
        <v>-24287.02</v>
      </c>
      <c r="J13">
        <v>22129.13</v>
      </c>
      <c r="K13">
        <v>550.84500000000003</v>
      </c>
    </row>
    <row r="14" spans="1:21" x14ac:dyDescent="0.3">
      <c r="A14" s="2">
        <v>43186</v>
      </c>
      <c r="B14" s="3">
        <v>0.4291550925925926</v>
      </c>
      <c r="C14">
        <v>623</v>
      </c>
      <c r="D14">
        <v>55.6</v>
      </c>
      <c r="E14">
        <v>31.065000000000001</v>
      </c>
      <c r="F14">
        <f t="shared" si="0"/>
        <v>519.78</v>
      </c>
      <c r="G14">
        <v>29.588999999999999</v>
      </c>
      <c r="H14">
        <v>3.1469999999999998</v>
      </c>
      <c r="I14">
        <v>-23893.7</v>
      </c>
      <c r="J14">
        <v>22122.71</v>
      </c>
      <c r="K14">
        <v>550.84500000000003</v>
      </c>
    </row>
    <row r="15" spans="1:21" x14ac:dyDescent="0.3">
      <c r="A15" s="2">
        <v>43186</v>
      </c>
      <c r="B15" s="3">
        <v>0.4293865740740741</v>
      </c>
      <c r="C15">
        <v>643</v>
      </c>
      <c r="D15">
        <v>55.58</v>
      </c>
      <c r="E15">
        <v>34.087000000000003</v>
      </c>
      <c r="F15">
        <f t="shared" si="0"/>
        <v>516.75800000000004</v>
      </c>
      <c r="G15">
        <v>29.588999999999999</v>
      </c>
      <c r="H15">
        <v>3.1469999999999998</v>
      </c>
      <c r="I15">
        <v>-24279.29</v>
      </c>
      <c r="J15">
        <v>22096.61</v>
      </c>
      <c r="K15">
        <v>550.84500000000003</v>
      </c>
    </row>
    <row r="16" spans="1:21" x14ac:dyDescent="0.3">
      <c r="A16" s="2">
        <v>43186</v>
      </c>
      <c r="B16" s="3">
        <v>0.42951388888888892</v>
      </c>
      <c r="C16">
        <v>654</v>
      </c>
      <c r="D16">
        <v>55.57</v>
      </c>
      <c r="E16">
        <v>33.823</v>
      </c>
      <c r="F16">
        <f t="shared" si="0"/>
        <v>517.02200000000005</v>
      </c>
      <c r="G16">
        <v>29.588999999999999</v>
      </c>
      <c r="H16">
        <v>3.1469999999999998</v>
      </c>
      <c r="I16">
        <v>-24572.36</v>
      </c>
      <c r="J16">
        <v>22103.69</v>
      </c>
      <c r="K16">
        <v>550.84500000000003</v>
      </c>
    </row>
    <row r="17" spans="1:11" x14ac:dyDescent="0.3">
      <c r="A17" s="2">
        <v>43186</v>
      </c>
      <c r="B17" s="3">
        <v>0.42969907407407404</v>
      </c>
      <c r="C17">
        <v>670</v>
      </c>
      <c r="D17">
        <v>55.57</v>
      </c>
      <c r="E17">
        <v>36.927</v>
      </c>
      <c r="F17">
        <f t="shared" si="0"/>
        <v>513.91800000000001</v>
      </c>
      <c r="G17">
        <v>29.588999999999999</v>
      </c>
      <c r="H17">
        <v>3.1469999999999998</v>
      </c>
      <c r="I17">
        <v>-24757.53</v>
      </c>
      <c r="J17">
        <v>22090.85</v>
      </c>
      <c r="K17">
        <v>550.84500000000003</v>
      </c>
    </row>
    <row r="18" spans="1:11" x14ac:dyDescent="0.3">
      <c r="A18" s="2">
        <v>43186</v>
      </c>
      <c r="B18" s="3">
        <v>0.42996527777777777</v>
      </c>
      <c r="C18">
        <v>693</v>
      </c>
      <c r="D18">
        <v>55.54</v>
      </c>
      <c r="E18">
        <v>40.197000000000003</v>
      </c>
      <c r="F18">
        <f t="shared" si="0"/>
        <v>510.64800000000002</v>
      </c>
      <c r="G18">
        <v>29.588999999999999</v>
      </c>
      <c r="H18">
        <v>3.1469999999999998</v>
      </c>
      <c r="I18">
        <v>-24934.84</v>
      </c>
      <c r="J18">
        <v>22084.91</v>
      </c>
      <c r="K18">
        <v>550.84500000000003</v>
      </c>
    </row>
    <row r="19" spans="1:11" x14ac:dyDescent="0.3">
      <c r="A19" s="2">
        <v>43186</v>
      </c>
      <c r="B19" s="3">
        <v>0.4303819444444445</v>
      </c>
      <c r="C19">
        <v>729</v>
      </c>
      <c r="D19">
        <v>55.32</v>
      </c>
      <c r="E19">
        <v>43.387999999999998</v>
      </c>
      <c r="F19">
        <f t="shared" si="0"/>
        <v>507.45700000000005</v>
      </c>
      <c r="G19">
        <v>29.588999999999999</v>
      </c>
      <c r="H19">
        <v>3.117</v>
      </c>
      <c r="I19">
        <v>-25164.97</v>
      </c>
      <c r="J19">
        <v>22032.720000000001</v>
      </c>
      <c r="K19">
        <v>550.84500000000003</v>
      </c>
    </row>
    <row r="20" spans="1:11" x14ac:dyDescent="0.3">
      <c r="A20" s="2">
        <v>43186</v>
      </c>
      <c r="B20" s="3">
        <v>0.43064814814814811</v>
      </c>
      <c r="C20">
        <v>752</v>
      </c>
      <c r="D20">
        <v>54.65</v>
      </c>
      <c r="E20">
        <v>46.612000000000002</v>
      </c>
      <c r="F20">
        <f t="shared" si="0"/>
        <v>504.233</v>
      </c>
      <c r="G20">
        <v>29.588999999999999</v>
      </c>
      <c r="H20">
        <v>3.117</v>
      </c>
      <c r="I20">
        <v>-25407.77</v>
      </c>
      <c r="J20">
        <v>21842.44</v>
      </c>
      <c r="K20">
        <v>550.84500000000003</v>
      </c>
    </row>
    <row r="21" spans="1:11" x14ac:dyDescent="0.3">
      <c r="A21" s="2">
        <v>43186</v>
      </c>
      <c r="B21" s="3">
        <v>0.43096064814814811</v>
      </c>
      <c r="C21">
        <v>779</v>
      </c>
      <c r="D21">
        <v>52.86</v>
      </c>
      <c r="E21">
        <v>49.21</v>
      </c>
      <c r="F21">
        <f t="shared" si="0"/>
        <v>501.63500000000005</v>
      </c>
      <c r="G21">
        <v>29.588999999999999</v>
      </c>
      <c r="H21">
        <v>3.1469999999999998</v>
      </c>
      <c r="I21">
        <v>-25667.89</v>
      </c>
      <c r="J21">
        <v>21508.81</v>
      </c>
      <c r="K21">
        <v>550.84500000000003</v>
      </c>
    </row>
    <row r="22" spans="1:11" x14ac:dyDescent="0.3">
      <c r="A22" s="2">
        <v>43186</v>
      </c>
      <c r="B22" s="3">
        <v>0.43119212962962966</v>
      </c>
      <c r="C22">
        <v>799</v>
      </c>
      <c r="D22">
        <v>52.79</v>
      </c>
      <c r="E22">
        <v>52.069000000000003</v>
      </c>
      <c r="F22">
        <f t="shared" si="0"/>
        <v>498.77600000000001</v>
      </c>
      <c r="G22">
        <v>29.588999999999999</v>
      </c>
      <c r="H22">
        <v>3.117</v>
      </c>
      <c r="I22">
        <v>-25900.29</v>
      </c>
      <c r="J22">
        <v>21522.03</v>
      </c>
      <c r="K22">
        <v>550.84500000000003</v>
      </c>
    </row>
    <row r="23" spans="1:11" x14ac:dyDescent="0.3">
      <c r="A23" s="2">
        <v>43186</v>
      </c>
      <c r="B23" s="3">
        <v>0.43141203703703707</v>
      </c>
      <c r="C23">
        <v>818</v>
      </c>
      <c r="D23">
        <v>52.38</v>
      </c>
      <c r="E23">
        <v>54.722999999999999</v>
      </c>
      <c r="F23">
        <f t="shared" si="0"/>
        <v>496.12200000000001</v>
      </c>
      <c r="G23">
        <v>29.588999999999999</v>
      </c>
      <c r="H23">
        <v>3.117</v>
      </c>
      <c r="I23">
        <v>-25851.58</v>
      </c>
      <c r="J23">
        <v>21785.72</v>
      </c>
      <c r="K23">
        <v>550.84500000000003</v>
      </c>
    </row>
    <row r="24" spans="1:11" x14ac:dyDescent="0.3">
      <c r="A24" s="2">
        <v>43186</v>
      </c>
      <c r="B24" s="3">
        <v>0.43186342592592591</v>
      </c>
      <c r="C24">
        <v>857</v>
      </c>
      <c r="D24">
        <v>52.28</v>
      </c>
      <c r="E24">
        <v>57.283000000000001</v>
      </c>
      <c r="F24">
        <f t="shared" si="0"/>
        <v>493.56200000000001</v>
      </c>
      <c r="G24">
        <v>29.588999999999999</v>
      </c>
      <c r="H24">
        <v>3.117</v>
      </c>
      <c r="I24">
        <v>-25967.7</v>
      </c>
      <c r="J24">
        <v>21799.95</v>
      </c>
      <c r="K24">
        <v>550.84500000000003</v>
      </c>
    </row>
    <row r="25" spans="1:11" x14ac:dyDescent="0.3">
      <c r="A25" s="2">
        <v>43186</v>
      </c>
      <c r="B25" s="3">
        <v>0.43254629629629626</v>
      </c>
      <c r="C25">
        <v>916</v>
      </c>
      <c r="D25">
        <v>51.88</v>
      </c>
      <c r="E25">
        <v>61.012999999999998</v>
      </c>
      <c r="F25">
        <f t="shared" si="0"/>
        <v>489.83200000000005</v>
      </c>
      <c r="G25">
        <v>29.588999999999999</v>
      </c>
      <c r="H25">
        <v>3.117</v>
      </c>
      <c r="I25">
        <v>-26098.03</v>
      </c>
      <c r="J25">
        <v>22376.05</v>
      </c>
      <c r="K25">
        <v>550.84500000000003</v>
      </c>
    </row>
    <row r="26" spans="1:11" x14ac:dyDescent="0.3">
      <c r="A26" s="2">
        <v>43186</v>
      </c>
      <c r="B26" s="3">
        <v>0.43273148148148149</v>
      </c>
      <c r="C26">
        <v>932</v>
      </c>
      <c r="D26">
        <v>51.72</v>
      </c>
      <c r="E26">
        <v>64.632999999999996</v>
      </c>
      <c r="F26">
        <f t="shared" si="0"/>
        <v>486.21200000000005</v>
      </c>
      <c r="G26">
        <v>29.588999999999999</v>
      </c>
      <c r="H26">
        <v>3.117</v>
      </c>
      <c r="I26">
        <v>-26291.61</v>
      </c>
      <c r="J26">
        <v>22591.03</v>
      </c>
      <c r="K26">
        <v>550.84500000000003</v>
      </c>
    </row>
    <row r="27" spans="1:11" x14ac:dyDescent="0.3">
      <c r="A27" s="2">
        <v>43186</v>
      </c>
      <c r="B27" s="3">
        <v>0.43344907407407413</v>
      </c>
      <c r="C27">
        <v>994</v>
      </c>
      <c r="D27">
        <v>51.66</v>
      </c>
      <c r="E27">
        <v>67.600999999999999</v>
      </c>
      <c r="F27">
        <f t="shared" si="0"/>
        <v>483.24400000000003</v>
      </c>
      <c r="G27">
        <v>29.588999999999999</v>
      </c>
      <c r="H27">
        <v>3.117</v>
      </c>
      <c r="I27">
        <v>-26268.42</v>
      </c>
      <c r="J27">
        <v>22663.45</v>
      </c>
      <c r="K27">
        <v>550.84500000000003</v>
      </c>
    </row>
    <row r="28" spans="1:11" x14ac:dyDescent="0.3">
      <c r="A28" s="2">
        <v>43186</v>
      </c>
      <c r="B28" s="3">
        <v>0.43399305555555556</v>
      </c>
      <c r="C28">
        <v>1041</v>
      </c>
      <c r="D28">
        <v>51.47</v>
      </c>
      <c r="E28">
        <v>69.406999999999996</v>
      </c>
      <c r="F28">
        <f t="shared" si="0"/>
        <v>481.43800000000005</v>
      </c>
      <c r="G28">
        <v>29.588999999999999</v>
      </c>
      <c r="H28">
        <v>3.117</v>
      </c>
      <c r="I28">
        <v>-26236.75</v>
      </c>
      <c r="J28">
        <v>22942.68</v>
      </c>
      <c r="K28">
        <v>550.84500000000003</v>
      </c>
    </row>
    <row r="29" spans="1:11" x14ac:dyDescent="0.3">
      <c r="A29" s="2">
        <v>43186</v>
      </c>
      <c r="B29" s="3">
        <v>0.43435185185185188</v>
      </c>
      <c r="C29">
        <v>1072</v>
      </c>
      <c r="D29">
        <v>51.02</v>
      </c>
      <c r="E29">
        <v>79.236000000000004</v>
      </c>
      <c r="F29">
        <f t="shared" si="0"/>
        <v>471.60900000000004</v>
      </c>
      <c r="G29">
        <v>29.588999999999999</v>
      </c>
      <c r="H29">
        <v>3.117</v>
      </c>
      <c r="I29">
        <v>-26398.25</v>
      </c>
      <c r="J29">
        <v>23361.74</v>
      </c>
      <c r="K29">
        <v>550.84500000000003</v>
      </c>
    </row>
    <row r="30" spans="1:11" x14ac:dyDescent="0.3">
      <c r="A30" s="2">
        <v>43186</v>
      </c>
      <c r="B30" s="3">
        <v>0.4347569444444444</v>
      </c>
      <c r="C30">
        <v>1107</v>
      </c>
      <c r="D30">
        <v>50.72</v>
      </c>
      <c r="E30">
        <v>89.465999999999994</v>
      </c>
      <c r="F30">
        <f t="shared" si="0"/>
        <v>461.37900000000002</v>
      </c>
      <c r="G30">
        <v>29.588999999999999</v>
      </c>
      <c r="H30">
        <v>3.117</v>
      </c>
      <c r="I30">
        <v>-26513.94</v>
      </c>
      <c r="J30">
        <v>23251.66</v>
      </c>
      <c r="K30">
        <v>550.84500000000003</v>
      </c>
    </row>
    <row r="31" spans="1:11" x14ac:dyDescent="0.3">
      <c r="A31" s="2">
        <v>43186</v>
      </c>
      <c r="B31" s="3">
        <v>0.43556712962962968</v>
      </c>
      <c r="C31">
        <v>1177</v>
      </c>
      <c r="D31">
        <v>50.61</v>
      </c>
      <c r="E31">
        <v>99.912000000000006</v>
      </c>
      <c r="F31">
        <f t="shared" si="0"/>
        <v>450.93299999999999</v>
      </c>
      <c r="G31">
        <v>29.588999999999999</v>
      </c>
      <c r="H31">
        <v>3.117</v>
      </c>
      <c r="I31">
        <v>-26186.75</v>
      </c>
      <c r="J31">
        <v>23500.92</v>
      </c>
      <c r="K31">
        <v>550.84500000000003</v>
      </c>
    </row>
    <row r="32" spans="1:11" x14ac:dyDescent="0.3">
      <c r="A32" s="2">
        <v>43186</v>
      </c>
      <c r="B32" s="3">
        <v>0.43570601851851848</v>
      </c>
      <c r="C32">
        <v>1189</v>
      </c>
      <c r="D32">
        <v>50.55</v>
      </c>
      <c r="E32">
        <v>101.184</v>
      </c>
      <c r="F32">
        <f t="shared" si="0"/>
        <v>449.66100000000006</v>
      </c>
      <c r="G32">
        <v>29.588999999999999</v>
      </c>
      <c r="H32">
        <v>3.117</v>
      </c>
      <c r="I32">
        <v>-26552.69</v>
      </c>
      <c r="J32">
        <v>23707.08</v>
      </c>
      <c r="K32">
        <v>550.84500000000003</v>
      </c>
    </row>
    <row r="33" spans="1:11" x14ac:dyDescent="0.3">
      <c r="A33" s="2">
        <v>43186</v>
      </c>
      <c r="B33" s="3">
        <v>0.4359837962962963</v>
      </c>
      <c r="C33">
        <v>1213</v>
      </c>
      <c r="D33">
        <v>50.42</v>
      </c>
      <c r="E33">
        <v>110.036</v>
      </c>
      <c r="F33">
        <f t="shared" si="0"/>
        <v>440.80900000000003</v>
      </c>
      <c r="G33">
        <v>29.588999999999999</v>
      </c>
      <c r="H33">
        <v>3.0880000000000001</v>
      </c>
      <c r="I33">
        <v>-26474.34</v>
      </c>
      <c r="J33">
        <v>24551.5</v>
      </c>
      <c r="K33">
        <v>550.84500000000003</v>
      </c>
    </row>
    <row r="34" spans="1:11" x14ac:dyDescent="0.3">
      <c r="A34" s="2">
        <v>43186</v>
      </c>
      <c r="B34" s="3">
        <v>0.43638888888888888</v>
      </c>
      <c r="C34">
        <v>1248</v>
      </c>
      <c r="D34">
        <v>50.28</v>
      </c>
      <c r="E34">
        <v>120.673</v>
      </c>
      <c r="F34">
        <f t="shared" si="0"/>
        <v>430.17200000000003</v>
      </c>
      <c r="G34">
        <v>29.588999999999999</v>
      </c>
      <c r="H34">
        <v>3.117</v>
      </c>
      <c r="I34">
        <v>-26715.58</v>
      </c>
      <c r="J34">
        <v>24937.85</v>
      </c>
      <c r="K34">
        <v>550.84500000000003</v>
      </c>
    </row>
    <row r="35" spans="1:11" x14ac:dyDescent="0.3">
      <c r="A35" s="2">
        <v>43186</v>
      </c>
      <c r="B35" s="3">
        <v>0.43701388888888887</v>
      </c>
      <c r="C35">
        <v>1302</v>
      </c>
      <c r="D35">
        <v>50.16</v>
      </c>
      <c r="E35">
        <v>129.84200000000001</v>
      </c>
      <c r="F35">
        <f t="shared" si="0"/>
        <v>421.00300000000004</v>
      </c>
      <c r="G35">
        <v>29.588999999999999</v>
      </c>
      <c r="H35">
        <v>3.117</v>
      </c>
      <c r="I35">
        <v>-26847.95</v>
      </c>
      <c r="J35">
        <v>25215.02</v>
      </c>
      <c r="K35">
        <v>550.84500000000003</v>
      </c>
    </row>
    <row r="36" spans="1:11" x14ac:dyDescent="0.3">
      <c r="A36" s="2">
        <v>43186</v>
      </c>
      <c r="B36" s="3">
        <v>0.43729166666666663</v>
      </c>
      <c r="C36">
        <v>1326</v>
      </c>
      <c r="D36">
        <v>50.03</v>
      </c>
      <c r="E36">
        <v>139.89699999999999</v>
      </c>
      <c r="F36">
        <f t="shared" si="0"/>
        <v>410.94800000000004</v>
      </c>
      <c r="G36">
        <v>29.588999999999999</v>
      </c>
      <c r="H36">
        <v>3.0880000000000001</v>
      </c>
      <c r="I36">
        <v>-26746.240000000002</v>
      </c>
      <c r="J36">
        <v>25497.05</v>
      </c>
      <c r="K36">
        <v>550.84500000000003</v>
      </c>
    </row>
    <row r="37" spans="1:11" x14ac:dyDescent="0.3">
      <c r="A37" s="2">
        <v>43186</v>
      </c>
      <c r="B37" s="3">
        <v>0.43746527777777783</v>
      </c>
      <c r="C37">
        <v>1341</v>
      </c>
      <c r="D37">
        <v>49.8</v>
      </c>
      <c r="E37">
        <v>150.083</v>
      </c>
      <c r="F37">
        <f t="shared" si="0"/>
        <v>400.76200000000006</v>
      </c>
      <c r="G37">
        <v>29.588999999999999</v>
      </c>
      <c r="H37">
        <v>3.0880000000000001</v>
      </c>
      <c r="I37">
        <v>-26620.62</v>
      </c>
      <c r="J37">
        <v>25977.31</v>
      </c>
      <c r="K37">
        <v>550.84500000000003</v>
      </c>
    </row>
    <row r="38" spans="1:11" x14ac:dyDescent="0.3">
      <c r="A38" s="2">
        <v>43186</v>
      </c>
      <c r="B38" s="3">
        <v>0.43778935185185186</v>
      </c>
      <c r="C38">
        <v>1369</v>
      </c>
      <c r="D38">
        <v>49.76</v>
      </c>
      <c r="E38">
        <v>160.471</v>
      </c>
      <c r="F38">
        <f t="shared" si="0"/>
        <v>390.37400000000002</v>
      </c>
      <c r="G38">
        <v>29.588999999999999</v>
      </c>
      <c r="H38">
        <v>3.0880000000000001</v>
      </c>
      <c r="I38">
        <v>-26589.37</v>
      </c>
      <c r="J38">
        <v>27113.66</v>
      </c>
      <c r="K38">
        <v>550.84500000000003</v>
      </c>
    </row>
    <row r="39" spans="1:11" x14ac:dyDescent="0.3">
      <c r="A39" s="2">
        <v>43186</v>
      </c>
      <c r="B39" s="3">
        <v>0.43824074074074071</v>
      </c>
      <c r="C39">
        <v>1408</v>
      </c>
      <c r="D39">
        <v>49.83</v>
      </c>
      <c r="E39">
        <v>170.161</v>
      </c>
      <c r="F39">
        <f t="shared" si="0"/>
        <v>380.68400000000003</v>
      </c>
      <c r="G39">
        <v>29.588999999999999</v>
      </c>
      <c r="H39">
        <v>3.0880000000000001</v>
      </c>
      <c r="I39">
        <v>-26457.22</v>
      </c>
      <c r="J39">
        <v>31978.81</v>
      </c>
      <c r="K39">
        <v>550.84500000000003</v>
      </c>
    </row>
    <row r="40" spans="1:11" x14ac:dyDescent="0.3">
      <c r="A40" s="2">
        <v>43186</v>
      </c>
      <c r="B40" s="3">
        <v>0.4385532407407407</v>
      </c>
      <c r="C40">
        <v>1435</v>
      </c>
      <c r="D40">
        <v>49.7</v>
      </c>
      <c r="E40">
        <v>180.21299999999999</v>
      </c>
      <c r="F40">
        <f t="shared" si="0"/>
        <v>370.63200000000006</v>
      </c>
      <c r="G40">
        <v>29.588999999999999</v>
      </c>
      <c r="H40">
        <v>3.0880000000000001</v>
      </c>
      <c r="I40">
        <v>-26792.34</v>
      </c>
      <c r="J40">
        <v>32418.68</v>
      </c>
      <c r="K40">
        <v>550.84500000000003</v>
      </c>
    </row>
    <row r="41" spans="1:11" x14ac:dyDescent="0.3">
      <c r="A41" s="2">
        <v>43186</v>
      </c>
      <c r="B41" s="3">
        <v>0.43883101851851852</v>
      </c>
      <c r="C41">
        <v>1459</v>
      </c>
      <c r="D41">
        <v>49.65</v>
      </c>
      <c r="E41">
        <v>190.215</v>
      </c>
      <c r="F41">
        <f t="shared" si="0"/>
        <v>360.63</v>
      </c>
      <c r="G41">
        <v>29.588999999999999</v>
      </c>
      <c r="H41">
        <v>3.0880000000000001</v>
      </c>
      <c r="I41">
        <v>-26909.33</v>
      </c>
      <c r="J41">
        <v>32491.81</v>
      </c>
      <c r="K41">
        <v>550.84500000000003</v>
      </c>
    </row>
    <row r="42" spans="1:11" x14ac:dyDescent="0.3">
      <c r="A42" s="2">
        <v>43186</v>
      </c>
      <c r="B42" s="3">
        <v>0.4392361111111111</v>
      </c>
      <c r="C42">
        <v>1494</v>
      </c>
      <c r="D42">
        <v>49.64</v>
      </c>
      <c r="E42">
        <v>200.596</v>
      </c>
      <c r="F42">
        <f t="shared" si="0"/>
        <v>350.24900000000002</v>
      </c>
      <c r="G42">
        <v>29.588999999999999</v>
      </c>
      <c r="H42">
        <v>3.0880000000000001</v>
      </c>
      <c r="I42">
        <v>-27190.43</v>
      </c>
      <c r="J42">
        <v>32508.17</v>
      </c>
      <c r="K42">
        <v>550.84500000000003</v>
      </c>
    </row>
    <row r="43" spans="1:11" x14ac:dyDescent="0.3">
      <c r="A43" s="2">
        <v>43186</v>
      </c>
      <c r="B43" s="3">
        <v>0.43937500000000002</v>
      </c>
      <c r="C43">
        <v>1506</v>
      </c>
      <c r="D43">
        <v>49.64</v>
      </c>
      <c r="E43">
        <v>200.596</v>
      </c>
      <c r="F43">
        <f t="shared" si="0"/>
        <v>350.24900000000002</v>
      </c>
      <c r="G43">
        <v>29.588999999999999</v>
      </c>
      <c r="H43">
        <v>3.0880000000000001</v>
      </c>
      <c r="I43">
        <v>-27284.13</v>
      </c>
      <c r="J43">
        <v>32465.61</v>
      </c>
      <c r="K43">
        <v>550.84500000000003</v>
      </c>
    </row>
    <row r="44" spans="1:11" x14ac:dyDescent="0.3">
      <c r="A44" s="2">
        <v>43186</v>
      </c>
      <c r="B44" s="3">
        <v>0.43986111111111109</v>
      </c>
      <c r="C44">
        <v>1548</v>
      </c>
      <c r="D44">
        <v>49.63</v>
      </c>
      <c r="E44">
        <v>208.797</v>
      </c>
      <c r="F44">
        <f t="shared" si="0"/>
        <v>342.048</v>
      </c>
      <c r="G44">
        <v>29.588999999999999</v>
      </c>
      <c r="H44">
        <v>3.0880000000000001</v>
      </c>
      <c r="I44">
        <v>-27362.34</v>
      </c>
      <c r="J44">
        <v>32612.21</v>
      </c>
      <c r="K44">
        <v>550.84500000000003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D84F-6643-4E0D-B30B-07942EAC244B}">
  <sheetPr codeName="Sheet44"/>
  <dimension ref="A1:U42"/>
  <sheetViews>
    <sheetView workbookViewId="0">
      <pane ySplit="1" topLeftCell="A23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43200</v>
      </c>
      <c r="B2" s="3">
        <v>0.41266203703703702</v>
      </c>
      <c r="C2">
        <v>123</v>
      </c>
      <c r="D2">
        <v>64.47</v>
      </c>
      <c r="E2">
        <v>1.139</v>
      </c>
      <c r="F2">
        <f>K2-E2</f>
        <v>565.75099999999998</v>
      </c>
      <c r="G2">
        <v>29.588999999999999</v>
      </c>
      <c r="H2">
        <v>2.8820000000000001</v>
      </c>
      <c r="I2">
        <v>-34701.11</v>
      </c>
      <c r="J2">
        <v>25426.06</v>
      </c>
      <c r="K2">
        <v>566.89</v>
      </c>
      <c r="L2">
        <v>467.65499999999997</v>
      </c>
      <c r="M2">
        <v>7.5</v>
      </c>
      <c r="N2">
        <v>6839</v>
      </c>
      <c r="O2">
        <v>331</v>
      </c>
      <c r="P2">
        <v>2375</v>
      </c>
      <c r="Q2">
        <v>0</v>
      </c>
      <c r="R2">
        <v>350</v>
      </c>
      <c r="S2">
        <v>10</v>
      </c>
      <c r="T2">
        <v>7.0000000000000007E-2</v>
      </c>
      <c r="U2">
        <v>0</v>
      </c>
    </row>
    <row r="3" spans="1:21" x14ac:dyDescent="0.3">
      <c r="A3" s="2">
        <v>43200</v>
      </c>
      <c r="B3" s="3">
        <v>0.4128472222222222</v>
      </c>
      <c r="C3">
        <v>139</v>
      </c>
      <c r="D3">
        <v>64.42</v>
      </c>
      <c r="E3">
        <v>1.0980000000000001</v>
      </c>
      <c r="F3">
        <f t="shared" ref="F3:F42" si="0">K3-E3</f>
        <v>565.79200000000003</v>
      </c>
      <c r="G3">
        <v>29.588999999999999</v>
      </c>
      <c r="H3">
        <v>2.8820000000000001</v>
      </c>
      <c r="I3">
        <v>-32488.16</v>
      </c>
      <c r="J3">
        <v>25435.279999999999</v>
      </c>
      <c r="K3">
        <v>566.89</v>
      </c>
    </row>
    <row r="4" spans="1:21" x14ac:dyDescent="0.3">
      <c r="A4" s="2">
        <v>43200</v>
      </c>
      <c r="B4" s="3">
        <v>0.41302083333333334</v>
      </c>
      <c r="C4">
        <v>154</v>
      </c>
      <c r="D4">
        <v>64.09</v>
      </c>
      <c r="E4">
        <v>3.0209999999999999</v>
      </c>
      <c r="F4">
        <f t="shared" si="0"/>
        <v>563.86900000000003</v>
      </c>
      <c r="G4">
        <v>29.588999999999999</v>
      </c>
      <c r="H4">
        <v>2.8820000000000001</v>
      </c>
      <c r="I4">
        <v>-29714.32</v>
      </c>
      <c r="J4">
        <v>25365.26</v>
      </c>
      <c r="K4">
        <v>566.89</v>
      </c>
    </row>
    <row r="5" spans="1:21" x14ac:dyDescent="0.3">
      <c r="A5" s="2">
        <v>43200</v>
      </c>
      <c r="B5" s="3">
        <v>0.41365740740740736</v>
      </c>
      <c r="C5">
        <v>209</v>
      </c>
      <c r="D5">
        <v>64.19</v>
      </c>
      <c r="E5">
        <v>4.0650000000000004</v>
      </c>
      <c r="F5">
        <f t="shared" si="0"/>
        <v>562.82499999999993</v>
      </c>
      <c r="G5">
        <v>29.588999999999999</v>
      </c>
      <c r="H5">
        <v>2.8820000000000001</v>
      </c>
      <c r="I5">
        <v>-25709.98</v>
      </c>
      <c r="J5">
        <v>25376.27</v>
      </c>
      <c r="K5">
        <v>566.89</v>
      </c>
    </row>
    <row r="6" spans="1:21" x14ac:dyDescent="0.3">
      <c r="A6" s="2">
        <v>43200</v>
      </c>
      <c r="B6" s="3">
        <v>0.41410879629629632</v>
      </c>
      <c r="C6">
        <v>248</v>
      </c>
      <c r="D6">
        <v>63.98</v>
      </c>
      <c r="E6">
        <v>7.0759999999999996</v>
      </c>
      <c r="F6">
        <f t="shared" si="0"/>
        <v>559.81399999999996</v>
      </c>
      <c r="G6">
        <v>29.588999999999999</v>
      </c>
      <c r="H6">
        <v>2.8519999999999999</v>
      </c>
      <c r="I6">
        <v>-25284.15</v>
      </c>
      <c r="J6">
        <v>25316.76</v>
      </c>
      <c r="K6">
        <v>566.89</v>
      </c>
    </row>
    <row r="7" spans="1:21" x14ac:dyDescent="0.3">
      <c r="A7" s="2">
        <v>43200</v>
      </c>
      <c r="B7" s="3">
        <v>0.41423611111111108</v>
      </c>
      <c r="C7">
        <v>259</v>
      </c>
      <c r="D7">
        <v>63.97</v>
      </c>
      <c r="E7">
        <v>7.0279999999999996</v>
      </c>
      <c r="F7">
        <f t="shared" si="0"/>
        <v>559.86199999999997</v>
      </c>
      <c r="G7">
        <v>29.588999999999999</v>
      </c>
      <c r="H7">
        <v>2.8519999999999999</v>
      </c>
      <c r="I7">
        <v>-25337.26</v>
      </c>
      <c r="J7">
        <v>25326.1</v>
      </c>
      <c r="K7">
        <v>566.89</v>
      </c>
    </row>
    <row r="8" spans="1:21" x14ac:dyDescent="0.3">
      <c r="A8" s="2">
        <v>43200</v>
      </c>
      <c r="B8" s="3">
        <v>0.41482638888888884</v>
      </c>
      <c r="C8">
        <v>310</v>
      </c>
      <c r="D8">
        <v>63.9</v>
      </c>
      <c r="E8">
        <v>9.8219999999999992</v>
      </c>
      <c r="F8">
        <f t="shared" si="0"/>
        <v>557.06799999999998</v>
      </c>
      <c r="G8">
        <v>29.588999999999999</v>
      </c>
      <c r="H8">
        <v>2.8820000000000001</v>
      </c>
      <c r="I8">
        <v>-25663.43</v>
      </c>
      <c r="J8">
        <v>25284.97</v>
      </c>
      <c r="K8">
        <v>566.89</v>
      </c>
    </row>
    <row r="9" spans="1:21" x14ac:dyDescent="0.3">
      <c r="A9" s="2">
        <v>43200</v>
      </c>
      <c r="B9" s="3">
        <v>0.41559027777777779</v>
      </c>
      <c r="C9">
        <v>376</v>
      </c>
      <c r="D9">
        <v>63.84</v>
      </c>
      <c r="E9">
        <v>13.159000000000001</v>
      </c>
      <c r="F9">
        <f t="shared" si="0"/>
        <v>553.73099999999999</v>
      </c>
      <c r="G9">
        <v>29.588999999999999</v>
      </c>
      <c r="H9">
        <v>2.8820000000000001</v>
      </c>
      <c r="I9">
        <v>-26194.799999999999</v>
      </c>
      <c r="J9">
        <v>25253.48</v>
      </c>
      <c r="K9">
        <v>566.89</v>
      </c>
    </row>
    <row r="10" spans="1:21" x14ac:dyDescent="0.3">
      <c r="A10" s="2">
        <v>43200</v>
      </c>
      <c r="B10" s="3">
        <v>0.41635416666666664</v>
      </c>
      <c r="C10">
        <v>442</v>
      </c>
      <c r="D10">
        <v>63.77</v>
      </c>
      <c r="E10">
        <v>15.685</v>
      </c>
      <c r="F10">
        <f t="shared" si="0"/>
        <v>551.20500000000004</v>
      </c>
      <c r="G10">
        <v>29.588999999999999</v>
      </c>
      <c r="H10">
        <v>2.8820000000000001</v>
      </c>
      <c r="I10">
        <v>-26688.34</v>
      </c>
      <c r="J10">
        <v>25239.279999999999</v>
      </c>
      <c r="K10">
        <v>566.89</v>
      </c>
    </row>
    <row r="11" spans="1:21" x14ac:dyDescent="0.3">
      <c r="A11" s="2">
        <v>43200</v>
      </c>
      <c r="B11" s="3">
        <v>0.41675925925925927</v>
      </c>
      <c r="C11">
        <v>477</v>
      </c>
      <c r="D11">
        <v>62.87</v>
      </c>
      <c r="E11">
        <v>19.039000000000001</v>
      </c>
      <c r="F11">
        <f t="shared" si="0"/>
        <v>547.851</v>
      </c>
      <c r="G11">
        <v>29.588999999999999</v>
      </c>
      <c r="H11">
        <v>2.8519999999999999</v>
      </c>
      <c r="I11">
        <v>-27171.759999999998</v>
      </c>
      <c r="J11">
        <v>24906.03</v>
      </c>
      <c r="K11">
        <v>566.89</v>
      </c>
    </row>
    <row r="12" spans="1:21" x14ac:dyDescent="0.3">
      <c r="A12" s="2">
        <v>43200</v>
      </c>
      <c r="B12" s="3">
        <v>0.41688657407407409</v>
      </c>
      <c r="C12">
        <v>488</v>
      </c>
      <c r="D12">
        <v>62.91</v>
      </c>
      <c r="E12">
        <v>19.042999999999999</v>
      </c>
      <c r="F12">
        <f t="shared" si="0"/>
        <v>547.84699999999998</v>
      </c>
      <c r="G12">
        <v>29.588999999999999</v>
      </c>
      <c r="H12">
        <v>2.8519999999999999</v>
      </c>
      <c r="I12">
        <v>-27362.04</v>
      </c>
      <c r="J12">
        <v>24940.46</v>
      </c>
      <c r="K12">
        <v>566.89</v>
      </c>
    </row>
    <row r="13" spans="1:21" x14ac:dyDescent="0.3">
      <c r="A13" s="2">
        <v>43200</v>
      </c>
      <c r="B13" s="3">
        <v>0.41747685185185185</v>
      </c>
      <c r="C13">
        <v>539</v>
      </c>
      <c r="D13">
        <v>62.27</v>
      </c>
      <c r="E13">
        <v>21.82</v>
      </c>
      <c r="F13">
        <f t="shared" si="0"/>
        <v>545.06999999999994</v>
      </c>
      <c r="G13">
        <v>29.588999999999999</v>
      </c>
      <c r="H13">
        <v>2.8519999999999999</v>
      </c>
      <c r="I13">
        <v>-27482.560000000001</v>
      </c>
      <c r="J13">
        <v>24782.22</v>
      </c>
      <c r="K13">
        <v>566.89</v>
      </c>
    </row>
    <row r="14" spans="1:21" x14ac:dyDescent="0.3">
      <c r="A14" s="2">
        <v>43200</v>
      </c>
      <c r="B14" s="3">
        <v>0.41766203703703703</v>
      </c>
      <c r="C14">
        <v>555</v>
      </c>
      <c r="D14">
        <v>56.36</v>
      </c>
      <c r="E14">
        <v>24.908999999999999</v>
      </c>
      <c r="F14">
        <f t="shared" si="0"/>
        <v>541.98099999999999</v>
      </c>
      <c r="G14">
        <v>29.588999999999999</v>
      </c>
      <c r="H14">
        <v>2.8519999999999999</v>
      </c>
      <c r="I14">
        <v>-27823.14</v>
      </c>
      <c r="J14">
        <v>22699.15</v>
      </c>
      <c r="K14">
        <v>566.89</v>
      </c>
    </row>
    <row r="15" spans="1:21" x14ac:dyDescent="0.3">
      <c r="A15" s="2">
        <v>43200</v>
      </c>
      <c r="B15" s="3">
        <v>0.41778935185185184</v>
      </c>
      <c r="C15">
        <v>566</v>
      </c>
      <c r="D15">
        <v>55.75</v>
      </c>
      <c r="E15">
        <v>24.923999999999999</v>
      </c>
      <c r="F15">
        <f t="shared" si="0"/>
        <v>541.96600000000001</v>
      </c>
      <c r="G15">
        <v>29.588999999999999</v>
      </c>
      <c r="H15">
        <v>2.8519999999999999</v>
      </c>
      <c r="I15">
        <v>-28138.28</v>
      </c>
      <c r="J15">
        <v>22699.57</v>
      </c>
      <c r="K15">
        <v>566.89</v>
      </c>
    </row>
    <row r="16" spans="1:21" x14ac:dyDescent="0.3">
      <c r="A16" s="2">
        <v>43200</v>
      </c>
      <c r="B16" s="3">
        <v>0.41828703703703707</v>
      </c>
      <c r="C16">
        <v>609</v>
      </c>
      <c r="D16">
        <v>53.23</v>
      </c>
      <c r="E16">
        <v>35.238</v>
      </c>
      <c r="F16">
        <f t="shared" si="0"/>
        <v>531.65200000000004</v>
      </c>
      <c r="G16">
        <v>29.588999999999999</v>
      </c>
      <c r="H16">
        <v>2.8519999999999999</v>
      </c>
      <c r="I16">
        <v>-27973.23</v>
      </c>
      <c r="J16">
        <v>22164.43</v>
      </c>
      <c r="K16">
        <v>566.89</v>
      </c>
    </row>
    <row r="17" spans="1:11" x14ac:dyDescent="0.3">
      <c r="A17" s="2">
        <v>43200</v>
      </c>
      <c r="B17" s="3">
        <v>0.41873842592592592</v>
      </c>
      <c r="C17">
        <v>648</v>
      </c>
      <c r="D17">
        <v>52.25</v>
      </c>
      <c r="E17">
        <v>44.966000000000001</v>
      </c>
      <c r="F17">
        <f t="shared" si="0"/>
        <v>521.92399999999998</v>
      </c>
      <c r="G17">
        <v>29.588999999999999</v>
      </c>
      <c r="H17">
        <v>2.8519999999999999</v>
      </c>
      <c r="I17">
        <v>-27840.29</v>
      </c>
      <c r="J17">
        <v>23634.91</v>
      </c>
      <c r="K17">
        <v>566.89</v>
      </c>
    </row>
    <row r="18" spans="1:11" x14ac:dyDescent="0.3">
      <c r="A18" s="2">
        <v>43200</v>
      </c>
      <c r="B18" s="3">
        <v>0.41931712962962964</v>
      </c>
      <c r="C18">
        <v>698</v>
      </c>
      <c r="D18">
        <v>51.8</v>
      </c>
      <c r="E18">
        <v>54.969000000000001</v>
      </c>
      <c r="F18">
        <f t="shared" si="0"/>
        <v>511.92099999999999</v>
      </c>
      <c r="G18">
        <v>29.588999999999999</v>
      </c>
      <c r="H18">
        <v>2.8519999999999999</v>
      </c>
      <c r="I18">
        <v>-27863.51</v>
      </c>
      <c r="J18">
        <v>25598.19</v>
      </c>
      <c r="K18">
        <v>566.89</v>
      </c>
    </row>
    <row r="19" spans="1:11" x14ac:dyDescent="0.3">
      <c r="A19" s="2">
        <v>43200</v>
      </c>
      <c r="B19" s="3">
        <v>0.41995370370370372</v>
      </c>
      <c r="C19">
        <v>753</v>
      </c>
      <c r="D19">
        <v>51.44</v>
      </c>
      <c r="E19">
        <v>64.715999999999994</v>
      </c>
      <c r="F19">
        <f t="shared" si="0"/>
        <v>502.17399999999998</v>
      </c>
      <c r="G19">
        <v>29.588999999999999</v>
      </c>
      <c r="H19">
        <v>2.8519999999999999</v>
      </c>
      <c r="I19">
        <v>-27972.57</v>
      </c>
      <c r="J19">
        <v>28206.77</v>
      </c>
      <c r="K19">
        <v>566.89</v>
      </c>
    </row>
    <row r="20" spans="1:11" x14ac:dyDescent="0.3">
      <c r="A20" s="2">
        <v>43200</v>
      </c>
      <c r="B20" s="3">
        <v>0.42062500000000003</v>
      </c>
      <c r="C20">
        <v>811</v>
      </c>
      <c r="D20">
        <v>51.16</v>
      </c>
      <c r="E20">
        <v>74.837999999999994</v>
      </c>
      <c r="F20">
        <f t="shared" si="0"/>
        <v>492.05200000000002</v>
      </c>
      <c r="G20">
        <v>29.588999999999999</v>
      </c>
      <c r="H20">
        <v>2.8519999999999999</v>
      </c>
      <c r="I20">
        <v>-28424.27</v>
      </c>
      <c r="J20">
        <v>28422.41</v>
      </c>
      <c r="K20">
        <v>566.89</v>
      </c>
    </row>
    <row r="21" spans="1:11" x14ac:dyDescent="0.3">
      <c r="A21" s="2">
        <v>43200</v>
      </c>
      <c r="B21" s="3">
        <v>0.42089120370370375</v>
      </c>
      <c r="C21">
        <v>834</v>
      </c>
      <c r="D21">
        <v>51.03</v>
      </c>
      <c r="E21">
        <v>84.831999999999994</v>
      </c>
      <c r="F21">
        <f t="shared" si="0"/>
        <v>482.05799999999999</v>
      </c>
      <c r="G21">
        <v>29.588999999999999</v>
      </c>
      <c r="H21">
        <v>2.823</v>
      </c>
      <c r="I21">
        <v>-28144.44</v>
      </c>
      <c r="J21">
        <v>30082.15</v>
      </c>
      <c r="K21">
        <v>566.89</v>
      </c>
    </row>
    <row r="22" spans="1:11" x14ac:dyDescent="0.3">
      <c r="A22" s="2">
        <v>43200</v>
      </c>
      <c r="B22" s="3">
        <v>0.42107638888888888</v>
      </c>
      <c r="C22">
        <v>850</v>
      </c>
      <c r="D22">
        <v>51.03</v>
      </c>
      <c r="E22">
        <v>84.850999999999999</v>
      </c>
      <c r="F22">
        <f t="shared" si="0"/>
        <v>482.03899999999999</v>
      </c>
      <c r="G22">
        <v>29.588999999999999</v>
      </c>
      <c r="H22">
        <v>2.8519999999999999</v>
      </c>
      <c r="I22">
        <v>-28417.02</v>
      </c>
      <c r="J22">
        <v>30072.16</v>
      </c>
      <c r="K22">
        <v>566.89</v>
      </c>
    </row>
    <row r="23" spans="1:11" x14ac:dyDescent="0.3">
      <c r="A23" s="2">
        <v>43200</v>
      </c>
      <c r="B23" s="3">
        <v>0.42138888888888887</v>
      </c>
      <c r="C23">
        <v>877</v>
      </c>
      <c r="D23">
        <v>50.84</v>
      </c>
      <c r="E23">
        <v>94.084000000000003</v>
      </c>
      <c r="F23">
        <f t="shared" si="0"/>
        <v>472.80599999999998</v>
      </c>
      <c r="G23">
        <v>29.588999999999999</v>
      </c>
      <c r="H23">
        <v>2.8519999999999999</v>
      </c>
      <c r="I23">
        <v>-28362.85</v>
      </c>
      <c r="J23">
        <v>27742.16</v>
      </c>
      <c r="K23">
        <v>566.89</v>
      </c>
    </row>
    <row r="24" spans="1:11" x14ac:dyDescent="0.3">
      <c r="A24" s="2">
        <v>43200</v>
      </c>
      <c r="B24" s="3">
        <v>0.42160879629629627</v>
      </c>
      <c r="C24">
        <v>896</v>
      </c>
      <c r="D24">
        <v>50.8</v>
      </c>
      <c r="E24">
        <v>94.912999999999997</v>
      </c>
      <c r="F24">
        <f t="shared" si="0"/>
        <v>471.97699999999998</v>
      </c>
      <c r="G24">
        <v>29.588999999999999</v>
      </c>
      <c r="H24">
        <v>2.8519999999999999</v>
      </c>
      <c r="I24">
        <v>-28503.24</v>
      </c>
      <c r="J24">
        <v>27087.88</v>
      </c>
      <c r="K24">
        <v>566.89</v>
      </c>
    </row>
    <row r="25" spans="1:11" x14ac:dyDescent="0.3">
      <c r="A25" s="2">
        <v>43200</v>
      </c>
      <c r="B25" s="3">
        <v>0.42224537037037035</v>
      </c>
      <c r="C25">
        <v>951</v>
      </c>
      <c r="D25">
        <v>50.62</v>
      </c>
      <c r="E25">
        <v>104.827</v>
      </c>
      <c r="F25">
        <f t="shared" si="0"/>
        <v>462.06299999999999</v>
      </c>
      <c r="G25">
        <v>29.588999999999999</v>
      </c>
      <c r="H25">
        <v>2.823</v>
      </c>
      <c r="I25">
        <v>-28636.36</v>
      </c>
      <c r="J25">
        <v>27792.99</v>
      </c>
      <c r="K25">
        <v>566.89</v>
      </c>
    </row>
    <row r="26" spans="1:11" x14ac:dyDescent="0.3">
      <c r="A26" s="2">
        <v>43200</v>
      </c>
      <c r="B26" s="3">
        <v>0.42296296296296299</v>
      </c>
      <c r="C26">
        <v>1013</v>
      </c>
      <c r="D26">
        <v>50.47</v>
      </c>
      <c r="E26">
        <v>115.07</v>
      </c>
      <c r="F26">
        <f t="shared" si="0"/>
        <v>451.82</v>
      </c>
      <c r="G26">
        <v>29.588999999999999</v>
      </c>
      <c r="H26">
        <v>2.823</v>
      </c>
      <c r="I26">
        <v>-28847.53</v>
      </c>
      <c r="J26">
        <v>26861.82</v>
      </c>
      <c r="K26">
        <v>566.89</v>
      </c>
    </row>
    <row r="27" spans="1:11" x14ac:dyDescent="0.3">
      <c r="A27" s="2">
        <v>43200</v>
      </c>
      <c r="B27" s="3">
        <v>0.42322916666666671</v>
      </c>
      <c r="C27">
        <v>1036</v>
      </c>
      <c r="D27">
        <v>50.27</v>
      </c>
      <c r="E27">
        <v>125.027</v>
      </c>
      <c r="F27">
        <f t="shared" si="0"/>
        <v>441.863</v>
      </c>
      <c r="G27">
        <v>29.588999999999999</v>
      </c>
      <c r="H27">
        <v>2.823</v>
      </c>
      <c r="I27">
        <v>-28645.26</v>
      </c>
      <c r="J27">
        <v>26361.15</v>
      </c>
      <c r="K27">
        <v>566.89</v>
      </c>
    </row>
    <row r="28" spans="1:11" x14ac:dyDescent="0.3">
      <c r="A28" s="2">
        <v>43200</v>
      </c>
      <c r="B28" s="3">
        <v>0.42363425925925924</v>
      </c>
      <c r="C28">
        <v>1071</v>
      </c>
      <c r="D28">
        <v>50.17</v>
      </c>
      <c r="E28">
        <v>135.13499999999999</v>
      </c>
      <c r="F28">
        <f t="shared" si="0"/>
        <v>431.755</v>
      </c>
      <c r="G28">
        <v>29.588999999999999</v>
      </c>
      <c r="H28">
        <v>2.823</v>
      </c>
      <c r="I28">
        <v>-28739.22</v>
      </c>
      <c r="J28">
        <v>26555.51</v>
      </c>
      <c r="K28">
        <v>566.89</v>
      </c>
    </row>
    <row r="29" spans="1:11" x14ac:dyDescent="0.3">
      <c r="A29" s="2">
        <v>43200</v>
      </c>
      <c r="B29" s="3">
        <v>0.42421296296296296</v>
      </c>
      <c r="C29">
        <v>1121</v>
      </c>
      <c r="D29">
        <v>50.11</v>
      </c>
      <c r="E29">
        <v>144.83000000000001</v>
      </c>
      <c r="F29">
        <f t="shared" si="0"/>
        <v>422.05999999999995</v>
      </c>
      <c r="G29">
        <v>29.588999999999999</v>
      </c>
      <c r="H29">
        <v>2.823</v>
      </c>
      <c r="I29">
        <v>-28872.36</v>
      </c>
      <c r="J29">
        <v>27030.41</v>
      </c>
      <c r="K29">
        <v>566.89</v>
      </c>
    </row>
    <row r="30" spans="1:11" x14ac:dyDescent="0.3">
      <c r="A30" s="2">
        <v>43200</v>
      </c>
      <c r="B30" s="3">
        <v>0.42430555555555555</v>
      </c>
      <c r="C30">
        <v>1129</v>
      </c>
      <c r="D30">
        <v>50.11</v>
      </c>
      <c r="E30">
        <v>144.863</v>
      </c>
      <c r="F30">
        <f t="shared" si="0"/>
        <v>422.02699999999999</v>
      </c>
      <c r="G30">
        <v>29.588999999999999</v>
      </c>
      <c r="H30">
        <v>2.823</v>
      </c>
      <c r="I30">
        <v>-28966</v>
      </c>
      <c r="J30">
        <v>27041.06</v>
      </c>
      <c r="K30">
        <v>566.89</v>
      </c>
    </row>
    <row r="31" spans="1:11" x14ac:dyDescent="0.3">
      <c r="A31" s="2">
        <v>43200</v>
      </c>
      <c r="B31" s="3">
        <v>0.42489583333333331</v>
      </c>
      <c r="C31">
        <v>1180</v>
      </c>
      <c r="D31">
        <v>50.02</v>
      </c>
      <c r="E31">
        <v>154.423</v>
      </c>
      <c r="F31">
        <f t="shared" si="0"/>
        <v>412.46699999999998</v>
      </c>
      <c r="G31">
        <v>29.588999999999999</v>
      </c>
      <c r="H31">
        <v>2.823</v>
      </c>
      <c r="I31">
        <v>-28779.439999999999</v>
      </c>
      <c r="J31">
        <v>27921.57</v>
      </c>
      <c r="K31">
        <v>566.89</v>
      </c>
    </row>
    <row r="32" spans="1:11" x14ac:dyDescent="0.3">
      <c r="A32" s="2">
        <v>43200</v>
      </c>
      <c r="B32" s="3">
        <v>0.42574074074074075</v>
      </c>
      <c r="C32">
        <v>1253</v>
      </c>
      <c r="D32">
        <v>49.94</v>
      </c>
      <c r="E32">
        <v>164.90799999999999</v>
      </c>
      <c r="F32">
        <f t="shared" si="0"/>
        <v>401.98199999999997</v>
      </c>
      <c r="G32">
        <v>29.588999999999999</v>
      </c>
      <c r="H32">
        <v>2.794</v>
      </c>
      <c r="I32">
        <v>-28975.16</v>
      </c>
      <c r="J32">
        <v>28492.28</v>
      </c>
      <c r="K32">
        <v>566.89</v>
      </c>
    </row>
    <row r="33" spans="1:11" x14ac:dyDescent="0.3">
      <c r="A33" s="2">
        <v>43200</v>
      </c>
      <c r="B33" s="3">
        <v>0.42601851851851852</v>
      </c>
      <c r="C33">
        <v>1277</v>
      </c>
      <c r="D33">
        <v>49.85</v>
      </c>
      <c r="E33">
        <v>175.47</v>
      </c>
      <c r="F33">
        <f t="shared" si="0"/>
        <v>391.41999999999996</v>
      </c>
      <c r="G33">
        <v>29.588999999999999</v>
      </c>
      <c r="H33">
        <v>2.794</v>
      </c>
      <c r="I33">
        <v>-28522.98</v>
      </c>
      <c r="J33">
        <v>30258.93</v>
      </c>
      <c r="K33">
        <v>566.89</v>
      </c>
    </row>
    <row r="34" spans="1:11" x14ac:dyDescent="0.3">
      <c r="A34" s="2">
        <v>43200</v>
      </c>
      <c r="B34" s="3">
        <v>0.4261921296296296</v>
      </c>
      <c r="C34">
        <v>1292</v>
      </c>
      <c r="D34">
        <v>49.82</v>
      </c>
      <c r="E34">
        <v>185.20699999999999</v>
      </c>
      <c r="F34">
        <f t="shared" si="0"/>
        <v>381.68299999999999</v>
      </c>
      <c r="G34">
        <v>29.588999999999999</v>
      </c>
      <c r="H34">
        <v>2.823</v>
      </c>
      <c r="I34">
        <v>-28413.89</v>
      </c>
      <c r="J34">
        <v>31768.21</v>
      </c>
      <c r="K34">
        <v>566.89</v>
      </c>
    </row>
    <row r="35" spans="1:11" x14ac:dyDescent="0.3">
      <c r="A35" s="2">
        <v>43200</v>
      </c>
      <c r="B35" s="3">
        <v>0.4264236111111111</v>
      </c>
      <c r="C35">
        <v>1312</v>
      </c>
      <c r="D35">
        <v>49.7</v>
      </c>
      <c r="E35">
        <v>194.99299999999999</v>
      </c>
      <c r="F35">
        <f t="shared" si="0"/>
        <v>371.89699999999999</v>
      </c>
      <c r="G35">
        <v>29.588999999999999</v>
      </c>
      <c r="H35">
        <v>2.794</v>
      </c>
      <c r="I35">
        <v>-28577.85</v>
      </c>
      <c r="J35">
        <v>32444.62</v>
      </c>
      <c r="K35">
        <v>566.89</v>
      </c>
    </row>
    <row r="36" spans="1:11" x14ac:dyDescent="0.3">
      <c r="A36" s="2">
        <v>43200</v>
      </c>
      <c r="B36" s="3">
        <v>0.42664351851851851</v>
      </c>
      <c r="C36">
        <v>1331</v>
      </c>
      <c r="D36">
        <v>49.63</v>
      </c>
      <c r="E36">
        <v>205.11</v>
      </c>
      <c r="F36">
        <f t="shared" si="0"/>
        <v>361.78</v>
      </c>
      <c r="G36">
        <v>29.588999999999999</v>
      </c>
      <c r="H36">
        <v>2.794</v>
      </c>
      <c r="I36">
        <v>-28624.82</v>
      </c>
      <c r="J36">
        <v>32823.96</v>
      </c>
      <c r="K36">
        <v>566.89</v>
      </c>
    </row>
    <row r="37" spans="1:11" x14ac:dyDescent="0.3">
      <c r="A37" s="2">
        <v>43200</v>
      </c>
      <c r="B37" s="3">
        <v>0.42690972222222223</v>
      </c>
      <c r="C37">
        <v>1354</v>
      </c>
      <c r="D37">
        <v>49.57</v>
      </c>
      <c r="E37">
        <v>214.715</v>
      </c>
      <c r="F37">
        <f t="shared" si="0"/>
        <v>352.17499999999995</v>
      </c>
      <c r="G37">
        <v>29.588999999999999</v>
      </c>
      <c r="H37">
        <v>2.794</v>
      </c>
      <c r="I37">
        <v>-28757.69</v>
      </c>
      <c r="J37">
        <v>32958.82</v>
      </c>
      <c r="K37">
        <v>566.89</v>
      </c>
    </row>
    <row r="38" spans="1:11" x14ac:dyDescent="0.3">
      <c r="A38" s="2">
        <v>43200</v>
      </c>
      <c r="B38" s="3">
        <v>0.42704861111111114</v>
      </c>
      <c r="C38">
        <v>1366</v>
      </c>
      <c r="D38">
        <v>49.55</v>
      </c>
      <c r="E38">
        <v>214.816</v>
      </c>
      <c r="F38">
        <f t="shared" si="0"/>
        <v>352.07399999999996</v>
      </c>
      <c r="G38">
        <v>29.588999999999999</v>
      </c>
      <c r="H38">
        <v>2.794</v>
      </c>
      <c r="I38">
        <v>-28968.53</v>
      </c>
      <c r="J38">
        <v>32974.720000000001</v>
      </c>
      <c r="K38">
        <v>566.89</v>
      </c>
    </row>
    <row r="39" spans="1:11" x14ac:dyDescent="0.3">
      <c r="A39" s="2">
        <v>43200</v>
      </c>
      <c r="B39" s="3">
        <v>0.42776620370370372</v>
      </c>
      <c r="C39">
        <v>1428</v>
      </c>
      <c r="D39">
        <v>49.55</v>
      </c>
      <c r="E39">
        <v>225.09700000000001</v>
      </c>
      <c r="F39">
        <f t="shared" si="0"/>
        <v>341.79300000000001</v>
      </c>
      <c r="G39">
        <v>29.588999999999999</v>
      </c>
      <c r="H39">
        <v>2.794</v>
      </c>
      <c r="I39">
        <v>-29039.24</v>
      </c>
      <c r="J39">
        <v>33599.32</v>
      </c>
      <c r="K39">
        <v>566.89</v>
      </c>
    </row>
    <row r="40" spans="1:11" x14ac:dyDescent="0.3">
      <c r="A40" s="2">
        <v>43200</v>
      </c>
      <c r="B40" s="3">
        <v>0.4281712962962963</v>
      </c>
      <c r="C40">
        <v>1463</v>
      </c>
      <c r="D40">
        <v>49.53</v>
      </c>
      <c r="E40">
        <v>235.12700000000001</v>
      </c>
      <c r="F40">
        <f t="shared" si="0"/>
        <v>331.76299999999998</v>
      </c>
      <c r="G40">
        <v>29.588999999999999</v>
      </c>
      <c r="H40">
        <v>2.794</v>
      </c>
      <c r="I40">
        <v>-29211.22</v>
      </c>
      <c r="J40">
        <v>33586.81</v>
      </c>
      <c r="K40">
        <v>566.89</v>
      </c>
    </row>
    <row r="41" spans="1:11" x14ac:dyDescent="0.3">
      <c r="A41" s="2">
        <v>43200</v>
      </c>
      <c r="B41" s="3">
        <v>0.42843750000000003</v>
      </c>
      <c r="C41">
        <v>1486</v>
      </c>
      <c r="D41">
        <v>49.54</v>
      </c>
      <c r="E41">
        <v>244.727</v>
      </c>
      <c r="F41">
        <f t="shared" si="0"/>
        <v>322.16300000000001</v>
      </c>
      <c r="G41">
        <v>29.588999999999999</v>
      </c>
      <c r="H41">
        <v>2.794</v>
      </c>
      <c r="I41">
        <v>-29226.98</v>
      </c>
      <c r="J41">
        <v>33712.050000000003</v>
      </c>
      <c r="K41">
        <v>566.89</v>
      </c>
    </row>
    <row r="42" spans="1:11" x14ac:dyDescent="0.3">
      <c r="A42" s="2">
        <v>43200</v>
      </c>
      <c r="B42" s="3">
        <v>0.42965277777777783</v>
      </c>
      <c r="C42">
        <v>1591</v>
      </c>
      <c r="D42">
        <v>49.55</v>
      </c>
      <c r="E42">
        <v>250.285</v>
      </c>
      <c r="F42">
        <f t="shared" si="0"/>
        <v>316.60500000000002</v>
      </c>
      <c r="G42">
        <v>29.588999999999999</v>
      </c>
      <c r="H42">
        <v>2.794</v>
      </c>
      <c r="I42">
        <v>-29664.71</v>
      </c>
      <c r="J42">
        <v>33781.440000000002</v>
      </c>
      <c r="K42">
        <v>566.89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F2CAE-72FF-4ECA-9456-BC55A5F8C913}">
  <sheetPr codeName="Sheet45"/>
  <dimension ref="A1:U41"/>
  <sheetViews>
    <sheetView workbookViewId="0">
      <pane ySplit="1" topLeftCell="A2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43216</v>
      </c>
      <c r="B2" s="3">
        <v>0.35942129629629632</v>
      </c>
      <c r="C2">
        <v>41</v>
      </c>
      <c r="D2">
        <v>66.73</v>
      </c>
      <c r="E2">
        <v>1.032</v>
      </c>
      <c r="F2">
        <f>K2 -E2</f>
        <v>562.41800000000001</v>
      </c>
      <c r="G2">
        <v>29.588999999999999</v>
      </c>
      <c r="H2">
        <v>2.794</v>
      </c>
      <c r="I2">
        <v>-43786.43</v>
      </c>
      <c r="J2">
        <v>27596.68</v>
      </c>
      <c r="K2">
        <v>563.45000000000005</v>
      </c>
      <c r="L2">
        <v>451.93200000000002</v>
      </c>
      <c r="M2">
        <v>-1</v>
      </c>
      <c r="N2">
        <v>5190</v>
      </c>
      <c r="O2">
        <v>1038</v>
      </c>
      <c r="P2">
        <v>4219</v>
      </c>
      <c r="Q2">
        <v>0</v>
      </c>
      <c r="R2">
        <v>380</v>
      </c>
      <c r="S2">
        <v>32</v>
      </c>
      <c r="T2">
        <v>0.22</v>
      </c>
      <c r="U2">
        <v>0</v>
      </c>
    </row>
    <row r="3" spans="1:21" x14ac:dyDescent="0.3">
      <c r="A3" s="2">
        <v>43216</v>
      </c>
      <c r="B3" s="3">
        <v>0.36001157407407408</v>
      </c>
      <c r="C3">
        <v>92</v>
      </c>
      <c r="D3">
        <v>66.739999999999995</v>
      </c>
      <c r="E3">
        <v>4.0629999999999997</v>
      </c>
      <c r="F3">
        <f t="shared" ref="F3:F40" si="0">K3 -E3</f>
        <v>559.38700000000006</v>
      </c>
      <c r="G3">
        <v>29.588999999999999</v>
      </c>
      <c r="H3">
        <v>2.794</v>
      </c>
      <c r="I3">
        <v>-37452.46</v>
      </c>
      <c r="J3">
        <v>27636.86</v>
      </c>
      <c r="K3">
        <v>563.45000000000005</v>
      </c>
    </row>
    <row r="4" spans="1:21" x14ac:dyDescent="0.3">
      <c r="A4" s="2">
        <v>43216</v>
      </c>
      <c r="B4" s="3">
        <v>0.36049768518518516</v>
      </c>
      <c r="C4">
        <v>134</v>
      </c>
      <c r="D4">
        <v>66.25</v>
      </c>
      <c r="E4">
        <v>6.8890000000000002</v>
      </c>
      <c r="F4">
        <f t="shared" si="0"/>
        <v>556.56100000000004</v>
      </c>
      <c r="G4">
        <v>29.588999999999999</v>
      </c>
      <c r="H4">
        <v>2.794</v>
      </c>
      <c r="I4">
        <v>-34785.64</v>
      </c>
      <c r="J4">
        <v>27459.68</v>
      </c>
      <c r="K4">
        <v>563.45000000000005</v>
      </c>
    </row>
    <row r="5" spans="1:21" x14ac:dyDescent="0.3">
      <c r="A5" s="2">
        <v>43216</v>
      </c>
      <c r="B5" s="3">
        <v>0.36121527777777779</v>
      </c>
      <c r="C5">
        <v>196</v>
      </c>
      <c r="D5">
        <v>65.010000000000005</v>
      </c>
      <c r="E5">
        <v>10.154999999999999</v>
      </c>
      <c r="F5">
        <f t="shared" si="0"/>
        <v>553.29500000000007</v>
      </c>
      <c r="G5">
        <v>29.588999999999999</v>
      </c>
      <c r="H5">
        <v>2.794</v>
      </c>
      <c r="I5">
        <v>-34549.980000000003</v>
      </c>
      <c r="J5">
        <v>27112.87</v>
      </c>
      <c r="K5">
        <v>563.45000000000005</v>
      </c>
    </row>
    <row r="6" spans="1:21" x14ac:dyDescent="0.3">
      <c r="A6" s="2">
        <v>43216</v>
      </c>
      <c r="B6" s="3">
        <v>0.36157407407407405</v>
      </c>
      <c r="C6">
        <v>227</v>
      </c>
      <c r="D6">
        <v>64.400000000000006</v>
      </c>
      <c r="E6">
        <v>12.803000000000001</v>
      </c>
      <c r="F6">
        <f t="shared" si="0"/>
        <v>550.64700000000005</v>
      </c>
      <c r="G6">
        <v>29.588999999999999</v>
      </c>
      <c r="H6">
        <v>2.794</v>
      </c>
      <c r="I6">
        <v>-34784.160000000003</v>
      </c>
      <c r="J6">
        <v>26581.09</v>
      </c>
      <c r="K6">
        <v>563.45000000000005</v>
      </c>
    </row>
    <row r="7" spans="1:21" x14ac:dyDescent="0.3">
      <c r="A7" s="2">
        <v>43216</v>
      </c>
      <c r="B7" s="3">
        <v>0.36171296296296296</v>
      </c>
      <c r="C7">
        <v>239</v>
      </c>
      <c r="D7">
        <v>64.430000000000007</v>
      </c>
      <c r="E7">
        <v>12.988</v>
      </c>
      <c r="F7">
        <f t="shared" si="0"/>
        <v>550.46199999999999</v>
      </c>
      <c r="G7">
        <v>29.588999999999999</v>
      </c>
      <c r="H7">
        <v>2.794</v>
      </c>
      <c r="I7">
        <v>-34965.82</v>
      </c>
      <c r="J7">
        <v>26552.05</v>
      </c>
      <c r="K7">
        <v>563.45000000000005</v>
      </c>
    </row>
    <row r="8" spans="1:21" x14ac:dyDescent="0.3">
      <c r="A8" s="2">
        <v>43216</v>
      </c>
      <c r="B8" s="3">
        <v>0.3622569444444444</v>
      </c>
      <c r="C8">
        <v>286</v>
      </c>
      <c r="D8">
        <v>63.66</v>
      </c>
      <c r="E8">
        <v>16.018999999999998</v>
      </c>
      <c r="F8">
        <f t="shared" si="0"/>
        <v>547.43100000000004</v>
      </c>
      <c r="G8">
        <v>29.588999999999999</v>
      </c>
      <c r="H8">
        <v>2.794</v>
      </c>
      <c r="I8">
        <v>-35278.67</v>
      </c>
      <c r="J8">
        <v>26427.18</v>
      </c>
      <c r="K8">
        <v>563.45000000000005</v>
      </c>
    </row>
    <row r="9" spans="1:21" x14ac:dyDescent="0.3">
      <c r="A9" s="2">
        <v>43216</v>
      </c>
      <c r="B9" s="3">
        <v>0.3626967592592592</v>
      </c>
      <c r="C9">
        <v>324</v>
      </c>
      <c r="D9">
        <v>63.19</v>
      </c>
      <c r="E9">
        <v>19.02</v>
      </c>
      <c r="F9">
        <f t="shared" si="0"/>
        <v>544.43000000000006</v>
      </c>
      <c r="G9">
        <v>29.588999999999999</v>
      </c>
      <c r="H9">
        <v>2.794</v>
      </c>
      <c r="I9">
        <v>-35611.370000000003</v>
      </c>
      <c r="J9">
        <v>26228.38</v>
      </c>
      <c r="K9">
        <v>563.45000000000005</v>
      </c>
    </row>
    <row r="10" spans="1:21" x14ac:dyDescent="0.3">
      <c r="A10" s="2">
        <v>43216</v>
      </c>
      <c r="B10" s="3">
        <v>0.36292824074074076</v>
      </c>
      <c r="C10">
        <v>344</v>
      </c>
      <c r="D10">
        <v>63.19</v>
      </c>
      <c r="E10">
        <v>19.007999999999999</v>
      </c>
      <c r="F10">
        <f t="shared" si="0"/>
        <v>544.44200000000001</v>
      </c>
      <c r="G10">
        <v>29.588999999999999</v>
      </c>
      <c r="H10">
        <v>2.794</v>
      </c>
      <c r="I10">
        <v>-35854.639999999999</v>
      </c>
      <c r="J10">
        <v>26237.83</v>
      </c>
      <c r="K10">
        <v>563.45000000000005</v>
      </c>
    </row>
    <row r="11" spans="1:21" x14ac:dyDescent="0.3">
      <c r="A11" s="2">
        <v>43216</v>
      </c>
      <c r="B11" s="3">
        <v>0.36351851851851852</v>
      </c>
      <c r="C11">
        <v>395</v>
      </c>
      <c r="D11">
        <v>61.09</v>
      </c>
      <c r="E11">
        <v>21.972000000000001</v>
      </c>
      <c r="F11">
        <f t="shared" si="0"/>
        <v>541.47800000000007</v>
      </c>
      <c r="G11">
        <v>29.588999999999999</v>
      </c>
      <c r="H11">
        <v>2.794</v>
      </c>
      <c r="I11">
        <v>-36204.17</v>
      </c>
      <c r="J11">
        <v>25436.03</v>
      </c>
      <c r="K11">
        <v>563.45000000000005</v>
      </c>
    </row>
    <row r="12" spans="1:21" x14ac:dyDescent="0.3">
      <c r="A12" s="2">
        <v>43216</v>
      </c>
      <c r="B12" s="3">
        <v>0.36409722222222224</v>
      </c>
      <c r="C12">
        <v>445</v>
      </c>
      <c r="D12">
        <v>58.37</v>
      </c>
      <c r="E12">
        <v>24.972000000000001</v>
      </c>
      <c r="F12">
        <f t="shared" si="0"/>
        <v>538.47800000000007</v>
      </c>
      <c r="G12">
        <v>29.588999999999999</v>
      </c>
      <c r="H12">
        <v>2.7639999999999998</v>
      </c>
      <c r="I12">
        <v>-36036.61</v>
      </c>
      <c r="J12">
        <v>25813.4</v>
      </c>
      <c r="K12">
        <v>563.45000000000005</v>
      </c>
    </row>
    <row r="13" spans="1:21" x14ac:dyDescent="0.3">
      <c r="A13" s="2">
        <v>43216</v>
      </c>
      <c r="B13" s="3">
        <v>0.36454861111111114</v>
      </c>
      <c r="C13">
        <v>484</v>
      </c>
      <c r="D13">
        <v>54.07</v>
      </c>
      <c r="E13">
        <v>34.44</v>
      </c>
      <c r="F13">
        <f t="shared" si="0"/>
        <v>529.01</v>
      </c>
      <c r="G13">
        <v>29.588999999999999</v>
      </c>
      <c r="H13">
        <v>2.7639999999999998</v>
      </c>
      <c r="I13">
        <v>-35990.129999999997</v>
      </c>
      <c r="J13">
        <v>25606.68</v>
      </c>
      <c r="K13">
        <v>563.45000000000005</v>
      </c>
    </row>
    <row r="14" spans="1:21" x14ac:dyDescent="0.3">
      <c r="A14" s="2">
        <v>43216</v>
      </c>
      <c r="B14" s="3">
        <v>0.36504629629629631</v>
      </c>
      <c r="C14">
        <v>527</v>
      </c>
      <c r="D14">
        <v>52.35</v>
      </c>
      <c r="E14">
        <v>44.94</v>
      </c>
      <c r="F14">
        <f t="shared" si="0"/>
        <v>518.51</v>
      </c>
      <c r="G14">
        <v>29.588999999999999</v>
      </c>
      <c r="H14">
        <v>2.7639999999999998</v>
      </c>
      <c r="I14">
        <v>-35883.03</v>
      </c>
      <c r="J14">
        <v>26584.48</v>
      </c>
      <c r="K14">
        <v>563.45000000000005</v>
      </c>
    </row>
    <row r="15" spans="1:21" x14ac:dyDescent="0.3">
      <c r="A15" s="2">
        <v>43216</v>
      </c>
      <c r="B15" s="3">
        <v>0.36512731481481481</v>
      </c>
      <c r="C15">
        <v>534</v>
      </c>
      <c r="D15">
        <v>52.32</v>
      </c>
      <c r="E15">
        <v>44.966999999999999</v>
      </c>
      <c r="F15">
        <f t="shared" si="0"/>
        <v>518.48300000000006</v>
      </c>
      <c r="G15">
        <v>29.588999999999999</v>
      </c>
      <c r="H15">
        <v>2.7639999999999998</v>
      </c>
      <c r="I15">
        <v>-35961.040000000001</v>
      </c>
      <c r="J15">
        <v>26652.61</v>
      </c>
      <c r="K15">
        <v>563.45000000000005</v>
      </c>
    </row>
    <row r="16" spans="1:21" x14ac:dyDescent="0.3">
      <c r="A16" s="2">
        <v>43216</v>
      </c>
      <c r="B16" s="3">
        <v>0.36571759259259262</v>
      </c>
      <c r="C16">
        <v>585</v>
      </c>
      <c r="D16">
        <v>51.67</v>
      </c>
      <c r="E16">
        <v>54.853999999999999</v>
      </c>
      <c r="F16">
        <f t="shared" si="0"/>
        <v>508.59600000000006</v>
      </c>
      <c r="G16">
        <v>29.588999999999999</v>
      </c>
      <c r="H16">
        <v>2.7639999999999998</v>
      </c>
      <c r="I16">
        <v>-35652.300000000003</v>
      </c>
      <c r="J16">
        <v>29264.54</v>
      </c>
      <c r="K16">
        <v>563.45000000000005</v>
      </c>
    </row>
    <row r="17" spans="1:11" x14ac:dyDescent="0.3">
      <c r="A17" s="2">
        <v>43216</v>
      </c>
      <c r="B17" s="3">
        <v>0.36620370370370375</v>
      </c>
      <c r="C17">
        <v>627</v>
      </c>
      <c r="D17">
        <v>51.11</v>
      </c>
      <c r="E17">
        <v>64.950999999999993</v>
      </c>
      <c r="F17">
        <f t="shared" si="0"/>
        <v>498.49900000000002</v>
      </c>
      <c r="G17">
        <v>29.588999999999999</v>
      </c>
      <c r="H17">
        <v>2.7639999999999998</v>
      </c>
      <c r="I17">
        <v>-35613.870000000003</v>
      </c>
      <c r="J17">
        <v>28428.73</v>
      </c>
      <c r="K17">
        <v>563.45000000000005</v>
      </c>
    </row>
    <row r="18" spans="1:11" x14ac:dyDescent="0.3">
      <c r="A18" s="2">
        <v>43216</v>
      </c>
      <c r="B18" s="3">
        <v>0.36674768518518519</v>
      </c>
      <c r="C18">
        <v>674</v>
      </c>
      <c r="D18">
        <v>50.87</v>
      </c>
      <c r="E18">
        <v>75.125</v>
      </c>
      <c r="F18">
        <f t="shared" si="0"/>
        <v>488.32500000000005</v>
      </c>
      <c r="G18">
        <v>29.588999999999999</v>
      </c>
      <c r="H18">
        <v>2.7639999999999998</v>
      </c>
      <c r="I18">
        <v>-35641.21</v>
      </c>
      <c r="J18">
        <v>27966.98</v>
      </c>
      <c r="K18">
        <v>563.45000000000005</v>
      </c>
    </row>
    <row r="19" spans="1:11" x14ac:dyDescent="0.3">
      <c r="A19" s="2">
        <v>43216</v>
      </c>
      <c r="B19" s="3">
        <v>0.36737268518518523</v>
      </c>
      <c r="C19">
        <v>728</v>
      </c>
      <c r="D19">
        <v>50.56</v>
      </c>
      <c r="E19">
        <v>84.963999999999999</v>
      </c>
      <c r="F19">
        <f t="shared" si="0"/>
        <v>478.48600000000005</v>
      </c>
      <c r="G19">
        <v>29.588999999999999</v>
      </c>
      <c r="H19">
        <v>2.7639999999999998</v>
      </c>
      <c r="I19">
        <v>-35537.230000000003</v>
      </c>
      <c r="J19">
        <v>27823.95</v>
      </c>
      <c r="K19">
        <v>563.45000000000005</v>
      </c>
    </row>
    <row r="20" spans="1:11" x14ac:dyDescent="0.3">
      <c r="A20" s="2">
        <v>43216</v>
      </c>
      <c r="B20" s="3">
        <v>0.36805555555555558</v>
      </c>
      <c r="C20">
        <v>787</v>
      </c>
      <c r="D20">
        <v>50.38</v>
      </c>
      <c r="E20">
        <v>94.813999999999993</v>
      </c>
      <c r="F20">
        <f t="shared" si="0"/>
        <v>468.63600000000008</v>
      </c>
      <c r="G20">
        <v>29.588999999999999</v>
      </c>
      <c r="H20">
        <v>2.7639999999999998</v>
      </c>
      <c r="I20">
        <v>-35431.410000000003</v>
      </c>
      <c r="J20">
        <v>28401.79</v>
      </c>
      <c r="K20">
        <v>563.45000000000005</v>
      </c>
    </row>
    <row r="21" spans="1:11" x14ac:dyDescent="0.3">
      <c r="A21" s="2">
        <v>43216</v>
      </c>
      <c r="B21" s="3">
        <v>0.36841435185185184</v>
      </c>
      <c r="C21">
        <v>818</v>
      </c>
      <c r="D21">
        <v>50.28</v>
      </c>
      <c r="E21">
        <v>105.021</v>
      </c>
      <c r="F21">
        <f t="shared" si="0"/>
        <v>458.42900000000003</v>
      </c>
      <c r="G21">
        <v>29.588999999999999</v>
      </c>
      <c r="H21">
        <v>2.7639999999999998</v>
      </c>
      <c r="I21">
        <v>-35105.96</v>
      </c>
      <c r="J21">
        <v>28932.18</v>
      </c>
      <c r="K21">
        <v>563.45000000000005</v>
      </c>
    </row>
    <row r="22" spans="1:11" x14ac:dyDescent="0.3">
      <c r="A22" s="2">
        <v>43216</v>
      </c>
      <c r="B22" s="3">
        <v>0.36894675925925924</v>
      </c>
      <c r="C22">
        <v>864</v>
      </c>
      <c r="D22">
        <v>50.22</v>
      </c>
      <c r="E22">
        <v>115.03100000000001</v>
      </c>
      <c r="F22">
        <f t="shared" si="0"/>
        <v>448.41900000000004</v>
      </c>
      <c r="G22">
        <v>29.588999999999999</v>
      </c>
      <c r="H22">
        <v>2.7349999999999999</v>
      </c>
      <c r="I22">
        <v>-35239.910000000003</v>
      </c>
      <c r="J22">
        <v>29144.23</v>
      </c>
      <c r="K22">
        <v>563.45000000000005</v>
      </c>
    </row>
    <row r="23" spans="1:11" x14ac:dyDescent="0.3">
      <c r="A23" s="2">
        <v>43216</v>
      </c>
      <c r="B23" s="3">
        <v>0.36939814814814814</v>
      </c>
      <c r="C23">
        <v>903</v>
      </c>
      <c r="D23">
        <v>50.11</v>
      </c>
      <c r="E23">
        <v>124.956</v>
      </c>
      <c r="F23">
        <f t="shared" si="0"/>
        <v>438.49400000000003</v>
      </c>
      <c r="G23">
        <v>29.588999999999999</v>
      </c>
      <c r="H23">
        <v>2.7349999999999999</v>
      </c>
      <c r="I23">
        <v>-35093.68</v>
      </c>
      <c r="J23">
        <v>29323.11</v>
      </c>
      <c r="K23">
        <v>563.45000000000005</v>
      </c>
    </row>
    <row r="24" spans="1:11" x14ac:dyDescent="0.3">
      <c r="A24" s="2">
        <v>43216</v>
      </c>
      <c r="B24" s="3">
        <v>0.36961805555555555</v>
      </c>
      <c r="C24">
        <v>922</v>
      </c>
      <c r="D24">
        <v>50.05</v>
      </c>
      <c r="E24">
        <v>135.04300000000001</v>
      </c>
      <c r="F24">
        <f t="shared" si="0"/>
        <v>428.40700000000004</v>
      </c>
      <c r="G24">
        <v>29.588999999999999</v>
      </c>
      <c r="H24">
        <v>2.7349999999999999</v>
      </c>
      <c r="I24">
        <v>-34930.959999999999</v>
      </c>
      <c r="J24">
        <v>29219.82</v>
      </c>
      <c r="K24">
        <v>563.45000000000005</v>
      </c>
    </row>
    <row r="25" spans="1:11" x14ac:dyDescent="0.3">
      <c r="A25" s="2">
        <v>43216</v>
      </c>
      <c r="B25" s="3">
        <v>0.36971064814814819</v>
      </c>
      <c r="C25">
        <v>930</v>
      </c>
      <c r="D25">
        <v>50.06</v>
      </c>
      <c r="E25">
        <v>135.011</v>
      </c>
      <c r="F25">
        <f t="shared" si="0"/>
        <v>428.43900000000008</v>
      </c>
      <c r="G25">
        <v>29.588999999999999</v>
      </c>
      <c r="H25">
        <v>2.7349999999999999</v>
      </c>
      <c r="I25">
        <v>-35079.07</v>
      </c>
      <c r="J25">
        <v>29232.23</v>
      </c>
      <c r="K25">
        <v>563.45000000000005</v>
      </c>
    </row>
    <row r="26" spans="1:11" x14ac:dyDescent="0.3">
      <c r="A26" s="2">
        <v>43216</v>
      </c>
      <c r="B26" s="3">
        <v>0.36997685185185186</v>
      </c>
      <c r="C26">
        <v>953</v>
      </c>
      <c r="D26">
        <v>49.99</v>
      </c>
      <c r="E26">
        <v>144.339</v>
      </c>
      <c r="F26">
        <f t="shared" si="0"/>
        <v>419.11100000000005</v>
      </c>
      <c r="G26">
        <v>29.588999999999999</v>
      </c>
      <c r="H26">
        <v>2.7349999999999999</v>
      </c>
      <c r="I26">
        <v>-34854.1</v>
      </c>
      <c r="J26">
        <v>28506.54</v>
      </c>
      <c r="K26">
        <v>563.45000000000005</v>
      </c>
    </row>
    <row r="27" spans="1:11" x14ac:dyDescent="0.3">
      <c r="A27" s="2">
        <v>43216</v>
      </c>
      <c r="B27" s="3">
        <v>0.37011574074074072</v>
      </c>
      <c r="C27">
        <v>965</v>
      </c>
      <c r="D27">
        <v>49.99</v>
      </c>
      <c r="E27">
        <v>144.38999999999999</v>
      </c>
      <c r="F27">
        <f t="shared" si="0"/>
        <v>419.06000000000006</v>
      </c>
      <c r="G27">
        <v>29.588999999999999</v>
      </c>
      <c r="H27">
        <v>2.7349999999999999</v>
      </c>
      <c r="I27">
        <v>-35072.57</v>
      </c>
      <c r="J27">
        <v>28821.54</v>
      </c>
      <c r="K27">
        <v>563.45000000000005</v>
      </c>
    </row>
    <row r="28" spans="1:11" x14ac:dyDescent="0.3">
      <c r="A28" s="2">
        <v>43216</v>
      </c>
      <c r="B28" s="3">
        <v>0.37087962962962967</v>
      </c>
      <c r="C28">
        <v>1031</v>
      </c>
      <c r="D28">
        <v>49.85</v>
      </c>
      <c r="E28">
        <v>154.64500000000001</v>
      </c>
      <c r="F28">
        <f t="shared" si="0"/>
        <v>408.80500000000006</v>
      </c>
      <c r="G28">
        <v>29.588999999999999</v>
      </c>
      <c r="H28">
        <v>2.7349999999999999</v>
      </c>
      <c r="I28">
        <v>-35075.230000000003</v>
      </c>
      <c r="J28">
        <v>27990.14</v>
      </c>
      <c r="K28">
        <v>563.45000000000005</v>
      </c>
    </row>
    <row r="29" spans="1:11" x14ac:dyDescent="0.3">
      <c r="A29" s="2">
        <v>43216</v>
      </c>
      <c r="B29" s="3">
        <v>0.3712847222222222</v>
      </c>
      <c r="C29">
        <v>1066</v>
      </c>
      <c r="D29">
        <v>49.79</v>
      </c>
      <c r="E29">
        <v>164.732</v>
      </c>
      <c r="F29">
        <f t="shared" si="0"/>
        <v>398.71800000000007</v>
      </c>
      <c r="G29">
        <v>29.588999999999999</v>
      </c>
      <c r="H29">
        <v>2.7349999999999999</v>
      </c>
      <c r="I29">
        <v>-34709.68</v>
      </c>
      <c r="J29">
        <v>29035.61</v>
      </c>
      <c r="K29">
        <v>563.45000000000005</v>
      </c>
    </row>
    <row r="30" spans="1:11" x14ac:dyDescent="0.3">
      <c r="A30" s="2">
        <v>43216</v>
      </c>
      <c r="B30" s="3">
        <v>0.3715046296296296</v>
      </c>
      <c r="C30">
        <v>1085</v>
      </c>
      <c r="D30">
        <v>49.78</v>
      </c>
      <c r="E30">
        <v>164.61699999999999</v>
      </c>
      <c r="F30">
        <f t="shared" si="0"/>
        <v>398.83300000000008</v>
      </c>
      <c r="G30">
        <v>29.588999999999999</v>
      </c>
      <c r="H30">
        <v>2.7349999999999999</v>
      </c>
      <c r="I30">
        <v>-35029.82</v>
      </c>
      <c r="J30">
        <v>28340.69</v>
      </c>
      <c r="K30">
        <v>563.45000000000005</v>
      </c>
    </row>
    <row r="31" spans="1:11" x14ac:dyDescent="0.3">
      <c r="A31" s="2">
        <v>43216</v>
      </c>
      <c r="B31" s="3">
        <v>0.37204861111111115</v>
      </c>
      <c r="C31">
        <v>1132</v>
      </c>
      <c r="D31">
        <v>49.83</v>
      </c>
      <c r="E31">
        <v>174.816</v>
      </c>
      <c r="F31">
        <f t="shared" si="0"/>
        <v>388.63400000000001</v>
      </c>
      <c r="G31">
        <v>29.588999999999999</v>
      </c>
      <c r="H31">
        <v>2.7349999999999999</v>
      </c>
      <c r="I31">
        <v>-34639.64</v>
      </c>
      <c r="J31">
        <v>31032.46</v>
      </c>
      <c r="K31">
        <v>563.45000000000005</v>
      </c>
    </row>
    <row r="32" spans="1:11" x14ac:dyDescent="0.3">
      <c r="A32" s="2">
        <v>43216</v>
      </c>
      <c r="B32" s="3">
        <v>0.37222222222222223</v>
      </c>
      <c r="C32">
        <v>1147</v>
      </c>
      <c r="D32">
        <v>49.82</v>
      </c>
      <c r="E32">
        <v>174.98099999999999</v>
      </c>
      <c r="F32">
        <f t="shared" si="0"/>
        <v>388.46900000000005</v>
      </c>
      <c r="G32">
        <v>29.588999999999999</v>
      </c>
      <c r="H32">
        <v>2.7349999999999999</v>
      </c>
      <c r="I32">
        <v>-34819.279999999999</v>
      </c>
      <c r="J32">
        <v>31112.71</v>
      </c>
      <c r="K32">
        <v>563.45000000000005</v>
      </c>
    </row>
    <row r="33" spans="1:11" x14ac:dyDescent="0.3">
      <c r="A33" s="2">
        <v>43216</v>
      </c>
      <c r="B33" s="3">
        <v>0.37253472222222223</v>
      </c>
      <c r="C33">
        <v>1174</v>
      </c>
      <c r="D33">
        <v>49.79</v>
      </c>
      <c r="E33">
        <v>185.03</v>
      </c>
      <c r="F33">
        <f t="shared" si="0"/>
        <v>378.42000000000007</v>
      </c>
      <c r="G33">
        <v>29.588999999999999</v>
      </c>
      <c r="H33">
        <v>2.7349999999999999</v>
      </c>
      <c r="I33">
        <v>-34383</v>
      </c>
      <c r="J33">
        <v>31927.78</v>
      </c>
      <c r="K33">
        <v>563.45000000000005</v>
      </c>
    </row>
    <row r="34" spans="1:11" x14ac:dyDescent="0.3">
      <c r="A34" s="2">
        <v>43216</v>
      </c>
      <c r="B34" s="3">
        <v>0.37312499999999998</v>
      </c>
      <c r="C34">
        <v>1225</v>
      </c>
      <c r="D34">
        <v>49.77</v>
      </c>
      <c r="E34">
        <v>194.83199999999999</v>
      </c>
      <c r="F34">
        <f t="shared" si="0"/>
        <v>368.61800000000005</v>
      </c>
      <c r="G34">
        <v>29.588999999999999</v>
      </c>
      <c r="H34">
        <v>2.7349999999999999</v>
      </c>
      <c r="I34">
        <v>-34469.54</v>
      </c>
      <c r="J34">
        <v>32198.01</v>
      </c>
      <c r="K34">
        <v>563.45000000000005</v>
      </c>
    </row>
    <row r="35" spans="1:11" x14ac:dyDescent="0.3">
      <c r="A35" s="2">
        <v>43216</v>
      </c>
      <c r="B35" s="3">
        <v>0.37353009259259262</v>
      </c>
      <c r="C35">
        <v>1260</v>
      </c>
      <c r="D35">
        <v>49.75</v>
      </c>
      <c r="E35">
        <v>203.97300000000001</v>
      </c>
      <c r="F35">
        <f t="shared" si="0"/>
        <v>359.47700000000003</v>
      </c>
      <c r="G35">
        <v>29.588999999999999</v>
      </c>
      <c r="H35">
        <v>2.7050000000000001</v>
      </c>
      <c r="I35">
        <v>-34251.47</v>
      </c>
      <c r="J35">
        <v>32457.05</v>
      </c>
      <c r="K35">
        <v>563.45000000000005</v>
      </c>
    </row>
    <row r="36" spans="1:11" x14ac:dyDescent="0.3">
      <c r="A36" s="2">
        <v>43216</v>
      </c>
      <c r="B36" s="3">
        <v>0.37366898148148148</v>
      </c>
      <c r="C36">
        <v>1272</v>
      </c>
      <c r="D36">
        <v>49.75</v>
      </c>
      <c r="E36">
        <v>205.11199999999999</v>
      </c>
      <c r="F36">
        <f t="shared" si="0"/>
        <v>358.33800000000008</v>
      </c>
      <c r="G36">
        <v>29.588999999999999</v>
      </c>
      <c r="H36">
        <v>2.7050000000000001</v>
      </c>
      <c r="I36">
        <v>-34173.589999999997</v>
      </c>
      <c r="J36">
        <v>32486.61</v>
      </c>
      <c r="K36">
        <v>563.45000000000005</v>
      </c>
    </row>
    <row r="37" spans="1:11" x14ac:dyDescent="0.3">
      <c r="A37" s="2">
        <v>43216</v>
      </c>
      <c r="B37" s="3">
        <v>0.37410879629629629</v>
      </c>
      <c r="C37">
        <v>1310</v>
      </c>
      <c r="D37">
        <v>49.75</v>
      </c>
      <c r="E37">
        <v>214.994</v>
      </c>
      <c r="F37">
        <f t="shared" si="0"/>
        <v>348.45600000000002</v>
      </c>
      <c r="G37">
        <v>29.588999999999999</v>
      </c>
      <c r="H37">
        <v>2.7050000000000001</v>
      </c>
      <c r="I37">
        <v>-34298.699999999997</v>
      </c>
      <c r="J37">
        <v>32604.75</v>
      </c>
      <c r="K37">
        <v>563.45000000000005</v>
      </c>
    </row>
    <row r="38" spans="1:11" x14ac:dyDescent="0.3">
      <c r="A38" s="2">
        <v>43216</v>
      </c>
      <c r="B38" s="3">
        <v>0.37460648148148151</v>
      </c>
      <c r="C38">
        <v>1353</v>
      </c>
      <c r="D38">
        <v>49.74</v>
      </c>
      <c r="E38">
        <v>224.90799999999999</v>
      </c>
      <c r="F38">
        <f t="shared" si="0"/>
        <v>338.54200000000003</v>
      </c>
      <c r="G38">
        <v>29.588999999999999</v>
      </c>
      <c r="H38">
        <v>2.7050000000000001</v>
      </c>
      <c r="I38">
        <v>-34197.629999999997</v>
      </c>
      <c r="J38">
        <v>32796.97</v>
      </c>
      <c r="K38">
        <v>563.45000000000005</v>
      </c>
    </row>
    <row r="39" spans="1:11" x14ac:dyDescent="0.3">
      <c r="A39" s="2">
        <v>43216</v>
      </c>
      <c r="B39" s="3">
        <v>0.37505787037037036</v>
      </c>
      <c r="C39">
        <v>1392</v>
      </c>
      <c r="D39">
        <v>49.75</v>
      </c>
      <c r="E39">
        <v>235.15100000000001</v>
      </c>
      <c r="F39">
        <f t="shared" si="0"/>
        <v>328.29900000000004</v>
      </c>
      <c r="G39">
        <v>29.588999999999999</v>
      </c>
      <c r="H39">
        <v>2.7050000000000001</v>
      </c>
      <c r="I39">
        <v>-34080.699999999997</v>
      </c>
      <c r="J39">
        <v>32946.559999999998</v>
      </c>
      <c r="K39">
        <v>563.45000000000005</v>
      </c>
    </row>
    <row r="40" spans="1:11" x14ac:dyDescent="0.3">
      <c r="A40" s="2">
        <v>43216</v>
      </c>
      <c r="B40" s="3">
        <v>0.37649305555555551</v>
      </c>
      <c r="C40">
        <v>1516</v>
      </c>
      <c r="D40">
        <v>49.77</v>
      </c>
      <c r="E40">
        <v>238.779</v>
      </c>
      <c r="F40">
        <f t="shared" si="0"/>
        <v>324.67100000000005</v>
      </c>
      <c r="G40">
        <v>29.588999999999999</v>
      </c>
      <c r="H40">
        <v>2.7050000000000001</v>
      </c>
      <c r="I40">
        <v>-34385.480000000003</v>
      </c>
      <c r="J40">
        <v>33161.29</v>
      </c>
      <c r="K40">
        <v>563.45000000000005</v>
      </c>
    </row>
    <row r="41" spans="1:11" ht="15" customHeight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14F4-B54C-49B6-9121-ACC90F474A46}">
  <sheetPr codeName="Sheet46"/>
  <dimension ref="A1:U35"/>
  <sheetViews>
    <sheetView workbookViewId="0">
      <pane ySplit="1" topLeftCell="A1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43230</v>
      </c>
      <c r="B2" s="3">
        <v>0.39420138888888889</v>
      </c>
      <c r="C2">
        <v>35</v>
      </c>
      <c r="D2">
        <v>67.87</v>
      </c>
      <c r="E2">
        <v>1.073</v>
      </c>
      <c r="F2">
        <f>K2-E2</f>
        <v>556.91700000000003</v>
      </c>
      <c r="G2">
        <v>29.588999999999999</v>
      </c>
      <c r="H2">
        <v>2.794</v>
      </c>
      <c r="I2">
        <v>-48567.99</v>
      </c>
      <c r="J2">
        <v>28484.51</v>
      </c>
      <c r="K2">
        <v>557.99</v>
      </c>
      <c r="L2">
        <v>427.61599999999999</v>
      </c>
      <c r="M2">
        <v>1.5</v>
      </c>
      <c r="N2">
        <v>4983</v>
      </c>
      <c r="O2">
        <v>918</v>
      </c>
      <c r="P2">
        <v>2917</v>
      </c>
      <c r="Q2">
        <v>0</v>
      </c>
      <c r="R2">
        <v>380</v>
      </c>
      <c r="S2">
        <v>36</v>
      </c>
      <c r="T2">
        <v>0.25</v>
      </c>
      <c r="U2">
        <v>0</v>
      </c>
    </row>
    <row r="3" spans="1:21" x14ac:dyDescent="0.3">
      <c r="A3" s="2">
        <v>43230</v>
      </c>
      <c r="B3" s="3">
        <v>0.39474537037037033</v>
      </c>
      <c r="C3">
        <v>82</v>
      </c>
      <c r="D3">
        <v>67.849999999999994</v>
      </c>
      <c r="E3">
        <v>3.8260000000000001</v>
      </c>
      <c r="F3">
        <f t="shared" ref="F3:F35" si="0">K3-E3</f>
        <v>554.16399999999999</v>
      </c>
      <c r="G3">
        <v>29.588999999999999</v>
      </c>
      <c r="H3">
        <v>2.794</v>
      </c>
      <c r="I3">
        <v>-40419.040000000001</v>
      </c>
      <c r="J3">
        <v>28662.29</v>
      </c>
      <c r="K3">
        <v>557.99</v>
      </c>
    </row>
    <row r="4" spans="1:21" x14ac:dyDescent="0.3">
      <c r="A4" s="2">
        <v>43230</v>
      </c>
      <c r="B4" s="3">
        <v>0.3948726851851852</v>
      </c>
      <c r="C4">
        <v>93</v>
      </c>
      <c r="D4">
        <v>67.849999999999994</v>
      </c>
      <c r="E4">
        <v>4.0919999999999996</v>
      </c>
      <c r="F4">
        <f t="shared" si="0"/>
        <v>553.89800000000002</v>
      </c>
      <c r="G4">
        <v>29.588999999999999</v>
      </c>
      <c r="H4">
        <v>2.7639999999999998</v>
      </c>
      <c r="I4">
        <v>-39063.4</v>
      </c>
      <c r="J4">
        <v>28651.14</v>
      </c>
      <c r="K4">
        <v>557.99</v>
      </c>
    </row>
    <row r="5" spans="1:21" x14ac:dyDescent="0.3">
      <c r="A5" s="2">
        <v>43230</v>
      </c>
      <c r="B5" s="3">
        <v>0.39546296296296296</v>
      </c>
      <c r="C5">
        <v>144</v>
      </c>
      <c r="D5">
        <v>67.650000000000006</v>
      </c>
      <c r="E5">
        <v>7.0350000000000001</v>
      </c>
      <c r="F5">
        <f t="shared" si="0"/>
        <v>550.95500000000004</v>
      </c>
      <c r="G5">
        <v>29.588999999999999</v>
      </c>
      <c r="H5">
        <v>2.7639999999999998</v>
      </c>
      <c r="I5">
        <v>-37017.769999999997</v>
      </c>
      <c r="J5">
        <v>28617.98</v>
      </c>
      <c r="K5">
        <v>557.99</v>
      </c>
    </row>
    <row r="6" spans="1:21" x14ac:dyDescent="0.3">
      <c r="A6" s="2">
        <v>43230</v>
      </c>
      <c r="B6" s="3">
        <v>0.39591435185185181</v>
      </c>
      <c r="C6">
        <v>183</v>
      </c>
      <c r="D6">
        <v>67.63</v>
      </c>
      <c r="E6">
        <v>9.859</v>
      </c>
      <c r="F6">
        <f t="shared" si="0"/>
        <v>548.13099999999997</v>
      </c>
      <c r="G6">
        <v>29.588999999999999</v>
      </c>
      <c r="H6">
        <v>2.7639999999999998</v>
      </c>
      <c r="I6">
        <v>-37281.949999999997</v>
      </c>
      <c r="J6">
        <v>28652.15</v>
      </c>
      <c r="K6">
        <v>557.99</v>
      </c>
    </row>
    <row r="7" spans="1:21" x14ac:dyDescent="0.3">
      <c r="A7" s="2">
        <v>43230</v>
      </c>
      <c r="B7" s="3">
        <v>0.39649305555555553</v>
      </c>
      <c r="C7">
        <v>233</v>
      </c>
      <c r="D7">
        <v>67.59</v>
      </c>
      <c r="E7">
        <v>13.243</v>
      </c>
      <c r="F7">
        <f t="shared" si="0"/>
        <v>544.74699999999996</v>
      </c>
      <c r="G7">
        <v>29.588999999999999</v>
      </c>
      <c r="H7">
        <v>2.7639999999999998</v>
      </c>
      <c r="I7">
        <v>-37636.94</v>
      </c>
      <c r="J7">
        <v>28630.67</v>
      </c>
      <c r="K7">
        <v>557.99</v>
      </c>
    </row>
    <row r="8" spans="1:21" x14ac:dyDescent="0.3">
      <c r="A8" s="2">
        <v>43230</v>
      </c>
      <c r="B8" s="3">
        <v>0.39694444444444449</v>
      </c>
      <c r="C8">
        <v>272</v>
      </c>
      <c r="D8">
        <v>66.52</v>
      </c>
      <c r="E8">
        <v>15.581</v>
      </c>
      <c r="F8">
        <f t="shared" si="0"/>
        <v>542.40899999999999</v>
      </c>
      <c r="G8">
        <v>29.588999999999999</v>
      </c>
      <c r="H8">
        <v>2.7639999999999998</v>
      </c>
      <c r="I8">
        <v>-38123.5</v>
      </c>
      <c r="J8">
        <v>28288.91</v>
      </c>
      <c r="K8">
        <v>557.99</v>
      </c>
    </row>
    <row r="9" spans="1:21" x14ac:dyDescent="0.3">
      <c r="A9" s="2">
        <v>43230</v>
      </c>
      <c r="B9" s="3">
        <v>0.39748842592592593</v>
      </c>
      <c r="C9">
        <v>319</v>
      </c>
      <c r="D9">
        <v>65.39</v>
      </c>
      <c r="E9">
        <v>19.324999999999999</v>
      </c>
      <c r="F9">
        <f t="shared" si="0"/>
        <v>538.66499999999996</v>
      </c>
      <c r="G9">
        <v>29.588999999999999</v>
      </c>
      <c r="H9">
        <v>2.7639999999999998</v>
      </c>
      <c r="I9">
        <v>-39074.730000000003</v>
      </c>
      <c r="J9">
        <v>27775.34</v>
      </c>
      <c r="K9">
        <v>557.99</v>
      </c>
    </row>
    <row r="10" spans="1:21" x14ac:dyDescent="0.3">
      <c r="A10" s="2">
        <v>43230</v>
      </c>
      <c r="B10" s="3">
        <v>0.39789351851851856</v>
      </c>
      <c r="C10">
        <v>354</v>
      </c>
      <c r="D10">
        <v>64.78</v>
      </c>
      <c r="E10">
        <v>22.672999999999998</v>
      </c>
      <c r="F10">
        <f t="shared" si="0"/>
        <v>535.31700000000001</v>
      </c>
      <c r="G10">
        <v>29.588999999999999</v>
      </c>
      <c r="H10">
        <v>2.7639999999999998</v>
      </c>
      <c r="I10">
        <v>-39753.550000000003</v>
      </c>
      <c r="J10">
        <v>27567.279999999999</v>
      </c>
      <c r="K10">
        <v>557.99</v>
      </c>
    </row>
    <row r="11" spans="1:21" x14ac:dyDescent="0.3">
      <c r="A11" s="2">
        <v>43230</v>
      </c>
      <c r="B11" s="3">
        <v>0.39829861111111109</v>
      </c>
      <c r="C11">
        <v>389</v>
      </c>
      <c r="D11">
        <v>63.52</v>
      </c>
      <c r="E11">
        <v>25.335000000000001</v>
      </c>
      <c r="F11">
        <f t="shared" si="0"/>
        <v>532.65499999999997</v>
      </c>
      <c r="G11">
        <v>29.588999999999999</v>
      </c>
      <c r="H11">
        <v>2.7639999999999998</v>
      </c>
      <c r="I11">
        <v>-40099.550000000003</v>
      </c>
      <c r="J11">
        <v>27547.63</v>
      </c>
      <c r="K11">
        <v>557.99</v>
      </c>
    </row>
    <row r="12" spans="1:21" x14ac:dyDescent="0.3">
      <c r="A12" s="2">
        <v>43230</v>
      </c>
      <c r="B12" s="3">
        <v>0.3987384259259259</v>
      </c>
      <c r="C12">
        <v>427</v>
      </c>
      <c r="D12">
        <v>55.71</v>
      </c>
      <c r="E12">
        <v>34.838999999999999</v>
      </c>
      <c r="F12">
        <f t="shared" si="0"/>
        <v>523.15100000000007</v>
      </c>
      <c r="G12">
        <v>29.588999999999999</v>
      </c>
      <c r="H12">
        <v>2.7349999999999999</v>
      </c>
      <c r="I12">
        <v>-40411.43</v>
      </c>
      <c r="J12">
        <v>24966.51</v>
      </c>
      <c r="K12">
        <v>557.99</v>
      </c>
    </row>
    <row r="13" spans="1:21" x14ac:dyDescent="0.3">
      <c r="A13" s="2">
        <v>43230</v>
      </c>
      <c r="B13" s="3">
        <v>0.39909722222222221</v>
      </c>
      <c r="C13">
        <v>458</v>
      </c>
      <c r="D13">
        <v>53.18</v>
      </c>
      <c r="E13">
        <v>44.737000000000002</v>
      </c>
      <c r="F13">
        <f t="shared" si="0"/>
        <v>513.25300000000004</v>
      </c>
      <c r="G13">
        <v>29.588999999999999</v>
      </c>
      <c r="H13">
        <v>2.7349999999999999</v>
      </c>
      <c r="I13">
        <v>-40655.53</v>
      </c>
      <c r="J13">
        <v>21383.68</v>
      </c>
      <c r="K13">
        <v>557.99</v>
      </c>
    </row>
    <row r="14" spans="1:21" x14ac:dyDescent="0.3">
      <c r="A14" s="2">
        <v>43230</v>
      </c>
      <c r="B14" s="3">
        <v>0.39942129629629625</v>
      </c>
      <c r="C14">
        <v>486</v>
      </c>
      <c r="D14">
        <v>52.66</v>
      </c>
      <c r="E14">
        <v>54.898000000000003</v>
      </c>
      <c r="F14">
        <f t="shared" si="0"/>
        <v>503.09199999999998</v>
      </c>
      <c r="G14">
        <v>29.588999999999999</v>
      </c>
      <c r="H14">
        <v>2.7349999999999999</v>
      </c>
      <c r="I14">
        <v>-40590.53</v>
      </c>
      <c r="J14">
        <v>21143.52</v>
      </c>
      <c r="K14">
        <v>557.99</v>
      </c>
    </row>
    <row r="15" spans="1:21" x14ac:dyDescent="0.3">
      <c r="A15" s="2">
        <v>43230</v>
      </c>
      <c r="B15" s="3">
        <v>0.39978009259259256</v>
      </c>
      <c r="C15">
        <v>517</v>
      </c>
      <c r="D15">
        <v>52.39</v>
      </c>
      <c r="E15">
        <v>64.677999999999997</v>
      </c>
      <c r="F15">
        <f t="shared" si="0"/>
        <v>493.31200000000001</v>
      </c>
      <c r="G15">
        <v>29.588999999999999</v>
      </c>
      <c r="H15">
        <v>2.7349999999999999</v>
      </c>
      <c r="I15">
        <v>-40442.120000000003</v>
      </c>
      <c r="J15">
        <v>22286.47</v>
      </c>
      <c r="K15">
        <v>557.99</v>
      </c>
    </row>
    <row r="16" spans="1:21" x14ac:dyDescent="0.3">
      <c r="A16" s="2">
        <v>43230</v>
      </c>
      <c r="B16" s="3">
        <v>0.4004050925925926</v>
      </c>
      <c r="C16">
        <v>571</v>
      </c>
      <c r="D16">
        <v>52.07</v>
      </c>
      <c r="E16">
        <v>75.311000000000007</v>
      </c>
      <c r="F16">
        <f t="shared" si="0"/>
        <v>482.67899999999997</v>
      </c>
      <c r="G16">
        <v>29.588999999999999</v>
      </c>
      <c r="H16">
        <v>2.7349999999999999</v>
      </c>
      <c r="I16">
        <v>-39930.44</v>
      </c>
      <c r="J16">
        <v>25296.67</v>
      </c>
      <c r="K16">
        <v>557.99</v>
      </c>
    </row>
    <row r="17" spans="1:11" x14ac:dyDescent="0.3">
      <c r="A17" s="2">
        <v>43230</v>
      </c>
      <c r="B17" s="3">
        <v>0.40062500000000001</v>
      </c>
      <c r="C17">
        <v>590</v>
      </c>
      <c r="D17">
        <v>51.28</v>
      </c>
      <c r="E17">
        <v>85.259</v>
      </c>
      <c r="F17">
        <f t="shared" si="0"/>
        <v>472.73099999999999</v>
      </c>
      <c r="G17">
        <v>29.588999999999999</v>
      </c>
      <c r="H17">
        <v>2.7349999999999999</v>
      </c>
      <c r="I17">
        <v>-39676.19</v>
      </c>
      <c r="J17">
        <v>27156.33</v>
      </c>
      <c r="K17">
        <v>557.99</v>
      </c>
    </row>
    <row r="18" spans="1:11" x14ac:dyDescent="0.3">
      <c r="A18" s="2">
        <v>43230</v>
      </c>
      <c r="B18" s="3">
        <v>0.40098379629629632</v>
      </c>
      <c r="C18">
        <v>621</v>
      </c>
      <c r="D18">
        <v>50.88</v>
      </c>
      <c r="E18">
        <v>94.988</v>
      </c>
      <c r="F18">
        <f t="shared" si="0"/>
        <v>463.00200000000001</v>
      </c>
      <c r="G18">
        <v>29.588999999999999</v>
      </c>
      <c r="H18">
        <v>2.7349999999999999</v>
      </c>
      <c r="I18">
        <v>-39701.06</v>
      </c>
      <c r="J18">
        <v>26550.04</v>
      </c>
      <c r="K18">
        <v>557.99</v>
      </c>
    </row>
    <row r="19" spans="1:11" x14ac:dyDescent="0.3">
      <c r="A19" s="2">
        <v>43230</v>
      </c>
      <c r="B19" s="3">
        <v>0.40126157407407409</v>
      </c>
      <c r="C19">
        <v>645</v>
      </c>
      <c r="D19">
        <v>50.5</v>
      </c>
      <c r="E19">
        <v>104.676</v>
      </c>
      <c r="F19">
        <f t="shared" si="0"/>
        <v>453.31400000000002</v>
      </c>
      <c r="G19">
        <v>29.588999999999999</v>
      </c>
      <c r="H19">
        <v>2.7050000000000001</v>
      </c>
      <c r="I19">
        <v>-39468.26</v>
      </c>
      <c r="J19">
        <v>25868.25</v>
      </c>
      <c r="K19">
        <v>557.99</v>
      </c>
    </row>
    <row r="20" spans="1:11" x14ac:dyDescent="0.3">
      <c r="A20" s="2">
        <v>43230</v>
      </c>
      <c r="B20" s="3">
        <v>0.40148148148148149</v>
      </c>
      <c r="C20">
        <v>664</v>
      </c>
      <c r="D20">
        <v>50.27</v>
      </c>
      <c r="E20">
        <v>115.021</v>
      </c>
      <c r="F20">
        <f t="shared" si="0"/>
        <v>442.96899999999999</v>
      </c>
      <c r="G20">
        <v>29.588999999999999</v>
      </c>
      <c r="H20">
        <v>2.7349999999999999</v>
      </c>
      <c r="I20">
        <v>-39349.040000000001</v>
      </c>
      <c r="J20">
        <v>25211.33</v>
      </c>
      <c r="K20">
        <v>557.99</v>
      </c>
    </row>
    <row r="21" spans="1:11" x14ac:dyDescent="0.3">
      <c r="A21" s="2">
        <v>43230</v>
      </c>
      <c r="B21" s="3">
        <v>0.4017592592592592</v>
      </c>
      <c r="C21">
        <v>688</v>
      </c>
      <c r="D21">
        <v>50.19</v>
      </c>
      <c r="E21">
        <v>125.102</v>
      </c>
      <c r="F21">
        <f t="shared" si="0"/>
        <v>432.88800000000003</v>
      </c>
      <c r="G21">
        <v>29.588999999999999</v>
      </c>
      <c r="H21">
        <v>2.7349999999999999</v>
      </c>
      <c r="I21">
        <v>-39281</v>
      </c>
      <c r="J21">
        <v>26742.77</v>
      </c>
      <c r="K21">
        <v>557.99</v>
      </c>
    </row>
    <row r="22" spans="1:11" x14ac:dyDescent="0.3">
      <c r="A22" s="2">
        <v>43230</v>
      </c>
      <c r="B22" s="3">
        <v>0.40211805555555552</v>
      </c>
      <c r="C22">
        <v>719</v>
      </c>
      <c r="D22">
        <v>50.06</v>
      </c>
      <c r="E22">
        <v>134.405</v>
      </c>
      <c r="F22">
        <f t="shared" si="0"/>
        <v>423.58500000000004</v>
      </c>
      <c r="G22">
        <v>29.588999999999999</v>
      </c>
      <c r="H22">
        <v>2.7349999999999999</v>
      </c>
      <c r="I22">
        <v>-39198.68</v>
      </c>
      <c r="J22">
        <v>26015.13</v>
      </c>
      <c r="K22">
        <v>557.99</v>
      </c>
    </row>
    <row r="23" spans="1:11" x14ac:dyDescent="0.3">
      <c r="A23" s="2">
        <v>43230</v>
      </c>
      <c r="B23" s="3">
        <v>0.40260416666666665</v>
      </c>
      <c r="C23">
        <v>761</v>
      </c>
      <c r="D23">
        <v>49.99</v>
      </c>
      <c r="E23">
        <v>145.30699999999999</v>
      </c>
      <c r="F23">
        <f t="shared" si="0"/>
        <v>412.68299999999999</v>
      </c>
      <c r="G23">
        <v>29.588999999999999</v>
      </c>
      <c r="H23">
        <v>2.7050000000000001</v>
      </c>
      <c r="I23">
        <v>-39029.71</v>
      </c>
      <c r="J23">
        <v>26713.22</v>
      </c>
      <c r="K23">
        <v>557.99</v>
      </c>
    </row>
    <row r="24" spans="1:11" x14ac:dyDescent="0.3">
      <c r="A24" s="2">
        <v>43230</v>
      </c>
      <c r="B24" s="3">
        <v>0.40278935185185188</v>
      </c>
      <c r="C24">
        <v>777</v>
      </c>
      <c r="D24">
        <v>49.9</v>
      </c>
      <c r="E24">
        <v>155.14599999999999</v>
      </c>
      <c r="F24">
        <f t="shared" si="0"/>
        <v>402.84400000000005</v>
      </c>
      <c r="G24">
        <v>29.588999999999999</v>
      </c>
      <c r="H24">
        <v>2.7349999999999999</v>
      </c>
      <c r="I24">
        <v>-38517.089999999997</v>
      </c>
      <c r="J24">
        <v>26550.53</v>
      </c>
      <c r="K24">
        <v>557.99</v>
      </c>
    </row>
    <row r="25" spans="1:11" x14ac:dyDescent="0.3">
      <c r="A25" s="2">
        <v>43230</v>
      </c>
      <c r="B25" s="3">
        <v>0.40341435185185182</v>
      </c>
      <c r="C25">
        <v>831</v>
      </c>
      <c r="D25">
        <v>49.81</v>
      </c>
      <c r="E25">
        <v>165.70099999999999</v>
      </c>
      <c r="F25">
        <f t="shared" si="0"/>
        <v>392.28899999999999</v>
      </c>
      <c r="G25">
        <v>29.588999999999999</v>
      </c>
      <c r="H25">
        <v>2.7050000000000001</v>
      </c>
      <c r="I25">
        <v>-38473.129999999997</v>
      </c>
      <c r="J25">
        <v>27556.16</v>
      </c>
      <c r="K25">
        <v>557.99</v>
      </c>
    </row>
    <row r="26" spans="1:11" x14ac:dyDescent="0.3">
      <c r="A26" s="2">
        <v>43230</v>
      </c>
      <c r="B26" s="3">
        <v>0.40359953703703705</v>
      </c>
      <c r="C26">
        <v>847</v>
      </c>
      <c r="D26">
        <v>49.8</v>
      </c>
      <c r="E26">
        <v>166.197</v>
      </c>
      <c r="F26">
        <f t="shared" si="0"/>
        <v>391.79300000000001</v>
      </c>
      <c r="G26">
        <v>29.588999999999999</v>
      </c>
      <c r="H26">
        <v>2.7050000000000001</v>
      </c>
      <c r="I26">
        <v>-38520.480000000003</v>
      </c>
      <c r="J26">
        <v>27403.39</v>
      </c>
      <c r="K26">
        <v>557.99</v>
      </c>
    </row>
    <row r="27" spans="1:11" x14ac:dyDescent="0.3">
      <c r="A27" s="2">
        <v>43230</v>
      </c>
      <c r="B27" s="3">
        <v>0.40405092592592595</v>
      </c>
      <c r="C27">
        <v>886</v>
      </c>
      <c r="D27">
        <v>49.72</v>
      </c>
      <c r="E27">
        <v>175.34200000000001</v>
      </c>
      <c r="F27">
        <f t="shared" si="0"/>
        <v>382.64800000000002</v>
      </c>
      <c r="G27">
        <v>29.588999999999999</v>
      </c>
      <c r="H27">
        <v>2.7050000000000001</v>
      </c>
      <c r="I27">
        <v>-38413.629999999997</v>
      </c>
      <c r="J27">
        <v>26727.71</v>
      </c>
      <c r="K27">
        <v>557.99</v>
      </c>
    </row>
    <row r="28" spans="1:11" x14ac:dyDescent="0.3">
      <c r="A28" s="2">
        <v>43230</v>
      </c>
      <c r="B28" s="3">
        <v>0.40417824074074077</v>
      </c>
      <c r="C28">
        <v>897</v>
      </c>
      <c r="D28">
        <v>49.71</v>
      </c>
      <c r="E28">
        <v>175.178</v>
      </c>
      <c r="F28">
        <f t="shared" si="0"/>
        <v>382.81200000000001</v>
      </c>
      <c r="G28">
        <v>29.588999999999999</v>
      </c>
      <c r="H28">
        <v>2.7050000000000001</v>
      </c>
      <c r="I28">
        <v>-38437.360000000001</v>
      </c>
      <c r="J28">
        <v>26728.94</v>
      </c>
      <c r="K28">
        <v>557.99</v>
      </c>
    </row>
    <row r="29" spans="1:11" x14ac:dyDescent="0.3">
      <c r="A29" s="2">
        <v>43230</v>
      </c>
      <c r="B29" s="3">
        <v>0.40462962962962962</v>
      </c>
      <c r="C29">
        <v>936</v>
      </c>
      <c r="D29">
        <v>49.66</v>
      </c>
      <c r="E29">
        <v>185.74100000000001</v>
      </c>
      <c r="F29">
        <f t="shared" si="0"/>
        <v>372.24900000000002</v>
      </c>
      <c r="G29">
        <v>29.588999999999999</v>
      </c>
      <c r="H29">
        <v>2.7050000000000001</v>
      </c>
      <c r="I29">
        <v>-38181.629999999997</v>
      </c>
      <c r="J29">
        <v>26539.08</v>
      </c>
      <c r="K29">
        <v>557.99</v>
      </c>
    </row>
    <row r="30" spans="1:11" x14ac:dyDescent="0.3">
      <c r="A30" s="2">
        <v>43230</v>
      </c>
      <c r="B30" s="3">
        <v>0.40498842592592593</v>
      </c>
      <c r="C30">
        <v>967</v>
      </c>
      <c r="D30">
        <v>49.63</v>
      </c>
      <c r="E30">
        <v>195.52799999999999</v>
      </c>
      <c r="F30">
        <f t="shared" si="0"/>
        <v>362.46199999999999</v>
      </c>
      <c r="G30">
        <v>29.588999999999999</v>
      </c>
      <c r="H30">
        <v>2.7050000000000001</v>
      </c>
      <c r="I30">
        <v>-37932.9</v>
      </c>
      <c r="J30">
        <v>27232.95</v>
      </c>
      <c r="K30">
        <v>557.99</v>
      </c>
    </row>
    <row r="31" spans="1:11" x14ac:dyDescent="0.3">
      <c r="A31" s="2">
        <v>43230</v>
      </c>
      <c r="B31" s="3">
        <v>0.40512731481481484</v>
      </c>
      <c r="C31">
        <v>979</v>
      </c>
      <c r="D31">
        <v>49.63</v>
      </c>
      <c r="E31">
        <v>195.892</v>
      </c>
      <c r="F31">
        <f t="shared" si="0"/>
        <v>362.09800000000001</v>
      </c>
      <c r="G31">
        <v>29.588999999999999</v>
      </c>
      <c r="H31">
        <v>2.7050000000000001</v>
      </c>
      <c r="I31">
        <v>-38026.78</v>
      </c>
      <c r="J31">
        <v>27223.95</v>
      </c>
      <c r="K31">
        <v>557.99</v>
      </c>
    </row>
    <row r="32" spans="1:11" x14ac:dyDescent="0.3">
      <c r="A32" s="2">
        <v>43230</v>
      </c>
      <c r="B32" s="3">
        <v>0.40565972222222224</v>
      </c>
      <c r="C32">
        <v>1025</v>
      </c>
      <c r="D32">
        <v>49.57</v>
      </c>
      <c r="E32">
        <v>204.39099999999999</v>
      </c>
      <c r="F32">
        <f t="shared" si="0"/>
        <v>353.59900000000005</v>
      </c>
      <c r="G32">
        <v>29.588999999999999</v>
      </c>
      <c r="H32">
        <v>2.7050000000000001</v>
      </c>
      <c r="I32">
        <v>-37786.57</v>
      </c>
      <c r="J32">
        <v>26412.959999999999</v>
      </c>
      <c r="K32">
        <v>557.99</v>
      </c>
    </row>
    <row r="33" spans="1:11" x14ac:dyDescent="0.3">
      <c r="A33" s="2">
        <v>43230</v>
      </c>
      <c r="B33" s="3">
        <v>0.4060300925925926</v>
      </c>
      <c r="C33">
        <v>1057</v>
      </c>
      <c r="D33">
        <v>49.52</v>
      </c>
      <c r="E33">
        <v>214.58799999999999</v>
      </c>
      <c r="F33">
        <f t="shared" si="0"/>
        <v>343.40200000000004</v>
      </c>
      <c r="G33">
        <v>29.588999999999999</v>
      </c>
      <c r="H33">
        <v>2.7050000000000001</v>
      </c>
      <c r="I33">
        <v>-37608.410000000003</v>
      </c>
      <c r="J33">
        <v>25665.26</v>
      </c>
      <c r="K33">
        <v>557.99</v>
      </c>
    </row>
    <row r="34" spans="1:11" x14ac:dyDescent="0.3">
      <c r="A34" s="2">
        <v>43230</v>
      </c>
      <c r="B34" s="3">
        <v>0.40638888888888891</v>
      </c>
      <c r="C34">
        <v>1088</v>
      </c>
      <c r="D34">
        <v>49.53</v>
      </c>
      <c r="E34">
        <v>225.06399999999999</v>
      </c>
      <c r="F34">
        <f t="shared" si="0"/>
        <v>332.92600000000004</v>
      </c>
      <c r="G34">
        <v>29.588999999999999</v>
      </c>
      <c r="H34">
        <v>2.7050000000000001</v>
      </c>
      <c r="I34">
        <v>-37491.519999999997</v>
      </c>
      <c r="J34">
        <v>25876.13</v>
      </c>
      <c r="K34">
        <v>557.99</v>
      </c>
    </row>
    <row r="35" spans="1:11" x14ac:dyDescent="0.3">
      <c r="A35" s="2">
        <v>43230</v>
      </c>
      <c r="B35" s="3">
        <v>0.4074652777777778</v>
      </c>
      <c r="C35">
        <v>1181</v>
      </c>
      <c r="D35">
        <v>49.58</v>
      </c>
      <c r="E35">
        <v>229.33600000000001</v>
      </c>
      <c r="F35">
        <f t="shared" si="0"/>
        <v>328.654</v>
      </c>
      <c r="G35">
        <v>29.588999999999999</v>
      </c>
      <c r="H35">
        <v>2.6760000000000002</v>
      </c>
      <c r="I35">
        <v>-37234.300000000003</v>
      </c>
      <c r="J35">
        <v>27169.11</v>
      </c>
      <c r="K35">
        <v>557.99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73C1-4F4D-4C3F-AC43-9DF1EC6D9DFB}">
  <sheetPr codeName="Sheet47"/>
  <dimension ref="A1:U36"/>
  <sheetViews>
    <sheetView workbookViewId="0">
      <pane ySplit="1" topLeftCell="A16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43256</v>
      </c>
      <c r="B2" s="3">
        <v>0.50579861111111113</v>
      </c>
      <c r="C2">
        <v>34</v>
      </c>
      <c r="D2">
        <v>73.239999999999995</v>
      </c>
      <c r="E2">
        <v>1.105</v>
      </c>
      <c r="F2" s="7">
        <f>K2-E2</f>
        <v>566.6</v>
      </c>
      <c r="G2">
        <v>29.588999999999999</v>
      </c>
      <c r="H2">
        <v>2.617</v>
      </c>
      <c r="I2">
        <v>-42608.04</v>
      </c>
      <c r="J2">
        <v>31136.21</v>
      </c>
      <c r="K2">
        <v>567.70500000000004</v>
      </c>
      <c r="L2">
        <v>471.40699999999998</v>
      </c>
      <c r="M2">
        <v>0.6</v>
      </c>
      <c r="N2">
        <v>3053</v>
      </c>
      <c r="O2">
        <v>706</v>
      </c>
      <c r="P2">
        <v>1589</v>
      </c>
      <c r="Q2">
        <v>0</v>
      </c>
      <c r="R2">
        <v>385</v>
      </c>
      <c r="S2">
        <v>69</v>
      </c>
      <c r="T2">
        <v>0.46</v>
      </c>
      <c r="U2">
        <v>0</v>
      </c>
    </row>
    <row r="3" spans="1:21" x14ac:dyDescent="0.3">
      <c r="A3" s="2">
        <v>43256</v>
      </c>
      <c r="B3" s="3">
        <v>0.50615740740740744</v>
      </c>
      <c r="C3">
        <v>65</v>
      </c>
      <c r="D3">
        <v>72.540000000000006</v>
      </c>
      <c r="E3">
        <v>3.964</v>
      </c>
      <c r="F3" s="7">
        <f t="shared" ref="F3:F36" si="0">K3-E3</f>
        <v>563.74099999999999</v>
      </c>
      <c r="G3">
        <v>29.588999999999999</v>
      </c>
      <c r="H3">
        <v>2.617</v>
      </c>
      <c r="I3">
        <v>-42902.64</v>
      </c>
      <c r="J3">
        <v>31058.95</v>
      </c>
      <c r="K3">
        <v>567.70500000000004</v>
      </c>
    </row>
    <row r="4" spans="1:21" x14ac:dyDescent="0.3">
      <c r="A4" s="2">
        <v>43256</v>
      </c>
      <c r="B4" s="3">
        <v>0.50660879629629629</v>
      </c>
      <c r="C4">
        <v>104</v>
      </c>
      <c r="D4">
        <v>71.98</v>
      </c>
      <c r="E4">
        <v>6.9960000000000004</v>
      </c>
      <c r="F4" s="7">
        <f t="shared" si="0"/>
        <v>560.70900000000006</v>
      </c>
      <c r="G4">
        <v>29.588999999999999</v>
      </c>
      <c r="H4">
        <v>2.617</v>
      </c>
      <c r="I4">
        <v>-43299.07</v>
      </c>
      <c r="J4">
        <v>30828.34</v>
      </c>
      <c r="K4">
        <v>567.70500000000004</v>
      </c>
    </row>
    <row r="5" spans="1:21" x14ac:dyDescent="0.3">
      <c r="A5" s="2">
        <v>43256</v>
      </c>
      <c r="B5" s="3">
        <v>0.50679398148148147</v>
      </c>
      <c r="C5">
        <v>120</v>
      </c>
      <c r="D5">
        <v>71.680000000000007</v>
      </c>
      <c r="E5">
        <v>10.167999999999999</v>
      </c>
      <c r="F5" s="7">
        <f t="shared" si="0"/>
        <v>557.53700000000003</v>
      </c>
      <c r="G5">
        <v>29.588999999999999</v>
      </c>
      <c r="H5">
        <v>2.617</v>
      </c>
      <c r="I5">
        <v>-43262.81</v>
      </c>
      <c r="J5">
        <v>30714.33</v>
      </c>
      <c r="K5">
        <v>567.70500000000004</v>
      </c>
    </row>
    <row r="6" spans="1:21" x14ac:dyDescent="0.3">
      <c r="A6" s="2">
        <v>43256</v>
      </c>
      <c r="B6" s="3">
        <v>0.50732638888888892</v>
      </c>
      <c r="C6">
        <v>166</v>
      </c>
      <c r="D6">
        <v>71.489999999999995</v>
      </c>
      <c r="E6">
        <v>12.725</v>
      </c>
      <c r="F6" s="7">
        <f t="shared" si="0"/>
        <v>554.98</v>
      </c>
      <c r="G6">
        <v>29.588999999999999</v>
      </c>
      <c r="H6">
        <v>2.617</v>
      </c>
      <c r="I6">
        <v>-43426.13</v>
      </c>
      <c r="J6">
        <v>30657.19</v>
      </c>
      <c r="K6">
        <v>567.70500000000004</v>
      </c>
    </row>
    <row r="7" spans="1:21" x14ac:dyDescent="0.3">
      <c r="A7" s="2">
        <v>43256</v>
      </c>
      <c r="B7" s="3">
        <v>0.50755787037037037</v>
      </c>
      <c r="C7">
        <v>186</v>
      </c>
      <c r="D7">
        <v>71.41</v>
      </c>
      <c r="E7">
        <v>13.750999999999999</v>
      </c>
      <c r="F7" s="7">
        <f t="shared" si="0"/>
        <v>553.95400000000006</v>
      </c>
      <c r="G7">
        <v>29.588999999999999</v>
      </c>
      <c r="H7">
        <v>2.617</v>
      </c>
      <c r="I7">
        <v>-43600.58</v>
      </c>
      <c r="J7">
        <v>30621.96</v>
      </c>
      <c r="K7">
        <v>567.70500000000004</v>
      </c>
    </row>
    <row r="8" spans="1:21" x14ac:dyDescent="0.3">
      <c r="A8" s="2">
        <v>43256</v>
      </c>
      <c r="B8" s="3">
        <v>0.50800925925925922</v>
      </c>
      <c r="C8">
        <v>225</v>
      </c>
      <c r="D8">
        <v>71.14</v>
      </c>
      <c r="E8">
        <v>15.930999999999999</v>
      </c>
      <c r="F8" s="7">
        <f t="shared" si="0"/>
        <v>551.774</v>
      </c>
      <c r="G8">
        <v>29.588999999999999</v>
      </c>
      <c r="H8">
        <v>2.617</v>
      </c>
      <c r="I8">
        <v>-43811.03</v>
      </c>
      <c r="J8">
        <v>30501.17</v>
      </c>
      <c r="K8">
        <v>567.70500000000004</v>
      </c>
    </row>
    <row r="9" spans="1:21" x14ac:dyDescent="0.3">
      <c r="A9" s="2">
        <v>43256</v>
      </c>
      <c r="B9" s="3">
        <v>0.50814814814814813</v>
      </c>
      <c r="C9">
        <v>237</v>
      </c>
      <c r="D9">
        <v>67.84</v>
      </c>
      <c r="E9">
        <v>20.135999999999999</v>
      </c>
      <c r="F9" s="7">
        <f t="shared" si="0"/>
        <v>547.56900000000007</v>
      </c>
      <c r="G9">
        <v>29.588999999999999</v>
      </c>
      <c r="H9">
        <v>2.617</v>
      </c>
      <c r="I9">
        <v>-44109.39</v>
      </c>
      <c r="J9">
        <v>28634.2</v>
      </c>
      <c r="K9">
        <v>567.70500000000004</v>
      </c>
    </row>
    <row r="10" spans="1:21" x14ac:dyDescent="0.3">
      <c r="A10" s="2">
        <v>43256</v>
      </c>
      <c r="B10" s="3">
        <v>0.50850694444444444</v>
      </c>
      <c r="C10">
        <v>268</v>
      </c>
      <c r="D10">
        <v>65.87</v>
      </c>
      <c r="E10">
        <v>22.071000000000002</v>
      </c>
      <c r="F10" s="7">
        <f t="shared" si="0"/>
        <v>545.63400000000001</v>
      </c>
      <c r="G10">
        <v>29.588999999999999</v>
      </c>
      <c r="H10">
        <v>2.617</v>
      </c>
      <c r="I10">
        <v>-44394.85</v>
      </c>
      <c r="J10">
        <v>27635.18</v>
      </c>
      <c r="K10">
        <v>567.70500000000004</v>
      </c>
    </row>
    <row r="11" spans="1:21" x14ac:dyDescent="0.3">
      <c r="A11" s="2">
        <v>43256</v>
      </c>
      <c r="B11" s="3">
        <v>0.50900462962962967</v>
      </c>
      <c r="C11">
        <v>311</v>
      </c>
      <c r="D11">
        <v>61.7</v>
      </c>
      <c r="E11">
        <v>24.896999999999998</v>
      </c>
      <c r="F11" s="7">
        <f t="shared" si="0"/>
        <v>542.80799999999999</v>
      </c>
      <c r="G11">
        <v>29.588999999999999</v>
      </c>
      <c r="H11">
        <v>2.617</v>
      </c>
      <c r="I11">
        <v>-44727.08</v>
      </c>
      <c r="J11">
        <v>25693.85</v>
      </c>
      <c r="K11">
        <v>567.70500000000004</v>
      </c>
    </row>
    <row r="12" spans="1:21" x14ac:dyDescent="0.3">
      <c r="A12" s="2">
        <v>43256</v>
      </c>
      <c r="B12" s="3">
        <v>0.50945601851851852</v>
      </c>
      <c r="C12">
        <v>350</v>
      </c>
      <c r="D12">
        <v>59.44</v>
      </c>
      <c r="E12">
        <v>27.719000000000001</v>
      </c>
      <c r="F12" s="7">
        <f t="shared" si="0"/>
        <v>539.98599999999999</v>
      </c>
      <c r="G12">
        <v>29.588999999999999</v>
      </c>
      <c r="H12">
        <v>2.5880000000000001</v>
      </c>
      <c r="I12">
        <v>-44614.58</v>
      </c>
      <c r="J12">
        <v>24603.14</v>
      </c>
      <c r="K12">
        <v>567.70500000000004</v>
      </c>
    </row>
    <row r="13" spans="1:21" x14ac:dyDescent="0.3">
      <c r="A13" s="2">
        <v>43256</v>
      </c>
      <c r="B13" s="3">
        <v>0.50981481481481483</v>
      </c>
      <c r="C13">
        <v>381</v>
      </c>
      <c r="D13">
        <v>58.22</v>
      </c>
      <c r="E13">
        <v>31.048999999999999</v>
      </c>
      <c r="F13" s="7">
        <f t="shared" si="0"/>
        <v>536.65600000000006</v>
      </c>
      <c r="G13">
        <v>29.588999999999999</v>
      </c>
      <c r="H13">
        <v>2.617</v>
      </c>
      <c r="I13">
        <v>-44530.55</v>
      </c>
      <c r="J13">
        <v>23336.89</v>
      </c>
      <c r="K13">
        <v>567.70500000000004</v>
      </c>
    </row>
    <row r="14" spans="1:21" x14ac:dyDescent="0.3">
      <c r="A14" s="2">
        <v>43256</v>
      </c>
      <c r="B14" s="3">
        <v>0.51026620370370368</v>
      </c>
      <c r="C14">
        <v>420</v>
      </c>
      <c r="D14">
        <v>57.67</v>
      </c>
      <c r="E14">
        <v>33.81</v>
      </c>
      <c r="F14" s="7">
        <f t="shared" si="0"/>
        <v>533.89499999999998</v>
      </c>
      <c r="G14">
        <v>29.588999999999999</v>
      </c>
      <c r="H14">
        <v>2.617</v>
      </c>
      <c r="I14">
        <v>-44341.48</v>
      </c>
      <c r="J14">
        <v>22997.46</v>
      </c>
      <c r="K14">
        <v>567.70500000000004</v>
      </c>
    </row>
    <row r="15" spans="1:21" x14ac:dyDescent="0.3">
      <c r="A15" s="2">
        <v>43256</v>
      </c>
      <c r="B15" s="3">
        <v>0.510625</v>
      </c>
      <c r="C15">
        <v>451</v>
      </c>
      <c r="D15">
        <v>57.18</v>
      </c>
      <c r="E15">
        <v>36.795999999999999</v>
      </c>
      <c r="F15" s="7">
        <f t="shared" si="0"/>
        <v>530.90899999999999</v>
      </c>
      <c r="G15">
        <v>29.588999999999999</v>
      </c>
      <c r="H15">
        <v>2.5880000000000001</v>
      </c>
      <c r="I15">
        <v>-44165.1</v>
      </c>
      <c r="J15">
        <v>21730.73</v>
      </c>
      <c r="K15">
        <v>567.70500000000004</v>
      </c>
    </row>
    <row r="16" spans="1:21" x14ac:dyDescent="0.3">
      <c r="A16" s="2">
        <v>43256</v>
      </c>
      <c r="B16" s="3">
        <v>0.51071759259259253</v>
      </c>
      <c r="C16">
        <v>459</v>
      </c>
      <c r="D16">
        <v>57.2</v>
      </c>
      <c r="E16">
        <v>36.799999999999997</v>
      </c>
      <c r="F16" s="7">
        <f t="shared" si="0"/>
        <v>530.90500000000009</v>
      </c>
      <c r="G16">
        <v>29.588999999999999</v>
      </c>
      <c r="H16">
        <v>2.5880000000000001</v>
      </c>
      <c r="I16">
        <v>-44141.88</v>
      </c>
      <c r="J16">
        <v>21802.959999999999</v>
      </c>
      <c r="K16">
        <v>567.70500000000004</v>
      </c>
    </row>
    <row r="17" spans="1:11" x14ac:dyDescent="0.3">
      <c r="A17" s="2">
        <v>43256</v>
      </c>
      <c r="B17" s="3">
        <v>0.51112268518518522</v>
      </c>
      <c r="C17">
        <v>494</v>
      </c>
      <c r="D17">
        <v>56.98</v>
      </c>
      <c r="E17">
        <v>39.603000000000002</v>
      </c>
      <c r="F17" s="7">
        <f t="shared" si="0"/>
        <v>528.10200000000009</v>
      </c>
      <c r="G17">
        <v>29.588999999999999</v>
      </c>
      <c r="H17">
        <v>2.5880000000000001</v>
      </c>
      <c r="I17">
        <v>-43965.16</v>
      </c>
      <c r="J17">
        <v>20861.39</v>
      </c>
      <c r="K17">
        <v>567.70500000000004</v>
      </c>
    </row>
    <row r="18" spans="1:11" x14ac:dyDescent="0.3">
      <c r="A18" s="2">
        <v>43256</v>
      </c>
      <c r="B18" s="3">
        <v>0.51121527777777775</v>
      </c>
      <c r="C18">
        <v>502</v>
      </c>
      <c r="D18">
        <v>56.98</v>
      </c>
      <c r="E18">
        <v>39.637999999999998</v>
      </c>
      <c r="F18" s="7">
        <f t="shared" si="0"/>
        <v>528.06700000000001</v>
      </c>
      <c r="G18">
        <v>29.588999999999999</v>
      </c>
      <c r="H18">
        <v>2.5880000000000001</v>
      </c>
      <c r="I18">
        <v>-44042.37</v>
      </c>
      <c r="J18">
        <v>20826.599999999999</v>
      </c>
      <c r="K18">
        <v>567.70500000000004</v>
      </c>
    </row>
    <row r="19" spans="1:11" x14ac:dyDescent="0.3">
      <c r="A19" s="2">
        <v>43256</v>
      </c>
      <c r="B19" s="3">
        <v>0.51158564814814811</v>
      </c>
      <c r="C19">
        <v>534</v>
      </c>
      <c r="D19">
        <v>56.44</v>
      </c>
      <c r="E19">
        <v>50.012</v>
      </c>
      <c r="F19" s="7">
        <f t="shared" si="0"/>
        <v>517.69299999999998</v>
      </c>
      <c r="G19">
        <v>29.588999999999999</v>
      </c>
      <c r="H19">
        <v>2.5880000000000001</v>
      </c>
      <c r="I19">
        <v>-43682.52</v>
      </c>
      <c r="J19">
        <v>21805.64</v>
      </c>
      <c r="K19">
        <v>567.70500000000004</v>
      </c>
    </row>
    <row r="20" spans="1:11" x14ac:dyDescent="0.3">
      <c r="A20" s="2">
        <v>43256</v>
      </c>
      <c r="B20" s="3">
        <v>0.51171296296296298</v>
      </c>
      <c r="C20">
        <v>545</v>
      </c>
      <c r="D20">
        <v>56.43</v>
      </c>
      <c r="E20">
        <v>50.048999999999999</v>
      </c>
      <c r="F20" s="7">
        <f t="shared" si="0"/>
        <v>517.65600000000006</v>
      </c>
      <c r="G20">
        <v>29.588999999999999</v>
      </c>
      <c r="H20">
        <v>2.5880000000000001</v>
      </c>
      <c r="I20">
        <v>-43744.68</v>
      </c>
      <c r="J20">
        <v>21813.57</v>
      </c>
      <c r="K20">
        <v>567.70500000000004</v>
      </c>
    </row>
    <row r="21" spans="1:11" x14ac:dyDescent="0.3">
      <c r="A21" s="2">
        <v>43256</v>
      </c>
      <c r="B21" s="3">
        <v>0.51216435185185183</v>
      </c>
      <c r="C21">
        <v>584</v>
      </c>
      <c r="D21">
        <v>55.61</v>
      </c>
      <c r="E21">
        <v>60.298999999999999</v>
      </c>
      <c r="F21" s="7">
        <f t="shared" si="0"/>
        <v>507.40600000000006</v>
      </c>
      <c r="G21">
        <v>29.588999999999999</v>
      </c>
      <c r="H21">
        <v>2.5880000000000001</v>
      </c>
      <c r="I21">
        <v>-43361.64</v>
      </c>
      <c r="J21">
        <v>21021.32</v>
      </c>
      <c r="K21">
        <v>567.70500000000004</v>
      </c>
    </row>
    <row r="22" spans="1:11" x14ac:dyDescent="0.3">
      <c r="A22" s="2">
        <v>43256</v>
      </c>
      <c r="B22" s="3">
        <v>0.51253472222222218</v>
      </c>
      <c r="C22">
        <v>616</v>
      </c>
      <c r="D22">
        <v>55.2</v>
      </c>
      <c r="E22">
        <v>69.210999999999999</v>
      </c>
      <c r="F22" s="7">
        <f t="shared" si="0"/>
        <v>498.49400000000003</v>
      </c>
      <c r="G22">
        <v>29.588999999999999</v>
      </c>
      <c r="H22">
        <v>2.5880000000000001</v>
      </c>
      <c r="I22">
        <v>-43127.39</v>
      </c>
      <c r="J22">
        <v>20982.42</v>
      </c>
      <c r="K22">
        <v>567.70500000000004</v>
      </c>
    </row>
    <row r="23" spans="1:11" x14ac:dyDescent="0.3">
      <c r="A23" s="2">
        <v>43256</v>
      </c>
      <c r="B23" s="3">
        <v>0.5128935185185185</v>
      </c>
      <c r="C23">
        <v>647</v>
      </c>
      <c r="D23">
        <v>54.72</v>
      </c>
      <c r="E23">
        <v>80.316000000000003</v>
      </c>
      <c r="F23" s="7">
        <f t="shared" si="0"/>
        <v>487.38900000000001</v>
      </c>
      <c r="G23">
        <v>29.588999999999999</v>
      </c>
      <c r="H23">
        <v>2.5880000000000001</v>
      </c>
      <c r="I23">
        <v>-43026.23</v>
      </c>
      <c r="J23">
        <v>21316.15</v>
      </c>
      <c r="K23">
        <v>567.70500000000004</v>
      </c>
    </row>
    <row r="24" spans="1:11" x14ac:dyDescent="0.3">
      <c r="A24" s="2">
        <v>43256</v>
      </c>
      <c r="B24" s="3">
        <v>0.51325231481481481</v>
      </c>
      <c r="C24">
        <v>678</v>
      </c>
      <c r="D24">
        <v>54.25</v>
      </c>
      <c r="E24">
        <v>88.683000000000007</v>
      </c>
      <c r="F24" s="7">
        <f t="shared" si="0"/>
        <v>479.02200000000005</v>
      </c>
      <c r="G24">
        <v>29.588999999999999</v>
      </c>
      <c r="H24">
        <v>2.5880000000000001</v>
      </c>
      <c r="I24">
        <v>-42684.800000000003</v>
      </c>
      <c r="J24">
        <v>21226.52</v>
      </c>
      <c r="K24">
        <v>567.70500000000004</v>
      </c>
    </row>
    <row r="25" spans="1:11" x14ac:dyDescent="0.3">
      <c r="A25" s="2">
        <v>43256</v>
      </c>
      <c r="B25" s="3">
        <v>0.51375000000000004</v>
      </c>
      <c r="C25">
        <v>721</v>
      </c>
      <c r="D25">
        <v>53.11</v>
      </c>
      <c r="E25">
        <v>100.363</v>
      </c>
      <c r="F25" s="7">
        <f t="shared" si="0"/>
        <v>467.34200000000004</v>
      </c>
      <c r="G25">
        <v>29.588999999999999</v>
      </c>
      <c r="H25">
        <v>2.5880000000000001</v>
      </c>
      <c r="I25">
        <v>-42523.47</v>
      </c>
      <c r="J25">
        <v>22144.16</v>
      </c>
      <c r="K25">
        <v>567.70500000000004</v>
      </c>
    </row>
    <row r="26" spans="1:11" x14ac:dyDescent="0.3">
      <c r="A26" s="2">
        <v>43256</v>
      </c>
      <c r="B26" s="3">
        <v>0.51420138888888889</v>
      </c>
      <c r="C26">
        <v>760</v>
      </c>
      <c r="D26">
        <v>51.91</v>
      </c>
      <c r="E26">
        <v>109.955</v>
      </c>
      <c r="F26" s="7">
        <f t="shared" si="0"/>
        <v>457.75000000000006</v>
      </c>
      <c r="G26">
        <v>29.588999999999999</v>
      </c>
      <c r="H26">
        <v>2.5880000000000001</v>
      </c>
      <c r="I26">
        <v>-42456.13</v>
      </c>
      <c r="J26">
        <v>22983.71</v>
      </c>
      <c r="K26">
        <v>567.70500000000004</v>
      </c>
    </row>
    <row r="27" spans="1:11" x14ac:dyDescent="0.3">
      <c r="A27" s="2">
        <v>43256</v>
      </c>
      <c r="B27" s="3">
        <v>0.51451388888888883</v>
      </c>
      <c r="C27">
        <v>787</v>
      </c>
      <c r="D27">
        <v>51.15</v>
      </c>
      <c r="E27">
        <v>120.048</v>
      </c>
      <c r="F27" s="7">
        <f t="shared" si="0"/>
        <v>447.65700000000004</v>
      </c>
      <c r="G27">
        <v>29.588999999999999</v>
      </c>
      <c r="H27">
        <v>2.5880000000000001</v>
      </c>
      <c r="I27">
        <v>-42197.63</v>
      </c>
      <c r="J27">
        <v>25143.16</v>
      </c>
      <c r="K27">
        <v>567.70500000000004</v>
      </c>
    </row>
    <row r="28" spans="1:11" x14ac:dyDescent="0.3">
      <c r="A28" s="2">
        <v>43256</v>
      </c>
      <c r="B28" s="3">
        <v>0.51479166666666665</v>
      </c>
      <c r="C28">
        <v>811</v>
      </c>
      <c r="D28">
        <v>50.56</v>
      </c>
      <c r="E28">
        <v>129.93899999999999</v>
      </c>
      <c r="F28" s="7">
        <f t="shared" si="0"/>
        <v>437.76600000000008</v>
      </c>
      <c r="G28">
        <v>29.588999999999999</v>
      </c>
      <c r="H28">
        <v>2.5880000000000001</v>
      </c>
      <c r="I28">
        <v>-41925.81</v>
      </c>
      <c r="J28">
        <v>25657.56</v>
      </c>
      <c r="K28">
        <v>567.70500000000004</v>
      </c>
    </row>
    <row r="29" spans="1:11" x14ac:dyDescent="0.3">
      <c r="A29" s="2">
        <v>43256</v>
      </c>
      <c r="B29" s="3">
        <v>0.51515046296296296</v>
      </c>
      <c r="C29">
        <v>842</v>
      </c>
      <c r="D29">
        <v>50.45</v>
      </c>
      <c r="E29">
        <v>140.02799999999999</v>
      </c>
      <c r="F29" s="7">
        <f t="shared" si="0"/>
        <v>427.67700000000002</v>
      </c>
      <c r="G29">
        <v>29.588999999999999</v>
      </c>
      <c r="H29">
        <v>2.5880000000000001</v>
      </c>
      <c r="I29">
        <v>-41828.25</v>
      </c>
      <c r="J29">
        <v>25734.18</v>
      </c>
      <c r="K29">
        <v>567.70500000000004</v>
      </c>
    </row>
    <row r="30" spans="1:11" x14ac:dyDescent="0.3">
      <c r="A30" s="2">
        <v>43256</v>
      </c>
      <c r="B30" s="3">
        <v>0.51560185185185181</v>
      </c>
      <c r="C30">
        <v>881</v>
      </c>
      <c r="D30">
        <v>50.31</v>
      </c>
      <c r="E30">
        <v>149.53399999999999</v>
      </c>
      <c r="F30" s="7">
        <f t="shared" si="0"/>
        <v>418.17100000000005</v>
      </c>
      <c r="G30">
        <v>29.588999999999999</v>
      </c>
      <c r="H30">
        <v>2.5880000000000001</v>
      </c>
      <c r="I30">
        <v>-41692.92</v>
      </c>
      <c r="J30">
        <v>25559.97</v>
      </c>
      <c r="K30">
        <v>567.70500000000004</v>
      </c>
    </row>
    <row r="31" spans="1:11" x14ac:dyDescent="0.3">
      <c r="A31" s="2">
        <v>43256</v>
      </c>
      <c r="B31" s="3">
        <v>0.51583333333333337</v>
      </c>
      <c r="C31">
        <v>901</v>
      </c>
      <c r="D31">
        <v>50.31</v>
      </c>
      <c r="E31">
        <v>149.07499999999999</v>
      </c>
      <c r="F31" s="7">
        <f t="shared" si="0"/>
        <v>418.63000000000005</v>
      </c>
      <c r="G31">
        <v>29.588999999999999</v>
      </c>
      <c r="H31">
        <v>2.5880000000000001</v>
      </c>
      <c r="I31">
        <v>-41786.949999999997</v>
      </c>
      <c r="J31">
        <v>25553.73</v>
      </c>
      <c r="K31">
        <v>567.70500000000004</v>
      </c>
    </row>
    <row r="32" spans="1:11" x14ac:dyDescent="0.3">
      <c r="A32" s="2">
        <v>43256</v>
      </c>
      <c r="B32" s="3">
        <v>0.51633101851851848</v>
      </c>
      <c r="C32">
        <v>944</v>
      </c>
      <c r="D32">
        <v>50.14</v>
      </c>
      <c r="E32">
        <v>159.75899999999999</v>
      </c>
      <c r="F32" s="7">
        <f t="shared" si="0"/>
        <v>407.94600000000003</v>
      </c>
      <c r="G32">
        <v>29.588999999999999</v>
      </c>
      <c r="H32">
        <v>2.5579999999999998</v>
      </c>
      <c r="I32">
        <v>-41410.54</v>
      </c>
      <c r="J32">
        <v>25338.25</v>
      </c>
      <c r="K32">
        <v>567.70500000000004</v>
      </c>
    </row>
    <row r="33" spans="1:11" x14ac:dyDescent="0.3">
      <c r="A33" s="2">
        <v>43256</v>
      </c>
      <c r="B33" s="3">
        <v>0.51645833333333335</v>
      </c>
      <c r="C33">
        <v>955</v>
      </c>
      <c r="D33">
        <v>50.15</v>
      </c>
      <c r="E33">
        <v>159.827</v>
      </c>
      <c r="F33" s="7">
        <f t="shared" si="0"/>
        <v>407.87800000000004</v>
      </c>
      <c r="G33">
        <v>29.588999999999999</v>
      </c>
      <c r="H33">
        <v>2.5579999999999998</v>
      </c>
      <c r="I33">
        <v>-41496.33</v>
      </c>
      <c r="J33">
        <v>25330.959999999999</v>
      </c>
      <c r="K33">
        <v>567.70500000000004</v>
      </c>
    </row>
    <row r="34" spans="1:11" x14ac:dyDescent="0.3">
      <c r="A34" s="2">
        <v>43256</v>
      </c>
      <c r="B34" s="3">
        <v>0.51682870370370371</v>
      </c>
      <c r="C34">
        <v>987</v>
      </c>
      <c r="D34">
        <v>49.96</v>
      </c>
      <c r="E34">
        <v>170.06299999999999</v>
      </c>
      <c r="F34" s="7">
        <f t="shared" si="0"/>
        <v>397.64200000000005</v>
      </c>
      <c r="G34">
        <v>29.588999999999999</v>
      </c>
      <c r="H34">
        <v>2.5579999999999998</v>
      </c>
      <c r="I34">
        <v>-41205.599999999999</v>
      </c>
      <c r="J34">
        <v>25169.25</v>
      </c>
      <c r="K34">
        <v>567.70500000000004</v>
      </c>
    </row>
    <row r="35" spans="1:11" x14ac:dyDescent="0.3">
      <c r="A35" s="2">
        <v>43256</v>
      </c>
      <c r="B35" s="3">
        <v>0.51718750000000002</v>
      </c>
      <c r="C35">
        <v>1018</v>
      </c>
      <c r="D35">
        <v>49.91</v>
      </c>
      <c r="E35">
        <v>180.745</v>
      </c>
      <c r="F35" s="7">
        <f t="shared" si="0"/>
        <v>386.96000000000004</v>
      </c>
      <c r="G35">
        <v>29.588999999999999</v>
      </c>
      <c r="H35">
        <v>2.5579999999999998</v>
      </c>
      <c r="I35">
        <v>-40981.449999999997</v>
      </c>
      <c r="J35">
        <v>25207.49</v>
      </c>
      <c r="K35">
        <v>567.70500000000004</v>
      </c>
    </row>
    <row r="36" spans="1:11" x14ac:dyDescent="0.3">
      <c r="A36" s="2">
        <v>43256</v>
      </c>
      <c r="B36" s="3">
        <v>0.51818287037037036</v>
      </c>
      <c r="C36">
        <v>1104</v>
      </c>
      <c r="D36">
        <v>49.93</v>
      </c>
      <c r="E36">
        <v>179.33</v>
      </c>
      <c r="F36" s="7">
        <f t="shared" si="0"/>
        <v>388.375</v>
      </c>
      <c r="G36">
        <v>29.588999999999999</v>
      </c>
      <c r="H36">
        <v>2.5579999999999998</v>
      </c>
      <c r="I36">
        <v>-40881.550000000003</v>
      </c>
      <c r="J36">
        <v>25233.82</v>
      </c>
      <c r="K36">
        <v>567.70500000000004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6189-182A-4956-B2E4-4AD2F4F051D4}">
  <sheetPr codeName="Sheet48"/>
  <dimension ref="A1:U37"/>
  <sheetViews>
    <sheetView workbookViewId="0">
      <pane ySplit="1" topLeftCell="A1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43272</v>
      </c>
      <c r="B2" s="3">
        <v>0.35821759259259256</v>
      </c>
      <c r="C2">
        <v>90</v>
      </c>
      <c r="D2">
        <v>74.22</v>
      </c>
      <c r="E2">
        <v>0.95899999999999996</v>
      </c>
      <c r="F2" s="8">
        <f>K2-E2</f>
        <v>567.351</v>
      </c>
      <c r="G2">
        <v>29.588999999999999</v>
      </c>
      <c r="H2">
        <v>2.7050000000000001</v>
      </c>
      <c r="I2">
        <v>-49659.61</v>
      </c>
      <c r="J2">
        <v>31508.400000000001</v>
      </c>
      <c r="K2">
        <v>568.30999999999995</v>
      </c>
      <c r="L2">
        <v>474.24400000000003</v>
      </c>
      <c r="M2">
        <v>-2.8</v>
      </c>
      <c r="N2">
        <v>1801</v>
      </c>
      <c r="O2">
        <v>802</v>
      </c>
      <c r="P2">
        <v>1932</v>
      </c>
      <c r="Q2">
        <v>0</v>
      </c>
      <c r="R2">
        <v>410</v>
      </c>
      <c r="S2">
        <v>90</v>
      </c>
      <c r="T2">
        <v>0.6</v>
      </c>
    </row>
    <row r="3" spans="1:21" x14ac:dyDescent="0.3">
      <c r="A3" s="2">
        <v>43272</v>
      </c>
      <c r="B3" s="3">
        <v>0.35857638888888888</v>
      </c>
      <c r="C3">
        <v>121</v>
      </c>
      <c r="D3">
        <v>74.23</v>
      </c>
      <c r="E3">
        <v>3.6960000000000002</v>
      </c>
      <c r="F3" s="8">
        <f t="shared" ref="F3:F37" si="0">K3-E3</f>
        <v>564.61399999999992</v>
      </c>
      <c r="G3">
        <v>29.588999999999999</v>
      </c>
      <c r="H3">
        <v>2.7050000000000001</v>
      </c>
      <c r="I3">
        <v>-44755.14</v>
      </c>
      <c r="J3">
        <v>31697.55</v>
      </c>
      <c r="K3">
        <v>568.30999999999995</v>
      </c>
    </row>
    <row r="4" spans="1:21" x14ac:dyDescent="0.3">
      <c r="A4" s="2">
        <v>43272</v>
      </c>
      <c r="B4" s="3">
        <v>0.35910879629629627</v>
      </c>
      <c r="C4">
        <v>167</v>
      </c>
      <c r="D4">
        <v>74.23</v>
      </c>
      <c r="E4">
        <v>6.9109999999999996</v>
      </c>
      <c r="F4" s="8">
        <f t="shared" si="0"/>
        <v>561.399</v>
      </c>
      <c r="G4">
        <v>29.588999999999999</v>
      </c>
      <c r="H4">
        <v>2.7050000000000001</v>
      </c>
      <c r="I4">
        <v>-39121.81</v>
      </c>
      <c r="J4">
        <v>31696.2</v>
      </c>
      <c r="K4">
        <v>568.30999999999995</v>
      </c>
    </row>
    <row r="5" spans="1:21" x14ac:dyDescent="0.3">
      <c r="A5" s="2">
        <v>43272</v>
      </c>
      <c r="B5" s="3">
        <v>0.35920138888888892</v>
      </c>
      <c r="C5">
        <v>175</v>
      </c>
      <c r="D5">
        <v>74.23</v>
      </c>
      <c r="E5">
        <v>7.1079999999999997</v>
      </c>
      <c r="F5" s="8">
        <f t="shared" si="0"/>
        <v>561.202</v>
      </c>
      <c r="G5">
        <v>29.588999999999999</v>
      </c>
      <c r="H5">
        <v>2.7050000000000001</v>
      </c>
      <c r="I5">
        <v>-38801.82</v>
      </c>
      <c r="J5">
        <v>31654.99</v>
      </c>
      <c r="K5">
        <v>568.30999999999995</v>
      </c>
    </row>
    <row r="6" spans="1:21" x14ac:dyDescent="0.3">
      <c r="A6" s="2">
        <v>43272</v>
      </c>
      <c r="B6" s="3">
        <v>0.35951388888888891</v>
      </c>
      <c r="C6">
        <v>202</v>
      </c>
      <c r="D6">
        <v>74.23</v>
      </c>
      <c r="E6">
        <v>10.009</v>
      </c>
      <c r="F6" s="8">
        <f t="shared" si="0"/>
        <v>558.30099999999993</v>
      </c>
      <c r="G6">
        <v>29.588999999999999</v>
      </c>
      <c r="H6">
        <v>2.7050000000000001</v>
      </c>
      <c r="I6">
        <v>-38139.58</v>
      </c>
      <c r="J6">
        <v>31627.16</v>
      </c>
      <c r="K6">
        <v>568.30999999999995</v>
      </c>
    </row>
    <row r="7" spans="1:21" x14ac:dyDescent="0.3">
      <c r="A7" s="2">
        <v>43272</v>
      </c>
      <c r="B7" s="3">
        <v>0.3598263888888889</v>
      </c>
      <c r="C7">
        <v>229</v>
      </c>
      <c r="D7">
        <v>74.239999999999995</v>
      </c>
      <c r="E7">
        <v>12.843999999999999</v>
      </c>
      <c r="F7" s="8">
        <f t="shared" si="0"/>
        <v>555.46599999999989</v>
      </c>
      <c r="G7">
        <v>29.588999999999999</v>
      </c>
      <c r="H7">
        <v>2.7050000000000001</v>
      </c>
      <c r="I7">
        <v>-38176.57</v>
      </c>
      <c r="J7">
        <v>31626.71</v>
      </c>
      <c r="K7">
        <v>568.30999999999995</v>
      </c>
    </row>
    <row r="8" spans="1:21" x14ac:dyDescent="0.3">
      <c r="A8" s="2">
        <v>43272</v>
      </c>
      <c r="B8" s="3">
        <v>0.36013888888888884</v>
      </c>
      <c r="C8">
        <v>256</v>
      </c>
      <c r="D8">
        <v>74.23</v>
      </c>
      <c r="E8">
        <v>15.284000000000001</v>
      </c>
      <c r="F8" s="8">
        <f t="shared" si="0"/>
        <v>553.02599999999995</v>
      </c>
      <c r="G8">
        <v>29.588999999999999</v>
      </c>
      <c r="H8">
        <v>2.7050000000000001</v>
      </c>
      <c r="I8">
        <v>-38079.96</v>
      </c>
      <c r="J8">
        <v>31626.3</v>
      </c>
      <c r="K8">
        <v>568.30999999999995</v>
      </c>
    </row>
    <row r="9" spans="1:21" x14ac:dyDescent="0.3">
      <c r="A9" s="2">
        <v>43272</v>
      </c>
      <c r="B9" s="3">
        <v>0.36031250000000004</v>
      </c>
      <c r="C9">
        <v>271</v>
      </c>
      <c r="D9">
        <v>74.239999999999995</v>
      </c>
      <c r="E9">
        <v>16.074999999999999</v>
      </c>
      <c r="F9" s="8">
        <f t="shared" si="0"/>
        <v>552.2349999999999</v>
      </c>
      <c r="G9">
        <v>29.588999999999999</v>
      </c>
      <c r="H9">
        <v>2.7050000000000001</v>
      </c>
      <c r="I9">
        <v>-38444.410000000003</v>
      </c>
      <c r="J9">
        <v>31598.85</v>
      </c>
      <c r="K9">
        <v>568.30999999999995</v>
      </c>
    </row>
    <row r="10" spans="1:21" x14ac:dyDescent="0.3">
      <c r="A10" s="2">
        <v>43272</v>
      </c>
      <c r="B10" s="3">
        <v>0.3608912037037037</v>
      </c>
      <c r="C10">
        <v>321</v>
      </c>
      <c r="D10">
        <v>73.349999999999994</v>
      </c>
      <c r="E10">
        <v>18.885999999999999</v>
      </c>
      <c r="F10" s="8">
        <f t="shared" si="0"/>
        <v>549.42399999999998</v>
      </c>
      <c r="G10">
        <v>29.588999999999999</v>
      </c>
      <c r="H10">
        <v>2.7050000000000001</v>
      </c>
      <c r="I10">
        <v>-38840.75</v>
      </c>
      <c r="J10">
        <v>30919.18</v>
      </c>
      <c r="K10">
        <v>568.30999999999995</v>
      </c>
    </row>
    <row r="11" spans="1:21" x14ac:dyDescent="0.3">
      <c r="A11" s="2">
        <v>43272</v>
      </c>
      <c r="B11" s="3">
        <v>0.36120370370370369</v>
      </c>
      <c r="C11">
        <v>348</v>
      </c>
      <c r="D11">
        <v>68.55</v>
      </c>
      <c r="E11">
        <v>22.08</v>
      </c>
      <c r="F11" s="8">
        <f t="shared" si="0"/>
        <v>546.2299999999999</v>
      </c>
      <c r="G11">
        <v>29.588999999999999</v>
      </c>
      <c r="H11">
        <v>2.7050000000000001</v>
      </c>
      <c r="I11">
        <v>-39564.83</v>
      </c>
      <c r="J11">
        <v>27436.75</v>
      </c>
      <c r="K11">
        <v>568.30999999999995</v>
      </c>
    </row>
    <row r="12" spans="1:21" x14ac:dyDescent="0.3">
      <c r="A12" s="2">
        <v>43272</v>
      </c>
      <c r="B12" s="3">
        <v>0.361875</v>
      </c>
      <c r="C12">
        <v>406</v>
      </c>
      <c r="D12">
        <v>65.45</v>
      </c>
      <c r="E12">
        <v>25.056999999999999</v>
      </c>
      <c r="F12" s="8">
        <f t="shared" si="0"/>
        <v>543.25299999999993</v>
      </c>
      <c r="G12">
        <v>29.588999999999999</v>
      </c>
      <c r="H12">
        <v>2.6760000000000002</v>
      </c>
      <c r="I12">
        <v>-39659.35</v>
      </c>
      <c r="J12">
        <v>25858.63</v>
      </c>
      <c r="K12">
        <v>568.30999999999995</v>
      </c>
    </row>
    <row r="13" spans="1:21" x14ac:dyDescent="0.3">
      <c r="A13" s="2">
        <v>43272</v>
      </c>
      <c r="B13" s="3">
        <v>0.36201388888888886</v>
      </c>
      <c r="C13">
        <v>418</v>
      </c>
      <c r="D13">
        <v>65.47</v>
      </c>
      <c r="E13">
        <v>25.050999999999998</v>
      </c>
      <c r="F13" s="8">
        <f t="shared" si="0"/>
        <v>543.2589999999999</v>
      </c>
      <c r="G13">
        <v>29.588999999999999</v>
      </c>
      <c r="H13">
        <v>2.7050000000000001</v>
      </c>
      <c r="I13">
        <v>-39757.35</v>
      </c>
      <c r="J13">
        <v>25822.39</v>
      </c>
      <c r="K13">
        <v>568.30999999999995</v>
      </c>
    </row>
    <row r="14" spans="1:21" x14ac:dyDescent="0.3">
      <c r="A14" s="2">
        <v>43272</v>
      </c>
      <c r="B14" s="3">
        <v>0.36281249999999998</v>
      </c>
      <c r="C14">
        <v>487</v>
      </c>
      <c r="D14">
        <v>59.54</v>
      </c>
      <c r="E14">
        <v>35.082000000000001</v>
      </c>
      <c r="F14" s="8">
        <f t="shared" si="0"/>
        <v>533.22799999999995</v>
      </c>
      <c r="G14">
        <v>29.588999999999999</v>
      </c>
      <c r="H14">
        <v>2.6760000000000002</v>
      </c>
      <c r="I14">
        <v>-39784.959999999999</v>
      </c>
      <c r="J14">
        <v>19917.36</v>
      </c>
      <c r="K14">
        <v>568.30999999999995</v>
      </c>
    </row>
    <row r="15" spans="1:21" x14ac:dyDescent="0.3">
      <c r="A15" s="2">
        <v>43272</v>
      </c>
      <c r="B15" s="3">
        <v>0.3633912037037037</v>
      </c>
      <c r="C15">
        <v>537</v>
      </c>
      <c r="D15">
        <v>58.6</v>
      </c>
      <c r="E15">
        <v>44.811</v>
      </c>
      <c r="F15" s="8">
        <f t="shared" si="0"/>
        <v>523.49899999999991</v>
      </c>
      <c r="G15">
        <v>29.588999999999999</v>
      </c>
      <c r="H15">
        <v>2.6760000000000002</v>
      </c>
      <c r="I15">
        <v>-39659.99</v>
      </c>
      <c r="J15">
        <v>20923.61</v>
      </c>
      <c r="K15">
        <v>568.30999999999995</v>
      </c>
    </row>
    <row r="16" spans="1:21" x14ac:dyDescent="0.3">
      <c r="A16" s="2">
        <v>43272</v>
      </c>
      <c r="B16" s="3">
        <v>0.36388888888888887</v>
      </c>
      <c r="C16">
        <v>580</v>
      </c>
      <c r="D16">
        <v>57.7</v>
      </c>
      <c r="E16">
        <v>54.805999999999997</v>
      </c>
      <c r="F16" s="8">
        <f t="shared" si="0"/>
        <v>513.50399999999991</v>
      </c>
      <c r="G16">
        <v>29.588999999999999</v>
      </c>
      <c r="H16">
        <v>2.6760000000000002</v>
      </c>
      <c r="I16">
        <v>-39495.64</v>
      </c>
      <c r="J16">
        <v>20036.41</v>
      </c>
      <c r="K16">
        <v>568.30999999999995</v>
      </c>
    </row>
    <row r="17" spans="1:11" x14ac:dyDescent="0.3">
      <c r="A17" s="2">
        <v>43272</v>
      </c>
      <c r="B17" s="3">
        <v>0.36432870370370374</v>
      </c>
      <c r="C17">
        <v>618</v>
      </c>
      <c r="D17">
        <v>57.24</v>
      </c>
      <c r="E17">
        <v>65.058000000000007</v>
      </c>
      <c r="F17" s="8">
        <f t="shared" si="0"/>
        <v>503.25199999999995</v>
      </c>
      <c r="G17">
        <v>29.588999999999999</v>
      </c>
      <c r="H17">
        <v>2.6760000000000002</v>
      </c>
      <c r="I17">
        <v>-39467.54</v>
      </c>
      <c r="J17">
        <v>20673.97</v>
      </c>
      <c r="K17">
        <v>568.30999999999995</v>
      </c>
    </row>
    <row r="18" spans="1:11" x14ac:dyDescent="0.3">
      <c r="A18" s="2">
        <v>43272</v>
      </c>
      <c r="B18" s="3">
        <v>0.36456018518518518</v>
      </c>
      <c r="C18">
        <v>638</v>
      </c>
      <c r="D18">
        <v>56.13</v>
      </c>
      <c r="E18">
        <v>77.129000000000005</v>
      </c>
      <c r="F18" s="8">
        <f t="shared" si="0"/>
        <v>491.18099999999993</v>
      </c>
      <c r="G18">
        <v>29.588999999999999</v>
      </c>
      <c r="H18">
        <v>2.6760000000000002</v>
      </c>
      <c r="I18">
        <v>-39190.910000000003</v>
      </c>
      <c r="J18">
        <v>21240.21</v>
      </c>
      <c r="K18">
        <v>568.30999999999995</v>
      </c>
    </row>
    <row r="19" spans="1:11" x14ac:dyDescent="0.3">
      <c r="A19" s="2">
        <v>43272</v>
      </c>
      <c r="B19" s="3">
        <v>0.36473379629629626</v>
      </c>
      <c r="C19">
        <v>653</v>
      </c>
      <c r="D19">
        <v>56.47</v>
      </c>
      <c r="E19">
        <v>74.863</v>
      </c>
      <c r="F19" s="8">
        <f t="shared" si="0"/>
        <v>493.44699999999995</v>
      </c>
      <c r="G19">
        <v>29.588999999999999</v>
      </c>
      <c r="H19">
        <v>2.6760000000000002</v>
      </c>
      <c r="I19">
        <v>-39168.76</v>
      </c>
      <c r="J19">
        <v>21021.35</v>
      </c>
      <c r="K19">
        <v>568.30999999999995</v>
      </c>
    </row>
    <row r="20" spans="1:11" x14ac:dyDescent="0.3">
      <c r="A20" s="2">
        <v>43272</v>
      </c>
      <c r="B20" s="3">
        <v>0.36504629629629631</v>
      </c>
      <c r="C20">
        <v>680</v>
      </c>
      <c r="D20">
        <v>55.79</v>
      </c>
      <c r="E20">
        <v>84.203999999999994</v>
      </c>
      <c r="F20" s="8">
        <f t="shared" si="0"/>
        <v>484.10599999999994</v>
      </c>
      <c r="G20">
        <v>29.588999999999999</v>
      </c>
      <c r="H20">
        <v>2.6760000000000002</v>
      </c>
      <c r="I20">
        <v>-39129.230000000003</v>
      </c>
      <c r="J20">
        <v>20896.990000000002</v>
      </c>
      <c r="K20">
        <v>568.30999999999995</v>
      </c>
    </row>
    <row r="21" spans="1:11" x14ac:dyDescent="0.3">
      <c r="A21" s="2">
        <v>43272</v>
      </c>
      <c r="B21" s="3">
        <v>0.36562500000000003</v>
      </c>
      <c r="C21">
        <v>730</v>
      </c>
      <c r="D21">
        <v>55.25</v>
      </c>
      <c r="E21">
        <v>94.677999999999997</v>
      </c>
      <c r="F21" s="8">
        <f t="shared" si="0"/>
        <v>473.63199999999995</v>
      </c>
      <c r="G21">
        <v>29.588999999999999</v>
      </c>
      <c r="H21">
        <v>2.6760000000000002</v>
      </c>
      <c r="I21">
        <v>-38994.78</v>
      </c>
      <c r="J21">
        <v>20858.79</v>
      </c>
      <c r="K21">
        <v>568.30999999999995</v>
      </c>
    </row>
    <row r="22" spans="1:11" x14ac:dyDescent="0.3">
      <c r="A22" s="2">
        <v>43272</v>
      </c>
      <c r="B22" s="3">
        <v>0.36576388888888894</v>
      </c>
      <c r="C22">
        <v>742</v>
      </c>
      <c r="D22">
        <v>55.25</v>
      </c>
      <c r="E22">
        <v>94.929000000000002</v>
      </c>
      <c r="F22" s="8">
        <f t="shared" si="0"/>
        <v>473.38099999999997</v>
      </c>
      <c r="G22">
        <v>29.588999999999999</v>
      </c>
      <c r="H22">
        <v>2.6760000000000002</v>
      </c>
      <c r="I22">
        <v>-39079.879999999997</v>
      </c>
      <c r="J22">
        <v>20883.47</v>
      </c>
      <c r="K22">
        <v>568.30999999999995</v>
      </c>
    </row>
    <row r="23" spans="1:11" x14ac:dyDescent="0.3">
      <c r="A23" s="2">
        <v>43272</v>
      </c>
      <c r="B23" s="3">
        <v>0.36585648148148148</v>
      </c>
      <c r="C23">
        <v>750</v>
      </c>
      <c r="D23">
        <v>55.24</v>
      </c>
      <c r="E23">
        <v>95.426000000000002</v>
      </c>
      <c r="F23" s="8">
        <f t="shared" si="0"/>
        <v>472.88399999999996</v>
      </c>
      <c r="G23">
        <v>29.588999999999999</v>
      </c>
      <c r="H23">
        <v>2.6760000000000002</v>
      </c>
      <c r="I23">
        <v>-39095.65</v>
      </c>
      <c r="J23">
        <v>20866.13</v>
      </c>
      <c r="K23">
        <v>568.30999999999995</v>
      </c>
    </row>
    <row r="24" spans="1:11" x14ac:dyDescent="0.3">
      <c r="A24" s="2">
        <v>43272</v>
      </c>
      <c r="B24" s="3">
        <v>0.36648148148148146</v>
      </c>
      <c r="C24">
        <v>804</v>
      </c>
      <c r="D24">
        <v>54.09</v>
      </c>
      <c r="E24">
        <v>105.511</v>
      </c>
      <c r="F24" s="8">
        <f t="shared" si="0"/>
        <v>462.79899999999998</v>
      </c>
      <c r="G24">
        <v>29.588999999999999</v>
      </c>
      <c r="H24">
        <v>2.6469999999999998</v>
      </c>
      <c r="I24">
        <v>-38864.879999999997</v>
      </c>
      <c r="J24">
        <v>21270.99</v>
      </c>
      <c r="K24">
        <v>568.30999999999995</v>
      </c>
    </row>
    <row r="25" spans="1:11" x14ac:dyDescent="0.3">
      <c r="A25" s="2">
        <v>43272</v>
      </c>
      <c r="B25" s="3">
        <v>0.36684027777777778</v>
      </c>
      <c r="C25">
        <v>835</v>
      </c>
      <c r="D25">
        <v>53.06</v>
      </c>
      <c r="E25">
        <v>115.051</v>
      </c>
      <c r="F25" s="8">
        <f t="shared" si="0"/>
        <v>453.25899999999996</v>
      </c>
      <c r="G25">
        <v>29.588999999999999</v>
      </c>
      <c r="H25">
        <v>2.6469999999999998</v>
      </c>
      <c r="I25">
        <v>-38700.21</v>
      </c>
      <c r="J25">
        <v>22170.28</v>
      </c>
      <c r="K25">
        <v>568.30999999999995</v>
      </c>
    </row>
    <row r="26" spans="1:11" x14ac:dyDescent="0.3">
      <c r="A26" s="2">
        <v>43272</v>
      </c>
      <c r="B26" s="3">
        <v>0.36728009259259259</v>
      </c>
      <c r="C26">
        <v>873</v>
      </c>
      <c r="D26">
        <v>51.92</v>
      </c>
      <c r="E26">
        <v>124.79900000000001</v>
      </c>
      <c r="F26" s="8">
        <f t="shared" si="0"/>
        <v>443.51099999999997</v>
      </c>
      <c r="G26">
        <v>29.588999999999999</v>
      </c>
      <c r="H26">
        <v>2.6469999999999998</v>
      </c>
      <c r="I26">
        <v>-38466.910000000003</v>
      </c>
      <c r="J26">
        <v>23149.22</v>
      </c>
      <c r="K26">
        <v>568.30999999999995</v>
      </c>
    </row>
    <row r="27" spans="1:11" x14ac:dyDescent="0.3">
      <c r="A27" s="2">
        <v>43272</v>
      </c>
      <c r="B27" s="3">
        <v>0.36773148148148144</v>
      </c>
      <c r="C27">
        <v>912</v>
      </c>
      <c r="D27">
        <v>51.09</v>
      </c>
      <c r="E27">
        <v>134.25299999999999</v>
      </c>
      <c r="F27" s="8">
        <f t="shared" si="0"/>
        <v>434.05699999999996</v>
      </c>
      <c r="G27">
        <v>29.588999999999999</v>
      </c>
      <c r="H27">
        <v>2.6469999999999998</v>
      </c>
      <c r="I27">
        <v>-38367.050000000003</v>
      </c>
      <c r="J27">
        <v>24609.07</v>
      </c>
      <c r="K27">
        <v>568.30999999999995</v>
      </c>
    </row>
    <row r="28" spans="1:11" x14ac:dyDescent="0.3">
      <c r="A28" s="2">
        <v>43272</v>
      </c>
      <c r="B28" s="3">
        <v>0.36785879629629631</v>
      </c>
      <c r="C28">
        <v>923</v>
      </c>
      <c r="D28">
        <v>51.13</v>
      </c>
      <c r="E28">
        <v>134.91999999999999</v>
      </c>
      <c r="F28" s="8">
        <f t="shared" si="0"/>
        <v>433.39</v>
      </c>
      <c r="G28">
        <v>29.588999999999999</v>
      </c>
      <c r="H28">
        <v>2.6469999999999998</v>
      </c>
      <c r="I28">
        <v>-38374.36</v>
      </c>
      <c r="J28">
        <v>24601.98</v>
      </c>
      <c r="K28">
        <v>568.30999999999995</v>
      </c>
    </row>
    <row r="29" spans="1:11" x14ac:dyDescent="0.3">
      <c r="A29" s="2">
        <v>43272</v>
      </c>
      <c r="B29" s="3">
        <v>0.36831018518518516</v>
      </c>
      <c r="C29">
        <v>962</v>
      </c>
      <c r="D29">
        <v>50.81</v>
      </c>
      <c r="E29">
        <v>145.268</v>
      </c>
      <c r="F29" s="8">
        <f t="shared" si="0"/>
        <v>423.04199999999992</v>
      </c>
      <c r="G29">
        <v>29.588999999999999</v>
      </c>
      <c r="H29">
        <v>2.6469999999999998</v>
      </c>
      <c r="I29">
        <v>-38147.599999999999</v>
      </c>
      <c r="J29">
        <v>24797.72</v>
      </c>
      <c r="K29">
        <v>568.30999999999995</v>
      </c>
    </row>
    <row r="30" spans="1:11" x14ac:dyDescent="0.3">
      <c r="A30" s="2">
        <v>43272</v>
      </c>
      <c r="B30" s="3">
        <v>0.36871527777777779</v>
      </c>
      <c r="C30">
        <v>997</v>
      </c>
      <c r="D30">
        <v>50.46</v>
      </c>
      <c r="E30">
        <v>154.55699999999999</v>
      </c>
      <c r="F30" s="8">
        <f t="shared" si="0"/>
        <v>413.75299999999993</v>
      </c>
      <c r="G30">
        <v>29.588999999999999</v>
      </c>
      <c r="H30">
        <v>2.6469999999999998</v>
      </c>
      <c r="I30">
        <v>-38232.79</v>
      </c>
      <c r="J30">
        <v>24996.14</v>
      </c>
      <c r="K30">
        <v>568.30999999999995</v>
      </c>
    </row>
    <row r="31" spans="1:11" x14ac:dyDescent="0.3">
      <c r="A31" s="2">
        <v>43272</v>
      </c>
      <c r="B31" s="3">
        <v>0.36898148148148152</v>
      </c>
      <c r="C31">
        <v>1020</v>
      </c>
      <c r="D31">
        <v>50.29</v>
      </c>
      <c r="E31">
        <v>163.774</v>
      </c>
      <c r="F31" s="8">
        <f t="shared" si="0"/>
        <v>404.53599999999994</v>
      </c>
      <c r="G31">
        <v>29.588999999999999</v>
      </c>
      <c r="H31">
        <v>2.6469999999999998</v>
      </c>
      <c r="I31">
        <v>-37916.94</v>
      </c>
      <c r="J31">
        <v>25049.86</v>
      </c>
      <c r="K31">
        <v>568.30999999999995</v>
      </c>
    </row>
    <row r="32" spans="1:11" x14ac:dyDescent="0.3">
      <c r="A32" s="2">
        <v>43272</v>
      </c>
      <c r="B32" s="3">
        <v>0.36943287037037037</v>
      </c>
      <c r="C32">
        <v>1059</v>
      </c>
      <c r="D32">
        <v>50.17</v>
      </c>
      <c r="E32">
        <v>175.22</v>
      </c>
      <c r="F32" s="8">
        <f t="shared" si="0"/>
        <v>393.08999999999992</v>
      </c>
      <c r="G32">
        <v>29.588999999999999</v>
      </c>
      <c r="H32">
        <v>2.6469999999999998</v>
      </c>
      <c r="I32">
        <v>-37803.089999999997</v>
      </c>
      <c r="J32">
        <v>25036.66</v>
      </c>
      <c r="K32">
        <v>568.30999999999995</v>
      </c>
    </row>
    <row r="33" spans="1:11" x14ac:dyDescent="0.3">
      <c r="A33" s="2">
        <v>43272</v>
      </c>
      <c r="B33" s="3">
        <v>0.36956018518518513</v>
      </c>
      <c r="C33">
        <v>1070</v>
      </c>
      <c r="D33">
        <v>50.15</v>
      </c>
      <c r="E33">
        <v>175.20599999999999</v>
      </c>
      <c r="F33" s="8">
        <f t="shared" si="0"/>
        <v>393.10399999999993</v>
      </c>
      <c r="G33">
        <v>29.588999999999999</v>
      </c>
      <c r="H33">
        <v>2.6469999999999998</v>
      </c>
      <c r="I33">
        <v>-37951.74</v>
      </c>
      <c r="J33">
        <v>25054.92</v>
      </c>
      <c r="K33">
        <v>568.30999999999995</v>
      </c>
    </row>
    <row r="34" spans="1:11" x14ac:dyDescent="0.3">
      <c r="A34" s="2">
        <v>43272</v>
      </c>
      <c r="B34" s="3">
        <v>0.36987268518518518</v>
      </c>
      <c r="C34">
        <v>1097</v>
      </c>
      <c r="D34">
        <v>49.97</v>
      </c>
      <c r="E34">
        <v>185.29400000000001</v>
      </c>
      <c r="F34" s="8">
        <f t="shared" si="0"/>
        <v>383.01599999999996</v>
      </c>
      <c r="G34">
        <v>29.588999999999999</v>
      </c>
      <c r="H34">
        <v>2.617</v>
      </c>
      <c r="I34">
        <v>-37776.230000000003</v>
      </c>
      <c r="J34">
        <v>24963.55</v>
      </c>
      <c r="K34">
        <v>568.30999999999995</v>
      </c>
    </row>
    <row r="35" spans="1:11" x14ac:dyDescent="0.3">
      <c r="A35" s="2">
        <v>43272</v>
      </c>
      <c r="B35" s="3">
        <v>0.37027777777777776</v>
      </c>
      <c r="C35">
        <v>1132</v>
      </c>
      <c r="D35">
        <v>49.88</v>
      </c>
      <c r="E35">
        <v>194.07900000000001</v>
      </c>
      <c r="F35" s="8">
        <f t="shared" si="0"/>
        <v>374.23099999999994</v>
      </c>
      <c r="G35">
        <v>29.588999999999999</v>
      </c>
      <c r="H35">
        <v>2.617</v>
      </c>
      <c r="I35">
        <v>-37450.870000000003</v>
      </c>
      <c r="J35">
        <v>25112.42</v>
      </c>
      <c r="K35">
        <v>568.30999999999995</v>
      </c>
    </row>
    <row r="36" spans="1:11" x14ac:dyDescent="0.3">
      <c r="A36" s="2">
        <v>43272</v>
      </c>
      <c r="B36" s="3">
        <v>0.37059027777777781</v>
      </c>
      <c r="C36">
        <v>1159</v>
      </c>
      <c r="D36">
        <v>49.84</v>
      </c>
      <c r="E36">
        <v>204.65799999999999</v>
      </c>
      <c r="F36" s="8">
        <f t="shared" si="0"/>
        <v>363.65199999999993</v>
      </c>
      <c r="G36">
        <v>29.588999999999999</v>
      </c>
      <c r="H36">
        <v>2.617</v>
      </c>
      <c r="I36">
        <v>-37522.339999999997</v>
      </c>
      <c r="J36">
        <v>25455.55</v>
      </c>
      <c r="K36">
        <v>568.30999999999995</v>
      </c>
    </row>
    <row r="37" spans="1:11" x14ac:dyDescent="0.3">
      <c r="A37" s="2">
        <v>43272</v>
      </c>
      <c r="B37" s="3">
        <v>0.37076388888888889</v>
      </c>
      <c r="C37">
        <v>1174</v>
      </c>
      <c r="D37">
        <v>49.84</v>
      </c>
      <c r="E37">
        <v>204.65899999999999</v>
      </c>
      <c r="F37" s="8">
        <f t="shared" si="0"/>
        <v>363.65099999999995</v>
      </c>
      <c r="G37">
        <v>29.588999999999999</v>
      </c>
      <c r="H37">
        <v>2.617</v>
      </c>
      <c r="I37">
        <v>-37662.959999999999</v>
      </c>
      <c r="J37">
        <v>25263.599999999999</v>
      </c>
      <c r="K37">
        <v>568.30999999999995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236A-9D90-4EE1-A446-E3137F319E44}">
  <sheetPr codeName="Sheet49"/>
  <dimension ref="A1:U44"/>
  <sheetViews>
    <sheetView workbookViewId="0">
      <pane ySplit="1" topLeftCell="A25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43292</v>
      </c>
      <c r="B2" s="3">
        <v>0.36622685185185189</v>
      </c>
      <c r="C2">
        <v>91</v>
      </c>
      <c r="D2">
        <v>79.3</v>
      </c>
      <c r="E2">
        <v>1.0109999999999999</v>
      </c>
      <c r="F2">
        <f>K2 -E2</f>
        <v>552.23900000000003</v>
      </c>
      <c r="G2">
        <v>29.588999999999999</v>
      </c>
      <c r="H2">
        <v>2.6760000000000002</v>
      </c>
      <c r="I2">
        <v>-38266.78</v>
      </c>
      <c r="J2">
        <v>33793.25</v>
      </c>
      <c r="K2">
        <v>553.25</v>
      </c>
      <c r="L2">
        <v>407.14</v>
      </c>
      <c r="M2">
        <v>-4.4000000000000004</v>
      </c>
      <c r="N2">
        <v>2004</v>
      </c>
      <c r="O2">
        <v>795</v>
      </c>
      <c r="P2">
        <v>2945</v>
      </c>
      <c r="Q2">
        <v>0</v>
      </c>
      <c r="R2">
        <v>445</v>
      </c>
      <c r="S2">
        <v>49</v>
      </c>
      <c r="T2">
        <v>0.36</v>
      </c>
      <c r="U2">
        <v>0</v>
      </c>
    </row>
    <row r="3" spans="1:21" x14ac:dyDescent="0.3">
      <c r="A3" s="2">
        <v>43292</v>
      </c>
      <c r="B3" s="3">
        <v>0.36636574074074074</v>
      </c>
      <c r="C3">
        <v>103</v>
      </c>
      <c r="D3">
        <v>79.260000000000005</v>
      </c>
      <c r="E3">
        <v>1.044</v>
      </c>
      <c r="F3">
        <f t="shared" ref="F3:F44" si="0">K3 -E3</f>
        <v>552.20600000000002</v>
      </c>
      <c r="G3">
        <v>29.588999999999999</v>
      </c>
      <c r="H3">
        <v>2.6469999999999998</v>
      </c>
      <c r="I3">
        <v>-38341.14</v>
      </c>
      <c r="J3">
        <v>33777.47</v>
      </c>
      <c r="K3">
        <v>553.25</v>
      </c>
    </row>
    <row r="4" spans="1:21" x14ac:dyDescent="0.3">
      <c r="A4" s="2">
        <v>43292</v>
      </c>
      <c r="B4" s="3">
        <v>0.36702546296296296</v>
      </c>
      <c r="C4">
        <v>160</v>
      </c>
      <c r="D4">
        <v>79.290000000000006</v>
      </c>
      <c r="E4">
        <v>4.0940000000000003</v>
      </c>
      <c r="F4">
        <f t="shared" si="0"/>
        <v>549.15599999999995</v>
      </c>
      <c r="G4">
        <v>29.588999999999999</v>
      </c>
      <c r="H4">
        <v>2.6469999999999998</v>
      </c>
      <c r="I4">
        <v>-38723.75</v>
      </c>
      <c r="J4">
        <v>33901.29</v>
      </c>
      <c r="K4">
        <v>553.25</v>
      </c>
    </row>
    <row r="5" spans="1:21" x14ac:dyDescent="0.3">
      <c r="A5" s="2">
        <v>43292</v>
      </c>
      <c r="B5" s="3">
        <v>0.36791666666666667</v>
      </c>
      <c r="C5">
        <v>237</v>
      </c>
      <c r="D5">
        <v>79.27</v>
      </c>
      <c r="E5">
        <v>6.88</v>
      </c>
      <c r="F5">
        <f t="shared" si="0"/>
        <v>546.37</v>
      </c>
      <c r="G5">
        <v>29.588999999999999</v>
      </c>
      <c r="H5">
        <v>2.6469999999999998</v>
      </c>
      <c r="I5">
        <v>-39357.85</v>
      </c>
      <c r="J5">
        <v>33884.86</v>
      </c>
      <c r="K5">
        <v>553.25</v>
      </c>
    </row>
    <row r="6" spans="1:21" x14ac:dyDescent="0.3">
      <c r="A6" s="2">
        <v>43292</v>
      </c>
      <c r="B6" s="3">
        <v>0.36835648148148148</v>
      </c>
      <c r="C6">
        <v>275</v>
      </c>
      <c r="D6">
        <v>79.22</v>
      </c>
      <c r="E6">
        <v>10.141999999999999</v>
      </c>
      <c r="F6">
        <f t="shared" si="0"/>
        <v>543.10799999999995</v>
      </c>
      <c r="G6">
        <v>29.588999999999999</v>
      </c>
      <c r="H6">
        <v>2.6469999999999998</v>
      </c>
      <c r="I6">
        <v>-39896.980000000003</v>
      </c>
      <c r="J6">
        <v>33884.550000000003</v>
      </c>
      <c r="K6">
        <v>553.25</v>
      </c>
    </row>
    <row r="7" spans="1:21" x14ac:dyDescent="0.3">
      <c r="A7" s="2">
        <v>43292</v>
      </c>
      <c r="B7" s="3">
        <v>0.36907407407407411</v>
      </c>
      <c r="C7">
        <v>337</v>
      </c>
      <c r="D7">
        <v>79.239999999999995</v>
      </c>
      <c r="E7">
        <v>13.074999999999999</v>
      </c>
      <c r="F7">
        <f t="shared" si="0"/>
        <v>540.17499999999995</v>
      </c>
      <c r="G7">
        <v>29.588999999999999</v>
      </c>
      <c r="H7">
        <v>2.6469999999999998</v>
      </c>
      <c r="I7">
        <v>-40434.6</v>
      </c>
      <c r="J7">
        <v>33852.89</v>
      </c>
      <c r="K7">
        <v>553.25</v>
      </c>
    </row>
    <row r="8" spans="1:21" x14ac:dyDescent="0.3">
      <c r="A8" s="2">
        <v>43292</v>
      </c>
      <c r="B8" s="3">
        <v>0.36956018518518513</v>
      </c>
      <c r="C8">
        <v>379</v>
      </c>
      <c r="D8">
        <v>79.239999999999995</v>
      </c>
      <c r="E8">
        <v>16.024000000000001</v>
      </c>
      <c r="F8">
        <f t="shared" si="0"/>
        <v>537.226</v>
      </c>
      <c r="G8">
        <v>29.588999999999999</v>
      </c>
      <c r="H8">
        <v>2.6469999999999998</v>
      </c>
      <c r="I8">
        <v>-40736.76</v>
      </c>
      <c r="J8">
        <v>33852.67</v>
      </c>
      <c r="K8">
        <v>553.25</v>
      </c>
    </row>
    <row r="9" spans="1:21" x14ac:dyDescent="0.3">
      <c r="A9" s="2">
        <v>43292</v>
      </c>
      <c r="B9" s="3">
        <v>0.37031249999999999</v>
      </c>
      <c r="C9">
        <v>444</v>
      </c>
      <c r="D9">
        <v>79.16</v>
      </c>
      <c r="E9">
        <v>18.512</v>
      </c>
      <c r="F9">
        <f t="shared" si="0"/>
        <v>534.73800000000006</v>
      </c>
      <c r="G9">
        <v>29.588999999999999</v>
      </c>
      <c r="H9">
        <v>2.617</v>
      </c>
      <c r="I9">
        <v>-41151.4</v>
      </c>
      <c r="J9">
        <v>33821.15</v>
      </c>
      <c r="K9">
        <v>553.25</v>
      </c>
    </row>
    <row r="10" spans="1:21" x14ac:dyDescent="0.3">
      <c r="A10" s="2">
        <v>43292</v>
      </c>
      <c r="B10" s="3">
        <v>0.37062499999999998</v>
      </c>
      <c r="C10">
        <v>471</v>
      </c>
      <c r="D10">
        <v>79.14</v>
      </c>
      <c r="E10">
        <v>18.792999999999999</v>
      </c>
      <c r="F10">
        <f t="shared" si="0"/>
        <v>534.45699999999999</v>
      </c>
      <c r="G10">
        <v>29.588999999999999</v>
      </c>
      <c r="H10">
        <v>2.617</v>
      </c>
      <c r="I10">
        <v>-41616.269999999997</v>
      </c>
      <c r="J10">
        <v>33743.279999999999</v>
      </c>
      <c r="K10">
        <v>553.25</v>
      </c>
    </row>
    <row r="11" spans="1:21" x14ac:dyDescent="0.3">
      <c r="A11" s="2">
        <v>43292</v>
      </c>
      <c r="B11" s="3">
        <v>0.37115740740740738</v>
      </c>
      <c r="C11">
        <v>517</v>
      </c>
      <c r="D11">
        <v>78.64</v>
      </c>
      <c r="E11">
        <v>22.018000000000001</v>
      </c>
      <c r="F11">
        <f t="shared" si="0"/>
        <v>531.23199999999997</v>
      </c>
      <c r="G11">
        <v>29.588999999999999</v>
      </c>
      <c r="H11">
        <v>2.617</v>
      </c>
      <c r="I11">
        <v>-41893.96</v>
      </c>
      <c r="J11">
        <v>33390.21</v>
      </c>
      <c r="K11">
        <v>553.25</v>
      </c>
    </row>
    <row r="12" spans="1:21" x14ac:dyDescent="0.3">
      <c r="A12" s="2">
        <v>43292</v>
      </c>
      <c r="B12" s="3">
        <v>0.37145833333333328</v>
      </c>
      <c r="C12">
        <v>543</v>
      </c>
      <c r="D12">
        <v>70.599999999999994</v>
      </c>
      <c r="E12">
        <v>25.04</v>
      </c>
      <c r="F12">
        <f t="shared" si="0"/>
        <v>528.21</v>
      </c>
      <c r="G12">
        <v>29.588999999999999</v>
      </c>
      <c r="H12">
        <v>2.617</v>
      </c>
      <c r="I12">
        <v>-43300.46</v>
      </c>
      <c r="J12">
        <v>26763.54</v>
      </c>
      <c r="K12">
        <v>553.25</v>
      </c>
    </row>
    <row r="13" spans="1:21" x14ac:dyDescent="0.3">
      <c r="A13" s="2">
        <v>43292</v>
      </c>
      <c r="B13" s="3">
        <v>0.37159722222222219</v>
      </c>
      <c r="C13">
        <v>555</v>
      </c>
      <c r="D13">
        <v>70.52</v>
      </c>
      <c r="E13">
        <v>25.04</v>
      </c>
      <c r="F13">
        <f t="shared" si="0"/>
        <v>528.21</v>
      </c>
      <c r="G13">
        <v>29.588999999999999</v>
      </c>
      <c r="H13">
        <v>2.617</v>
      </c>
      <c r="I13">
        <v>-43272.57</v>
      </c>
      <c r="J13">
        <v>26714.79</v>
      </c>
      <c r="K13">
        <v>553.25</v>
      </c>
    </row>
    <row r="14" spans="1:21" x14ac:dyDescent="0.3">
      <c r="A14" s="2">
        <v>43292</v>
      </c>
      <c r="B14" s="3">
        <v>0.37256944444444445</v>
      </c>
      <c r="C14">
        <v>639</v>
      </c>
      <c r="D14">
        <v>70.849999999999994</v>
      </c>
      <c r="E14">
        <v>24.794</v>
      </c>
      <c r="F14">
        <f t="shared" si="0"/>
        <v>528.45600000000002</v>
      </c>
      <c r="G14">
        <v>29.588999999999999</v>
      </c>
      <c r="H14">
        <v>2.617</v>
      </c>
      <c r="I14">
        <v>-42417.96</v>
      </c>
      <c r="J14">
        <v>26854.51</v>
      </c>
      <c r="K14">
        <v>553.25</v>
      </c>
    </row>
    <row r="15" spans="1:21" x14ac:dyDescent="0.3">
      <c r="A15" s="2">
        <v>43292</v>
      </c>
      <c r="B15" s="3">
        <v>0.37288194444444445</v>
      </c>
      <c r="C15">
        <v>666</v>
      </c>
      <c r="D15">
        <v>66.58</v>
      </c>
      <c r="E15">
        <v>27.937000000000001</v>
      </c>
      <c r="F15">
        <f t="shared" si="0"/>
        <v>525.31299999999999</v>
      </c>
      <c r="G15">
        <v>29.588999999999999</v>
      </c>
      <c r="H15">
        <v>2.617</v>
      </c>
      <c r="I15">
        <v>-42944.99</v>
      </c>
      <c r="J15">
        <v>24331.95</v>
      </c>
      <c r="K15">
        <v>553.25</v>
      </c>
    </row>
    <row r="16" spans="1:21" x14ac:dyDescent="0.3">
      <c r="A16" s="2">
        <v>43292</v>
      </c>
      <c r="B16" s="3">
        <v>0.37354166666666666</v>
      </c>
      <c r="C16">
        <v>723</v>
      </c>
      <c r="D16">
        <v>64.540000000000006</v>
      </c>
      <c r="E16">
        <v>30.888000000000002</v>
      </c>
      <c r="F16">
        <f t="shared" si="0"/>
        <v>522.36199999999997</v>
      </c>
      <c r="G16">
        <v>29.588999999999999</v>
      </c>
      <c r="H16">
        <v>2.617</v>
      </c>
      <c r="I16">
        <v>-42940.7</v>
      </c>
      <c r="J16">
        <v>22460.94</v>
      </c>
      <c r="K16">
        <v>553.25</v>
      </c>
    </row>
    <row r="17" spans="1:11" x14ac:dyDescent="0.3">
      <c r="A17" s="2">
        <v>43292</v>
      </c>
      <c r="B17" s="3">
        <v>0.37390046296296298</v>
      </c>
      <c r="C17">
        <v>754</v>
      </c>
      <c r="D17">
        <v>63.2</v>
      </c>
      <c r="E17">
        <v>34.106999999999999</v>
      </c>
      <c r="F17">
        <f t="shared" si="0"/>
        <v>519.14300000000003</v>
      </c>
      <c r="G17">
        <v>29.588999999999999</v>
      </c>
      <c r="H17">
        <v>2.617</v>
      </c>
      <c r="I17">
        <v>-42947.48</v>
      </c>
      <c r="J17">
        <v>20759.900000000001</v>
      </c>
      <c r="K17">
        <v>553.25</v>
      </c>
    </row>
    <row r="18" spans="1:11" x14ac:dyDescent="0.3">
      <c r="A18" s="2">
        <v>43292</v>
      </c>
      <c r="B18" s="3">
        <v>0.37434027777777779</v>
      </c>
      <c r="C18">
        <v>792</v>
      </c>
      <c r="D18">
        <v>61.53</v>
      </c>
      <c r="E18">
        <v>43.322000000000003</v>
      </c>
      <c r="F18">
        <f t="shared" si="0"/>
        <v>509.928</v>
      </c>
      <c r="G18">
        <v>29.588999999999999</v>
      </c>
      <c r="H18">
        <v>2.5880000000000001</v>
      </c>
      <c r="I18">
        <v>-42544.13</v>
      </c>
      <c r="J18">
        <v>19561.189999999999</v>
      </c>
      <c r="K18">
        <v>553.25</v>
      </c>
    </row>
    <row r="19" spans="1:11" x14ac:dyDescent="0.3">
      <c r="A19" s="2">
        <v>43292</v>
      </c>
      <c r="B19" s="3">
        <v>0.3746990740740741</v>
      </c>
      <c r="C19">
        <v>823</v>
      </c>
      <c r="D19">
        <v>61.5</v>
      </c>
      <c r="E19">
        <v>43.64</v>
      </c>
      <c r="F19">
        <f t="shared" si="0"/>
        <v>509.61</v>
      </c>
      <c r="G19">
        <v>29.588999999999999</v>
      </c>
      <c r="H19">
        <v>2.5880000000000001</v>
      </c>
      <c r="I19">
        <v>-42484.69</v>
      </c>
      <c r="J19">
        <v>19668.28</v>
      </c>
      <c r="K19">
        <v>553.25</v>
      </c>
    </row>
    <row r="20" spans="1:11" x14ac:dyDescent="0.3">
      <c r="A20" s="2">
        <v>43292</v>
      </c>
      <c r="B20" s="3">
        <v>0.37518518518518523</v>
      </c>
      <c r="C20">
        <v>865</v>
      </c>
      <c r="D20">
        <v>60.18</v>
      </c>
      <c r="E20">
        <v>53.856999999999999</v>
      </c>
      <c r="F20">
        <f t="shared" si="0"/>
        <v>499.39300000000003</v>
      </c>
      <c r="G20">
        <v>29.588999999999999</v>
      </c>
      <c r="H20">
        <v>2.5880000000000001</v>
      </c>
      <c r="I20">
        <v>-42329.51</v>
      </c>
      <c r="J20">
        <v>20288.32</v>
      </c>
      <c r="K20">
        <v>553.25</v>
      </c>
    </row>
    <row r="21" spans="1:11" x14ac:dyDescent="0.3">
      <c r="A21" s="2">
        <v>43292</v>
      </c>
      <c r="B21" s="3">
        <v>0.37620370370370365</v>
      </c>
      <c r="C21">
        <v>953</v>
      </c>
      <c r="D21">
        <v>58.4</v>
      </c>
      <c r="E21">
        <v>63.843000000000004</v>
      </c>
      <c r="F21">
        <f t="shared" si="0"/>
        <v>489.40699999999998</v>
      </c>
      <c r="G21">
        <v>29.588999999999999</v>
      </c>
      <c r="H21">
        <v>2.5880000000000001</v>
      </c>
      <c r="I21">
        <v>-42363.32</v>
      </c>
      <c r="J21">
        <v>18240.310000000001</v>
      </c>
      <c r="K21">
        <v>553.25</v>
      </c>
    </row>
    <row r="22" spans="1:11" x14ac:dyDescent="0.3">
      <c r="A22" s="2">
        <v>43292</v>
      </c>
      <c r="B22" s="3">
        <v>0.37634259259259256</v>
      </c>
      <c r="C22">
        <v>965</v>
      </c>
      <c r="D22">
        <v>58.41</v>
      </c>
      <c r="E22">
        <v>63.865000000000002</v>
      </c>
      <c r="F22">
        <f t="shared" si="0"/>
        <v>489.38499999999999</v>
      </c>
      <c r="G22">
        <v>29.588999999999999</v>
      </c>
      <c r="H22">
        <v>2.5880000000000001</v>
      </c>
      <c r="I22">
        <v>-42386.16</v>
      </c>
      <c r="J22">
        <v>18268.34</v>
      </c>
      <c r="K22">
        <v>553.25</v>
      </c>
    </row>
    <row r="23" spans="1:11" x14ac:dyDescent="0.3">
      <c r="A23" s="2">
        <v>43292</v>
      </c>
      <c r="B23" s="3">
        <v>0.37718750000000001</v>
      </c>
      <c r="C23">
        <v>1038</v>
      </c>
      <c r="D23">
        <v>57.64</v>
      </c>
      <c r="E23">
        <v>73.521000000000001</v>
      </c>
      <c r="F23">
        <f t="shared" si="0"/>
        <v>479.72899999999998</v>
      </c>
      <c r="G23">
        <v>29.588999999999999</v>
      </c>
      <c r="H23">
        <v>2.5880000000000001</v>
      </c>
      <c r="I23">
        <v>-41387.040000000001</v>
      </c>
      <c r="J23">
        <v>19799.349999999999</v>
      </c>
      <c r="K23">
        <v>553.25</v>
      </c>
    </row>
    <row r="24" spans="1:11" x14ac:dyDescent="0.3">
      <c r="A24" s="2">
        <v>43292</v>
      </c>
      <c r="B24" s="3">
        <v>0.37745370370370374</v>
      </c>
      <c r="C24">
        <v>1061</v>
      </c>
      <c r="D24">
        <v>57.65</v>
      </c>
      <c r="E24">
        <v>73.822000000000003</v>
      </c>
      <c r="F24">
        <f t="shared" si="0"/>
        <v>479.428</v>
      </c>
      <c r="G24">
        <v>29.588999999999999</v>
      </c>
      <c r="H24">
        <v>2.5880000000000001</v>
      </c>
      <c r="I24">
        <v>-41256.67</v>
      </c>
      <c r="J24">
        <v>19806.240000000002</v>
      </c>
      <c r="K24">
        <v>553.25</v>
      </c>
    </row>
    <row r="25" spans="1:11" x14ac:dyDescent="0.3">
      <c r="A25" s="2">
        <v>43292</v>
      </c>
      <c r="B25" s="3">
        <v>0.3778009259259259</v>
      </c>
      <c r="C25">
        <v>1091</v>
      </c>
      <c r="D25">
        <v>56.59</v>
      </c>
      <c r="E25">
        <v>83.983000000000004</v>
      </c>
      <c r="F25">
        <f t="shared" si="0"/>
        <v>469.267</v>
      </c>
      <c r="G25">
        <v>29.588999999999999</v>
      </c>
      <c r="H25">
        <v>2.5880000000000001</v>
      </c>
      <c r="I25">
        <v>-41037.1</v>
      </c>
      <c r="J25">
        <v>20298.27</v>
      </c>
      <c r="K25">
        <v>553.25</v>
      </c>
    </row>
    <row r="26" spans="1:11" x14ac:dyDescent="0.3">
      <c r="A26" s="2">
        <v>43292</v>
      </c>
      <c r="B26" s="3">
        <v>0.37837962962962962</v>
      </c>
      <c r="C26">
        <v>1141</v>
      </c>
      <c r="D26">
        <v>55.64</v>
      </c>
      <c r="E26">
        <v>93.802000000000007</v>
      </c>
      <c r="F26">
        <f t="shared" si="0"/>
        <v>459.44799999999998</v>
      </c>
      <c r="G26">
        <v>29.588999999999999</v>
      </c>
      <c r="H26">
        <v>2.5579999999999998</v>
      </c>
      <c r="I26">
        <v>-40821.78</v>
      </c>
      <c r="J26">
        <v>20256.53</v>
      </c>
      <c r="K26">
        <v>553.25</v>
      </c>
    </row>
    <row r="27" spans="1:11" x14ac:dyDescent="0.3">
      <c r="A27" s="2">
        <v>43292</v>
      </c>
      <c r="B27" s="3">
        <v>0.37891203703703707</v>
      </c>
      <c r="C27">
        <v>1187</v>
      </c>
      <c r="D27">
        <v>54.71</v>
      </c>
      <c r="E27">
        <v>103.81100000000001</v>
      </c>
      <c r="F27">
        <f t="shared" si="0"/>
        <v>449.43899999999996</v>
      </c>
      <c r="G27">
        <v>29.588999999999999</v>
      </c>
      <c r="H27">
        <v>2.5579999999999998</v>
      </c>
      <c r="I27">
        <v>-40713.629999999997</v>
      </c>
      <c r="J27">
        <v>20590.86</v>
      </c>
      <c r="K27">
        <v>553.25</v>
      </c>
    </row>
    <row r="28" spans="1:11" x14ac:dyDescent="0.3">
      <c r="A28" s="2">
        <v>43292</v>
      </c>
      <c r="B28" s="3">
        <v>0.37944444444444447</v>
      </c>
      <c r="C28">
        <v>1233</v>
      </c>
      <c r="D28">
        <v>53.26</v>
      </c>
      <c r="E28">
        <v>113.988</v>
      </c>
      <c r="F28">
        <f t="shared" si="0"/>
        <v>439.262</v>
      </c>
      <c r="G28">
        <v>29.588999999999999</v>
      </c>
      <c r="H28">
        <v>2.5579999999999998</v>
      </c>
      <c r="I28">
        <v>-40624.769999999997</v>
      </c>
      <c r="J28">
        <v>21662.54</v>
      </c>
      <c r="K28">
        <v>553.25</v>
      </c>
    </row>
    <row r="29" spans="1:11" x14ac:dyDescent="0.3">
      <c r="A29" s="2">
        <v>43292</v>
      </c>
      <c r="B29" s="3">
        <v>0.37988425925925928</v>
      </c>
      <c r="C29">
        <v>1271</v>
      </c>
      <c r="D29">
        <v>52.05</v>
      </c>
      <c r="E29">
        <v>123.74299999999999</v>
      </c>
      <c r="F29">
        <f t="shared" si="0"/>
        <v>429.50700000000001</v>
      </c>
      <c r="G29">
        <v>29.588999999999999</v>
      </c>
      <c r="H29">
        <v>2.5579999999999998</v>
      </c>
      <c r="I29">
        <v>-40156.89</v>
      </c>
      <c r="J29">
        <v>22907.87</v>
      </c>
      <c r="K29">
        <v>553.25</v>
      </c>
    </row>
    <row r="30" spans="1:11" x14ac:dyDescent="0.3">
      <c r="A30" s="2">
        <v>43292</v>
      </c>
      <c r="B30" s="3">
        <v>0.38028935185185181</v>
      </c>
      <c r="C30">
        <v>1306</v>
      </c>
      <c r="D30">
        <v>51.28</v>
      </c>
      <c r="E30">
        <v>133.84399999999999</v>
      </c>
      <c r="F30">
        <f t="shared" si="0"/>
        <v>419.40600000000001</v>
      </c>
      <c r="G30">
        <v>29.588999999999999</v>
      </c>
      <c r="H30">
        <v>2.5579999999999998</v>
      </c>
      <c r="I30">
        <v>-39964.89</v>
      </c>
      <c r="J30">
        <v>24159.46</v>
      </c>
      <c r="K30">
        <v>553.25</v>
      </c>
    </row>
    <row r="31" spans="1:11" x14ac:dyDescent="0.3">
      <c r="A31" s="2">
        <v>43292</v>
      </c>
      <c r="B31" s="3">
        <v>0.38072916666666662</v>
      </c>
      <c r="C31">
        <v>1344</v>
      </c>
      <c r="D31">
        <v>50.96</v>
      </c>
      <c r="E31">
        <v>143.55699999999999</v>
      </c>
      <c r="F31">
        <f t="shared" si="0"/>
        <v>409.69299999999998</v>
      </c>
      <c r="G31">
        <v>29.588999999999999</v>
      </c>
      <c r="H31">
        <v>2.5579999999999998</v>
      </c>
      <c r="I31">
        <v>-39809.449999999997</v>
      </c>
      <c r="J31">
        <v>24332.02</v>
      </c>
      <c r="K31">
        <v>553.25</v>
      </c>
    </row>
    <row r="32" spans="1:11" x14ac:dyDescent="0.3">
      <c r="A32" s="2">
        <v>43292</v>
      </c>
      <c r="B32" s="3">
        <v>0.38116898148148143</v>
      </c>
      <c r="C32">
        <v>1382</v>
      </c>
      <c r="D32">
        <v>50.73</v>
      </c>
      <c r="E32">
        <v>153.68899999999999</v>
      </c>
      <c r="F32">
        <f t="shared" si="0"/>
        <v>399.56100000000004</v>
      </c>
      <c r="G32">
        <v>29.588999999999999</v>
      </c>
      <c r="H32">
        <v>2.5579999999999998</v>
      </c>
      <c r="I32">
        <v>-39643.980000000003</v>
      </c>
      <c r="J32">
        <v>24705.63</v>
      </c>
      <c r="K32">
        <v>553.25</v>
      </c>
    </row>
    <row r="33" spans="1:11" x14ac:dyDescent="0.3">
      <c r="A33" s="2">
        <v>43292</v>
      </c>
      <c r="B33" s="3">
        <v>0.38140046296296298</v>
      </c>
      <c r="C33">
        <v>1402</v>
      </c>
      <c r="D33">
        <v>50.73</v>
      </c>
      <c r="E33">
        <v>153.876</v>
      </c>
      <c r="F33">
        <f t="shared" si="0"/>
        <v>399.37400000000002</v>
      </c>
      <c r="G33">
        <v>29.588999999999999</v>
      </c>
      <c r="H33">
        <v>2.5579999999999998</v>
      </c>
      <c r="I33">
        <v>-39792.480000000003</v>
      </c>
      <c r="J33">
        <v>24690.95</v>
      </c>
      <c r="K33">
        <v>553.25</v>
      </c>
    </row>
    <row r="34" spans="1:11" x14ac:dyDescent="0.3">
      <c r="A34" s="2">
        <v>43292</v>
      </c>
      <c r="B34" s="3">
        <v>0.38215277777777779</v>
      </c>
      <c r="C34">
        <v>1467</v>
      </c>
      <c r="D34">
        <v>50.53</v>
      </c>
      <c r="E34">
        <v>163.72399999999999</v>
      </c>
      <c r="F34">
        <f t="shared" si="0"/>
        <v>389.52600000000001</v>
      </c>
      <c r="G34">
        <v>29.588999999999999</v>
      </c>
      <c r="H34">
        <v>2.5289999999999999</v>
      </c>
      <c r="I34">
        <v>-39595.769999999997</v>
      </c>
      <c r="J34">
        <v>24263.38</v>
      </c>
      <c r="K34">
        <v>553.25</v>
      </c>
    </row>
    <row r="35" spans="1:11" x14ac:dyDescent="0.3">
      <c r="A35" s="2">
        <v>43292</v>
      </c>
      <c r="B35" s="3">
        <v>0.38290509259259259</v>
      </c>
      <c r="C35">
        <v>1532</v>
      </c>
      <c r="D35">
        <v>50.39</v>
      </c>
      <c r="E35">
        <v>174.291</v>
      </c>
      <c r="F35">
        <f t="shared" si="0"/>
        <v>378.959</v>
      </c>
      <c r="G35">
        <v>29.588999999999999</v>
      </c>
      <c r="H35">
        <v>2.5289999999999999</v>
      </c>
      <c r="I35">
        <v>-39187.06</v>
      </c>
      <c r="J35">
        <v>24645.27</v>
      </c>
      <c r="K35">
        <v>553.25</v>
      </c>
    </row>
    <row r="36" spans="1:11" x14ac:dyDescent="0.3">
      <c r="A36" s="2">
        <v>43292</v>
      </c>
      <c r="B36" s="3">
        <v>0.38298611111111108</v>
      </c>
      <c r="C36">
        <v>1539</v>
      </c>
      <c r="D36">
        <v>50.39</v>
      </c>
      <c r="E36">
        <v>174.24299999999999</v>
      </c>
      <c r="F36">
        <f t="shared" si="0"/>
        <v>379.00700000000001</v>
      </c>
      <c r="G36">
        <v>29.588999999999999</v>
      </c>
      <c r="H36">
        <v>2.5289999999999999</v>
      </c>
      <c r="I36">
        <v>-39233.93</v>
      </c>
      <c r="J36">
        <v>24637.63</v>
      </c>
      <c r="K36">
        <v>553.25</v>
      </c>
    </row>
    <row r="37" spans="1:11" x14ac:dyDescent="0.3">
      <c r="A37" s="2">
        <v>43292</v>
      </c>
      <c r="B37" s="3">
        <v>0.38343750000000004</v>
      </c>
      <c r="C37">
        <v>1578</v>
      </c>
      <c r="D37">
        <v>50.19</v>
      </c>
      <c r="E37">
        <v>183.76900000000001</v>
      </c>
      <c r="F37">
        <f t="shared" si="0"/>
        <v>369.48099999999999</v>
      </c>
      <c r="G37">
        <v>29.588999999999999</v>
      </c>
      <c r="H37">
        <v>2.5289999999999999</v>
      </c>
      <c r="I37">
        <v>-39020.43</v>
      </c>
      <c r="J37">
        <v>24816.37</v>
      </c>
      <c r="K37">
        <v>553.25</v>
      </c>
    </row>
    <row r="38" spans="1:11" x14ac:dyDescent="0.3">
      <c r="A38" s="2">
        <v>43292</v>
      </c>
      <c r="B38" s="3">
        <v>0.38396990740740744</v>
      </c>
      <c r="C38">
        <v>1624</v>
      </c>
      <c r="D38">
        <v>50.06</v>
      </c>
      <c r="E38">
        <v>193.92500000000001</v>
      </c>
      <c r="F38">
        <f t="shared" si="0"/>
        <v>359.32499999999999</v>
      </c>
      <c r="G38">
        <v>29.588999999999999</v>
      </c>
      <c r="H38">
        <v>2.5289999999999999</v>
      </c>
      <c r="I38">
        <v>-38688.620000000003</v>
      </c>
      <c r="J38">
        <v>24836.93</v>
      </c>
      <c r="K38">
        <v>553.25</v>
      </c>
    </row>
    <row r="39" spans="1:11" x14ac:dyDescent="0.3">
      <c r="A39" s="2">
        <v>43292</v>
      </c>
      <c r="B39" s="3">
        <v>0.38462962962962965</v>
      </c>
      <c r="C39">
        <v>1681</v>
      </c>
      <c r="D39">
        <v>49.93</v>
      </c>
      <c r="E39">
        <v>203.929</v>
      </c>
      <c r="F39">
        <f t="shared" si="0"/>
        <v>349.32100000000003</v>
      </c>
      <c r="G39">
        <v>29.588999999999999</v>
      </c>
      <c r="H39">
        <v>2.5289999999999999</v>
      </c>
      <c r="I39">
        <v>-38434.769999999997</v>
      </c>
      <c r="J39">
        <v>25019.58</v>
      </c>
      <c r="K39">
        <v>553.25</v>
      </c>
    </row>
    <row r="40" spans="1:11" x14ac:dyDescent="0.3">
      <c r="A40" s="2">
        <v>43292</v>
      </c>
      <c r="B40" s="3">
        <v>0.38502314814814814</v>
      </c>
      <c r="C40">
        <v>1715</v>
      </c>
      <c r="D40">
        <v>49.9</v>
      </c>
      <c r="E40">
        <v>213.81399999999999</v>
      </c>
      <c r="F40">
        <f t="shared" si="0"/>
        <v>339.43600000000004</v>
      </c>
      <c r="G40">
        <v>29.588999999999999</v>
      </c>
      <c r="H40">
        <v>2.5289999999999999</v>
      </c>
      <c r="I40">
        <v>-38077.040000000001</v>
      </c>
      <c r="J40">
        <v>24979.3</v>
      </c>
      <c r="K40">
        <v>553.25</v>
      </c>
    </row>
    <row r="41" spans="1:11" x14ac:dyDescent="0.3">
      <c r="A41" s="2">
        <v>43292</v>
      </c>
      <c r="B41" s="3">
        <v>0.38533564814814819</v>
      </c>
      <c r="C41">
        <v>1742</v>
      </c>
      <c r="D41">
        <v>49.87</v>
      </c>
      <c r="E41">
        <v>223.928</v>
      </c>
      <c r="F41">
        <f t="shared" si="0"/>
        <v>329.322</v>
      </c>
      <c r="G41">
        <v>29.588999999999999</v>
      </c>
      <c r="H41">
        <v>2.5</v>
      </c>
      <c r="I41">
        <v>-37875.22</v>
      </c>
      <c r="J41">
        <v>25204.799999999999</v>
      </c>
      <c r="K41">
        <v>553.25</v>
      </c>
    </row>
    <row r="42" spans="1:11" x14ac:dyDescent="0.3">
      <c r="A42" s="2">
        <v>43292</v>
      </c>
      <c r="B42" s="3">
        <v>0.38574074074074072</v>
      </c>
      <c r="C42">
        <v>1777</v>
      </c>
      <c r="D42">
        <v>49.85</v>
      </c>
      <c r="E42">
        <v>234.00700000000001</v>
      </c>
      <c r="F42">
        <f t="shared" si="0"/>
        <v>319.24299999999999</v>
      </c>
      <c r="G42">
        <v>29.588999999999999</v>
      </c>
      <c r="H42">
        <v>2.5</v>
      </c>
      <c r="I42">
        <v>-37618.589999999997</v>
      </c>
      <c r="J42">
        <v>25603.88</v>
      </c>
      <c r="K42">
        <v>553.25</v>
      </c>
    </row>
    <row r="43" spans="1:11" x14ac:dyDescent="0.3">
      <c r="A43" s="2">
        <v>43292</v>
      </c>
      <c r="B43" s="3">
        <v>0.38685185185185184</v>
      </c>
      <c r="C43">
        <v>1873</v>
      </c>
      <c r="D43">
        <v>49.85</v>
      </c>
      <c r="E43">
        <v>234.24</v>
      </c>
      <c r="F43">
        <f t="shared" si="0"/>
        <v>319.01</v>
      </c>
      <c r="G43">
        <v>29.588999999999999</v>
      </c>
      <c r="H43">
        <v>2.5</v>
      </c>
      <c r="I43">
        <v>-37518.26</v>
      </c>
      <c r="J43">
        <v>25538.09</v>
      </c>
      <c r="K43">
        <v>553.25</v>
      </c>
    </row>
    <row r="44" spans="1:11" x14ac:dyDescent="0.3">
      <c r="A44" s="2">
        <v>43292</v>
      </c>
      <c r="B44" s="3">
        <v>0.38778935185185182</v>
      </c>
      <c r="C44">
        <v>1954</v>
      </c>
      <c r="D44">
        <v>49.86</v>
      </c>
      <c r="E44">
        <v>239.601</v>
      </c>
      <c r="F44">
        <f t="shared" si="0"/>
        <v>313.649</v>
      </c>
      <c r="G44">
        <v>29.588999999999999</v>
      </c>
      <c r="H44">
        <v>2.5</v>
      </c>
      <c r="I44">
        <v>-37152.21</v>
      </c>
      <c r="J44">
        <v>25940.31</v>
      </c>
      <c r="K44">
        <v>553.25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77BA-6CDE-4461-91D5-7DAAEFF4EAB4}">
  <sheetPr codeName="Sheet50"/>
  <dimension ref="A1:U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43327</v>
      </c>
      <c r="B2" s="3">
        <v>0.38310185185185186</v>
      </c>
      <c r="C2">
        <v>77</v>
      </c>
      <c r="D2">
        <v>78.92</v>
      </c>
      <c r="E2">
        <v>1.0720000000000001</v>
      </c>
      <c r="F2">
        <f>K2-E2</f>
        <v>526.30799999999999</v>
      </c>
      <c r="G2">
        <v>29.588999999999999</v>
      </c>
      <c r="H2">
        <v>3.1760000000000002</v>
      </c>
      <c r="I2">
        <v>-48311.35</v>
      </c>
      <c r="J2">
        <v>33541</v>
      </c>
      <c r="K2">
        <v>527.38</v>
      </c>
      <c r="L2">
        <v>305.37</v>
      </c>
      <c r="M2">
        <v>-3.4</v>
      </c>
      <c r="N2">
        <v>1451</v>
      </c>
      <c r="O2">
        <v>295</v>
      </c>
      <c r="P2">
        <v>2383</v>
      </c>
      <c r="Q2">
        <v>0</v>
      </c>
      <c r="R2">
        <v>434</v>
      </c>
      <c r="S2">
        <v>35</v>
      </c>
      <c r="T2">
        <v>0.3</v>
      </c>
      <c r="U2" t="s">
        <v>94</v>
      </c>
    </row>
    <row r="3" spans="1:21" x14ac:dyDescent="0.3">
      <c r="A3" s="2">
        <v>43327</v>
      </c>
      <c r="B3" s="3">
        <v>0.38377314814814811</v>
      </c>
      <c r="C3">
        <v>135</v>
      </c>
      <c r="D3">
        <v>78.95</v>
      </c>
      <c r="E3">
        <v>3.9369999999999998</v>
      </c>
      <c r="F3">
        <f t="shared" ref="F3:F20" si="0">K3-E3</f>
        <v>523.44299999999998</v>
      </c>
      <c r="G3">
        <v>29.588999999999999</v>
      </c>
      <c r="H3">
        <v>3.1469999999999998</v>
      </c>
      <c r="I3">
        <v>-50035.54</v>
      </c>
      <c r="J3">
        <v>33642.69</v>
      </c>
      <c r="K3">
        <v>527.38</v>
      </c>
    </row>
    <row r="4" spans="1:21" x14ac:dyDescent="0.3">
      <c r="A4" s="2">
        <v>43327</v>
      </c>
      <c r="B4" s="3">
        <v>0.38417824074074075</v>
      </c>
      <c r="C4">
        <v>170</v>
      </c>
      <c r="D4">
        <v>78.95</v>
      </c>
      <c r="E4">
        <v>7.0510000000000002</v>
      </c>
      <c r="F4">
        <f t="shared" si="0"/>
        <v>520.32899999999995</v>
      </c>
      <c r="G4">
        <v>29.588999999999999</v>
      </c>
      <c r="H4">
        <v>3.1469999999999998</v>
      </c>
      <c r="I4">
        <v>-50551.34</v>
      </c>
      <c r="J4">
        <v>33623.96</v>
      </c>
      <c r="K4">
        <v>527.38</v>
      </c>
    </row>
    <row r="5" spans="1:21" x14ac:dyDescent="0.3">
      <c r="A5" s="2">
        <v>43327</v>
      </c>
      <c r="B5" s="3">
        <v>0.38449074074074074</v>
      </c>
      <c r="C5">
        <v>197</v>
      </c>
      <c r="D5">
        <v>78.95</v>
      </c>
      <c r="E5">
        <v>10.132</v>
      </c>
      <c r="F5">
        <f t="shared" si="0"/>
        <v>517.24800000000005</v>
      </c>
      <c r="G5">
        <v>29.588999999999999</v>
      </c>
      <c r="H5">
        <v>3.1469999999999998</v>
      </c>
      <c r="I5">
        <v>-51038.02</v>
      </c>
      <c r="J5">
        <v>33590.769999999997</v>
      </c>
      <c r="K5">
        <v>527.38</v>
      </c>
    </row>
    <row r="6" spans="1:21" x14ac:dyDescent="0.3">
      <c r="A6" s="2">
        <v>43327</v>
      </c>
      <c r="B6" s="3">
        <v>0.38475694444444447</v>
      </c>
      <c r="C6">
        <v>220</v>
      </c>
      <c r="D6">
        <v>78.91</v>
      </c>
      <c r="E6">
        <v>12.949</v>
      </c>
      <c r="F6">
        <f t="shared" si="0"/>
        <v>514.43100000000004</v>
      </c>
      <c r="G6">
        <v>29.588999999999999</v>
      </c>
      <c r="H6">
        <v>3.1469999999999998</v>
      </c>
      <c r="I6">
        <v>-51179.25</v>
      </c>
      <c r="J6">
        <v>33481.519999999997</v>
      </c>
      <c r="K6">
        <v>527.38</v>
      </c>
    </row>
    <row r="7" spans="1:21" x14ac:dyDescent="0.3">
      <c r="A7" s="2">
        <v>43327</v>
      </c>
      <c r="B7" s="3">
        <v>0.38506944444444446</v>
      </c>
      <c r="C7">
        <v>247</v>
      </c>
      <c r="D7">
        <v>78.87</v>
      </c>
      <c r="E7">
        <v>15.981</v>
      </c>
      <c r="F7">
        <f t="shared" si="0"/>
        <v>511.399</v>
      </c>
      <c r="G7">
        <v>29.588999999999999</v>
      </c>
      <c r="H7">
        <v>3.1469999999999998</v>
      </c>
      <c r="I7">
        <v>-51630.99</v>
      </c>
      <c r="J7">
        <v>33448.800000000003</v>
      </c>
      <c r="K7">
        <v>527.38</v>
      </c>
    </row>
    <row r="8" spans="1:21" x14ac:dyDescent="0.3">
      <c r="A8" s="2">
        <v>43327</v>
      </c>
      <c r="B8" s="3">
        <v>0.38550925925925927</v>
      </c>
      <c r="C8">
        <v>285</v>
      </c>
      <c r="D8">
        <v>78.81</v>
      </c>
      <c r="E8">
        <v>18.946999999999999</v>
      </c>
      <c r="F8">
        <f t="shared" si="0"/>
        <v>508.43299999999999</v>
      </c>
      <c r="G8">
        <v>29.588999999999999</v>
      </c>
      <c r="H8">
        <v>3.1469999999999998</v>
      </c>
      <c r="I8">
        <v>-51868.84</v>
      </c>
      <c r="J8">
        <v>33203.760000000002</v>
      </c>
      <c r="K8">
        <v>527.38</v>
      </c>
    </row>
    <row r="9" spans="1:21" x14ac:dyDescent="0.3">
      <c r="A9" s="2">
        <v>43327</v>
      </c>
      <c r="B9" s="3">
        <v>0.3859143518518518</v>
      </c>
      <c r="C9">
        <v>320</v>
      </c>
      <c r="D9">
        <v>75.709999999999994</v>
      </c>
      <c r="E9">
        <v>21.943999999999999</v>
      </c>
      <c r="F9">
        <f t="shared" si="0"/>
        <v>505.43599999999998</v>
      </c>
      <c r="G9">
        <v>29.588999999999999</v>
      </c>
      <c r="H9">
        <v>3.1469999999999998</v>
      </c>
      <c r="I9">
        <v>-52248.02</v>
      </c>
      <c r="J9">
        <v>27123.96</v>
      </c>
      <c r="K9">
        <v>527.38</v>
      </c>
    </row>
    <row r="10" spans="1:21" x14ac:dyDescent="0.3">
      <c r="A10" s="2">
        <v>43327</v>
      </c>
      <c r="B10" s="3">
        <v>0.38658564814814816</v>
      </c>
      <c r="C10">
        <v>378</v>
      </c>
      <c r="D10">
        <v>68.42</v>
      </c>
      <c r="E10">
        <v>31.847000000000001</v>
      </c>
      <c r="F10">
        <f t="shared" si="0"/>
        <v>495.53300000000002</v>
      </c>
      <c r="G10">
        <v>29.588999999999999</v>
      </c>
      <c r="H10">
        <v>3.1469999999999998</v>
      </c>
      <c r="I10">
        <v>-51218.62</v>
      </c>
      <c r="J10">
        <v>23599.63</v>
      </c>
      <c r="K10">
        <v>527.38</v>
      </c>
    </row>
    <row r="11" spans="1:21" x14ac:dyDescent="0.3">
      <c r="A11" s="2">
        <v>43327</v>
      </c>
      <c r="B11" s="3">
        <v>0.38751157407407405</v>
      </c>
      <c r="C11">
        <v>458</v>
      </c>
      <c r="D11">
        <v>66.8</v>
      </c>
      <c r="E11">
        <v>41.947000000000003</v>
      </c>
      <c r="F11">
        <f t="shared" si="0"/>
        <v>485.43299999999999</v>
      </c>
      <c r="G11">
        <v>29.588999999999999</v>
      </c>
      <c r="H11">
        <v>3.1469999999999998</v>
      </c>
      <c r="I11">
        <v>-49952.480000000003</v>
      </c>
      <c r="J11">
        <v>21587.14</v>
      </c>
      <c r="K11">
        <v>527.38</v>
      </c>
    </row>
    <row r="12" spans="1:21" x14ac:dyDescent="0.3">
      <c r="A12" s="2">
        <v>43327</v>
      </c>
      <c r="B12" s="3">
        <v>0.3880439814814815</v>
      </c>
      <c r="C12">
        <v>504</v>
      </c>
      <c r="D12">
        <v>65.7</v>
      </c>
      <c r="E12">
        <v>51.968000000000004</v>
      </c>
      <c r="F12">
        <f t="shared" si="0"/>
        <v>475.41199999999998</v>
      </c>
      <c r="G12">
        <v>29.588999999999999</v>
      </c>
      <c r="H12">
        <v>3.1469999999999998</v>
      </c>
      <c r="I12">
        <v>-49037.09</v>
      </c>
      <c r="J12">
        <v>20231.68</v>
      </c>
      <c r="K12">
        <v>527.38</v>
      </c>
    </row>
    <row r="13" spans="1:21" x14ac:dyDescent="0.3">
      <c r="A13" s="2">
        <v>43327</v>
      </c>
      <c r="B13" s="3">
        <v>0.3888888888888889</v>
      </c>
      <c r="C13">
        <v>577</v>
      </c>
      <c r="D13">
        <v>64.25</v>
      </c>
      <c r="E13">
        <v>61.999000000000002</v>
      </c>
      <c r="F13">
        <f t="shared" si="0"/>
        <v>465.38099999999997</v>
      </c>
      <c r="G13">
        <v>29.588999999999999</v>
      </c>
      <c r="H13">
        <v>3.1469999999999998</v>
      </c>
      <c r="I13">
        <v>-48161.760000000002</v>
      </c>
      <c r="J13">
        <v>19227.27</v>
      </c>
      <c r="K13">
        <v>527.38</v>
      </c>
    </row>
    <row r="14" spans="1:21" x14ac:dyDescent="0.3">
      <c r="A14" s="2">
        <v>43327</v>
      </c>
      <c r="B14" s="3">
        <v>0.38929398148148148</v>
      </c>
      <c r="C14">
        <v>612</v>
      </c>
      <c r="D14">
        <v>62.53</v>
      </c>
      <c r="E14">
        <v>71.968000000000004</v>
      </c>
      <c r="F14">
        <f t="shared" si="0"/>
        <v>455.41199999999998</v>
      </c>
      <c r="G14">
        <v>29.588999999999999</v>
      </c>
      <c r="H14">
        <v>3.117</v>
      </c>
      <c r="I14">
        <v>-47853.64</v>
      </c>
      <c r="J14">
        <v>19112.78</v>
      </c>
      <c r="K14">
        <v>527.38</v>
      </c>
    </row>
    <row r="15" spans="1:21" x14ac:dyDescent="0.3">
      <c r="A15" s="2">
        <v>43327</v>
      </c>
      <c r="B15" s="3">
        <v>0.39018518518518519</v>
      </c>
      <c r="C15">
        <v>689</v>
      </c>
      <c r="D15">
        <v>59.22</v>
      </c>
      <c r="E15">
        <v>81.712999999999994</v>
      </c>
      <c r="F15">
        <f t="shared" si="0"/>
        <v>445.66700000000003</v>
      </c>
      <c r="G15">
        <v>29.588999999999999</v>
      </c>
      <c r="H15">
        <v>3.117</v>
      </c>
      <c r="I15">
        <v>-47273.09</v>
      </c>
      <c r="J15">
        <v>18917.830000000002</v>
      </c>
      <c r="K15">
        <v>527.38</v>
      </c>
    </row>
    <row r="16" spans="1:21" x14ac:dyDescent="0.3">
      <c r="A16" s="2">
        <v>43327</v>
      </c>
      <c r="B16" s="3">
        <v>0.39057870370370368</v>
      </c>
      <c r="C16">
        <v>723</v>
      </c>
      <c r="D16">
        <v>56.59</v>
      </c>
      <c r="E16">
        <v>92.316000000000003</v>
      </c>
      <c r="F16">
        <f t="shared" si="0"/>
        <v>435.06399999999996</v>
      </c>
      <c r="G16">
        <v>29.588999999999999</v>
      </c>
      <c r="H16">
        <v>3.117</v>
      </c>
      <c r="I16">
        <v>-46960.62</v>
      </c>
      <c r="J16">
        <v>18963.759999999998</v>
      </c>
      <c r="K16">
        <v>527.38</v>
      </c>
    </row>
    <row r="17" spans="1:11" x14ac:dyDescent="0.3">
      <c r="A17" s="2">
        <v>43327</v>
      </c>
      <c r="B17" s="3">
        <v>0.39093749999999999</v>
      </c>
      <c r="C17">
        <v>754</v>
      </c>
      <c r="D17">
        <v>54.92</v>
      </c>
      <c r="E17">
        <v>102.336</v>
      </c>
      <c r="F17">
        <f t="shared" si="0"/>
        <v>425.04399999999998</v>
      </c>
      <c r="G17">
        <v>29.588999999999999</v>
      </c>
      <c r="H17">
        <v>3.117</v>
      </c>
      <c r="I17">
        <v>-46688.800000000003</v>
      </c>
      <c r="J17">
        <v>20356.13</v>
      </c>
      <c r="K17">
        <v>527.38</v>
      </c>
    </row>
    <row r="18" spans="1:11" x14ac:dyDescent="0.3">
      <c r="A18" s="2">
        <v>43327</v>
      </c>
      <c r="B18" s="3">
        <v>0.39134259259259263</v>
      </c>
      <c r="C18">
        <v>789</v>
      </c>
      <c r="D18">
        <v>53.7</v>
      </c>
      <c r="E18">
        <v>111.548</v>
      </c>
      <c r="F18">
        <f t="shared" si="0"/>
        <v>415.83199999999999</v>
      </c>
      <c r="G18">
        <v>29.588999999999999</v>
      </c>
      <c r="H18">
        <v>3.117</v>
      </c>
      <c r="I18">
        <v>-46244.800000000003</v>
      </c>
      <c r="J18">
        <v>21221.82</v>
      </c>
      <c r="K18">
        <v>527.38</v>
      </c>
    </row>
    <row r="19" spans="1:11" x14ac:dyDescent="0.3">
      <c r="A19" s="2">
        <v>43327</v>
      </c>
      <c r="B19" s="3">
        <v>0.3919212962962963</v>
      </c>
      <c r="C19">
        <v>839</v>
      </c>
      <c r="D19">
        <v>52.7</v>
      </c>
      <c r="E19">
        <v>122.435</v>
      </c>
      <c r="F19">
        <f t="shared" si="0"/>
        <v>404.94499999999999</v>
      </c>
      <c r="G19">
        <v>29.588999999999999</v>
      </c>
      <c r="H19">
        <v>3.117</v>
      </c>
      <c r="I19">
        <v>-45869.52</v>
      </c>
      <c r="J19">
        <v>22045.3</v>
      </c>
      <c r="K19">
        <v>527.38</v>
      </c>
    </row>
    <row r="20" spans="1:11" x14ac:dyDescent="0.3">
      <c r="A20" s="2">
        <v>43327</v>
      </c>
      <c r="B20" s="3">
        <v>0.39361111111111113</v>
      </c>
      <c r="C20">
        <v>985</v>
      </c>
      <c r="D20">
        <v>52.3</v>
      </c>
      <c r="E20">
        <v>126.22</v>
      </c>
      <c r="F20">
        <f t="shared" si="0"/>
        <v>401.15999999999997</v>
      </c>
      <c r="G20">
        <v>29.588999999999999</v>
      </c>
      <c r="H20">
        <v>3.117</v>
      </c>
      <c r="I20">
        <v>-44086.6</v>
      </c>
      <c r="J20">
        <v>22438.2</v>
      </c>
      <c r="K20">
        <v>527.38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0EA2-831B-4C1C-B46C-C7AB0873A2D2}">
  <sheetPr codeName="Sheet51"/>
  <dimension ref="A1:U28"/>
  <sheetViews>
    <sheetView workbookViewId="0">
      <pane ySplit="1" topLeftCell="A9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43349</v>
      </c>
      <c r="B2" s="3">
        <v>0.36560185185185184</v>
      </c>
      <c r="C2">
        <v>112</v>
      </c>
      <c r="D2">
        <v>77.84</v>
      </c>
      <c r="E2">
        <v>1.03</v>
      </c>
      <c r="F2">
        <f>K2-E2</f>
        <v>518.15</v>
      </c>
      <c r="G2">
        <v>29.588999999999999</v>
      </c>
      <c r="H2">
        <v>3.0880000000000001</v>
      </c>
      <c r="I2">
        <v>-48168.27</v>
      </c>
      <c r="J2">
        <v>33119.480000000003</v>
      </c>
      <c r="K2">
        <v>519.17999999999995</v>
      </c>
      <c r="L2">
        <v>276.55700000000002</v>
      </c>
      <c r="M2">
        <v>-0.7</v>
      </c>
      <c r="N2">
        <v>1457</v>
      </c>
      <c r="O2">
        <v>0</v>
      </c>
      <c r="P2">
        <v>1325</v>
      </c>
      <c r="Q2">
        <v>0</v>
      </c>
      <c r="R2">
        <v>430</v>
      </c>
      <c r="S2">
        <v>30</v>
      </c>
      <c r="T2">
        <v>0.27</v>
      </c>
      <c r="U2">
        <v>0</v>
      </c>
    </row>
    <row r="3" spans="1:21" x14ac:dyDescent="0.3">
      <c r="A3" s="2">
        <v>43349</v>
      </c>
      <c r="B3" s="3">
        <v>0.36591435185185189</v>
      </c>
      <c r="C3">
        <v>139</v>
      </c>
      <c r="D3">
        <v>77.819999999999993</v>
      </c>
      <c r="E3">
        <v>4.0110000000000001</v>
      </c>
      <c r="F3">
        <f t="shared" ref="F3:F28" si="0">K3-E3</f>
        <v>515.16899999999998</v>
      </c>
      <c r="G3">
        <v>29.588999999999999</v>
      </c>
      <c r="H3">
        <v>3.0880000000000001</v>
      </c>
      <c r="I3">
        <v>-47739.69</v>
      </c>
      <c r="J3">
        <v>33176.25</v>
      </c>
      <c r="K3">
        <v>519.17999999999995</v>
      </c>
    </row>
    <row r="4" spans="1:21" x14ac:dyDescent="0.3">
      <c r="A4" s="2">
        <v>43349</v>
      </c>
      <c r="B4" s="3">
        <v>0.36618055555555556</v>
      </c>
      <c r="C4">
        <v>162</v>
      </c>
      <c r="D4">
        <v>77.81</v>
      </c>
      <c r="E4">
        <v>7.0750000000000002</v>
      </c>
      <c r="F4">
        <f t="shared" si="0"/>
        <v>512.1049999999999</v>
      </c>
      <c r="G4">
        <v>29.588999999999999</v>
      </c>
      <c r="H4">
        <v>3.0880000000000001</v>
      </c>
      <c r="I4">
        <v>-48057.84</v>
      </c>
      <c r="J4">
        <v>33158.68</v>
      </c>
      <c r="K4">
        <v>519.17999999999995</v>
      </c>
    </row>
    <row r="5" spans="1:21" x14ac:dyDescent="0.3">
      <c r="A5" s="2">
        <v>43349</v>
      </c>
      <c r="B5" s="3">
        <v>0.3666666666666667</v>
      </c>
      <c r="C5">
        <v>204</v>
      </c>
      <c r="D5">
        <v>77.790000000000006</v>
      </c>
      <c r="E5">
        <v>10.039999999999999</v>
      </c>
      <c r="F5">
        <f t="shared" si="0"/>
        <v>509.13999999999993</v>
      </c>
      <c r="G5">
        <v>29.588999999999999</v>
      </c>
      <c r="H5">
        <v>3.0880000000000001</v>
      </c>
      <c r="I5">
        <v>-49085.42</v>
      </c>
      <c r="J5">
        <v>33139.269999999997</v>
      </c>
      <c r="K5">
        <v>519.17999999999995</v>
      </c>
    </row>
    <row r="6" spans="1:21" x14ac:dyDescent="0.3">
      <c r="A6" s="2">
        <v>43349</v>
      </c>
      <c r="B6" s="3">
        <v>0.36707175925925922</v>
      </c>
      <c r="C6">
        <v>239</v>
      </c>
      <c r="D6">
        <v>77.78</v>
      </c>
      <c r="E6">
        <v>13.071</v>
      </c>
      <c r="F6">
        <f t="shared" si="0"/>
        <v>506.10899999999992</v>
      </c>
      <c r="G6">
        <v>29.588999999999999</v>
      </c>
      <c r="H6">
        <v>3.0880000000000001</v>
      </c>
      <c r="I6">
        <v>-49521.32</v>
      </c>
      <c r="J6">
        <v>33120.85</v>
      </c>
      <c r="K6">
        <v>519.17999999999995</v>
      </c>
    </row>
    <row r="7" spans="1:21" x14ac:dyDescent="0.3">
      <c r="A7" s="2">
        <v>43349</v>
      </c>
      <c r="B7" s="3">
        <v>0.36738425925925927</v>
      </c>
      <c r="C7">
        <v>266</v>
      </c>
      <c r="D7">
        <v>77.77</v>
      </c>
      <c r="E7">
        <v>16.103000000000002</v>
      </c>
      <c r="F7">
        <f t="shared" si="0"/>
        <v>503.07699999999994</v>
      </c>
      <c r="G7">
        <v>29.588999999999999</v>
      </c>
      <c r="H7">
        <v>3.0880000000000001</v>
      </c>
      <c r="I7">
        <v>-49868.76</v>
      </c>
      <c r="J7">
        <v>33118.32</v>
      </c>
      <c r="K7">
        <v>519.17999999999995</v>
      </c>
    </row>
    <row r="8" spans="1:21" x14ac:dyDescent="0.3">
      <c r="A8" s="2">
        <v>43349</v>
      </c>
      <c r="B8" s="3">
        <v>0.36774305555555559</v>
      </c>
      <c r="C8">
        <v>297</v>
      </c>
      <c r="D8">
        <v>77.75</v>
      </c>
      <c r="E8">
        <v>19.085000000000001</v>
      </c>
      <c r="F8">
        <f t="shared" si="0"/>
        <v>500.09499999999997</v>
      </c>
      <c r="G8">
        <v>29.588999999999999</v>
      </c>
      <c r="H8">
        <v>3.0880000000000001</v>
      </c>
      <c r="I8">
        <v>-50616.2</v>
      </c>
      <c r="J8">
        <v>33041.03</v>
      </c>
      <c r="K8">
        <v>519.17999999999995</v>
      </c>
    </row>
    <row r="9" spans="1:21" x14ac:dyDescent="0.3">
      <c r="A9" s="2">
        <v>43349</v>
      </c>
      <c r="B9" s="3">
        <v>0.36822916666666666</v>
      </c>
      <c r="C9">
        <v>339</v>
      </c>
      <c r="D9">
        <v>76.45</v>
      </c>
      <c r="E9">
        <v>22.026</v>
      </c>
      <c r="F9">
        <f t="shared" si="0"/>
        <v>497.15399999999994</v>
      </c>
      <c r="G9">
        <v>29.588999999999999</v>
      </c>
      <c r="H9">
        <v>3.0880000000000001</v>
      </c>
      <c r="I9">
        <v>-50535.18</v>
      </c>
      <c r="J9">
        <v>30960.69</v>
      </c>
      <c r="K9">
        <v>519.17999999999995</v>
      </c>
    </row>
    <row r="10" spans="1:21" x14ac:dyDescent="0.3">
      <c r="A10" s="2">
        <v>43349</v>
      </c>
      <c r="B10" s="3">
        <v>0.36866898148148147</v>
      </c>
      <c r="C10">
        <v>377</v>
      </c>
      <c r="D10">
        <v>73.58</v>
      </c>
      <c r="E10">
        <v>25.004999999999999</v>
      </c>
      <c r="F10">
        <f t="shared" si="0"/>
        <v>494.17499999999995</v>
      </c>
      <c r="G10">
        <v>29.588999999999999</v>
      </c>
      <c r="H10">
        <v>3.0880000000000001</v>
      </c>
      <c r="I10">
        <v>-49900</v>
      </c>
      <c r="J10">
        <v>26843.89</v>
      </c>
      <c r="K10">
        <v>519.17999999999995</v>
      </c>
    </row>
    <row r="11" spans="1:21" x14ac:dyDescent="0.3">
      <c r="A11" s="2">
        <v>43349</v>
      </c>
      <c r="B11" s="3">
        <v>0.36898148148148152</v>
      </c>
      <c r="C11">
        <v>404</v>
      </c>
      <c r="D11">
        <v>70.2</v>
      </c>
      <c r="E11">
        <v>35.075000000000003</v>
      </c>
      <c r="F11">
        <f t="shared" si="0"/>
        <v>484.10499999999996</v>
      </c>
      <c r="G11">
        <v>29.588999999999999</v>
      </c>
      <c r="H11">
        <v>3.0880000000000001</v>
      </c>
      <c r="I11">
        <v>-49135.34</v>
      </c>
      <c r="J11">
        <v>25260.01</v>
      </c>
      <c r="K11">
        <v>519.17999999999995</v>
      </c>
    </row>
    <row r="12" spans="1:21" x14ac:dyDescent="0.3">
      <c r="A12" s="2">
        <v>43349</v>
      </c>
      <c r="B12" s="3">
        <v>0.36969907407407404</v>
      </c>
      <c r="C12">
        <v>466</v>
      </c>
      <c r="D12">
        <v>68.930000000000007</v>
      </c>
      <c r="E12">
        <v>45.018000000000001</v>
      </c>
      <c r="F12">
        <f t="shared" si="0"/>
        <v>474.16199999999992</v>
      </c>
      <c r="G12">
        <v>29.588999999999999</v>
      </c>
      <c r="H12">
        <v>3.0880000000000001</v>
      </c>
      <c r="I12">
        <v>-47884.2</v>
      </c>
      <c r="J12">
        <v>24663.46</v>
      </c>
      <c r="K12">
        <v>519.17999999999995</v>
      </c>
    </row>
    <row r="13" spans="1:21" x14ac:dyDescent="0.3">
      <c r="A13" s="2">
        <v>43349</v>
      </c>
      <c r="B13" s="3">
        <v>0.37032407407407408</v>
      </c>
      <c r="C13">
        <v>520</v>
      </c>
      <c r="D13">
        <v>67.63</v>
      </c>
      <c r="E13">
        <v>55.097999999999999</v>
      </c>
      <c r="F13">
        <f t="shared" si="0"/>
        <v>464.08199999999994</v>
      </c>
      <c r="G13">
        <v>29.588999999999999</v>
      </c>
      <c r="H13">
        <v>3.0579999999999998</v>
      </c>
      <c r="I13">
        <v>-47238.37</v>
      </c>
      <c r="J13">
        <v>22861.14</v>
      </c>
      <c r="K13">
        <v>519.17999999999995</v>
      </c>
    </row>
    <row r="14" spans="1:21" x14ac:dyDescent="0.3">
      <c r="A14" s="2">
        <v>43349</v>
      </c>
      <c r="B14" s="3">
        <v>0.3709837962962963</v>
      </c>
      <c r="C14">
        <v>577</v>
      </c>
      <c r="D14">
        <v>65.22</v>
      </c>
      <c r="E14">
        <v>65.084999999999994</v>
      </c>
      <c r="F14">
        <f t="shared" si="0"/>
        <v>454.09499999999997</v>
      </c>
      <c r="G14">
        <v>29.588999999999999</v>
      </c>
      <c r="H14">
        <v>3.0579999999999998</v>
      </c>
      <c r="I14">
        <v>-46726.18</v>
      </c>
      <c r="J14">
        <v>20025.03</v>
      </c>
      <c r="K14">
        <v>519.17999999999995</v>
      </c>
    </row>
    <row r="15" spans="1:21" x14ac:dyDescent="0.3">
      <c r="A15" s="2">
        <v>43349</v>
      </c>
      <c r="B15" s="3">
        <v>0.37160879629629634</v>
      </c>
      <c r="C15">
        <v>631</v>
      </c>
      <c r="D15">
        <v>62.86</v>
      </c>
      <c r="E15">
        <v>75.027000000000001</v>
      </c>
      <c r="F15">
        <f t="shared" si="0"/>
        <v>444.15299999999996</v>
      </c>
      <c r="G15">
        <v>29.588999999999999</v>
      </c>
      <c r="H15">
        <v>3.0579999999999998</v>
      </c>
      <c r="I15">
        <v>-46024.93</v>
      </c>
      <c r="J15">
        <v>18999.75</v>
      </c>
      <c r="K15">
        <v>519.17999999999995</v>
      </c>
    </row>
    <row r="16" spans="1:21" x14ac:dyDescent="0.3">
      <c r="A16" s="2">
        <v>43349</v>
      </c>
      <c r="B16" s="3">
        <v>0.37201388888888887</v>
      </c>
      <c r="C16">
        <v>666</v>
      </c>
      <c r="D16">
        <v>59.67</v>
      </c>
      <c r="E16">
        <v>85.036000000000001</v>
      </c>
      <c r="F16">
        <f t="shared" si="0"/>
        <v>434.14399999999995</v>
      </c>
      <c r="G16">
        <v>29.588999999999999</v>
      </c>
      <c r="H16">
        <v>3.0579999999999998</v>
      </c>
      <c r="I16">
        <v>-45795.41</v>
      </c>
      <c r="J16">
        <v>18809.77</v>
      </c>
      <c r="K16">
        <v>519.17999999999995</v>
      </c>
    </row>
    <row r="17" spans="1:11" x14ac:dyDescent="0.3">
      <c r="A17" s="2">
        <v>43349</v>
      </c>
      <c r="B17" s="3">
        <v>0.37259259259259259</v>
      </c>
      <c r="C17">
        <v>716</v>
      </c>
      <c r="D17">
        <v>56.69</v>
      </c>
      <c r="E17">
        <v>94.918000000000006</v>
      </c>
      <c r="F17">
        <f t="shared" si="0"/>
        <v>424.26199999999994</v>
      </c>
      <c r="G17">
        <v>29.588999999999999</v>
      </c>
      <c r="H17">
        <v>3.0579999999999998</v>
      </c>
      <c r="I17">
        <v>-45571.99</v>
      </c>
      <c r="J17">
        <v>19278.71</v>
      </c>
      <c r="K17">
        <v>519.17999999999995</v>
      </c>
    </row>
    <row r="18" spans="1:11" x14ac:dyDescent="0.3">
      <c r="A18" s="2">
        <v>43349</v>
      </c>
      <c r="B18" s="3">
        <v>0.37329861111111112</v>
      </c>
      <c r="C18">
        <v>777</v>
      </c>
      <c r="D18">
        <v>55.14</v>
      </c>
      <c r="E18">
        <v>105.006</v>
      </c>
      <c r="F18">
        <f t="shared" si="0"/>
        <v>414.17399999999998</v>
      </c>
      <c r="G18">
        <v>29.588999999999999</v>
      </c>
      <c r="H18">
        <v>3.0579999999999998</v>
      </c>
      <c r="I18">
        <v>-45330.96</v>
      </c>
      <c r="J18">
        <v>20104.86</v>
      </c>
      <c r="K18">
        <v>519.17999999999995</v>
      </c>
    </row>
    <row r="19" spans="1:11" x14ac:dyDescent="0.3">
      <c r="A19" s="2">
        <v>43349</v>
      </c>
      <c r="B19" s="3">
        <v>0.37383101851851852</v>
      </c>
      <c r="C19">
        <v>823</v>
      </c>
      <c r="D19">
        <v>54.13</v>
      </c>
      <c r="E19">
        <v>115.078</v>
      </c>
      <c r="F19">
        <f t="shared" si="0"/>
        <v>404.10199999999998</v>
      </c>
      <c r="G19">
        <v>29.588999999999999</v>
      </c>
      <c r="H19">
        <v>3.0579999999999998</v>
      </c>
      <c r="I19">
        <v>-45047.71</v>
      </c>
      <c r="J19">
        <v>20848.3</v>
      </c>
      <c r="K19">
        <v>519.17999999999995</v>
      </c>
    </row>
    <row r="20" spans="1:11" x14ac:dyDescent="0.3">
      <c r="A20" s="2">
        <v>43349</v>
      </c>
      <c r="B20" s="3">
        <v>0.37423611111111116</v>
      </c>
      <c r="C20">
        <v>858</v>
      </c>
      <c r="D20">
        <v>53.29</v>
      </c>
      <c r="E20">
        <v>125.04</v>
      </c>
      <c r="F20">
        <f t="shared" si="0"/>
        <v>394.13999999999993</v>
      </c>
      <c r="G20">
        <v>29.588999999999999</v>
      </c>
      <c r="H20">
        <v>3.0579999999999998</v>
      </c>
      <c r="I20">
        <v>-44610.8</v>
      </c>
      <c r="J20">
        <v>21469.73</v>
      </c>
      <c r="K20">
        <v>519.17999999999995</v>
      </c>
    </row>
    <row r="21" spans="1:11" x14ac:dyDescent="0.3">
      <c r="A21" s="2">
        <v>43349</v>
      </c>
      <c r="B21" s="3">
        <v>0.3745486111111111</v>
      </c>
      <c r="C21">
        <v>885</v>
      </c>
      <c r="D21">
        <v>52.32</v>
      </c>
      <c r="E21">
        <v>135.14599999999999</v>
      </c>
      <c r="F21">
        <f t="shared" si="0"/>
        <v>384.03399999999999</v>
      </c>
      <c r="G21">
        <v>29.588999999999999</v>
      </c>
      <c r="H21">
        <v>3.0579999999999998</v>
      </c>
      <c r="I21">
        <v>-44222.39</v>
      </c>
      <c r="J21">
        <v>22297.24</v>
      </c>
      <c r="K21">
        <v>519.17999999999995</v>
      </c>
    </row>
    <row r="22" spans="1:11" x14ac:dyDescent="0.3">
      <c r="A22" s="2">
        <v>43349</v>
      </c>
      <c r="B22" s="3">
        <v>0.37490740740740741</v>
      </c>
      <c r="C22">
        <v>916</v>
      </c>
      <c r="D22">
        <v>51.73</v>
      </c>
      <c r="E22">
        <v>144.96199999999999</v>
      </c>
      <c r="F22">
        <f t="shared" si="0"/>
        <v>374.21799999999996</v>
      </c>
      <c r="G22">
        <v>29.588999999999999</v>
      </c>
      <c r="H22">
        <v>3.0579999999999998</v>
      </c>
      <c r="I22">
        <v>-43992.57</v>
      </c>
      <c r="J22">
        <v>22893.58</v>
      </c>
      <c r="K22">
        <v>519.17999999999995</v>
      </c>
    </row>
    <row r="23" spans="1:11" x14ac:dyDescent="0.3">
      <c r="A23" s="2">
        <v>43349</v>
      </c>
      <c r="B23" s="3">
        <v>0.37619212962962961</v>
      </c>
      <c r="C23">
        <v>1027</v>
      </c>
      <c r="D23">
        <v>51</v>
      </c>
      <c r="E23">
        <v>155.005</v>
      </c>
      <c r="F23">
        <f t="shared" si="0"/>
        <v>364.17499999999995</v>
      </c>
      <c r="G23">
        <v>29.588999999999999</v>
      </c>
      <c r="H23">
        <v>3.0579999999999998</v>
      </c>
      <c r="I23">
        <v>-43683.07</v>
      </c>
      <c r="J23">
        <v>23463.23</v>
      </c>
      <c r="K23">
        <v>519.17999999999995</v>
      </c>
    </row>
    <row r="24" spans="1:11" x14ac:dyDescent="0.3">
      <c r="A24" s="2">
        <v>43349</v>
      </c>
      <c r="B24" s="3">
        <v>0.37650462962962966</v>
      </c>
      <c r="C24">
        <v>1054</v>
      </c>
      <c r="D24">
        <v>50.56</v>
      </c>
      <c r="E24">
        <v>164.83099999999999</v>
      </c>
      <c r="F24">
        <f t="shared" si="0"/>
        <v>354.34899999999993</v>
      </c>
      <c r="G24">
        <v>29.588999999999999</v>
      </c>
      <c r="H24">
        <v>3.0289999999999999</v>
      </c>
      <c r="I24">
        <v>-42668.66</v>
      </c>
      <c r="J24">
        <v>24421.69</v>
      </c>
      <c r="K24">
        <v>519.17999999999995</v>
      </c>
    </row>
    <row r="25" spans="1:11" x14ac:dyDescent="0.3">
      <c r="A25" s="2">
        <v>43349</v>
      </c>
      <c r="B25" s="3">
        <v>0.37686342592592598</v>
      </c>
      <c r="C25">
        <v>1085</v>
      </c>
      <c r="D25">
        <v>50.35</v>
      </c>
      <c r="E25">
        <v>174.858</v>
      </c>
      <c r="F25">
        <f t="shared" si="0"/>
        <v>344.32199999999995</v>
      </c>
      <c r="G25">
        <v>29.588999999999999</v>
      </c>
      <c r="H25">
        <v>3.0579999999999998</v>
      </c>
      <c r="I25">
        <v>-42215.519999999997</v>
      </c>
      <c r="J25">
        <v>25060.75</v>
      </c>
      <c r="K25">
        <v>519.17999999999995</v>
      </c>
    </row>
    <row r="26" spans="1:11" x14ac:dyDescent="0.3">
      <c r="A26" s="2">
        <v>43349</v>
      </c>
      <c r="B26" s="3">
        <v>0.37736111111111109</v>
      </c>
      <c r="C26">
        <v>1128</v>
      </c>
      <c r="D26">
        <v>50.28</v>
      </c>
      <c r="E26">
        <v>184.72200000000001</v>
      </c>
      <c r="F26">
        <f t="shared" si="0"/>
        <v>334.45799999999997</v>
      </c>
      <c r="G26">
        <v>29.588999999999999</v>
      </c>
      <c r="H26">
        <v>3.0289999999999999</v>
      </c>
      <c r="I26">
        <v>-42140.65</v>
      </c>
      <c r="J26">
        <v>25255.759999999998</v>
      </c>
      <c r="K26">
        <v>519.17999999999995</v>
      </c>
    </row>
    <row r="27" spans="1:11" x14ac:dyDescent="0.3">
      <c r="A27" s="2">
        <v>43349</v>
      </c>
      <c r="B27" s="3">
        <v>0.37820601851851854</v>
      </c>
      <c r="C27">
        <v>1201</v>
      </c>
      <c r="D27">
        <v>50.26</v>
      </c>
      <c r="E27">
        <v>195.00800000000001</v>
      </c>
      <c r="F27">
        <f t="shared" si="0"/>
        <v>324.17199999999991</v>
      </c>
      <c r="G27">
        <v>29.588999999999999</v>
      </c>
      <c r="H27">
        <v>3.0289999999999999</v>
      </c>
      <c r="I27">
        <v>-41924.75</v>
      </c>
      <c r="J27">
        <v>25725.25</v>
      </c>
      <c r="K27">
        <v>519.17999999999995</v>
      </c>
    </row>
    <row r="28" spans="1:11" x14ac:dyDescent="0.3">
      <c r="A28" s="2">
        <v>43349</v>
      </c>
      <c r="B28" s="3">
        <v>0.37859953703703703</v>
      </c>
      <c r="C28">
        <v>1235</v>
      </c>
      <c r="D28">
        <v>50.24</v>
      </c>
      <c r="E28">
        <v>204.77600000000001</v>
      </c>
      <c r="F28">
        <f t="shared" si="0"/>
        <v>314.40399999999994</v>
      </c>
      <c r="G28">
        <v>29.588999999999999</v>
      </c>
      <c r="H28">
        <v>3.0289999999999999</v>
      </c>
      <c r="I28">
        <v>-41544</v>
      </c>
      <c r="J28">
        <v>25956.87</v>
      </c>
      <c r="K28">
        <v>519.17999999999995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652E-54C2-4BB4-BF12-A872FAA97159}">
  <sheetPr codeName="Sheet52"/>
  <dimension ref="A1:U39"/>
  <sheetViews>
    <sheetView workbookViewId="0">
      <pane ySplit="1" topLeftCell="A1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43369</v>
      </c>
      <c r="B2" s="3">
        <v>0.34303240740740742</v>
      </c>
      <c r="C2">
        <v>42</v>
      </c>
      <c r="D2">
        <v>73.66</v>
      </c>
      <c r="E2">
        <v>0.89200000000000002</v>
      </c>
      <c r="F2">
        <f>K2 -E2</f>
        <v>518.12799999999993</v>
      </c>
      <c r="G2">
        <v>29.588999999999999</v>
      </c>
      <c r="H2">
        <v>3.0289999999999999</v>
      </c>
      <c r="I2">
        <v>-44399</v>
      </c>
      <c r="J2">
        <v>30594.959999999999</v>
      </c>
      <c r="K2">
        <v>519.02</v>
      </c>
      <c r="L2">
        <v>276.00900000000001</v>
      </c>
      <c r="M2">
        <v>0</v>
      </c>
      <c r="N2">
        <v>1608</v>
      </c>
      <c r="O2">
        <v>0</v>
      </c>
      <c r="P2">
        <v>1152</v>
      </c>
      <c r="Q2">
        <v>0</v>
      </c>
      <c r="R2">
        <v>409</v>
      </c>
      <c r="S2">
        <v>29</v>
      </c>
      <c r="T2">
        <v>0.26</v>
      </c>
      <c r="U2">
        <v>0</v>
      </c>
    </row>
    <row r="3" spans="1:21" x14ac:dyDescent="0.3">
      <c r="A3" s="2">
        <v>43369</v>
      </c>
      <c r="B3" s="3">
        <v>0.3432986111111111</v>
      </c>
      <c r="C3">
        <v>65</v>
      </c>
      <c r="D3">
        <v>73.61</v>
      </c>
      <c r="E3">
        <v>1.1000000000000001</v>
      </c>
      <c r="F3">
        <f t="shared" ref="F3:F39" si="0">K3 -E3</f>
        <v>517.91999999999996</v>
      </c>
      <c r="G3">
        <v>29.588999999999999</v>
      </c>
      <c r="H3">
        <v>3</v>
      </c>
      <c r="I3">
        <v>-43863.77</v>
      </c>
      <c r="J3">
        <v>30580.880000000001</v>
      </c>
      <c r="K3">
        <v>519.02</v>
      </c>
    </row>
    <row r="4" spans="1:21" x14ac:dyDescent="0.3">
      <c r="A4" s="2">
        <v>43369</v>
      </c>
      <c r="B4" s="3">
        <v>0.34365740740740741</v>
      </c>
      <c r="C4">
        <v>96</v>
      </c>
      <c r="D4">
        <v>73.680000000000007</v>
      </c>
      <c r="E4">
        <v>3.98</v>
      </c>
      <c r="F4">
        <f t="shared" si="0"/>
        <v>515.04</v>
      </c>
      <c r="G4">
        <v>29.588999999999999</v>
      </c>
      <c r="H4">
        <v>3.0289999999999999</v>
      </c>
      <c r="I4">
        <v>-44613.93</v>
      </c>
      <c r="J4">
        <v>30668.43</v>
      </c>
      <c r="K4">
        <v>519.02</v>
      </c>
    </row>
    <row r="5" spans="1:21" x14ac:dyDescent="0.3">
      <c r="A5" s="2">
        <v>43369</v>
      </c>
      <c r="B5" s="3">
        <v>0.34406249999999999</v>
      </c>
      <c r="C5">
        <v>131</v>
      </c>
      <c r="D5">
        <v>73.67</v>
      </c>
      <c r="E5">
        <v>6.944</v>
      </c>
      <c r="F5">
        <f t="shared" si="0"/>
        <v>512.07600000000002</v>
      </c>
      <c r="G5">
        <v>29.588999999999999</v>
      </c>
      <c r="H5">
        <v>3</v>
      </c>
      <c r="I5">
        <v>-45470.79</v>
      </c>
      <c r="J5">
        <v>30653.279999999999</v>
      </c>
      <c r="K5">
        <v>519.02</v>
      </c>
    </row>
    <row r="6" spans="1:21" x14ac:dyDescent="0.3">
      <c r="A6" s="2">
        <v>43369</v>
      </c>
      <c r="B6" s="3">
        <v>0.34442129629629631</v>
      </c>
      <c r="C6">
        <v>162</v>
      </c>
      <c r="D6">
        <v>73.67</v>
      </c>
      <c r="E6">
        <v>10.007999999999999</v>
      </c>
      <c r="F6">
        <f t="shared" si="0"/>
        <v>509.012</v>
      </c>
      <c r="G6">
        <v>29.588999999999999</v>
      </c>
      <c r="H6">
        <v>3</v>
      </c>
      <c r="I6">
        <v>-45917.35</v>
      </c>
      <c r="J6">
        <v>30638.34</v>
      </c>
      <c r="K6">
        <v>519.02</v>
      </c>
    </row>
    <row r="7" spans="1:21" x14ac:dyDescent="0.3">
      <c r="A7" s="2">
        <v>43369</v>
      </c>
      <c r="B7" s="3">
        <v>0.34473379629629625</v>
      </c>
      <c r="C7">
        <v>189</v>
      </c>
      <c r="D7">
        <v>73.67</v>
      </c>
      <c r="E7">
        <v>13.039</v>
      </c>
      <c r="F7">
        <f t="shared" si="0"/>
        <v>505.98099999999999</v>
      </c>
      <c r="G7">
        <v>29.588999999999999</v>
      </c>
      <c r="H7">
        <v>3</v>
      </c>
      <c r="I7">
        <v>-46535.68</v>
      </c>
      <c r="J7">
        <v>30649.25</v>
      </c>
      <c r="K7">
        <v>519.02</v>
      </c>
    </row>
    <row r="8" spans="1:21" x14ac:dyDescent="0.3">
      <c r="A8" s="2">
        <v>43369</v>
      </c>
      <c r="B8" s="3">
        <v>0.3449652777777778</v>
      </c>
      <c r="C8">
        <v>209</v>
      </c>
      <c r="D8">
        <v>73.67</v>
      </c>
      <c r="E8">
        <v>15.494999999999999</v>
      </c>
      <c r="F8">
        <f t="shared" si="0"/>
        <v>503.52499999999998</v>
      </c>
      <c r="G8">
        <v>29.588999999999999</v>
      </c>
      <c r="H8">
        <v>3</v>
      </c>
      <c r="I8">
        <v>-46542.65</v>
      </c>
      <c r="J8">
        <v>30622.31</v>
      </c>
      <c r="K8">
        <v>519.02</v>
      </c>
    </row>
    <row r="9" spans="1:21" x14ac:dyDescent="0.3">
      <c r="A9" s="2">
        <v>43369</v>
      </c>
      <c r="B9" s="3">
        <v>0.34510416666666671</v>
      </c>
      <c r="C9">
        <v>221</v>
      </c>
      <c r="D9">
        <v>73.67</v>
      </c>
      <c r="E9">
        <v>16.187000000000001</v>
      </c>
      <c r="F9">
        <f t="shared" si="0"/>
        <v>502.83299999999997</v>
      </c>
      <c r="G9">
        <v>29.588999999999999</v>
      </c>
      <c r="H9">
        <v>3</v>
      </c>
      <c r="I9">
        <v>-46930.01</v>
      </c>
      <c r="J9">
        <v>30595.96</v>
      </c>
      <c r="K9">
        <v>519.02</v>
      </c>
    </row>
    <row r="10" spans="1:21" x14ac:dyDescent="0.3">
      <c r="A10" s="2">
        <v>43369</v>
      </c>
      <c r="B10" s="3">
        <v>0.34559027777777779</v>
      </c>
      <c r="C10">
        <v>263</v>
      </c>
      <c r="D10">
        <v>73.650000000000006</v>
      </c>
      <c r="E10">
        <v>18.84</v>
      </c>
      <c r="F10">
        <f t="shared" si="0"/>
        <v>500.18</v>
      </c>
      <c r="G10">
        <v>29.588999999999999</v>
      </c>
      <c r="H10">
        <v>3</v>
      </c>
      <c r="I10">
        <v>-47824.21</v>
      </c>
      <c r="J10">
        <v>30593.13</v>
      </c>
      <c r="K10">
        <v>519.02</v>
      </c>
    </row>
    <row r="11" spans="1:21" x14ac:dyDescent="0.3">
      <c r="A11" s="2">
        <v>43369</v>
      </c>
      <c r="B11" s="3">
        <v>0.34586805555555555</v>
      </c>
      <c r="C11">
        <v>287</v>
      </c>
      <c r="D11">
        <v>73.64</v>
      </c>
      <c r="E11">
        <v>21.675000000000001</v>
      </c>
      <c r="F11">
        <f t="shared" si="0"/>
        <v>497.34499999999997</v>
      </c>
      <c r="G11">
        <v>29.588999999999999</v>
      </c>
      <c r="H11">
        <v>3</v>
      </c>
      <c r="I11">
        <v>-48256.73</v>
      </c>
      <c r="J11">
        <v>30553.42</v>
      </c>
      <c r="K11">
        <v>519.02</v>
      </c>
    </row>
    <row r="12" spans="1:21" x14ac:dyDescent="0.3">
      <c r="A12" s="2">
        <v>43369</v>
      </c>
      <c r="B12" s="3">
        <v>0.34640046296296295</v>
      </c>
      <c r="C12">
        <v>333</v>
      </c>
      <c r="D12">
        <v>73.61</v>
      </c>
      <c r="E12">
        <v>25.053999999999998</v>
      </c>
      <c r="F12">
        <f t="shared" si="0"/>
        <v>493.96600000000001</v>
      </c>
      <c r="G12">
        <v>29.588999999999999</v>
      </c>
      <c r="H12">
        <v>3</v>
      </c>
      <c r="I12">
        <v>-49129</v>
      </c>
      <c r="J12">
        <v>30537.9</v>
      </c>
      <c r="K12">
        <v>519.02</v>
      </c>
    </row>
    <row r="13" spans="1:21" x14ac:dyDescent="0.3">
      <c r="A13" s="2">
        <v>43369</v>
      </c>
      <c r="B13" s="3">
        <v>0.34689814814814812</v>
      </c>
      <c r="C13">
        <v>376</v>
      </c>
      <c r="D13">
        <v>73.38</v>
      </c>
      <c r="E13">
        <v>27.678000000000001</v>
      </c>
      <c r="F13">
        <f t="shared" si="0"/>
        <v>491.34199999999998</v>
      </c>
      <c r="G13">
        <v>29.588999999999999</v>
      </c>
      <c r="H13">
        <v>3</v>
      </c>
      <c r="I13">
        <v>-48675.18</v>
      </c>
      <c r="J13">
        <v>30121.67</v>
      </c>
      <c r="K13">
        <v>519.02</v>
      </c>
    </row>
    <row r="14" spans="1:21" x14ac:dyDescent="0.3">
      <c r="A14" s="2">
        <v>43369</v>
      </c>
      <c r="B14" s="3">
        <v>0.34730324074074076</v>
      </c>
      <c r="C14">
        <v>411</v>
      </c>
      <c r="D14">
        <v>72.599999999999994</v>
      </c>
      <c r="E14">
        <v>31.062000000000001</v>
      </c>
      <c r="F14">
        <f t="shared" si="0"/>
        <v>487.95799999999997</v>
      </c>
      <c r="G14">
        <v>29.588999999999999</v>
      </c>
      <c r="H14">
        <v>3</v>
      </c>
      <c r="I14">
        <v>-48502.9</v>
      </c>
      <c r="J14">
        <v>28772.52</v>
      </c>
      <c r="K14">
        <v>519.02</v>
      </c>
    </row>
    <row r="15" spans="1:21" x14ac:dyDescent="0.3">
      <c r="A15" s="2">
        <v>43369</v>
      </c>
      <c r="B15" s="3">
        <v>0.34775462962962966</v>
      </c>
      <c r="C15">
        <v>450</v>
      </c>
      <c r="D15">
        <v>70.8</v>
      </c>
      <c r="E15">
        <v>34.067</v>
      </c>
      <c r="F15">
        <f t="shared" si="0"/>
        <v>484.95299999999997</v>
      </c>
      <c r="G15">
        <v>29.588999999999999</v>
      </c>
      <c r="H15">
        <v>3</v>
      </c>
      <c r="I15">
        <v>-48007.88</v>
      </c>
      <c r="J15">
        <v>26265.07</v>
      </c>
      <c r="K15">
        <v>519.02</v>
      </c>
    </row>
    <row r="16" spans="1:21" x14ac:dyDescent="0.3">
      <c r="A16" s="2">
        <v>43369</v>
      </c>
      <c r="B16" s="3">
        <v>0.3478472222222222</v>
      </c>
      <c r="C16">
        <v>458</v>
      </c>
      <c r="D16">
        <v>70.77</v>
      </c>
      <c r="E16">
        <v>34.006</v>
      </c>
      <c r="F16">
        <f t="shared" si="0"/>
        <v>485.01400000000001</v>
      </c>
      <c r="G16">
        <v>29.588999999999999</v>
      </c>
      <c r="H16">
        <v>3</v>
      </c>
      <c r="I16">
        <v>-47851.74</v>
      </c>
      <c r="J16">
        <v>26255.39</v>
      </c>
      <c r="K16">
        <v>519.02</v>
      </c>
    </row>
    <row r="17" spans="1:11" x14ac:dyDescent="0.3">
      <c r="A17" s="2">
        <v>43369</v>
      </c>
      <c r="B17" s="3">
        <v>0.3480671296296296</v>
      </c>
      <c r="C17">
        <v>477</v>
      </c>
      <c r="D17">
        <v>69.959999999999994</v>
      </c>
      <c r="E17">
        <v>36.97</v>
      </c>
      <c r="F17">
        <f t="shared" si="0"/>
        <v>482.04999999999995</v>
      </c>
      <c r="G17">
        <v>29.588999999999999</v>
      </c>
      <c r="H17">
        <v>3</v>
      </c>
      <c r="I17">
        <v>-47348.44</v>
      </c>
      <c r="J17">
        <v>25810.77</v>
      </c>
      <c r="K17">
        <v>519.02</v>
      </c>
    </row>
    <row r="18" spans="1:11" x14ac:dyDescent="0.3">
      <c r="A18" s="2">
        <v>43369</v>
      </c>
      <c r="B18" s="3">
        <v>0.34851851851851851</v>
      </c>
      <c r="C18">
        <v>516</v>
      </c>
      <c r="D18">
        <v>69.599999999999994</v>
      </c>
      <c r="E18">
        <v>39.893999999999998</v>
      </c>
      <c r="F18">
        <f t="shared" si="0"/>
        <v>479.12599999999998</v>
      </c>
      <c r="G18">
        <v>29.588999999999999</v>
      </c>
      <c r="H18">
        <v>3</v>
      </c>
      <c r="I18">
        <v>-46497.440000000002</v>
      </c>
      <c r="J18">
        <v>25477.79</v>
      </c>
      <c r="K18">
        <v>519.02</v>
      </c>
    </row>
    <row r="19" spans="1:11" x14ac:dyDescent="0.3">
      <c r="A19" s="2">
        <v>43369</v>
      </c>
      <c r="B19" s="3">
        <v>0.34909722222222223</v>
      </c>
      <c r="C19">
        <v>566</v>
      </c>
      <c r="D19">
        <v>68.650000000000006</v>
      </c>
      <c r="E19">
        <v>49.908000000000001</v>
      </c>
      <c r="F19">
        <f t="shared" si="0"/>
        <v>469.11199999999997</v>
      </c>
      <c r="G19">
        <v>29.588999999999999</v>
      </c>
      <c r="H19">
        <v>3</v>
      </c>
      <c r="I19">
        <v>-46048</v>
      </c>
      <c r="J19">
        <v>25257.67</v>
      </c>
      <c r="K19">
        <v>519.02</v>
      </c>
    </row>
    <row r="20" spans="1:11" x14ac:dyDescent="0.3">
      <c r="A20" s="2">
        <v>43369</v>
      </c>
      <c r="B20" s="3">
        <v>0.34945601851851849</v>
      </c>
      <c r="C20">
        <v>597</v>
      </c>
      <c r="D20">
        <v>68.08</v>
      </c>
      <c r="E20">
        <v>60.11</v>
      </c>
      <c r="F20">
        <f t="shared" si="0"/>
        <v>458.90999999999997</v>
      </c>
      <c r="G20">
        <v>29.588999999999999</v>
      </c>
      <c r="H20">
        <v>3</v>
      </c>
      <c r="I20">
        <v>-45171.05</v>
      </c>
      <c r="J20">
        <v>25327.59</v>
      </c>
      <c r="K20">
        <v>519.02</v>
      </c>
    </row>
    <row r="21" spans="1:11" x14ac:dyDescent="0.3">
      <c r="A21" s="2">
        <v>43369</v>
      </c>
      <c r="B21" s="3">
        <v>0.34973379629629631</v>
      </c>
      <c r="C21">
        <v>621</v>
      </c>
      <c r="D21">
        <v>67.17</v>
      </c>
      <c r="E21">
        <v>70.441999999999993</v>
      </c>
      <c r="F21">
        <f t="shared" si="0"/>
        <v>448.57799999999997</v>
      </c>
      <c r="G21">
        <v>29.588999999999999</v>
      </c>
      <c r="H21">
        <v>3</v>
      </c>
      <c r="I21">
        <v>-44867.59</v>
      </c>
      <c r="J21">
        <v>22605</v>
      </c>
      <c r="K21">
        <v>519.02</v>
      </c>
    </row>
    <row r="22" spans="1:11" x14ac:dyDescent="0.3">
      <c r="A22" s="2">
        <v>43369</v>
      </c>
      <c r="B22" s="3">
        <v>0.35018518518518515</v>
      </c>
      <c r="C22">
        <v>660</v>
      </c>
      <c r="D22">
        <v>64.16</v>
      </c>
      <c r="E22">
        <v>79.968000000000004</v>
      </c>
      <c r="F22">
        <f t="shared" si="0"/>
        <v>439.05199999999996</v>
      </c>
      <c r="G22">
        <v>29.588999999999999</v>
      </c>
      <c r="H22">
        <v>3</v>
      </c>
      <c r="I22">
        <v>-45218.77</v>
      </c>
      <c r="J22">
        <v>19576.990000000002</v>
      </c>
      <c r="K22">
        <v>519.02</v>
      </c>
    </row>
    <row r="23" spans="1:11" x14ac:dyDescent="0.3">
      <c r="A23" s="2">
        <v>43369</v>
      </c>
      <c r="B23" s="3">
        <v>0.35054398148148147</v>
      </c>
      <c r="C23">
        <v>691</v>
      </c>
      <c r="D23">
        <v>61.07</v>
      </c>
      <c r="E23">
        <v>90.028999999999996</v>
      </c>
      <c r="F23">
        <f t="shared" si="0"/>
        <v>428.99099999999999</v>
      </c>
      <c r="G23">
        <v>29.588999999999999</v>
      </c>
      <c r="H23">
        <v>3</v>
      </c>
      <c r="I23">
        <v>-44828.69</v>
      </c>
      <c r="J23">
        <v>18981.61</v>
      </c>
      <c r="K23">
        <v>519.02</v>
      </c>
    </row>
    <row r="24" spans="1:11" x14ac:dyDescent="0.3">
      <c r="A24" s="2">
        <v>43369</v>
      </c>
      <c r="B24" s="3">
        <v>0.35099537037037037</v>
      </c>
      <c r="C24">
        <v>730</v>
      </c>
      <c r="D24">
        <v>58.41</v>
      </c>
      <c r="E24">
        <v>99.957999999999998</v>
      </c>
      <c r="F24">
        <f t="shared" si="0"/>
        <v>419.06200000000001</v>
      </c>
      <c r="G24">
        <v>29.588999999999999</v>
      </c>
      <c r="H24">
        <v>3</v>
      </c>
      <c r="I24">
        <v>-44582.1</v>
      </c>
      <c r="J24">
        <v>18869.38</v>
      </c>
      <c r="K24">
        <v>519.02</v>
      </c>
    </row>
    <row r="25" spans="1:11" x14ac:dyDescent="0.3">
      <c r="A25" s="2">
        <v>43369</v>
      </c>
      <c r="B25" s="3">
        <v>0.35140046296296296</v>
      </c>
      <c r="C25">
        <v>765</v>
      </c>
      <c r="D25">
        <v>56.94</v>
      </c>
      <c r="E25">
        <v>109.735</v>
      </c>
      <c r="F25">
        <f t="shared" si="0"/>
        <v>409.28499999999997</v>
      </c>
      <c r="G25">
        <v>29.588999999999999</v>
      </c>
      <c r="H25">
        <v>2.97</v>
      </c>
      <c r="I25">
        <v>-44327.67</v>
      </c>
      <c r="J25">
        <v>19263.89</v>
      </c>
      <c r="K25">
        <v>519.02</v>
      </c>
    </row>
    <row r="26" spans="1:11" x14ac:dyDescent="0.3">
      <c r="A26" s="2">
        <v>43369</v>
      </c>
      <c r="B26" s="3">
        <v>0.35148148148148151</v>
      </c>
      <c r="C26">
        <v>772</v>
      </c>
      <c r="D26">
        <v>56.94</v>
      </c>
      <c r="E26">
        <v>109.861</v>
      </c>
      <c r="F26">
        <f t="shared" si="0"/>
        <v>409.15899999999999</v>
      </c>
      <c r="G26">
        <v>29.588999999999999</v>
      </c>
      <c r="H26">
        <v>2.97</v>
      </c>
      <c r="I26">
        <v>-44320.35</v>
      </c>
      <c r="J26">
        <v>19264.150000000001</v>
      </c>
      <c r="K26">
        <v>519.02</v>
      </c>
    </row>
    <row r="27" spans="1:11" x14ac:dyDescent="0.3">
      <c r="A27" s="2">
        <v>43369</v>
      </c>
      <c r="B27" s="3">
        <v>0.35175925925925927</v>
      </c>
      <c r="C27">
        <v>796</v>
      </c>
      <c r="D27">
        <v>55.36</v>
      </c>
      <c r="E27">
        <v>119.88800000000001</v>
      </c>
      <c r="F27">
        <f t="shared" si="0"/>
        <v>399.13199999999995</v>
      </c>
      <c r="G27">
        <v>29.588999999999999</v>
      </c>
      <c r="H27">
        <v>2.97</v>
      </c>
      <c r="I27">
        <v>-43651.08</v>
      </c>
      <c r="J27">
        <v>19851.84</v>
      </c>
      <c r="K27">
        <v>519.02</v>
      </c>
    </row>
    <row r="28" spans="1:11" x14ac:dyDescent="0.3">
      <c r="A28" s="2">
        <v>43369</v>
      </c>
      <c r="B28" s="3">
        <v>0.35219907407407408</v>
      </c>
      <c r="C28">
        <v>834</v>
      </c>
      <c r="D28">
        <v>54.28</v>
      </c>
      <c r="E28">
        <v>129.69900000000001</v>
      </c>
      <c r="F28">
        <f t="shared" si="0"/>
        <v>389.32099999999997</v>
      </c>
      <c r="G28">
        <v>29.588999999999999</v>
      </c>
      <c r="H28">
        <v>2.97</v>
      </c>
      <c r="I28">
        <v>-43590.44</v>
      </c>
      <c r="J28">
        <v>20586.919999999998</v>
      </c>
      <c r="K28">
        <v>519.02</v>
      </c>
    </row>
    <row r="29" spans="1:11" x14ac:dyDescent="0.3">
      <c r="A29" s="2">
        <v>43369</v>
      </c>
      <c r="B29" s="3">
        <v>0.35233796296296299</v>
      </c>
      <c r="C29">
        <v>846</v>
      </c>
      <c r="D29">
        <v>54.26</v>
      </c>
      <c r="E29">
        <v>129.465</v>
      </c>
      <c r="F29">
        <f t="shared" si="0"/>
        <v>389.55499999999995</v>
      </c>
      <c r="G29">
        <v>29.588999999999999</v>
      </c>
      <c r="H29">
        <v>2.97</v>
      </c>
      <c r="I29">
        <v>-43645.43</v>
      </c>
      <c r="J29">
        <v>20587.57</v>
      </c>
      <c r="K29">
        <v>519.02</v>
      </c>
    </row>
    <row r="30" spans="1:11" x14ac:dyDescent="0.3">
      <c r="A30" s="2">
        <v>43369</v>
      </c>
      <c r="B30" s="3">
        <v>0.35314814814814816</v>
      </c>
      <c r="C30">
        <v>916</v>
      </c>
      <c r="D30">
        <v>53.17</v>
      </c>
      <c r="E30">
        <v>139.76900000000001</v>
      </c>
      <c r="F30">
        <f t="shared" si="0"/>
        <v>379.25099999999998</v>
      </c>
      <c r="G30">
        <v>29.588999999999999</v>
      </c>
      <c r="H30">
        <v>2.97</v>
      </c>
      <c r="I30">
        <v>-43214.11</v>
      </c>
      <c r="J30">
        <v>21848.16</v>
      </c>
      <c r="K30">
        <v>519.02</v>
      </c>
    </row>
    <row r="31" spans="1:11" x14ac:dyDescent="0.3">
      <c r="A31" s="2">
        <v>43369</v>
      </c>
      <c r="B31" s="3">
        <v>0.35324074074074074</v>
      </c>
      <c r="C31">
        <v>924</v>
      </c>
      <c r="D31">
        <v>53.16</v>
      </c>
      <c r="E31">
        <v>139.72399999999999</v>
      </c>
      <c r="F31">
        <f t="shared" si="0"/>
        <v>379.29599999999999</v>
      </c>
      <c r="G31">
        <v>29.588999999999999</v>
      </c>
      <c r="H31">
        <v>2.97</v>
      </c>
      <c r="I31">
        <v>-43191.19</v>
      </c>
      <c r="J31">
        <v>21861.83</v>
      </c>
      <c r="K31">
        <v>519.02</v>
      </c>
    </row>
    <row r="32" spans="1:11" x14ac:dyDescent="0.3">
      <c r="A32" s="2">
        <v>43369</v>
      </c>
      <c r="B32" s="3">
        <v>0.35386574074074079</v>
      </c>
      <c r="C32">
        <v>978</v>
      </c>
      <c r="D32">
        <v>52.35</v>
      </c>
      <c r="E32">
        <v>150.13499999999999</v>
      </c>
      <c r="F32">
        <f t="shared" si="0"/>
        <v>368.88499999999999</v>
      </c>
      <c r="G32">
        <v>29.588999999999999</v>
      </c>
      <c r="H32">
        <v>2.97</v>
      </c>
      <c r="I32">
        <v>-42912.98</v>
      </c>
      <c r="J32">
        <v>22464.18</v>
      </c>
      <c r="K32">
        <v>519.02</v>
      </c>
    </row>
    <row r="33" spans="1:11" x14ac:dyDescent="0.3">
      <c r="A33" s="2">
        <v>43369</v>
      </c>
      <c r="B33" s="3">
        <v>0.35413194444444446</v>
      </c>
      <c r="C33">
        <v>1001</v>
      </c>
      <c r="D33">
        <v>51.3</v>
      </c>
      <c r="E33">
        <v>159.65600000000001</v>
      </c>
      <c r="F33">
        <f t="shared" si="0"/>
        <v>359.36399999999998</v>
      </c>
      <c r="G33">
        <v>29.588999999999999</v>
      </c>
      <c r="H33">
        <v>2.97</v>
      </c>
      <c r="I33">
        <v>-42328.25</v>
      </c>
      <c r="J33">
        <v>23468.34</v>
      </c>
      <c r="K33">
        <v>519.02</v>
      </c>
    </row>
    <row r="34" spans="1:11" x14ac:dyDescent="0.3">
      <c r="A34" s="2">
        <v>43369</v>
      </c>
      <c r="B34" s="3">
        <v>0.35453703703703704</v>
      </c>
      <c r="C34">
        <v>1036</v>
      </c>
      <c r="D34">
        <v>50.76</v>
      </c>
      <c r="E34">
        <v>169.245</v>
      </c>
      <c r="F34">
        <f t="shared" si="0"/>
        <v>349.77499999999998</v>
      </c>
      <c r="G34">
        <v>29.588999999999999</v>
      </c>
      <c r="H34">
        <v>2.97</v>
      </c>
      <c r="I34">
        <v>-41892.17</v>
      </c>
      <c r="J34">
        <v>24346.44</v>
      </c>
      <c r="K34">
        <v>519.02</v>
      </c>
    </row>
    <row r="35" spans="1:11" x14ac:dyDescent="0.3">
      <c r="A35" s="2">
        <v>43369</v>
      </c>
      <c r="B35" s="3">
        <v>0.35472222222222222</v>
      </c>
      <c r="C35">
        <v>1052</v>
      </c>
      <c r="D35">
        <v>50.78</v>
      </c>
      <c r="E35">
        <v>169.059</v>
      </c>
      <c r="F35">
        <f t="shared" si="0"/>
        <v>349.96100000000001</v>
      </c>
      <c r="G35">
        <v>29.588999999999999</v>
      </c>
      <c r="H35">
        <v>2.97</v>
      </c>
      <c r="I35">
        <v>-41923.01</v>
      </c>
      <c r="J35">
        <v>24315.67</v>
      </c>
      <c r="K35">
        <v>519.02</v>
      </c>
    </row>
    <row r="36" spans="1:11" x14ac:dyDescent="0.3">
      <c r="A36" s="2">
        <v>43369</v>
      </c>
      <c r="B36" s="3">
        <v>0.35539351851851847</v>
      </c>
      <c r="C36">
        <v>1110</v>
      </c>
      <c r="D36">
        <v>50.53</v>
      </c>
      <c r="E36">
        <v>179.72499999999999</v>
      </c>
      <c r="F36">
        <f t="shared" si="0"/>
        <v>339.29499999999996</v>
      </c>
      <c r="G36">
        <v>29.588999999999999</v>
      </c>
      <c r="H36">
        <v>2.97</v>
      </c>
      <c r="I36">
        <v>-41424.71</v>
      </c>
      <c r="J36">
        <v>24715.94</v>
      </c>
      <c r="K36">
        <v>519.02</v>
      </c>
    </row>
    <row r="37" spans="1:11" x14ac:dyDescent="0.3">
      <c r="A37" s="2">
        <v>43369</v>
      </c>
      <c r="B37" s="3">
        <v>0.35584490740740743</v>
      </c>
      <c r="C37">
        <v>1149</v>
      </c>
      <c r="D37">
        <v>50.41</v>
      </c>
      <c r="E37">
        <v>189.648</v>
      </c>
      <c r="F37">
        <f t="shared" si="0"/>
        <v>329.37199999999996</v>
      </c>
      <c r="G37">
        <v>29.588999999999999</v>
      </c>
      <c r="H37">
        <v>2.97</v>
      </c>
      <c r="I37">
        <v>-40836.400000000001</v>
      </c>
      <c r="J37">
        <v>25682.799999999999</v>
      </c>
      <c r="K37">
        <v>519.02</v>
      </c>
    </row>
    <row r="38" spans="1:11" x14ac:dyDescent="0.3">
      <c r="A38" s="2">
        <v>43369</v>
      </c>
      <c r="B38" s="3">
        <v>0.35598379629629634</v>
      </c>
      <c r="C38">
        <v>1161</v>
      </c>
      <c r="D38">
        <v>50.42</v>
      </c>
      <c r="E38">
        <v>189.6</v>
      </c>
      <c r="F38">
        <f t="shared" si="0"/>
        <v>329.41999999999996</v>
      </c>
      <c r="G38">
        <v>29.588999999999999</v>
      </c>
      <c r="H38">
        <v>2.97</v>
      </c>
      <c r="I38">
        <v>-40890.93</v>
      </c>
      <c r="J38">
        <v>25747.3</v>
      </c>
      <c r="K38">
        <v>519.02</v>
      </c>
    </row>
    <row r="39" spans="1:11" x14ac:dyDescent="0.3">
      <c r="A39" s="2">
        <v>43369</v>
      </c>
      <c r="B39" s="3">
        <v>0.35706018518518517</v>
      </c>
      <c r="C39">
        <v>1254</v>
      </c>
      <c r="D39">
        <v>50.4</v>
      </c>
      <c r="E39">
        <v>194.34200000000001</v>
      </c>
      <c r="F39">
        <f t="shared" si="0"/>
        <v>324.678</v>
      </c>
      <c r="G39">
        <v>29.588999999999999</v>
      </c>
      <c r="H39">
        <v>2.9409999999999998</v>
      </c>
      <c r="I39">
        <v>-40285.71</v>
      </c>
      <c r="J39">
        <v>26359.61</v>
      </c>
      <c r="K39">
        <v>519.02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4323-3953-4D93-BE5C-66A81C07094D}">
  <sheetPr codeName="Sheet53"/>
  <dimension ref="A1:U27"/>
  <sheetViews>
    <sheetView workbookViewId="0">
      <pane ySplit="1" topLeftCell="A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43411</v>
      </c>
      <c r="B2" s="3">
        <v>0.54019675925925925</v>
      </c>
      <c r="C2">
        <v>45</v>
      </c>
      <c r="D2">
        <v>66.87</v>
      </c>
      <c r="E2">
        <v>1.032</v>
      </c>
      <c r="F2">
        <f>K2-E2</f>
        <v>520.20799999999997</v>
      </c>
      <c r="G2">
        <v>29.588999999999999</v>
      </c>
      <c r="H2">
        <v>3.0289999999999999</v>
      </c>
      <c r="I2">
        <v>-41757.33</v>
      </c>
      <c r="J2">
        <v>26275.39</v>
      </c>
      <c r="K2">
        <v>521.24</v>
      </c>
      <c r="L2">
        <v>283.60199999999998</v>
      </c>
      <c r="M2">
        <v>0.4</v>
      </c>
      <c r="N2">
        <v>1155</v>
      </c>
      <c r="O2">
        <v>0</v>
      </c>
      <c r="P2">
        <v>570</v>
      </c>
      <c r="Q2">
        <v>0</v>
      </c>
      <c r="R2">
        <v>380</v>
      </c>
      <c r="S2">
        <v>15</v>
      </c>
      <c r="T2">
        <v>0.14000000000000001</v>
      </c>
      <c r="U2">
        <v>0</v>
      </c>
    </row>
    <row r="3" spans="1:21" x14ac:dyDescent="0.3">
      <c r="A3" s="2">
        <v>43411</v>
      </c>
      <c r="B3" s="3">
        <v>0.54087962962962965</v>
      </c>
      <c r="C3">
        <v>104</v>
      </c>
      <c r="D3">
        <v>65.91</v>
      </c>
      <c r="E3">
        <v>3.9969999999999999</v>
      </c>
      <c r="F3">
        <f t="shared" ref="F3:F27" si="0">K3-E3</f>
        <v>517.24300000000005</v>
      </c>
      <c r="G3">
        <v>29.588999999999999</v>
      </c>
      <c r="H3">
        <v>3.0289999999999999</v>
      </c>
      <c r="I3">
        <v>-41955.81</v>
      </c>
      <c r="J3">
        <v>26026.5</v>
      </c>
      <c r="K3">
        <v>521.24</v>
      </c>
    </row>
    <row r="4" spans="1:21" x14ac:dyDescent="0.3">
      <c r="A4" s="2">
        <v>43411</v>
      </c>
      <c r="B4" s="3">
        <v>0.5411921296296297</v>
      </c>
      <c r="C4">
        <v>131</v>
      </c>
      <c r="D4">
        <v>65.7</v>
      </c>
      <c r="E4">
        <v>8.0120000000000005</v>
      </c>
      <c r="F4">
        <f t="shared" si="0"/>
        <v>513.22800000000007</v>
      </c>
      <c r="G4">
        <v>29.588999999999999</v>
      </c>
      <c r="H4">
        <v>3.0289999999999999</v>
      </c>
      <c r="I4">
        <v>-41606.04</v>
      </c>
      <c r="J4">
        <v>25963.43</v>
      </c>
      <c r="K4">
        <v>521.24</v>
      </c>
    </row>
    <row r="5" spans="1:21" x14ac:dyDescent="0.3">
      <c r="A5" s="2">
        <v>43411</v>
      </c>
      <c r="B5" s="3">
        <v>0.54204861111111113</v>
      </c>
      <c r="C5">
        <v>205</v>
      </c>
      <c r="D5">
        <v>65.64</v>
      </c>
      <c r="E5">
        <v>11.981</v>
      </c>
      <c r="F5">
        <f t="shared" si="0"/>
        <v>509.25900000000001</v>
      </c>
      <c r="G5">
        <v>29.588999999999999</v>
      </c>
      <c r="H5">
        <v>3</v>
      </c>
      <c r="I5">
        <v>-41411.69</v>
      </c>
      <c r="J5">
        <v>25940</v>
      </c>
      <c r="K5">
        <v>521.24</v>
      </c>
    </row>
    <row r="6" spans="1:21" x14ac:dyDescent="0.3">
      <c r="A6" s="2">
        <v>43411</v>
      </c>
      <c r="B6" s="3">
        <v>0.54226851851851854</v>
      </c>
      <c r="C6">
        <v>224</v>
      </c>
      <c r="D6">
        <v>65.599999999999994</v>
      </c>
      <c r="E6">
        <v>14.952</v>
      </c>
      <c r="F6">
        <f t="shared" si="0"/>
        <v>506.28800000000001</v>
      </c>
      <c r="G6">
        <v>29.588999999999999</v>
      </c>
      <c r="H6">
        <v>3</v>
      </c>
      <c r="I6">
        <v>-40951.43</v>
      </c>
      <c r="J6">
        <v>25931.9</v>
      </c>
      <c r="K6">
        <v>521.24</v>
      </c>
    </row>
    <row r="7" spans="1:21" x14ac:dyDescent="0.3">
      <c r="A7" s="2">
        <v>43411</v>
      </c>
      <c r="B7" s="3">
        <v>0.54267361111111112</v>
      </c>
      <c r="C7">
        <v>259</v>
      </c>
      <c r="D7">
        <v>65.59</v>
      </c>
      <c r="E7">
        <v>17.989000000000001</v>
      </c>
      <c r="F7">
        <f t="shared" si="0"/>
        <v>503.25100000000003</v>
      </c>
      <c r="G7">
        <v>29.588999999999999</v>
      </c>
      <c r="H7">
        <v>3.0289999999999999</v>
      </c>
      <c r="I7">
        <v>-40793.21</v>
      </c>
      <c r="J7">
        <v>25915.46</v>
      </c>
      <c r="K7">
        <v>521.24</v>
      </c>
    </row>
    <row r="8" spans="1:21" x14ac:dyDescent="0.3">
      <c r="A8" s="2">
        <v>43411</v>
      </c>
      <c r="B8" s="3">
        <v>0.54312499999999997</v>
      </c>
      <c r="C8">
        <v>298</v>
      </c>
      <c r="D8">
        <v>65.569999999999993</v>
      </c>
      <c r="E8">
        <v>20.96</v>
      </c>
      <c r="F8">
        <f t="shared" si="0"/>
        <v>500.28000000000003</v>
      </c>
      <c r="G8">
        <v>29.588999999999999</v>
      </c>
      <c r="H8">
        <v>3</v>
      </c>
      <c r="I8">
        <v>-40514.17</v>
      </c>
      <c r="J8">
        <v>25908.36</v>
      </c>
      <c r="K8">
        <v>521.24</v>
      </c>
    </row>
    <row r="9" spans="1:21" x14ac:dyDescent="0.3">
      <c r="A9" s="2">
        <v>43411</v>
      </c>
      <c r="B9" s="3">
        <v>0.5438425925925926</v>
      </c>
      <c r="C9">
        <v>360</v>
      </c>
      <c r="D9">
        <v>65.56</v>
      </c>
      <c r="E9">
        <v>23.978999999999999</v>
      </c>
      <c r="F9">
        <f t="shared" si="0"/>
        <v>497.26100000000002</v>
      </c>
      <c r="G9">
        <v>29.588999999999999</v>
      </c>
      <c r="H9">
        <v>3</v>
      </c>
      <c r="I9">
        <v>-40257.699999999997</v>
      </c>
      <c r="J9">
        <v>25911.51</v>
      </c>
      <c r="K9">
        <v>521.24</v>
      </c>
    </row>
    <row r="10" spans="1:21" x14ac:dyDescent="0.3">
      <c r="A10" s="2">
        <v>43411</v>
      </c>
      <c r="B10" s="3">
        <v>0.54420138888888892</v>
      </c>
      <c r="C10">
        <v>391</v>
      </c>
      <c r="D10">
        <v>65.55</v>
      </c>
      <c r="E10">
        <v>27.081</v>
      </c>
      <c r="F10">
        <f t="shared" si="0"/>
        <v>494.15899999999999</v>
      </c>
      <c r="G10">
        <v>29.588999999999999</v>
      </c>
      <c r="H10">
        <v>3</v>
      </c>
      <c r="I10">
        <v>-40356.61</v>
      </c>
      <c r="J10">
        <v>25894.639999999999</v>
      </c>
      <c r="K10">
        <v>521.24</v>
      </c>
    </row>
    <row r="11" spans="1:21" x14ac:dyDescent="0.3">
      <c r="A11" s="2">
        <v>43411</v>
      </c>
      <c r="B11" s="3">
        <v>0.54446759259259259</v>
      </c>
      <c r="C11">
        <v>414</v>
      </c>
      <c r="D11">
        <v>65.540000000000006</v>
      </c>
      <c r="E11">
        <v>30.132000000000001</v>
      </c>
      <c r="F11">
        <f t="shared" si="0"/>
        <v>491.108</v>
      </c>
      <c r="G11">
        <v>29.588999999999999</v>
      </c>
      <c r="H11">
        <v>3</v>
      </c>
      <c r="I11">
        <v>-40394.74</v>
      </c>
      <c r="J11">
        <v>25904.9</v>
      </c>
      <c r="K11">
        <v>521.24</v>
      </c>
    </row>
    <row r="12" spans="1:21" x14ac:dyDescent="0.3">
      <c r="A12" s="2">
        <v>43411</v>
      </c>
      <c r="B12" s="3">
        <v>0.54479166666666667</v>
      </c>
      <c r="C12">
        <v>442</v>
      </c>
      <c r="D12">
        <v>65.540000000000006</v>
      </c>
      <c r="E12">
        <v>33.118000000000002</v>
      </c>
      <c r="F12">
        <f t="shared" si="0"/>
        <v>488.12200000000001</v>
      </c>
      <c r="G12">
        <v>29.588999999999999</v>
      </c>
      <c r="H12">
        <v>3</v>
      </c>
      <c r="I12">
        <v>-40024.47</v>
      </c>
      <c r="J12">
        <v>25887.81</v>
      </c>
      <c r="K12">
        <v>521.24</v>
      </c>
    </row>
    <row r="13" spans="1:21" x14ac:dyDescent="0.3">
      <c r="A13" s="2">
        <v>43411</v>
      </c>
      <c r="B13" s="3">
        <v>0.54491898148148155</v>
      </c>
      <c r="C13">
        <v>453</v>
      </c>
      <c r="D13">
        <v>65.540000000000006</v>
      </c>
      <c r="E13">
        <v>36.003999999999998</v>
      </c>
      <c r="F13">
        <f t="shared" si="0"/>
        <v>485.23599999999999</v>
      </c>
      <c r="G13">
        <v>29.588999999999999</v>
      </c>
      <c r="H13">
        <v>3</v>
      </c>
      <c r="I13">
        <v>-39615.89</v>
      </c>
      <c r="J13">
        <v>25906.6</v>
      </c>
      <c r="K13">
        <v>521.24</v>
      </c>
    </row>
    <row r="14" spans="1:21" x14ac:dyDescent="0.3">
      <c r="A14" s="2">
        <v>43411</v>
      </c>
      <c r="B14" s="3">
        <v>0.54524305555555552</v>
      </c>
      <c r="C14">
        <v>481</v>
      </c>
      <c r="D14">
        <v>65.55</v>
      </c>
      <c r="E14">
        <v>39.137999999999998</v>
      </c>
      <c r="F14">
        <f t="shared" si="0"/>
        <v>482.10200000000003</v>
      </c>
      <c r="G14">
        <v>29.588999999999999</v>
      </c>
      <c r="H14">
        <v>3</v>
      </c>
      <c r="I14">
        <v>-39888.410000000003</v>
      </c>
      <c r="J14">
        <v>25889.43</v>
      </c>
      <c r="K14">
        <v>521.24</v>
      </c>
    </row>
    <row r="15" spans="1:21" x14ac:dyDescent="0.3">
      <c r="A15" s="2">
        <v>43411</v>
      </c>
      <c r="B15" s="3">
        <v>0.54586805555555562</v>
      </c>
      <c r="C15">
        <v>535</v>
      </c>
      <c r="D15">
        <v>65.53</v>
      </c>
      <c r="E15">
        <v>41.975000000000001</v>
      </c>
      <c r="F15">
        <f t="shared" si="0"/>
        <v>479.26499999999999</v>
      </c>
      <c r="G15">
        <v>29.588999999999999</v>
      </c>
      <c r="H15">
        <v>3</v>
      </c>
      <c r="I15">
        <v>-40100.910000000003</v>
      </c>
      <c r="J15">
        <v>25864.15</v>
      </c>
      <c r="K15">
        <v>521.24</v>
      </c>
    </row>
    <row r="16" spans="1:21" x14ac:dyDescent="0.3">
      <c r="A16" s="2">
        <v>43411</v>
      </c>
      <c r="B16" s="3">
        <v>0.54650462962962965</v>
      </c>
      <c r="C16">
        <v>590</v>
      </c>
      <c r="D16">
        <v>65.52</v>
      </c>
      <c r="E16">
        <v>45.01</v>
      </c>
      <c r="F16">
        <f t="shared" si="0"/>
        <v>476.23</v>
      </c>
      <c r="G16">
        <v>29.588999999999999</v>
      </c>
      <c r="H16">
        <v>2.97</v>
      </c>
      <c r="I16">
        <v>-40320.99</v>
      </c>
      <c r="J16">
        <v>25838.7</v>
      </c>
      <c r="K16">
        <v>521.24</v>
      </c>
    </row>
    <row r="17" spans="1:11" x14ac:dyDescent="0.3">
      <c r="A17" s="2">
        <v>43411</v>
      </c>
      <c r="B17" s="3">
        <v>0.54695601851851849</v>
      </c>
      <c r="C17">
        <v>629</v>
      </c>
      <c r="D17">
        <v>65.5</v>
      </c>
      <c r="E17">
        <v>50.914999999999999</v>
      </c>
      <c r="F17">
        <f t="shared" si="0"/>
        <v>470.32499999999999</v>
      </c>
      <c r="G17">
        <v>29.588999999999999</v>
      </c>
      <c r="H17">
        <v>2.97</v>
      </c>
      <c r="I17">
        <v>-40019.03</v>
      </c>
      <c r="J17">
        <v>25821.73</v>
      </c>
      <c r="K17">
        <v>521.24</v>
      </c>
    </row>
    <row r="18" spans="1:11" x14ac:dyDescent="0.3">
      <c r="A18" s="2">
        <v>43411</v>
      </c>
      <c r="B18" s="3">
        <v>0.54722222222222217</v>
      </c>
      <c r="C18">
        <v>652</v>
      </c>
      <c r="D18">
        <v>65.48</v>
      </c>
      <c r="E18">
        <v>54.146999999999998</v>
      </c>
      <c r="F18">
        <f t="shared" si="0"/>
        <v>467.09300000000002</v>
      </c>
      <c r="G18">
        <v>29.588999999999999</v>
      </c>
      <c r="H18">
        <v>2.97</v>
      </c>
      <c r="I18">
        <v>-40155.75</v>
      </c>
      <c r="J18">
        <v>25822.47</v>
      </c>
      <c r="K18">
        <v>521.24</v>
      </c>
    </row>
    <row r="19" spans="1:11" x14ac:dyDescent="0.3">
      <c r="A19" s="2">
        <v>43411</v>
      </c>
      <c r="B19" s="3">
        <v>0.54736111111111108</v>
      </c>
      <c r="C19">
        <v>664</v>
      </c>
      <c r="D19">
        <v>65.33</v>
      </c>
      <c r="E19">
        <v>57</v>
      </c>
      <c r="F19">
        <f t="shared" si="0"/>
        <v>464.24</v>
      </c>
      <c r="G19">
        <v>29.588999999999999</v>
      </c>
      <c r="H19">
        <v>2.97</v>
      </c>
      <c r="I19">
        <v>-40151.589999999997</v>
      </c>
      <c r="J19">
        <v>25561.41</v>
      </c>
      <c r="K19">
        <v>521.24</v>
      </c>
    </row>
    <row r="20" spans="1:11" x14ac:dyDescent="0.3">
      <c r="A20" s="2">
        <v>43411</v>
      </c>
      <c r="B20" s="3">
        <v>0.54767361111111112</v>
      </c>
      <c r="C20">
        <v>691</v>
      </c>
      <c r="D20">
        <v>64.760000000000005</v>
      </c>
      <c r="E20">
        <v>60.057000000000002</v>
      </c>
      <c r="F20">
        <f t="shared" si="0"/>
        <v>461.18299999999999</v>
      </c>
      <c r="G20">
        <v>29.588999999999999</v>
      </c>
      <c r="H20">
        <v>2.97</v>
      </c>
      <c r="I20">
        <v>-40308.25</v>
      </c>
      <c r="J20">
        <v>24833.82</v>
      </c>
      <c r="K20">
        <v>521.24</v>
      </c>
    </row>
    <row r="21" spans="1:11" x14ac:dyDescent="0.3">
      <c r="A21" s="2">
        <v>43411</v>
      </c>
      <c r="B21" s="3">
        <v>0.54803240740740744</v>
      </c>
      <c r="C21">
        <v>722</v>
      </c>
      <c r="D21">
        <v>64.31</v>
      </c>
      <c r="E21">
        <v>62.954000000000001</v>
      </c>
      <c r="F21">
        <f t="shared" si="0"/>
        <v>458.286</v>
      </c>
      <c r="G21">
        <v>29.588999999999999</v>
      </c>
      <c r="H21">
        <v>2.97</v>
      </c>
      <c r="I21">
        <v>-40219.78</v>
      </c>
      <c r="J21">
        <v>24290.63</v>
      </c>
      <c r="K21">
        <v>521.24</v>
      </c>
    </row>
    <row r="22" spans="1:11" x14ac:dyDescent="0.3">
      <c r="A22" s="2">
        <v>43411</v>
      </c>
      <c r="B22" s="3">
        <v>0.54834490740740738</v>
      </c>
      <c r="C22">
        <v>749</v>
      </c>
      <c r="D22">
        <v>63.15</v>
      </c>
      <c r="E22">
        <v>72.994</v>
      </c>
      <c r="F22">
        <f t="shared" si="0"/>
        <v>448.24599999999998</v>
      </c>
      <c r="G22">
        <v>29.588999999999999</v>
      </c>
      <c r="H22">
        <v>2.97</v>
      </c>
      <c r="I22">
        <v>-38831.949999999997</v>
      </c>
      <c r="J22">
        <v>24560.34</v>
      </c>
      <c r="K22">
        <v>521.24</v>
      </c>
    </row>
    <row r="23" spans="1:11" x14ac:dyDescent="0.3">
      <c r="A23" s="2">
        <v>43411</v>
      </c>
      <c r="B23" s="3">
        <v>0.5486226851851852</v>
      </c>
      <c r="C23">
        <v>773</v>
      </c>
      <c r="D23">
        <v>62.53</v>
      </c>
      <c r="E23">
        <v>82.991</v>
      </c>
      <c r="F23">
        <f t="shared" si="0"/>
        <v>438.24900000000002</v>
      </c>
      <c r="G23">
        <v>29.588999999999999</v>
      </c>
      <c r="H23">
        <v>2.97</v>
      </c>
      <c r="I23">
        <v>-38494.019999999997</v>
      </c>
      <c r="J23">
        <v>24511.62</v>
      </c>
      <c r="K23">
        <v>521.24</v>
      </c>
    </row>
    <row r="24" spans="1:11" x14ac:dyDescent="0.3">
      <c r="A24" s="2">
        <v>43411</v>
      </c>
      <c r="B24" s="3">
        <v>0.54916666666666669</v>
      </c>
      <c r="C24">
        <v>820</v>
      </c>
      <c r="D24">
        <v>62.14</v>
      </c>
      <c r="E24">
        <v>93.260999999999996</v>
      </c>
      <c r="F24">
        <f t="shared" si="0"/>
        <v>427.97900000000004</v>
      </c>
      <c r="G24">
        <v>29.588999999999999</v>
      </c>
      <c r="H24">
        <v>2.9409999999999998</v>
      </c>
      <c r="I24">
        <v>-38516.82</v>
      </c>
      <c r="J24">
        <v>24795.32</v>
      </c>
      <c r="K24">
        <v>521.24</v>
      </c>
    </row>
    <row r="25" spans="1:11" x14ac:dyDescent="0.3">
      <c r="A25" s="2">
        <v>43411</v>
      </c>
      <c r="B25" s="3">
        <v>0.54961805555555554</v>
      </c>
      <c r="C25">
        <v>859</v>
      </c>
      <c r="D25">
        <v>61.69</v>
      </c>
      <c r="E25">
        <v>103.054</v>
      </c>
      <c r="F25">
        <f t="shared" si="0"/>
        <v>418.18600000000004</v>
      </c>
      <c r="G25">
        <v>29.588999999999999</v>
      </c>
      <c r="H25">
        <v>2.9409999999999998</v>
      </c>
      <c r="I25">
        <v>-38739.129999999997</v>
      </c>
      <c r="J25">
        <v>22079.65</v>
      </c>
      <c r="K25">
        <v>521.24</v>
      </c>
    </row>
    <row r="26" spans="1:11" x14ac:dyDescent="0.3">
      <c r="A26" s="2">
        <v>43411</v>
      </c>
      <c r="B26" s="3">
        <v>0.54997685185185186</v>
      </c>
      <c r="C26">
        <v>890</v>
      </c>
      <c r="D26">
        <v>61.28</v>
      </c>
      <c r="E26">
        <v>112.992</v>
      </c>
      <c r="F26">
        <f t="shared" si="0"/>
        <v>408.24799999999999</v>
      </c>
      <c r="G26">
        <v>29.588999999999999</v>
      </c>
      <c r="H26">
        <v>2.9409999999999998</v>
      </c>
      <c r="I26">
        <v>-37832.01</v>
      </c>
      <c r="J26">
        <v>24556.55</v>
      </c>
      <c r="K26">
        <v>521.24</v>
      </c>
    </row>
    <row r="27" spans="1:11" x14ac:dyDescent="0.3">
      <c r="A27" s="2">
        <v>43411</v>
      </c>
      <c r="B27" s="3">
        <v>0.55092592592592593</v>
      </c>
      <c r="C27">
        <v>972</v>
      </c>
      <c r="D27">
        <v>61.13</v>
      </c>
      <c r="E27">
        <v>116.88500000000001</v>
      </c>
      <c r="F27">
        <f t="shared" si="0"/>
        <v>404.35500000000002</v>
      </c>
      <c r="G27">
        <v>29.588999999999999</v>
      </c>
      <c r="H27">
        <v>2.9409999999999998</v>
      </c>
      <c r="I27">
        <v>-38361.64</v>
      </c>
      <c r="J27">
        <v>25176.45</v>
      </c>
      <c r="K27">
        <v>521.24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1CB6-3CE7-4A2E-BC58-669D1AC31EDA}">
  <sheetPr codeName="Sheet54"/>
  <dimension ref="A1:S9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43476</v>
      </c>
      <c r="B2" s="3">
        <v>0.41462962962962963</v>
      </c>
      <c r="C2">
        <v>49</v>
      </c>
      <c r="D2">
        <v>54.54</v>
      </c>
      <c r="E2">
        <v>1.129</v>
      </c>
      <c r="F2">
        <f>I2 -E2</f>
        <v>525.70100000000002</v>
      </c>
      <c r="G2">
        <v>29.588999999999999</v>
      </c>
      <c r="H2">
        <v>3.2639999999999998</v>
      </c>
      <c r="I2">
        <v>526.83000000000004</v>
      </c>
      <c r="J2">
        <v>303.38200000000001</v>
      </c>
      <c r="K2">
        <v>0.3</v>
      </c>
      <c r="L2">
        <v>761</v>
      </c>
      <c r="M2">
        <v>0</v>
      </c>
      <c r="N2">
        <v>197</v>
      </c>
      <c r="O2">
        <v>0</v>
      </c>
      <c r="P2">
        <v>395</v>
      </c>
      <c r="Q2">
        <v>6</v>
      </c>
      <c r="R2">
        <v>0.05</v>
      </c>
      <c r="S2">
        <v>0</v>
      </c>
    </row>
    <row r="3" spans="1:19" x14ac:dyDescent="0.3">
      <c r="A3" s="2">
        <v>43476</v>
      </c>
      <c r="B3" s="3">
        <v>0.41530092592592593</v>
      </c>
      <c r="C3">
        <v>107</v>
      </c>
      <c r="D3">
        <v>54.54</v>
      </c>
      <c r="E3">
        <v>3.823</v>
      </c>
      <c r="F3">
        <f t="shared" ref="F3:F39" si="0">I3 -E3</f>
        <v>523.00700000000006</v>
      </c>
      <c r="G3">
        <v>29.588999999999999</v>
      </c>
      <c r="H3">
        <v>3.2639999999999998</v>
      </c>
      <c r="I3">
        <v>526.83000000000004</v>
      </c>
    </row>
    <row r="4" spans="1:19" x14ac:dyDescent="0.3">
      <c r="A4" s="2">
        <v>43476</v>
      </c>
      <c r="B4" s="3">
        <v>0.41575231481481478</v>
      </c>
      <c r="C4">
        <v>146</v>
      </c>
      <c r="D4">
        <v>54.54</v>
      </c>
      <c r="E4">
        <v>6.9390000000000001</v>
      </c>
      <c r="F4">
        <f t="shared" si="0"/>
        <v>519.89100000000008</v>
      </c>
      <c r="G4">
        <v>29.588999999999999</v>
      </c>
      <c r="H4">
        <v>3.294</v>
      </c>
      <c r="I4">
        <v>526.83000000000004</v>
      </c>
    </row>
    <row r="5" spans="1:19" x14ac:dyDescent="0.3">
      <c r="A5" s="2">
        <v>43476</v>
      </c>
      <c r="B5" s="3">
        <v>0.41601851851851851</v>
      </c>
      <c r="C5">
        <v>169</v>
      </c>
      <c r="D5">
        <v>54.54</v>
      </c>
      <c r="E5">
        <v>10.164</v>
      </c>
      <c r="F5">
        <f t="shared" si="0"/>
        <v>516.66600000000005</v>
      </c>
      <c r="G5">
        <v>29.588999999999999</v>
      </c>
      <c r="H5">
        <v>3.2349999999999999</v>
      </c>
      <c r="I5">
        <v>526.83000000000004</v>
      </c>
    </row>
    <row r="6" spans="1:19" x14ac:dyDescent="0.3">
      <c r="A6" s="2">
        <v>43476</v>
      </c>
      <c r="B6" s="3">
        <v>0.41635416666666664</v>
      </c>
      <c r="C6">
        <v>198</v>
      </c>
      <c r="D6">
        <v>54.53</v>
      </c>
      <c r="E6">
        <v>13.007999999999999</v>
      </c>
      <c r="F6">
        <f t="shared" si="0"/>
        <v>513.822</v>
      </c>
      <c r="G6">
        <v>29.588999999999999</v>
      </c>
      <c r="H6">
        <v>3.294</v>
      </c>
      <c r="I6">
        <v>526.83000000000004</v>
      </c>
    </row>
    <row r="7" spans="1:19" x14ac:dyDescent="0.3">
      <c r="A7" s="2">
        <v>43476</v>
      </c>
      <c r="B7" s="3">
        <v>0.41684027777777777</v>
      </c>
      <c r="C7">
        <v>240</v>
      </c>
      <c r="D7">
        <v>54.52</v>
      </c>
      <c r="E7">
        <v>16.527999999999999</v>
      </c>
      <c r="F7">
        <f t="shared" si="0"/>
        <v>510.30200000000002</v>
      </c>
      <c r="G7">
        <v>29.588999999999999</v>
      </c>
      <c r="H7">
        <v>3.2639999999999998</v>
      </c>
      <c r="I7">
        <v>526.83000000000004</v>
      </c>
    </row>
    <row r="8" spans="1:19" x14ac:dyDescent="0.3">
      <c r="A8" s="2">
        <v>43476</v>
      </c>
      <c r="B8" s="3">
        <v>0.41695601851851855</v>
      </c>
      <c r="C8">
        <v>250</v>
      </c>
      <c r="D8">
        <v>54.53</v>
      </c>
      <c r="E8">
        <v>16.132999999999999</v>
      </c>
      <c r="F8">
        <f t="shared" si="0"/>
        <v>510.69700000000006</v>
      </c>
      <c r="G8">
        <v>29.588999999999999</v>
      </c>
      <c r="H8">
        <v>3.2639999999999998</v>
      </c>
      <c r="I8">
        <v>526.83000000000004</v>
      </c>
    </row>
    <row r="9" spans="1:19" x14ac:dyDescent="0.3">
      <c r="A9" s="2">
        <v>43476</v>
      </c>
      <c r="B9" s="3">
        <v>0.41719907407407408</v>
      </c>
      <c r="C9">
        <v>271</v>
      </c>
      <c r="D9">
        <v>54.54</v>
      </c>
      <c r="E9">
        <v>18.858000000000001</v>
      </c>
      <c r="F9">
        <f t="shared" si="0"/>
        <v>507.97200000000004</v>
      </c>
      <c r="G9">
        <v>29.588999999999999</v>
      </c>
      <c r="H9">
        <v>3.2349999999999999</v>
      </c>
      <c r="I9">
        <v>526.83000000000004</v>
      </c>
    </row>
    <row r="10" spans="1:19" x14ac:dyDescent="0.3">
      <c r="A10" s="2">
        <v>43476</v>
      </c>
      <c r="B10" s="3">
        <v>0.41771990740740739</v>
      </c>
      <c r="C10">
        <v>316</v>
      </c>
      <c r="D10">
        <v>54.53</v>
      </c>
      <c r="E10">
        <v>22.146000000000001</v>
      </c>
      <c r="F10">
        <f t="shared" si="0"/>
        <v>504.68400000000003</v>
      </c>
      <c r="G10">
        <v>29.588999999999999</v>
      </c>
      <c r="H10">
        <v>3.2349999999999999</v>
      </c>
      <c r="I10">
        <v>526.83000000000004</v>
      </c>
    </row>
    <row r="11" spans="1:19" x14ac:dyDescent="0.3">
      <c r="A11" s="2">
        <v>43476</v>
      </c>
      <c r="B11" s="3">
        <v>0.41778935185185184</v>
      </c>
      <c r="C11">
        <v>322</v>
      </c>
      <c r="D11">
        <v>54.53</v>
      </c>
      <c r="E11">
        <v>22.113</v>
      </c>
      <c r="F11">
        <f t="shared" si="0"/>
        <v>504.71700000000004</v>
      </c>
      <c r="G11">
        <v>29.588999999999999</v>
      </c>
      <c r="H11">
        <v>3.2349999999999999</v>
      </c>
      <c r="I11">
        <v>526.83000000000004</v>
      </c>
    </row>
    <row r="12" spans="1:19" x14ac:dyDescent="0.3">
      <c r="A12" s="2">
        <v>43476</v>
      </c>
      <c r="B12" s="3">
        <v>0.41803240740740738</v>
      </c>
      <c r="C12">
        <v>343</v>
      </c>
      <c r="D12">
        <v>54.53</v>
      </c>
      <c r="E12">
        <v>24.887</v>
      </c>
      <c r="F12">
        <f t="shared" si="0"/>
        <v>501.94300000000004</v>
      </c>
      <c r="G12">
        <v>29.588999999999999</v>
      </c>
      <c r="H12">
        <v>3.2349999999999999</v>
      </c>
      <c r="I12">
        <v>526.83000000000004</v>
      </c>
    </row>
    <row r="13" spans="1:19" x14ac:dyDescent="0.3">
      <c r="A13" s="2">
        <v>43476</v>
      </c>
      <c r="B13" s="3">
        <v>0.41811342592592587</v>
      </c>
      <c r="C13">
        <v>350</v>
      </c>
      <c r="D13">
        <v>54.53</v>
      </c>
      <c r="E13">
        <v>24.754999999999999</v>
      </c>
      <c r="F13">
        <f t="shared" si="0"/>
        <v>502.07500000000005</v>
      </c>
      <c r="G13">
        <v>29.588999999999999</v>
      </c>
      <c r="H13">
        <v>3.2639999999999998</v>
      </c>
      <c r="I13">
        <v>526.83000000000004</v>
      </c>
    </row>
    <row r="14" spans="1:19" x14ac:dyDescent="0.3">
      <c r="A14" s="2">
        <v>43476</v>
      </c>
      <c r="B14" s="3">
        <v>0.41859953703703701</v>
      </c>
      <c r="C14">
        <v>392</v>
      </c>
      <c r="D14">
        <v>54.52</v>
      </c>
      <c r="E14">
        <v>27.827000000000002</v>
      </c>
      <c r="F14">
        <f t="shared" si="0"/>
        <v>499.00300000000004</v>
      </c>
      <c r="G14">
        <v>29.588999999999999</v>
      </c>
      <c r="H14">
        <v>3.2349999999999999</v>
      </c>
      <c r="I14">
        <v>526.83000000000004</v>
      </c>
    </row>
    <row r="15" spans="1:19" x14ac:dyDescent="0.3">
      <c r="A15" s="2">
        <v>43476</v>
      </c>
      <c r="B15" s="3">
        <v>0.41902777777777778</v>
      </c>
      <c r="C15">
        <v>429</v>
      </c>
      <c r="D15">
        <v>54.51</v>
      </c>
      <c r="E15">
        <v>30.849</v>
      </c>
      <c r="F15">
        <f t="shared" si="0"/>
        <v>495.98100000000005</v>
      </c>
      <c r="G15">
        <v>29.588999999999999</v>
      </c>
      <c r="H15">
        <v>3.2639999999999998</v>
      </c>
      <c r="I15">
        <v>526.83000000000004</v>
      </c>
    </row>
    <row r="16" spans="1:19" x14ac:dyDescent="0.3">
      <c r="A16" s="2">
        <v>43476</v>
      </c>
      <c r="B16" s="3">
        <v>0.41938657407407409</v>
      </c>
      <c r="C16">
        <v>460</v>
      </c>
      <c r="D16">
        <v>54.5</v>
      </c>
      <c r="E16">
        <v>33.805</v>
      </c>
      <c r="F16">
        <f t="shared" si="0"/>
        <v>493.02500000000003</v>
      </c>
      <c r="G16">
        <v>29.588999999999999</v>
      </c>
      <c r="H16">
        <v>3.2639999999999998</v>
      </c>
      <c r="I16">
        <v>526.83000000000004</v>
      </c>
    </row>
    <row r="17" spans="1:9" x14ac:dyDescent="0.3">
      <c r="A17" s="2">
        <v>43476</v>
      </c>
      <c r="B17" s="3">
        <v>0.41972222222222227</v>
      </c>
      <c r="C17">
        <v>489</v>
      </c>
      <c r="D17">
        <v>54.5</v>
      </c>
      <c r="E17">
        <v>37.191000000000003</v>
      </c>
      <c r="F17">
        <f t="shared" si="0"/>
        <v>489.63900000000001</v>
      </c>
      <c r="G17">
        <v>29.588999999999999</v>
      </c>
      <c r="H17">
        <v>3.2639999999999998</v>
      </c>
      <c r="I17">
        <v>526.83000000000004</v>
      </c>
    </row>
    <row r="18" spans="1:9" x14ac:dyDescent="0.3">
      <c r="A18" s="2">
        <v>43476</v>
      </c>
      <c r="B18" s="3">
        <v>0.41981481481481481</v>
      </c>
      <c r="C18">
        <v>497</v>
      </c>
      <c r="D18">
        <v>54.52</v>
      </c>
      <c r="E18">
        <v>37.29</v>
      </c>
      <c r="F18">
        <f t="shared" si="0"/>
        <v>489.54</v>
      </c>
      <c r="G18">
        <v>29.588999999999999</v>
      </c>
      <c r="H18">
        <v>3.2639999999999998</v>
      </c>
      <c r="I18">
        <v>526.83000000000004</v>
      </c>
    </row>
    <row r="19" spans="1:9" x14ac:dyDescent="0.3">
      <c r="A19" s="2">
        <v>43476</v>
      </c>
      <c r="B19" s="3">
        <v>0.41996527777777781</v>
      </c>
      <c r="C19">
        <v>510</v>
      </c>
      <c r="D19">
        <v>54.5</v>
      </c>
      <c r="E19">
        <v>39.798999999999999</v>
      </c>
      <c r="F19">
        <f t="shared" si="0"/>
        <v>487.03100000000006</v>
      </c>
      <c r="G19">
        <v>29.588999999999999</v>
      </c>
      <c r="H19">
        <v>3.2349999999999999</v>
      </c>
      <c r="I19">
        <v>526.83000000000004</v>
      </c>
    </row>
    <row r="20" spans="1:9" x14ac:dyDescent="0.3">
      <c r="A20" s="2">
        <v>43476</v>
      </c>
      <c r="B20" s="3">
        <v>0.42017361111111112</v>
      </c>
      <c r="C20">
        <v>528</v>
      </c>
      <c r="D20">
        <v>54.5</v>
      </c>
      <c r="E20">
        <v>40.409999999999997</v>
      </c>
      <c r="F20">
        <f t="shared" si="0"/>
        <v>486.42000000000007</v>
      </c>
      <c r="G20">
        <v>29.588999999999999</v>
      </c>
      <c r="H20">
        <v>3.2639999999999998</v>
      </c>
      <c r="I20">
        <v>526.83000000000004</v>
      </c>
    </row>
    <row r="21" spans="1:9" x14ac:dyDescent="0.3">
      <c r="A21" s="2">
        <v>43476</v>
      </c>
      <c r="B21" s="3">
        <v>0.42054398148148148</v>
      </c>
      <c r="C21">
        <v>560</v>
      </c>
      <c r="D21">
        <v>54.5</v>
      </c>
      <c r="E21">
        <v>50.250999999999998</v>
      </c>
      <c r="F21">
        <f t="shared" si="0"/>
        <v>476.57900000000006</v>
      </c>
      <c r="G21">
        <v>29.588999999999999</v>
      </c>
      <c r="H21">
        <v>3.2639999999999998</v>
      </c>
      <c r="I21">
        <v>526.83000000000004</v>
      </c>
    </row>
    <row r="22" spans="1:9" x14ac:dyDescent="0.3">
      <c r="A22" s="2">
        <v>43476</v>
      </c>
      <c r="B22" s="3">
        <v>0.42090277777777779</v>
      </c>
      <c r="C22">
        <v>591</v>
      </c>
      <c r="D22">
        <v>54.51</v>
      </c>
      <c r="E22">
        <v>59.844000000000001</v>
      </c>
      <c r="F22">
        <f t="shared" si="0"/>
        <v>466.98600000000005</v>
      </c>
      <c r="G22">
        <v>29.588999999999999</v>
      </c>
      <c r="H22">
        <v>3.2349999999999999</v>
      </c>
      <c r="I22">
        <v>526.83000000000004</v>
      </c>
    </row>
    <row r="23" spans="1:9" x14ac:dyDescent="0.3">
      <c r="A23" s="2">
        <v>43476</v>
      </c>
      <c r="B23" s="3">
        <v>0.42136574074074074</v>
      </c>
      <c r="C23">
        <v>631</v>
      </c>
      <c r="D23">
        <v>54.42</v>
      </c>
      <c r="E23">
        <v>69.997</v>
      </c>
      <c r="F23">
        <f t="shared" si="0"/>
        <v>456.83300000000003</v>
      </c>
      <c r="G23">
        <v>29.588999999999999</v>
      </c>
      <c r="H23">
        <v>3.2639999999999998</v>
      </c>
      <c r="I23">
        <v>526.83000000000004</v>
      </c>
    </row>
    <row r="24" spans="1:9" x14ac:dyDescent="0.3">
      <c r="A24" s="2">
        <v>43476</v>
      </c>
      <c r="B24" s="3">
        <v>0.42172453703703705</v>
      </c>
      <c r="C24">
        <v>662</v>
      </c>
      <c r="D24">
        <v>54.34</v>
      </c>
      <c r="E24">
        <v>79.671999999999997</v>
      </c>
      <c r="F24">
        <f t="shared" si="0"/>
        <v>447.15800000000002</v>
      </c>
      <c r="G24">
        <v>29.588999999999999</v>
      </c>
      <c r="H24">
        <v>3.2349999999999999</v>
      </c>
      <c r="I24">
        <v>526.83000000000004</v>
      </c>
    </row>
    <row r="25" spans="1:9" x14ac:dyDescent="0.3">
      <c r="A25" s="2">
        <v>43476</v>
      </c>
      <c r="B25" s="3">
        <v>0.42221064814814818</v>
      </c>
      <c r="C25">
        <v>704</v>
      </c>
      <c r="D25">
        <v>54.16</v>
      </c>
      <c r="E25">
        <v>89.58</v>
      </c>
      <c r="F25">
        <f t="shared" si="0"/>
        <v>437.25000000000006</v>
      </c>
      <c r="G25">
        <v>29.588999999999999</v>
      </c>
      <c r="H25">
        <v>3.2639999999999998</v>
      </c>
      <c r="I25">
        <v>526.83000000000004</v>
      </c>
    </row>
    <row r="26" spans="1:9" x14ac:dyDescent="0.3">
      <c r="A26" s="2">
        <v>43476</v>
      </c>
      <c r="B26" s="3">
        <v>0.42269675925925926</v>
      </c>
      <c r="C26">
        <v>746</v>
      </c>
      <c r="D26">
        <v>54.15</v>
      </c>
      <c r="E26">
        <v>89.846999999999994</v>
      </c>
      <c r="F26">
        <f t="shared" si="0"/>
        <v>436.98300000000006</v>
      </c>
      <c r="G26">
        <v>29.588999999999999</v>
      </c>
      <c r="H26">
        <v>3.2639999999999998</v>
      </c>
      <c r="I26">
        <v>526.83000000000004</v>
      </c>
    </row>
    <row r="27" spans="1:9" x14ac:dyDescent="0.3">
      <c r="A27" s="2">
        <v>43476</v>
      </c>
      <c r="B27" s="3">
        <v>0.42327546296296298</v>
      </c>
      <c r="C27">
        <v>796</v>
      </c>
      <c r="D27">
        <v>53.87</v>
      </c>
      <c r="E27">
        <v>99.903000000000006</v>
      </c>
      <c r="F27">
        <f t="shared" si="0"/>
        <v>426.92700000000002</v>
      </c>
      <c r="G27">
        <v>29.588999999999999</v>
      </c>
      <c r="H27">
        <v>3.2639999999999998</v>
      </c>
      <c r="I27">
        <v>526.83000000000004</v>
      </c>
    </row>
    <row r="28" spans="1:9" x14ac:dyDescent="0.3">
      <c r="A28" s="2">
        <v>43476</v>
      </c>
      <c r="B28" s="3">
        <v>0.42336805555555551</v>
      </c>
      <c r="C28">
        <v>804</v>
      </c>
      <c r="D28">
        <v>53.87</v>
      </c>
      <c r="E28">
        <v>99.542000000000002</v>
      </c>
      <c r="F28">
        <f t="shared" si="0"/>
        <v>427.28800000000001</v>
      </c>
      <c r="G28">
        <v>29.588999999999999</v>
      </c>
      <c r="H28">
        <v>3.2349999999999999</v>
      </c>
      <c r="I28">
        <v>526.83000000000004</v>
      </c>
    </row>
    <row r="29" spans="1:9" x14ac:dyDescent="0.3">
      <c r="A29" s="2">
        <v>43476</v>
      </c>
      <c r="B29" s="3">
        <v>0.42377314814814815</v>
      </c>
      <c r="C29">
        <v>839</v>
      </c>
      <c r="D29">
        <v>53.24</v>
      </c>
      <c r="E29">
        <v>110.047</v>
      </c>
      <c r="F29">
        <f t="shared" si="0"/>
        <v>416.78300000000002</v>
      </c>
      <c r="G29">
        <v>29.588999999999999</v>
      </c>
      <c r="H29">
        <v>3.2639999999999998</v>
      </c>
      <c r="I29">
        <v>526.83000000000004</v>
      </c>
    </row>
    <row r="30" spans="1:9" x14ac:dyDescent="0.3">
      <c r="A30" s="2">
        <v>43476</v>
      </c>
      <c r="B30" s="3">
        <v>0.42422453703703705</v>
      </c>
      <c r="C30">
        <v>878</v>
      </c>
      <c r="D30">
        <v>52.77</v>
      </c>
      <c r="E30">
        <v>120.033</v>
      </c>
      <c r="F30">
        <f t="shared" si="0"/>
        <v>406.79700000000003</v>
      </c>
      <c r="G30">
        <v>29.588999999999999</v>
      </c>
      <c r="H30">
        <v>3.2639999999999998</v>
      </c>
      <c r="I30">
        <v>526.83000000000004</v>
      </c>
    </row>
    <row r="31" spans="1:9" x14ac:dyDescent="0.3">
      <c r="A31" s="2">
        <v>43476</v>
      </c>
      <c r="B31" s="3">
        <v>0.4246759259259259</v>
      </c>
      <c r="C31">
        <v>917</v>
      </c>
      <c r="D31">
        <v>52.06</v>
      </c>
      <c r="E31">
        <v>130.51599999999999</v>
      </c>
      <c r="F31">
        <f t="shared" si="0"/>
        <v>396.31400000000008</v>
      </c>
      <c r="G31">
        <v>29.588999999999999</v>
      </c>
      <c r="H31">
        <v>3.2639999999999998</v>
      </c>
      <c r="I31">
        <v>526.83000000000004</v>
      </c>
    </row>
    <row r="32" spans="1:9" x14ac:dyDescent="0.3">
      <c r="A32" s="2">
        <v>43476</v>
      </c>
      <c r="B32" s="3">
        <v>0.42476851851851855</v>
      </c>
      <c r="C32">
        <v>925</v>
      </c>
      <c r="D32">
        <v>52.09</v>
      </c>
      <c r="E32">
        <v>130.404</v>
      </c>
      <c r="F32">
        <f t="shared" si="0"/>
        <v>396.42600000000004</v>
      </c>
      <c r="G32">
        <v>29.588999999999999</v>
      </c>
      <c r="H32">
        <v>3.2639999999999998</v>
      </c>
      <c r="I32">
        <v>526.83000000000004</v>
      </c>
    </row>
    <row r="33" spans="1:9" x14ac:dyDescent="0.3">
      <c r="A33" s="2">
        <v>43476</v>
      </c>
      <c r="B33" s="3">
        <v>0.42528935185185185</v>
      </c>
      <c r="C33">
        <v>970</v>
      </c>
      <c r="D33">
        <v>51.74</v>
      </c>
      <c r="E33">
        <v>140.11000000000001</v>
      </c>
      <c r="F33">
        <f t="shared" si="0"/>
        <v>386.72</v>
      </c>
      <c r="G33">
        <v>29.588999999999999</v>
      </c>
      <c r="H33">
        <v>3.2639999999999998</v>
      </c>
      <c r="I33">
        <v>526.83000000000004</v>
      </c>
    </row>
    <row r="34" spans="1:9" x14ac:dyDescent="0.3">
      <c r="A34" s="2">
        <v>43476</v>
      </c>
      <c r="B34" s="3">
        <v>0.42568287037037034</v>
      </c>
      <c r="C34">
        <v>1004</v>
      </c>
      <c r="D34">
        <v>51.46</v>
      </c>
      <c r="E34">
        <v>150.12</v>
      </c>
      <c r="F34">
        <f t="shared" si="0"/>
        <v>376.71000000000004</v>
      </c>
      <c r="G34">
        <v>29.588999999999999</v>
      </c>
      <c r="H34">
        <v>3.2639999999999998</v>
      </c>
      <c r="I34">
        <v>526.83000000000004</v>
      </c>
    </row>
    <row r="35" spans="1:9" x14ac:dyDescent="0.3">
      <c r="A35" s="2">
        <v>43476</v>
      </c>
      <c r="B35" s="3">
        <v>0.42613425925925924</v>
      </c>
      <c r="C35">
        <v>1043</v>
      </c>
      <c r="D35">
        <v>50.67</v>
      </c>
      <c r="E35">
        <v>159.77500000000001</v>
      </c>
      <c r="F35">
        <f t="shared" si="0"/>
        <v>367.05500000000006</v>
      </c>
      <c r="G35">
        <v>29.588999999999999</v>
      </c>
      <c r="H35">
        <v>3.2349999999999999</v>
      </c>
      <c r="I35">
        <v>526.83000000000004</v>
      </c>
    </row>
    <row r="36" spans="1:9" x14ac:dyDescent="0.3">
      <c r="A36" s="2">
        <v>43476</v>
      </c>
      <c r="B36" s="3">
        <v>0.42634259259259261</v>
      </c>
      <c r="C36">
        <v>1061</v>
      </c>
      <c r="D36">
        <v>50.67</v>
      </c>
      <c r="E36">
        <v>160.083</v>
      </c>
      <c r="F36">
        <f t="shared" si="0"/>
        <v>366.74700000000007</v>
      </c>
      <c r="G36">
        <v>29.588999999999999</v>
      </c>
      <c r="H36">
        <v>3.2349999999999999</v>
      </c>
      <c r="I36">
        <v>526.83000000000004</v>
      </c>
    </row>
    <row r="37" spans="1:9" x14ac:dyDescent="0.3">
      <c r="A37" s="2">
        <v>43476</v>
      </c>
      <c r="B37" s="3">
        <v>0.42738425925925921</v>
      </c>
      <c r="C37">
        <v>1151</v>
      </c>
      <c r="D37">
        <v>50.43</v>
      </c>
      <c r="E37">
        <v>170.352</v>
      </c>
      <c r="F37">
        <f t="shared" si="0"/>
        <v>356.47800000000007</v>
      </c>
      <c r="G37">
        <v>29.588999999999999</v>
      </c>
      <c r="H37">
        <v>3.2349999999999999</v>
      </c>
      <c r="I37">
        <v>526.83000000000004</v>
      </c>
    </row>
    <row r="38" spans="1:9" x14ac:dyDescent="0.3">
      <c r="A38" s="2">
        <v>43476</v>
      </c>
      <c r="B38" s="3">
        <v>0.42790509259259263</v>
      </c>
      <c r="C38">
        <v>1196</v>
      </c>
      <c r="D38">
        <v>50.41</v>
      </c>
      <c r="E38">
        <v>174.82400000000001</v>
      </c>
      <c r="F38">
        <f t="shared" si="0"/>
        <v>352.00600000000003</v>
      </c>
      <c r="G38">
        <v>29.588999999999999</v>
      </c>
      <c r="H38">
        <v>3.2349999999999999</v>
      </c>
      <c r="I38">
        <v>526.83000000000004</v>
      </c>
    </row>
    <row r="39" spans="1:9" x14ac:dyDescent="0.3">
      <c r="A39" s="2">
        <v>43476</v>
      </c>
      <c r="B39" s="3">
        <v>0.42796296296296293</v>
      </c>
      <c r="C39">
        <v>1201</v>
      </c>
      <c r="D39">
        <v>50.42</v>
      </c>
      <c r="E39">
        <v>174.709</v>
      </c>
      <c r="F39">
        <f t="shared" si="0"/>
        <v>352.12100000000004</v>
      </c>
      <c r="G39">
        <v>29.588999999999999</v>
      </c>
      <c r="H39">
        <v>3.2349999999999999</v>
      </c>
      <c r="I39">
        <v>526.83000000000004</v>
      </c>
    </row>
    <row r="40" spans="1:9" x14ac:dyDescent="0.3">
      <c r="A40" t="e">
        <v>#N/A</v>
      </c>
    </row>
    <row r="41" spans="1:9" x14ac:dyDescent="0.3">
      <c r="A41" t="e">
        <v>#N/A</v>
      </c>
    </row>
    <row r="42" spans="1:9" x14ac:dyDescent="0.3">
      <c r="A42" t="e">
        <v>#N/A</v>
      </c>
    </row>
    <row r="43" spans="1:9" x14ac:dyDescent="0.3">
      <c r="A43" t="e">
        <v>#N/A</v>
      </c>
    </row>
    <row r="44" spans="1:9" x14ac:dyDescent="0.3">
      <c r="A44" t="e">
        <v>#N/A</v>
      </c>
    </row>
    <row r="45" spans="1:9" x14ac:dyDescent="0.3">
      <c r="A45" t="e">
        <v>#N/A</v>
      </c>
    </row>
    <row r="46" spans="1:9" x14ac:dyDescent="0.3">
      <c r="A46" t="e">
        <v>#N/A</v>
      </c>
    </row>
    <row r="47" spans="1:9" x14ac:dyDescent="0.3">
      <c r="A47" t="e">
        <v>#N/A</v>
      </c>
    </row>
    <row r="48" spans="1:9" x14ac:dyDescent="0.3">
      <c r="A48" t="e">
        <v>#N/A</v>
      </c>
    </row>
    <row r="49" spans="1:1" x14ac:dyDescent="0.3">
      <c r="A49" t="e">
        <v>#N/A</v>
      </c>
    </row>
    <row r="50" spans="1:1" x14ac:dyDescent="0.3">
      <c r="A50" t="e">
        <v>#N/A</v>
      </c>
    </row>
    <row r="51" spans="1:1" x14ac:dyDescent="0.3">
      <c r="A51" t="e">
        <v>#N/A</v>
      </c>
    </row>
    <row r="52" spans="1:1" x14ac:dyDescent="0.3">
      <c r="A52" t="e">
        <v>#N/A</v>
      </c>
    </row>
    <row r="53" spans="1:1" x14ac:dyDescent="0.3">
      <c r="A53" t="e">
        <v>#N/A</v>
      </c>
    </row>
    <row r="54" spans="1:1" x14ac:dyDescent="0.3">
      <c r="A54" t="e">
        <v>#N/A</v>
      </c>
    </row>
    <row r="55" spans="1:1" x14ac:dyDescent="0.3">
      <c r="A55" t="e">
        <v>#N/A</v>
      </c>
    </row>
    <row r="56" spans="1:1" x14ac:dyDescent="0.3">
      <c r="A56" t="e">
        <v>#N/A</v>
      </c>
    </row>
    <row r="57" spans="1:1" x14ac:dyDescent="0.3">
      <c r="A57" t="e">
        <v>#N/A</v>
      </c>
    </row>
    <row r="58" spans="1:1" x14ac:dyDescent="0.3">
      <c r="A58" t="e">
        <v>#N/A</v>
      </c>
    </row>
    <row r="59" spans="1:1" x14ac:dyDescent="0.3">
      <c r="A59" t="e">
        <v>#N/A</v>
      </c>
    </row>
    <row r="60" spans="1:1" x14ac:dyDescent="0.3">
      <c r="A60" t="e">
        <v>#N/A</v>
      </c>
    </row>
    <row r="61" spans="1:1" x14ac:dyDescent="0.3">
      <c r="A61" t="e">
        <v>#N/A</v>
      </c>
    </row>
    <row r="62" spans="1:1" x14ac:dyDescent="0.3">
      <c r="A62" t="e">
        <v>#N/A</v>
      </c>
    </row>
    <row r="63" spans="1:1" x14ac:dyDescent="0.3">
      <c r="A63" t="e">
        <v>#N/A</v>
      </c>
    </row>
    <row r="64" spans="1:1" x14ac:dyDescent="0.3">
      <c r="A64" t="e">
        <v>#N/A</v>
      </c>
    </row>
    <row r="65" spans="1:1" x14ac:dyDescent="0.3">
      <c r="A65" t="e">
        <v>#N/A</v>
      </c>
    </row>
    <row r="66" spans="1:1" x14ac:dyDescent="0.3">
      <c r="A66" t="e">
        <v>#N/A</v>
      </c>
    </row>
    <row r="67" spans="1:1" x14ac:dyDescent="0.3">
      <c r="A67" t="e">
        <v>#N/A</v>
      </c>
    </row>
    <row r="68" spans="1:1" x14ac:dyDescent="0.3">
      <c r="A68" t="e">
        <v>#N/A</v>
      </c>
    </row>
    <row r="69" spans="1:1" x14ac:dyDescent="0.3">
      <c r="A69" t="e">
        <v>#N/A</v>
      </c>
    </row>
    <row r="70" spans="1:1" x14ac:dyDescent="0.3">
      <c r="A70" t="e">
        <v>#N/A</v>
      </c>
    </row>
    <row r="71" spans="1:1" x14ac:dyDescent="0.3">
      <c r="A71" t="e">
        <v>#N/A</v>
      </c>
    </row>
    <row r="72" spans="1:1" x14ac:dyDescent="0.3">
      <c r="A72" t="e">
        <v>#N/A</v>
      </c>
    </row>
    <row r="73" spans="1:1" x14ac:dyDescent="0.3">
      <c r="A73" t="e">
        <v>#N/A</v>
      </c>
    </row>
    <row r="74" spans="1:1" x14ac:dyDescent="0.3">
      <c r="A74" t="e">
        <v>#N/A</v>
      </c>
    </row>
    <row r="75" spans="1:1" x14ac:dyDescent="0.3">
      <c r="A75" t="e">
        <v>#N/A</v>
      </c>
    </row>
    <row r="76" spans="1:1" x14ac:dyDescent="0.3">
      <c r="A76" t="e">
        <v>#N/A</v>
      </c>
    </row>
    <row r="77" spans="1:1" x14ac:dyDescent="0.3">
      <c r="A77" t="e">
        <v>#N/A</v>
      </c>
    </row>
    <row r="78" spans="1:1" x14ac:dyDescent="0.3">
      <c r="A78" t="e">
        <v>#N/A</v>
      </c>
    </row>
    <row r="79" spans="1:1" x14ac:dyDescent="0.3">
      <c r="A79" t="e">
        <v>#N/A</v>
      </c>
    </row>
    <row r="80" spans="1:1" x14ac:dyDescent="0.3">
      <c r="A80" t="e">
        <v>#N/A</v>
      </c>
    </row>
    <row r="81" spans="1:1" x14ac:dyDescent="0.3">
      <c r="A81" t="e">
        <v>#N/A</v>
      </c>
    </row>
    <row r="82" spans="1:1" x14ac:dyDescent="0.3">
      <c r="A82" t="e">
        <v>#N/A</v>
      </c>
    </row>
    <row r="83" spans="1:1" x14ac:dyDescent="0.3">
      <c r="A83" t="e">
        <v>#N/A</v>
      </c>
    </row>
    <row r="84" spans="1:1" x14ac:dyDescent="0.3">
      <c r="A84" t="e">
        <v>#N/A</v>
      </c>
    </row>
    <row r="85" spans="1:1" x14ac:dyDescent="0.3">
      <c r="A85" t="e">
        <v>#N/A</v>
      </c>
    </row>
    <row r="86" spans="1:1" x14ac:dyDescent="0.3">
      <c r="A86" t="e">
        <v>#N/A</v>
      </c>
    </row>
    <row r="87" spans="1:1" x14ac:dyDescent="0.3">
      <c r="A87" t="e">
        <v>#N/A</v>
      </c>
    </row>
    <row r="88" spans="1:1" x14ac:dyDescent="0.3">
      <c r="A88" t="e">
        <v>#N/A</v>
      </c>
    </row>
    <row r="89" spans="1:1" x14ac:dyDescent="0.3">
      <c r="A89" t="e">
        <v>#N/A</v>
      </c>
    </row>
    <row r="90" spans="1:1" x14ac:dyDescent="0.3">
      <c r="A90" t="e">
        <v>#N/A</v>
      </c>
    </row>
    <row r="91" spans="1:1" x14ac:dyDescent="0.3">
      <c r="A91" t="e">
        <v>#N/A</v>
      </c>
    </row>
    <row r="92" spans="1:1" x14ac:dyDescent="0.3">
      <c r="A92" t="e">
        <v>#N/A</v>
      </c>
    </row>
    <row r="93" spans="1:1" x14ac:dyDescent="0.3">
      <c r="A93" t="e">
        <v>#N/A</v>
      </c>
    </row>
    <row r="94" spans="1:1" x14ac:dyDescent="0.3">
      <c r="A94" t="e">
        <v>#N/A</v>
      </c>
    </row>
    <row r="95" spans="1:1" x14ac:dyDescent="0.3">
      <c r="A95" t="e">
        <v>#N/A</v>
      </c>
    </row>
    <row r="96" spans="1:1" x14ac:dyDescent="0.3">
      <c r="A96" t="e">
        <v>#N/A</v>
      </c>
    </row>
    <row r="97" spans="1:1" x14ac:dyDescent="0.3">
      <c r="A97" t="e">
        <v>#N/A</v>
      </c>
    </row>
    <row r="98" spans="1:1" x14ac:dyDescent="0.3">
      <c r="A98" t="e">
        <v>#N/A</v>
      </c>
    </row>
    <row r="99" spans="1:1" x14ac:dyDescent="0.3">
      <c r="A99" t="e">
        <v>#N/A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AE42-BA7B-4C31-AF9A-99DFB7F59EE5}">
  <sheetPr codeName="Sheet55"/>
  <dimension ref="A1:S53"/>
  <sheetViews>
    <sheetView workbookViewId="0">
      <pane ySplit="1" topLeftCell="A34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43502</v>
      </c>
      <c r="B2" s="3">
        <v>0.50581018518518517</v>
      </c>
      <c r="C2">
        <v>62</v>
      </c>
      <c r="D2">
        <v>54.15</v>
      </c>
      <c r="E2">
        <v>1.034</v>
      </c>
      <c r="F2">
        <f>I2-E2</f>
        <v>537.37599999999998</v>
      </c>
      <c r="G2">
        <v>29.588999999999999</v>
      </c>
      <c r="H2">
        <v>3.0289999999999999</v>
      </c>
      <c r="I2">
        <v>538.41</v>
      </c>
      <c r="J2">
        <v>346.69900000000001</v>
      </c>
      <c r="K2">
        <v>7.3</v>
      </c>
      <c r="L2">
        <v>4625</v>
      </c>
      <c r="M2">
        <v>0</v>
      </c>
      <c r="N2">
        <v>1209</v>
      </c>
      <c r="O2">
        <v>0</v>
      </c>
      <c r="P2">
        <v>635</v>
      </c>
      <c r="Q2">
        <v>6</v>
      </c>
      <c r="R2">
        <v>0.05</v>
      </c>
      <c r="S2">
        <v>0.3</v>
      </c>
    </row>
    <row r="3" spans="1:19" x14ac:dyDescent="0.3">
      <c r="A3" s="2">
        <v>43502</v>
      </c>
      <c r="B3" s="3">
        <v>0.5067476851851852</v>
      </c>
      <c r="C3">
        <v>143</v>
      </c>
      <c r="D3">
        <v>53.63</v>
      </c>
      <c r="E3">
        <v>3.8860000000000001</v>
      </c>
      <c r="F3">
        <f t="shared" ref="F3:F53" si="0">I3-E3</f>
        <v>534.524</v>
      </c>
      <c r="G3">
        <v>29.588999999999999</v>
      </c>
      <c r="H3">
        <v>3</v>
      </c>
      <c r="I3">
        <v>538.41</v>
      </c>
    </row>
    <row r="4" spans="1:19" x14ac:dyDescent="0.3">
      <c r="A4" s="2">
        <v>43502</v>
      </c>
      <c r="B4" s="3">
        <v>0.50710648148148152</v>
      </c>
      <c r="C4">
        <v>174</v>
      </c>
      <c r="D4">
        <v>53.5</v>
      </c>
      <c r="E4">
        <v>7.0369999999999999</v>
      </c>
      <c r="F4">
        <f t="shared" si="0"/>
        <v>531.37299999999993</v>
      </c>
      <c r="G4">
        <v>29.588999999999999</v>
      </c>
      <c r="H4">
        <v>3.0289999999999999</v>
      </c>
      <c r="I4">
        <v>538.41</v>
      </c>
    </row>
    <row r="5" spans="1:19" x14ac:dyDescent="0.3">
      <c r="A5" s="2">
        <v>43502</v>
      </c>
      <c r="B5" s="3">
        <v>0.50716435185185182</v>
      </c>
      <c r="C5">
        <v>179</v>
      </c>
      <c r="D5">
        <v>53.5</v>
      </c>
      <c r="E5">
        <v>7.0389999999999997</v>
      </c>
      <c r="F5">
        <f t="shared" si="0"/>
        <v>531.37099999999998</v>
      </c>
      <c r="G5">
        <v>29.588999999999999</v>
      </c>
      <c r="H5">
        <v>3</v>
      </c>
      <c r="I5">
        <v>538.41</v>
      </c>
    </row>
    <row r="6" spans="1:19" x14ac:dyDescent="0.3">
      <c r="A6" s="2">
        <v>43502</v>
      </c>
      <c r="B6" s="3">
        <v>0.5075925925925926</v>
      </c>
      <c r="C6">
        <v>216</v>
      </c>
      <c r="D6">
        <v>53.45</v>
      </c>
      <c r="E6">
        <v>9.8729999999999993</v>
      </c>
      <c r="F6">
        <f t="shared" si="0"/>
        <v>528.53699999999992</v>
      </c>
      <c r="G6">
        <v>29.588999999999999</v>
      </c>
      <c r="H6">
        <v>3</v>
      </c>
      <c r="I6">
        <v>538.41</v>
      </c>
    </row>
    <row r="7" spans="1:19" x14ac:dyDescent="0.3">
      <c r="A7" s="2">
        <v>43502</v>
      </c>
      <c r="B7" s="3">
        <v>0.50800925925925922</v>
      </c>
      <c r="C7">
        <v>252</v>
      </c>
      <c r="D7">
        <v>53.42</v>
      </c>
      <c r="E7">
        <v>12.984</v>
      </c>
      <c r="F7">
        <f t="shared" si="0"/>
        <v>525.42599999999993</v>
      </c>
      <c r="G7">
        <v>29.588999999999999</v>
      </c>
      <c r="H7">
        <v>3.0289999999999999</v>
      </c>
      <c r="I7">
        <v>538.41</v>
      </c>
    </row>
    <row r="8" spans="1:19" x14ac:dyDescent="0.3">
      <c r="A8" s="2">
        <v>43502</v>
      </c>
      <c r="B8" s="3">
        <v>0.50807870370370367</v>
      </c>
      <c r="C8">
        <v>258</v>
      </c>
      <c r="D8">
        <v>53.42</v>
      </c>
      <c r="E8">
        <v>12.984999999999999</v>
      </c>
      <c r="F8">
        <f t="shared" si="0"/>
        <v>525.42499999999995</v>
      </c>
      <c r="G8">
        <v>29.588999999999999</v>
      </c>
      <c r="H8">
        <v>3.0289999999999999</v>
      </c>
      <c r="I8">
        <v>538.41</v>
      </c>
    </row>
    <row r="9" spans="1:19" x14ac:dyDescent="0.3">
      <c r="A9" s="2">
        <v>43502</v>
      </c>
      <c r="B9" s="3">
        <v>0.50822916666666662</v>
      </c>
      <c r="C9">
        <v>271</v>
      </c>
      <c r="D9">
        <v>53.39</v>
      </c>
      <c r="E9">
        <v>16.091000000000001</v>
      </c>
      <c r="F9">
        <f t="shared" si="0"/>
        <v>522.31899999999996</v>
      </c>
      <c r="G9">
        <v>29.588999999999999</v>
      </c>
      <c r="H9">
        <v>3.0289999999999999</v>
      </c>
      <c r="I9">
        <v>538.41</v>
      </c>
    </row>
    <row r="10" spans="1:19" x14ac:dyDescent="0.3">
      <c r="A10" s="2">
        <v>43502</v>
      </c>
      <c r="B10" s="3">
        <v>0.50847222222222221</v>
      </c>
      <c r="C10">
        <v>292</v>
      </c>
      <c r="D10">
        <v>53.36</v>
      </c>
      <c r="E10">
        <v>19.033000000000001</v>
      </c>
      <c r="F10">
        <f t="shared" si="0"/>
        <v>519.37699999999995</v>
      </c>
      <c r="G10">
        <v>29.588999999999999</v>
      </c>
      <c r="H10">
        <v>3.0289999999999999</v>
      </c>
      <c r="I10">
        <v>538.41</v>
      </c>
    </row>
    <row r="11" spans="1:19" x14ac:dyDescent="0.3">
      <c r="A11" s="2">
        <v>43502</v>
      </c>
      <c r="B11" s="3">
        <v>0.5087962962962963</v>
      </c>
      <c r="C11">
        <v>320</v>
      </c>
      <c r="D11">
        <v>53.35</v>
      </c>
      <c r="E11">
        <v>22.106999999999999</v>
      </c>
      <c r="F11">
        <f t="shared" si="0"/>
        <v>516.303</v>
      </c>
      <c r="G11">
        <v>29.588999999999999</v>
      </c>
      <c r="H11">
        <v>3</v>
      </c>
      <c r="I11">
        <v>538.41</v>
      </c>
    </row>
    <row r="12" spans="1:19" x14ac:dyDescent="0.3">
      <c r="A12" s="2">
        <v>43502</v>
      </c>
      <c r="B12" s="3">
        <v>0.50894675925925925</v>
      </c>
      <c r="C12">
        <v>333</v>
      </c>
      <c r="D12">
        <v>53.34</v>
      </c>
      <c r="E12">
        <v>22.108000000000001</v>
      </c>
      <c r="F12">
        <f t="shared" si="0"/>
        <v>516.30200000000002</v>
      </c>
      <c r="G12">
        <v>29.588999999999999</v>
      </c>
      <c r="H12">
        <v>3</v>
      </c>
      <c r="I12">
        <v>538.41</v>
      </c>
    </row>
    <row r="13" spans="1:19" x14ac:dyDescent="0.3">
      <c r="A13" s="2">
        <v>43502</v>
      </c>
      <c r="B13" s="3">
        <v>0.50928240740740738</v>
      </c>
      <c r="C13">
        <v>362</v>
      </c>
      <c r="D13">
        <v>53.34</v>
      </c>
      <c r="E13">
        <v>25.032</v>
      </c>
      <c r="F13">
        <f t="shared" si="0"/>
        <v>513.37799999999993</v>
      </c>
      <c r="G13">
        <v>29.588999999999999</v>
      </c>
      <c r="H13">
        <v>3</v>
      </c>
      <c r="I13">
        <v>538.41</v>
      </c>
    </row>
    <row r="14" spans="1:19" x14ac:dyDescent="0.3">
      <c r="A14" s="2">
        <v>43502</v>
      </c>
      <c r="B14" s="3">
        <v>0.50937500000000002</v>
      </c>
      <c r="C14">
        <v>370</v>
      </c>
      <c r="D14">
        <v>53.35</v>
      </c>
      <c r="E14">
        <v>25.082000000000001</v>
      </c>
      <c r="F14">
        <f t="shared" si="0"/>
        <v>513.32799999999997</v>
      </c>
      <c r="G14">
        <v>29.588999999999999</v>
      </c>
      <c r="H14">
        <v>3</v>
      </c>
      <c r="I14">
        <v>538.41</v>
      </c>
    </row>
    <row r="15" spans="1:19" x14ac:dyDescent="0.3">
      <c r="A15" s="2">
        <v>43502</v>
      </c>
      <c r="B15" s="3">
        <v>0.50964120370370369</v>
      </c>
      <c r="C15">
        <v>393</v>
      </c>
      <c r="D15">
        <v>53.33</v>
      </c>
      <c r="E15">
        <v>27.907</v>
      </c>
      <c r="F15">
        <f t="shared" si="0"/>
        <v>510.50299999999999</v>
      </c>
      <c r="G15">
        <v>29.588999999999999</v>
      </c>
      <c r="H15">
        <v>3</v>
      </c>
      <c r="I15">
        <v>538.41</v>
      </c>
    </row>
    <row r="16" spans="1:19" x14ac:dyDescent="0.3">
      <c r="A16" s="2">
        <v>43502</v>
      </c>
      <c r="B16" s="3">
        <v>0.50997685185185182</v>
      </c>
      <c r="C16">
        <v>422</v>
      </c>
      <c r="D16">
        <v>53.34</v>
      </c>
      <c r="E16">
        <v>30.995000000000001</v>
      </c>
      <c r="F16">
        <f t="shared" si="0"/>
        <v>507.41499999999996</v>
      </c>
      <c r="G16">
        <v>29.588999999999999</v>
      </c>
      <c r="H16">
        <v>3.0289999999999999</v>
      </c>
      <c r="I16">
        <v>538.41</v>
      </c>
    </row>
    <row r="17" spans="1:9" x14ac:dyDescent="0.3">
      <c r="A17" s="2">
        <v>43502</v>
      </c>
      <c r="B17" s="3">
        <v>0.51016203703703711</v>
      </c>
      <c r="C17">
        <v>438</v>
      </c>
      <c r="D17">
        <v>53.34</v>
      </c>
      <c r="E17">
        <v>31.012</v>
      </c>
      <c r="F17">
        <f t="shared" si="0"/>
        <v>507.39799999999997</v>
      </c>
      <c r="G17">
        <v>29.588999999999999</v>
      </c>
      <c r="H17">
        <v>3.0289999999999999</v>
      </c>
      <c r="I17">
        <v>538.41</v>
      </c>
    </row>
    <row r="18" spans="1:9" x14ac:dyDescent="0.3">
      <c r="A18" s="2">
        <v>43502</v>
      </c>
      <c r="B18" s="3">
        <v>0.51072916666666668</v>
      </c>
      <c r="C18">
        <v>487</v>
      </c>
      <c r="D18">
        <v>53.33</v>
      </c>
      <c r="E18">
        <v>37.073999999999998</v>
      </c>
      <c r="F18">
        <f t="shared" si="0"/>
        <v>501.33599999999996</v>
      </c>
      <c r="G18">
        <v>29.588999999999999</v>
      </c>
      <c r="H18">
        <v>3</v>
      </c>
      <c r="I18">
        <v>538.41</v>
      </c>
    </row>
    <row r="19" spans="1:9" x14ac:dyDescent="0.3">
      <c r="A19" s="2">
        <v>43502</v>
      </c>
      <c r="B19" s="3">
        <v>0.51091435185185186</v>
      </c>
      <c r="C19">
        <v>503</v>
      </c>
      <c r="D19">
        <v>53.33</v>
      </c>
      <c r="E19">
        <v>39.667000000000002</v>
      </c>
      <c r="F19">
        <f t="shared" si="0"/>
        <v>498.74299999999994</v>
      </c>
      <c r="G19">
        <v>29.588999999999999</v>
      </c>
      <c r="H19">
        <v>3.0289999999999999</v>
      </c>
      <c r="I19">
        <v>538.41</v>
      </c>
    </row>
    <row r="20" spans="1:9" x14ac:dyDescent="0.3">
      <c r="A20" s="2">
        <v>43502</v>
      </c>
      <c r="B20" s="3">
        <v>0.51109953703703703</v>
      </c>
      <c r="C20">
        <v>519</v>
      </c>
      <c r="D20">
        <v>53.34</v>
      </c>
      <c r="E20">
        <v>42.92</v>
      </c>
      <c r="F20">
        <f t="shared" si="0"/>
        <v>495.48999999999995</v>
      </c>
      <c r="G20">
        <v>29.588999999999999</v>
      </c>
      <c r="H20">
        <v>3</v>
      </c>
      <c r="I20">
        <v>538.41</v>
      </c>
    </row>
    <row r="21" spans="1:9" x14ac:dyDescent="0.3">
      <c r="A21" s="2">
        <v>43502</v>
      </c>
      <c r="B21" s="3">
        <v>0.51164351851851853</v>
      </c>
      <c r="C21">
        <v>566</v>
      </c>
      <c r="D21">
        <v>53.31</v>
      </c>
      <c r="E21">
        <v>45.975000000000001</v>
      </c>
      <c r="F21">
        <f t="shared" si="0"/>
        <v>492.43499999999995</v>
      </c>
      <c r="G21">
        <v>29.588999999999999</v>
      </c>
      <c r="H21">
        <v>3.0289999999999999</v>
      </c>
      <c r="I21">
        <v>538.41</v>
      </c>
    </row>
    <row r="22" spans="1:9" x14ac:dyDescent="0.3">
      <c r="A22" s="2">
        <v>43502</v>
      </c>
      <c r="B22" s="3">
        <v>0.51226851851851851</v>
      </c>
      <c r="C22">
        <v>620</v>
      </c>
      <c r="D22">
        <v>53.31</v>
      </c>
      <c r="E22">
        <v>49.046999999999997</v>
      </c>
      <c r="F22">
        <f t="shared" si="0"/>
        <v>489.36299999999994</v>
      </c>
      <c r="G22">
        <v>29.588999999999999</v>
      </c>
      <c r="H22">
        <v>3</v>
      </c>
      <c r="I22">
        <v>538.41</v>
      </c>
    </row>
    <row r="23" spans="1:9" x14ac:dyDescent="0.3">
      <c r="A23" s="2">
        <v>43502</v>
      </c>
      <c r="B23" s="3">
        <v>0.51266203703703705</v>
      </c>
      <c r="C23">
        <v>654</v>
      </c>
      <c r="D23">
        <v>53.29</v>
      </c>
      <c r="E23">
        <v>52.036000000000001</v>
      </c>
      <c r="F23">
        <f t="shared" si="0"/>
        <v>486.37399999999997</v>
      </c>
      <c r="G23">
        <v>29.588999999999999</v>
      </c>
      <c r="H23">
        <v>3</v>
      </c>
      <c r="I23">
        <v>538.41</v>
      </c>
    </row>
    <row r="24" spans="1:9" x14ac:dyDescent="0.3">
      <c r="A24" s="2">
        <v>43502</v>
      </c>
      <c r="B24" s="3">
        <v>0.51275462962962959</v>
      </c>
      <c r="C24">
        <v>662</v>
      </c>
      <c r="D24">
        <v>53.29</v>
      </c>
      <c r="E24">
        <v>52.052</v>
      </c>
      <c r="F24">
        <f t="shared" si="0"/>
        <v>486.35799999999995</v>
      </c>
      <c r="G24">
        <v>29.588999999999999</v>
      </c>
      <c r="H24">
        <v>3</v>
      </c>
      <c r="I24">
        <v>538.41</v>
      </c>
    </row>
    <row r="25" spans="1:9" x14ac:dyDescent="0.3">
      <c r="A25" s="2">
        <v>43502</v>
      </c>
      <c r="B25" s="3">
        <v>0.51303240740740741</v>
      </c>
      <c r="C25">
        <v>686</v>
      </c>
      <c r="D25">
        <v>53.27</v>
      </c>
      <c r="E25">
        <v>54.959000000000003</v>
      </c>
      <c r="F25">
        <f t="shared" si="0"/>
        <v>483.45099999999996</v>
      </c>
      <c r="G25">
        <v>29.588999999999999</v>
      </c>
      <c r="H25">
        <v>3.0289999999999999</v>
      </c>
      <c r="I25">
        <v>538.41</v>
      </c>
    </row>
    <row r="26" spans="1:9" x14ac:dyDescent="0.3">
      <c r="A26" s="2">
        <v>43502</v>
      </c>
      <c r="B26" s="3">
        <v>0.51324074074074078</v>
      </c>
      <c r="C26">
        <v>704</v>
      </c>
      <c r="D26">
        <v>53.27</v>
      </c>
      <c r="E26">
        <v>54.959000000000003</v>
      </c>
      <c r="F26">
        <f t="shared" si="0"/>
        <v>483.45099999999996</v>
      </c>
      <c r="G26">
        <v>29.588999999999999</v>
      </c>
      <c r="H26">
        <v>3.0289999999999999</v>
      </c>
      <c r="I26">
        <v>538.41</v>
      </c>
    </row>
    <row r="27" spans="1:9" x14ac:dyDescent="0.3">
      <c r="A27" s="2">
        <v>43502</v>
      </c>
      <c r="B27" s="3">
        <v>0.51415509259259262</v>
      </c>
      <c r="C27">
        <v>783</v>
      </c>
      <c r="D27">
        <v>53.13</v>
      </c>
      <c r="E27">
        <v>65.016999999999996</v>
      </c>
      <c r="F27">
        <f t="shared" si="0"/>
        <v>473.39299999999997</v>
      </c>
      <c r="G27">
        <v>29.588999999999999</v>
      </c>
      <c r="H27">
        <v>3.0289999999999999</v>
      </c>
      <c r="I27">
        <v>538.41</v>
      </c>
    </row>
    <row r="28" spans="1:9" x14ac:dyDescent="0.3">
      <c r="A28" s="2">
        <v>43502</v>
      </c>
      <c r="B28" s="3">
        <v>0.51424768518518515</v>
      </c>
      <c r="C28">
        <v>791</v>
      </c>
      <c r="D28">
        <v>53.12</v>
      </c>
      <c r="E28">
        <v>65.018000000000001</v>
      </c>
      <c r="F28">
        <f t="shared" si="0"/>
        <v>473.39199999999994</v>
      </c>
      <c r="G28">
        <v>29.588999999999999</v>
      </c>
      <c r="H28">
        <v>3</v>
      </c>
      <c r="I28">
        <v>538.41</v>
      </c>
    </row>
    <row r="29" spans="1:9" x14ac:dyDescent="0.3">
      <c r="A29" s="2">
        <v>43502</v>
      </c>
      <c r="B29" s="3">
        <v>0.51475694444444442</v>
      </c>
      <c r="C29">
        <v>835</v>
      </c>
      <c r="D29">
        <v>52.37</v>
      </c>
      <c r="E29">
        <v>74.587000000000003</v>
      </c>
      <c r="F29">
        <f t="shared" si="0"/>
        <v>463.82299999999998</v>
      </c>
      <c r="G29">
        <v>29.588999999999999</v>
      </c>
      <c r="H29">
        <v>3.0289999999999999</v>
      </c>
      <c r="I29">
        <v>538.41</v>
      </c>
    </row>
    <row r="30" spans="1:9" x14ac:dyDescent="0.3">
      <c r="A30" s="2">
        <v>43502</v>
      </c>
      <c r="B30" s="3">
        <v>0.51484953703703706</v>
      </c>
      <c r="C30">
        <v>843</v>
      </c>
      <c r="D30">
        <v>52.39</v>
      </c>
      <c r="E30">
        <v>74.622</v>
      </c>
      <c r="F30">
        <f t="shared" si="0"/>
        <v>463.78799999999995</v>
      </c>
      <c r="G30">
        <v>29.588999999999999</v>
      </c>
      <c r="H30">
        <v>3</v>
      </c>
      <c r="I30">
        <v>538.41</v>
      </c>
    </row>
    <row r="31" spans="1:9" x14ac:dyDescent="0.3">
      <c r="A31" s="2">
        <v>43502</v>
      </c>
      <c r="B31" s="3">
        <v>0.51552083333333332</v>
      </c>
      <c r="C31">
        <v>901</v>
      </c>
      <c r="D31">
        <v>51.43</v>
      </c>
      <c r="E31">
        <v>85.028999999999996</v>
      </c>
      <c r="F31">
        <f t="shared" si="0"/>
        <v>453.38099999999997</v>
      </c>
      <c r="G31">
        <v>29.588999999999999</v>
      </c>
      <c r="H31">
        <v>3</v>
      </c>
      <c r="I31">
        <v>538.41</v>
      </c>
    </row>
    <row r="32" spans="1:9" x14ac:dyDescent="0.3">
      <c r="A32" s="2">
        <v>43502</v>
      </c>
      <c r="B32" s="3">
        <v>0.51621527777777776</v>
      </c>
      <c r="C32">
        <v>961</v>
      </c>
      <c r="D32">
        <v>50.85</v>
      </c>
      <c r="E32">
        <v>94.695999999999998</v>
      </c>
      <c r="F32">
        <f t="shared" si="0"/>
        <v>443.71399999999994</v>
      </c>
      <c r="G32">
        <v>29.588999999999999</v>
      </c>
      <c r="H32">
        <v>3.0289999999999999</v>
      </c>
      <c r="I32">
        <v>538.41</v>
      </c>
    </row>
    <row r="33" spans="1:9" x14ac:dyDescent="0.3">
      <c r="A33" s="2">
        <v>43502</v>
      </c>
      <c r="B33" s="3">
        <v>0.5163078703703704</v>
      </c>
      <c r="C33">
        <v>969</v>
      </c>
      <c r="D33">
        <v>50.84</v>
      </c>
      <c r="E33">
        <v>94.945999999999998</v>
      </c>
      <c r="F33">
        <f t="shared" si="0"/>
        <v>443.46399999999994</v>
      </c>
      <c r="G33">
        <v>29.588999999999999</v>
      </c>
      <c r="H33">
        <v>3</v>
      </c>
      <c r="I33">
        <v>538.41</v>
      </c>
    </row>
    <row r="34" spans="1:9" x14ac:dyDescent="0.3">
      <c r="A34" s="2">
        <v>43502</v>
      </c>
      <c r="B34" s="3">
        <v>0.51672453703703702</v>
      </c>
      <c r="C34">
        <v>1005</v>
      </c>
      <c r="D34">
        <v>50.14</v>
      </c>
      <c r="E34">
        <v>104.869</v>
      </c>
      <c r="F34">
        <f t="shared" si="0"/>
        <v>433.54099999999994</v>
      </c>
      <c r="G34">
        <v>29.588999999999999</v>
      </c>
      <c r="H34">
        <v>3.0289999999999999</v>
      </c>
      <c r="I34">
        <v>538.41</v>
      </c>
    </row>
    <row r="35" spans="1:9" x14ac:dyDescent="0.3">
      <c r="A35" s="2">
        <v>43502</v>
      </c>
      <c r="B35" s="3">
        <v>0.51736111111111105</v>
      </c>
      <c r="C35">
        <v>1060</v>
      </c>
      <c r="D35">
        <v>50.13</v>
      </c>
      <c r="E35">
        <v>105.05</v>
      </c>
      <c r="F35">
        <f t="shared" si="0"/>
        <v>433.35999999999996</v>
      </c>
      <c r="G35">
        <v>29.588999999999999</v>
      </c>
      <c r="H35">
        <v>3.0289999999999999</v>
      </c>
      <c r="I35">
        <v>538.41</v>
      </c>
    </row>
    <row r="36" spans="1:9" x14ac:dyDescent="0.3">
      <c r="A36" s="2">
        <v>43502</v>
      </c>
      <c r="B36" s="3">
        <v>0.51754629629629634</v>
      </c>
      <c r="C36">
        <v>1076</v>
      </c>
      <c r="D36">
        <v>50.14</v>
      </c>
      <c r="E36">
        <v>105.101</v>
      </c>
      <c r="F36">
        <f t="shared" si="0"/>
        <v>433.30899999999997</v>
      </c>
      <c r="G36">
        <v>29.588999999999999</v>
      </c>
      <c r="H36">
        <v>3.0289999999999999</v>
      </c>
      <c r="I36">
        <v>538.41</v>
      </c>
    </row>
    <row r="37" spans="1:9" x14ac:dyDescent="0.3">
      <c r="A37" s="2">
        <v>43502</v>
      </c>
      <c r="B37" s="3">
        <v>0.51821759259259259</v>
      </c>
      <c r="C37">
        <v>1134</v>
      </c>
      <c r="D37">
        <v>49.57</v>
      </c>
      <c r="E37">
        <v>115.017</v>
      </c>
      <c r="F37">
        <f t="shared" si="0"/>
        <v>423.39299999999997</v>
      </c>
      <c r="G37">
        <v>29.588999999999999</v>
      </c>
      <c r="H37">
        <v>3</v>
      </c>
      <c r="I37">
        <v>538.41</v>
      </c>
    </row>
    <row r="38" spans="1:9" x14ac:dyDescent="0.3">
      <c r="A38" s="2">
        <v>43502</v>
      </c>
      <c r="B38" s="3">
        <v>0.51863425925925932</v>
      </c>
      <c r="C38">
        <v>1170</v>
      </c>
      <c r="D38">
        <v>49.26</v>
      </c>
      <c r="E38">
        <v>124.95099999999999</v>
      </c>
      <c r="F38">
        <f t="shared" si="0"/>
        <v>413.45899999999995</v>
      </c>
      <c r="G38">
        <v>29.588999999999999</v>
      </c>
      <c r="H38">
        <v>3</v>
      </c>
      <c r="I38">
        <v>538.41</v>
      </c>
    </row>
    <row r="39" spans="1:9" x14ac:dyDescent="0.3">
      <c r="A39" s="2">
        <v>43502</v>
      </c>
      <c r="B39" s="3">
        <v>0.51898148148148149</v>
      </c>
      <c r="C39">
        <v>1200</v>
      </c>
      <c r="D39">
        <v>49.2</v>
      </c>
      <c r="E39">
        <v>134.74799999999999</v>
      </c>
      <c r="F39">
        <f t="shared" si="0"/>
        <v>403.66199999999998</v>
      </c>
      <c r="G39">
        <v>29.588999999999999</v>
      </c>
      <c r="H39">
        <v>3.0289999999999999</v>
      </c>
      <c r="I39">
        <v>538.41</v>
      </c>
    </row>
    <row r="40" spans="1:9" x14ac:dyDescent="0.3">
      <c r="A40" s="2">
        <v>43502</v>
      </c>
      <c r="B40" s="3">
        <v>0.51903935185185179</v>
      </c>
      <c r="C40">
        <v>1205</v>
      </c>
      <c r="D40">
        <v>49.19</v>
      </c>
      <c r="E40">
        <v>134.749</v>
      </c>
      <c r="F40">
        <f t="shared" si="0"/>
        <v>403.66099999999994</v>
      </c>
      <c r="G40">
        <v>29.588999999999999</v>
      </c>
      <c r="H40">
        <v>2.97</v>
      </c>
      <c r="I40">
        <v>538.41</v>
      </c>
    </row>
    <row r="41" spans="1:9" x14ac:dyDescent="0.3">
      <c r="A41" s="2">
        <v>43502</v>
      </c>
      <c r="B41" s="3">
        <v>0.51961805555555551</v>
      </c>
      <c r="C41">
        <v>1255</v>
      </c>
      <c r="D41">
        <v>49.09</v>
      </c>
      <c r="E41">
        <v>144.858</v>
      </c>
      <c r="F41">
        <f t="shared" si="0"/>
        <v>393.55199999999996</v>
      </c>
      <c r="G41">
        <v>29.588999999999999</v>
      </c>
      <c r="H41">
        <v>3.0289999999999999</v>
      </c>
      <c r="I41">
        <v>538.41</v>
      </c>
    </row>
    <row r="42" spans="1:9" x14ac:dyDescent="0.3">
      <c r="A42" s="2">
        <v>43502</v>
      </c>
      <c r="B42" s="3">
        <v>0.51967592592592593</v>
      </c>
      <c r="C42">
        <v>1260</v>
      </c>
      <c r="D42">
        <v>49.1</v>
      </c>
      <c r="E42">
        <v>144.892</v>
      </c>
      <c r="F42">
        <f t="shared" si="0"/>
        <v>393.51799999999997</v>
      </c>
      <c r="G42">
        <v>29.588999999999999</v>
      </c>
      <c r="H42">
        <v>3</v>
      </c>
      <c r="I42">
        <v>538.41</v>
      </c>
    </row>
    <row r="43" spans="1:9" x14ac:dyDescent="0.3">
      <c r="A43" s="2">
        <v>43502</v>
      </c>
      <c r="B43" s="3">
        <v>0.52052083333333332</v>
      </c>
      <c r="C43">
        <v>1333</v>
      </c>
      <c r="D43">
        <v>49.04</v>
      </c>
      <c r="E43">
        <v>154.86699999999999</v>
      </c>
      <c r="F43">
        <f t="shared" si="0"/>
        <v>383.54300000000001</v>
      </c>
      <c r="G43">
        <v>29.588999999999999</v>
      </c>
      <c r="H43">
        <v>3</v>
      </c>
      <c r="I43">
        <v>538.41</v>
      </c>
    </row>
    <row r="44" spans="1:9" x14ac:dyDescent="0.3">
      <c r="A44" s="2">
        <v>43502</v>
      </c>
      <c r="B44" s="3">
        <v>0.52164351851851853</v>
      </c>
      <c r="C44">
        <v>1430</v>
      </c>
      <c r="D44">
        <v>48.99</v>
      </c>
      <c r="E44">
        <v>164.64099999999999</v>
      </c>
      <c r="F44">
        <f t="shared" si="0"/>
        <v>373.76900000000001</v>
      </c>
      <c r="G44">
        <v>29.588999999999999</v>
      </c>
      <c r="H44">
        <v>3.0289999999999999</v>
      </c>
      <c r="I44">
        <v>538.41</v>
      </c>
    </row>
    <row r="45" spans="1:9" x14ac:dyDescent="0.3">
      <c r="A45" s="2">
        <v>43502</v>
      </c>
      <c r="B45" s="3">
        <v>0.52173611111111107</v>
      </c>
      <c r="C45">
        <v>1438</v>
      </c>
      <c r="D45">
        <v>48.99</v>
      </c>
      <c r="E45">
        <v>164.459</v>
      </c>
      <c r="F45">
        <f t="shared" si="0"/>
        <v>373.95099999999996</v>
      </c>
      <c r="G45">
        <v>29.588999999999999</v>
      </c>
      <c r="H45">
        <v>3.0289999999999999</v>
      </c>
      <c r="I45">
        <v>538.41</v>
      </c>
    </row>
    <row r="46" spans="1:9" x14ac:dyDescent="0.3">
      <c r="A46" s="2">
        <v>43502</v>
      </c>
      <c r="B46" s="3">
        <v>0.52270833333333333</v>
      </c>
      <c r="C46">
        <v>1522</v>
      </c>
      <c r="D46">
        <v>48.94</v>
      </c>
      <c r="E46">
        <v>174.82599999999999</v>
      </c>
      <c r="F46">
        <f t="shared" si="0"/>
        <v>363.58399999999995</v>
      </c>
      <c r="G46">
        <v>29.588999999999999</v>
      </c>
      <c r="H46">
        <v>3.0289999999999999</v>
      </c>
      <c r="I46">
        <v>538.41</v>
      </c>
    </row>
    <row r="47" spans="1:9" x14ac:dyDescent="0.3">
      <c r="A47" s="2">
        <v>43502</v>
      </c>
      <c r="B47" s="3">
        <v>0.52285879629629628</v>
      </c>
      <c r="C47">
        <v>1535</v>
      </c>
      <c r="D47">
        <v>48.94</v>
      </c>
      <c r="E47">
        <v>174.86</v>
      </c>
      <c r="F47">
        <f t="shared" si="0"/>
        <v>363.54999999999995</v>
      </c>
      <c r="G47">
        <v>29.588999999999999</v>
      </c>
      <c r="H47">
        <v>2.97</v>
      </c>
      <c r="I47">
        <v>538.41</v>
      </c>
    </row>
    <row r="48" spans="1:9" x14ac:dyDescent="0.3">
      <c r="A48" s="2">
        <v>43502</v>
      </c>
      <c r="B48" s="3">
        <v>0.52298611111111104</v>
      </c>
      <c r="C48">
        <v>1546</v>
      </c>
      <c r="D48">
        <v>48.95</v>
      </c>
      <c r="E48">
        <v>174.86</v>
      </c>
      <c r="F48">
        <f t="shared" si="0"/>
        <v>363.54999999999995</v>
      </c>
      <c r="G48">
        <v>29.588999999999999</v>
      </c>
      <c r="H48">
        <v>3</v>
      </c>
      <c r="I48">
        <v>538.41</v>
      </c>
    </row>
    <row r="49" spans="1:9" x14ac:dyDescent="0.3">
      <c r="A49" s="2">
        <v>43502</v>
      </c>
      <c r="B49" s="3">
        <v>0.52304398148148146</v>
      </c>
      <c r="C49">
        <v>1551</v>
      </c>
      <c r="D49">
        <v>48.96</v>
      </c>
      <c r="E49">
        <v>174.893</v>
      </c>
      <c r="F49">
        <f t="shared" si="0"/>
        <v>363.51699999999994</v>
      </c>
      <c r="G49">
        <v>29.588999999999999</v>
      </c>
      <c r="H49">
        <v>3</v>
      </c>
      <c r="I49">
        <v>538.41</v>
      </c>
    </row>
    <row r="50" spans="1:9" x14ac:dyDescent="0.3">
      <c r="A50" s="2">
        <v>43502</v>
      </c>
      <c r="B50" s="3">
        <v>0.52362268518518518</v>
      </c>
      <c r="C50">
        <v>1601</v>
      </c>
      <c r="D50">
        <v>48.92</v>
      </c>
      <c r="E50">
        <v>185.04300000000001</v>
      </c>
      <c r="F50">
        <f t="shared" si="0"/>
        <v>353.36699999999996</v>
      </c>
      <c r="G50">
        <v>29.588999999999999</v>
      </c>
      <c r="H50">
        <v>3</v>
      </c>
      <c r="I50">
        <v>538.41</v>
      </c>
    </row>
    <row r="51" spans="1:9" x14ac:dyDescent="0.3">
      <c r="A51" s="2">
        <v>43502</v>
      </c>
      <c r="B51" s="3">
        <v>0.52438657407407407</v>
      </c>
      <c r="C51">
        <v>1667</v>
      </c>
      <c r="D51">
        <v>48.92</v>
      </c>
      <c r="E51">
        <v>194.87799999999999</v>
      </c>
      <c r="F51">
        <f t="shared" si="0"/>
        <v>343.53199999999998</v>
      </c>
      <c r="G51">
        <v>29.588999999999999</v>
      </c>
      <c r="H51">
        <v>3.0289999999999999</v>
      </c>
      <c r="I51">
        <v>538.41</v>
      </c>
    </row>
    <row r="52" spans="1:9" x14ac:dyDescent="0.3">
      <c r="A52" s="2">
        <v>43502</v>
      </c>
      <c r="B52" s="3">
        <v>0.52563657407407405</v>
      </c>
      <c r="C52">
        <v>1775</v>
      </c>
      <c r="D52">
        <v>48.9</v>
      </c>
      <c r="E52">
        <v>204.86199999999999</v>
      </c>
      <c r="F52">
        <f t="shared" si="0"/>
        <v>333.548</v>
      </c>
      <c r="G52">
        <v>29.588999999999999</v>
      </c>
      <c r="H52">
        <v>2.97</v>
      </c>
      <c r="I52">
        <v>538.41</v>
      </c>
    </row>
    <row r="53" spans="1:9" x14ac:dyDescent="0.3">
      <c r="A53" s="2">
        <v>43502</v>
      </c>
      <c r="B53" s="3">
        <v>0.52633101851851849</v>
      </c>
      <c r="C53">
        <v>1835</v>
      </c>
      <c r="D53">
        <v>48.91</v>
      </c>
      <c r="E53">
        <v>213.291</v>
      </c>
      <c r="F53">
        <f t="shared" si="0"/>
        <v>325.11899999999997</v>
      </c>
      <c r="G53">
        <v>29.588999999999999</v>
      </c>
      <c r="H53">
        <v>3</v>
      </c>
      <c r="I53">
        <v>538.41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5F597-4A64-4A4B-BEEC-7E51D9A3201B}">
  <sheetPr codeName="Sheet56"/>
  <dimension ref="A1:S26"/>
  <sheetViews>
    <sheetView workbookViewId="0">
      <pane ySplit="1" topLeftCell="A7" activePane="bottomLeft" state="frozen"/>
      <selection activeCell="I1" sqref="I1"/>
      <selection pane="bottomLeft" activeCell="I1" sqref="I1"/>
    </sheetView>
  </sheetViews>
  <sheetFormatPr defaultRowHeight="14.4" x14ac:dyDescent="0.3"/>
  <cols>
    <col min="9" max="9" width="8.88671875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43531</v>
      </c>
      <c r="B2" s="3">
        <v>0.59687499999999993</v>
      </c>
      <c r="C2">
        <v>35</v>
      </c>
      <c r="D2">
        <v>54.68</v>
      </c>
      <c r="E2">
        <v>1.0089999999999999</v>
      </c>
      <c r="F2">
        <f>I2-E2</f>
        <v>549.56100000000004</v>
      </c>
      <c r="G2">
        <v>29.588999999999999</v>
      </c>
      <c r="H2">
        <v>3.2349999999999999</v>
      </c>
      <c r="I2">
        <v>550.57000000000005</v>
      </c>
      <c r="J2">
        <v>395.83</v>
      </c>
      <c r="K2">
        <v>8</v>
      </c>
      <c r="L2">
        <v>6269</v>
      </c>
      <c r="M2">
        <v>56</v>
      </c>
      <c r="N2">
        <v>1755</v>
      </c>
      <c r="O2">
        <v>0</v>
      </c>
      <c r="P2">
        <v>384</v>
      </c>
      <c r="Q2">
        <v>22</v>
      </c>
      <c r="R2">
        <v>0.16</v>
      </c>
      <c r="S2">
        <v>0.36</v>
      </c>
    </row>
    <row r="3" spans="1:19" x14ac:dyDescent="0.3">
      <c r="A3" s="2">
        <v>43531</v>
      </c>
      <c r="B3" s="3">
        <v>0.59732638888888889</v>
      </c>
      <c r="C3">
        <v>74</v>
      </c>
      <c r="D3">
        <v>54.69</v>
      </c>
      <c r="E3">
        <v>3.9830000000000001</v>
      </c>
      <c r="F3">
        <f t="shared" ref="F3:F26" si="0">I3-E3</f>
        <v>546.5870000000001</v>
      </c>
      <c r="G3">
        <v>29.588999999999999</v>
      </c>
      <c r="H3">
        <v>3.2349999999999999</v>
      </c>
      <c r="I3">
        <v>550.57000000000005</v>
      </c>
    </row>
    <row r="4" spans="1:19" x14ac:dyDescent="0.3">
      <c r="A4" s="2">
        <v>43531</v>
      </c>
      <c r="B4" s="3">
        <v>0.59771990740740744</v>
      </c>
      <c r="C4">
        <v>108</v>
      </c>
      <c r="D4">
        <v>54.68</v>
      </c>
      <c r="E4">
        <v>7.0510000000000002</v>
      </c>
      <c r="F4">
        <f t="shared" si="0"/>
        <v>543.51900000000001</v>
      </c>
      <c r="G4">
        <v>29.588999999999999</v>
      </c>
      <c r="H4">
        <v>3.2639999999999998</v>
      </c>
      <c r="I4">
        <v>550.57000000000005</v>
      </c>
    </row>
    <row r="5" spans="1:19" x14ac:dyDescent="0.3">
      <c r="A5" s="2">
        <v>43531</v>
      </c>
      <c r="B5" s="3">
        <v>0.59802083333333333</v>
      </c>
      <c r="C5">
        <v>134</v>
      </c>
      <c r="D5">
        <v>54.68</v>
      </c>
      <c r="E5">
        <v>10.138999999999999</v>
      </c>
      <c r="F5">
        <f t="shared" si="0"/>
        <v>540.43100000000004</v>
      </c>
      <c r="G5">
        <v>29.588999999999999</v>
      </c>
      <c r="H5">
        <v>3.2639999999999998</v>
      </c>
      <c r="I5">
        <v>550.57000000000005</v>
      </c>
    </row>
    <row r="6" spans="1:19" x14ac:dyDescent="0.3">
      <c r="A6" s="2">
        <v>43531</v>
      </c>
      <c r="B6" s="3">
        <v>0.5982291666666667</v>
      </c>
      <c r="C6">
        <v>152</v>
      </c>
      <c r="D6">
        <v>54.53</v>
      </c>
      <c r="E6">
        <v>13.129</v>
      </c>
      <c r="F6">
        <f t="shared" si="0"/>
        <v>537.44100000000003</v>
      </c>
      <c r="G6">
        <v>29.588999999999999</v>
      </c>
      <c r="H6">
        <v>3.2639999999999998</v>
      </c>
      <c r="I6">
        <v>550.57000000000005</v>
      </c>
    </row>
    <row r="7" spans="1:19" x14ac:dyDescent="0.3">
      <c r="A7" s="2">
        <v>43531</v>
      </c>
      <c r="B7" s="3">
        <v>0.59841435185185188</v>
      </c>
      <c r="C7">
        <v>168</v>
      </c>
      <c r="D7">
        <v>53.98</v>
      </c>
      <c r="E7">
        <v>15.673999999999999</v>
      </c>
      <c r="F7">
        <f t="shared" si="0"/>
        <v>534.89600000000007</v>
      </c>
      <c r="G7">
        <v>29.588999999999999</v>
      </c>
      <c r="H7">
        <v>3.2349999999999999</v>
      </c>
      <c r="I7">
        <v>550.57000000000005</v>
      </c>
    </row>
    <row r="8" spans="1:19" x14ac:dyDescent="0.3">
      <c r="A8" s="2">
        <v>43531</v>
      </c>
      <c r="B8" s="3">
        <v>0.5988310185185185</v>
      </c>
      <c r="C8">
        <v>204</v>
      </c>
      <c r="D8">
        <v>53.88</v>
      </c>
      <c r="E8">
        <v>18.937000000000001</v>
      </c>
      <c r="F8">
        <f t="shared" si="0"/>
        <v>531.63300000000004</v>
      </c>
      <c r="G8">
        <v>29.588999999999999</v>
      </c>
      <c r="H8">
        <v>3.2349999999999999</v>
      </c>
      <c r="I8">
        <v>550.57000000000005</v>
      </c>
    </row>
    <row r="9" spans="1:19" x14ac:dyDescent="0.3">
      <c r="A9" s="2">
        <v>43531</v>
      </c>
      <c r="B9" s="3">
        <v>0.59921296296296289</v>
      </c>
      <c r="C9">
        <v>237</v>
      </c>
      <c r="D9">
        <v>53.71</v>
      </c>
      <c r="E9">
        <v>22.13</v>
      </c>
      <c r="F9">
        <f t="shared" si="0"/>
        <v>528.44000000000005</v>
      </c>
      <c r="G9">
        <v>29.588999999999999</v>
      </c>
      <c r="H9">
        <v>3.2639999999999998</v>
      </c>
      <c r="I9">
        <v>550.57000000000005</v>
      </c>
    </row>
    <row r="10" spans="1:19" x14ac:dyDescent="0.3">
      <c r="A10" s="2">
        <v>43531</v>
      </c>
      <c r="B10" s="3">
        <v>0.59958333333333336</v>
      </c>
      <c r="C10">
        <v>269</v>
      </c>
      <c r="D10">
        <v>52.97</v>
      </c>
      <c r="E10">
        <v>32.228000000000002</v>
      </c>
      <c r="F10">
        <f t="shared" si="0"/>
        <v>518.3420000000001</v>
      </c>
      <c r="G10">
        <v>29.588999999999999</v>
      </c>
      <c r="H10">
        <v>3.2349999999999999</v>
      </c>
      <c r="I10">
        <v>550.57000000000005</v>
      </c>
    </row>
    <row r="11" spans="1:19" x14ac:dyDescent="0.3">
      <c r="A11" s="2">
        <v>43531</v>
      </c>
      <c r="B11" s="3">
        <v>0.60012731481481485</v>
      </c>
      <c r="C11">
        <v>316</v>
      </c>
      <c r="D11">
        <v>49.51</v>
      </c>
      <c r="E11">
        <v>41.970999999999997</v>
      </c>
      <c r="F11">
        <f t="shared" si="0"/>
        <v>508.59900000000005</v>
      </c>
      <c r="G11">
        <v>29.588999999999999</v>
      </c>
      <c r="H11">
        <v>3.2349999999999999</v>
      </c>
      <c r="I11">
        <v>550.57000000000005</v>
      </c>
    </row>
    <row r="12" spans="1:19" x14ac:dyDescent="0.3">
      <c r="A12" s="2">
        <v>43531</v>
      </c>
      <c r="B12" s="3">
        <v>0.60077546296296302</v>
      </c>
      <c r="C12">
        <v>372</v>
      </c>
      <c r="D12">
        <v>48.12</v>
      </c>
      <c r="E12">
        <v>51.811</v>
      </c>
      <c r="F12">
        <f t="shared" si="0"/>
        <v>498.75900000000007</v>
      </c>
      <c r="G12">
        <v>29.588999999999999</v>
      </c>
      <c r="H12">
        <v>3.2639999999999998</v>
      </c>
      <c r="I12">
        <v>550.57000000000005</v>
      </c>
    </row>
    <row r="13" spans="1:19" x14ac:dyDescent="0.3">
      <c r="A13" s="2">
        <v>43531</v>
      </c>
      <c r="B13" s="3">
        <v>0.60120370370370368</v>
      </c>
      <c r="C13">
        <v>409</v>
      </c>
      <c r="D13">
        <v>47.41</v>
      </c>
      <c r="E13">
        <v>61.911000000000001</v>
      </c>
      <c r="F13">
        <f t="shared" si="0"/>
        <v>488.65900000000005</v>
      </c>
      <c r="G13">
        <v>29.588999999999999</v>
      </c>
      <c r="H13">
        <v>3.2349999999999999</v>
      </c>
      <c r="I13">
        <v>550.57000000000005</v>
      </c>
    </row>
    <row r="14" spans="1:19" x14ac:dyDescent="0.3">
      <c r="A14" s="2">
        <v>43531</v>
      </c>
      <c r="B14" s="3">
        <v>0.60144675925925928</v>
      </c>
      <c r="C14">
        <v>430</v>
      </c>
      <c r="D14">
        <v>46.7</v>
      </c>
      <c r="E14">
        <v>71.835999999999999</v>
      </c>
      <c r="F14">
        <f t="shared" si="0"/>
        <v>478.73400000000004</v>
      </c>
      <c r="G14">
        <v>29.588999999999999</v>
      </c>
      <c r="H14">
        <v>3.2349999999999999</v>
      </c>
      <c r="I14">
        <v>550.57000000000005</v>
      </c>
    </row>
    <row r="15" spans="1:19" x14ac:dyDescent="0.3">
      <c r="A15" s="2">
        <v>43531</v>
      </c>
      <c r="B15" s="3">
        <v>0.60192129629629632</v>
      </c>
      <c r="C15">
        <v>471</v>
      </c>
      <c r="D15">
        <v>46.27</v>
      </c>
      <c r="E15">
        <v>81.977000000000004</v>
      </c>
      <c r="F15">
        <f t="shared" si="0"/>
        <v>468.59300000000007</v>
      </c>
      <c r="G15">
        <v>29.588999999999999</v>
      </c>
      <c r="H15">
        <v>3.2349999999999999</v>
      </c>
      <c r="I15">
        <v>550.57000000000005</v>
      </c>
    </row>
    <row r="16" spans="1:19" x14ac:dyDescent="0.3">
      <c r="A16" s="2">
        <v>43531</v>
      </c>
      <c r="B16" s="3">
        <v>0.60288194444444443</v>
      </c>
      <c r="C16">
        <v>554</v>
      </c>
      <c r="D16">
        <v>46.04</v>
      </c>
      <c r="E16">
        <v>92.241</v>
      </c>
      <c r="F16">
        <f t="shared" si="0"/>
        <v>458.32900000000006</v>
      </c>
      <c r="G16">
        <v>29.588999999999999</v>
      </c>
      <c r="H16">
        <v>3.2639999999999998</v>
      </c>
      <c r="I16">
        <v>550.57000000000005</v>
      </c>
    </row>
    <row r="17" spans="1:9" x14ac:dyDescent="0.3">
      <c r="A17" s="2">
        <v>43531</v>
      </c>
      <c r="B17" s="3">
        <v>0.60346064814814815</v>
      </c>
      <c r="C17">
        <v>604</v>
      </c>
      <c r="D17">
        <v>45.67</v>
      </c>
      <c r="E17">
        <v>101.66800000000001</v>
      </c>
      <c r="F17">
        <f t="shared" si="0"/>
        <v>448.90200000000004</v>
      </c>
      <c r="G17">
        <v>29.588999999999999</v>
      </c>
      <c r="H17">
        <v>3.2349999999999999</v>
      </c>
      <c r="I17">
        <v>550.57000000000005</v>
      </c>
    </row>
    <row r="18" spans="1:9" x14ac:dyDescent="0.3">
      <c r="A18" s="2">
        <v>43531</v>
      </c>
      <c r="B18" s="3">
        <v>0.6042939814814815</v>
      </c>
      <c r="C18">
        <v>676</v>
      </c>
      <c r="D18">
        <v>45.54</v>
      </c>
      <c r="E18">
        <v>111.721</v>
      </c>
      <c r="F18">
        <f t="shared" si="0"/>
        <v>438.84900000000005</v>
      </c>
      <c r="G18">
        <v>29.588999999999999</v>
      </c>
      <c r="H18">
        <v>3.2639999999999998</v>
      </c>
      <c r="I18">
        <v>550.57000000000005</v>
      </c>
    </row>
    <row r="19" spans="1:9" x14ac:dyDescent="0.3">
      <c r="A19" s="2">
        <v>43531</v>
      </c>
      <c r="B19" s="3">
        <v>0.60486111111111118</v>
      </c>
      <c r="C19">
        <v>725</v>
      </c>
      <c r="D19">
        <v>45.47</v>
      </c>
      <c r="E19">
        <v>121.767</v>
      </c>
      <c r="F19">
        <f t="shared" si="0"/>
        <v>428.80300000000005</v>
      </c>
      <c r="G19">
        <v>29.588999999999999</v>
      </c>
      <c r="H19">
        <v>3.2349999999999999</v>
      </c>
      <c r="I19">
        <v>550.57000000000005</v>
      </c>
    </row>
    <row r="20" spans="1:9" x14ac:dyDescent="0.3">
      <c r="A20" s="2">
        <v>43531</v>
      </c>
      <c r="B20" s="3">
        <v>0.6051967592592592</v>
      </c>
      <c r="C20">
        <v>754</v>
      </c>
      <c r="D20">
        <v>45.35</v>
      </c>
      <c r="E20">
        <v>131.66200000000001</v>
      </c>
      <c r="F20">
        <f t="shared" si="0"/>
        <v>418.90800000000002</v>
      </c>
      <c r="G20">
        <v>29.588999999999999</v>
      </c>
      <c r="H20">
        <v>3.2349999999999999</v>
      </c>
      <c r="I20">
        <v>550.57000000000005</v>
      </c>
    </row>
    <row r="21" spans="1:9" x14ac:dyDescent="0.3">
      <c r="A21" s="2">
        <v>43531</v>
      </c>
      <c r="B21" s="3">
        <v>0.60615740740740742</v>
      </c>
      <c r="C21">
        <v>837</v>
      </c>
      <c r="D21">
        <v>45.23</v>
      </c>
      <c r="E21">
        <v>142.00899999999999</v>
      </c>
      <c r="F21">
        <f t="shared" si="0"/>
        <v>408.56100000000004</v>
      </c>
      <c r="G21">
        <v>29.588999999999999</v>
      </c>
      <c r="H21">
        <v>3.2349999999999999</v>
      </c>
      <c r="I21">
        <v>550.57000000000005</v>
      </c>
    </row>
    <row r="22" spans="1:9" x14ac:dyDescent="0.3">
      <c r="A22" s="2">
        <v>43531</v>
      </c>
      <c r="B22" s="3">
        <v>0.60696759259259259</v>
      </c>
      <c r="C22">
        <v>907</v>
      </c>
      <c r="D22">
        <v>45.11</v>
      </c>
      <c r="E22">
        <v>151.52500000000001</v>
      </c>
      <c r="F22">
        <f t="shared" si="0"/>
        <v>399.04500000000007</v>
      </c>
      <c r="G22">
        <v>29.588999999999999</v>
      </c>
      <c r="H22">
        <v>3.2050000000000001</v>
      </c>
      <c r="I22">
        <v>550.57000000000005</v>
      </c>
    </row>
    <row r="23" spans="1:9" x14ac:dyDescent="0.3">
      <c r="A23" s="2">
        <v>43531</v>
      </c>
      <c r="B23" s="3">
        <v>0.60820601851851852</v>
      </c>
      <c r="C23">
        <v>1014</v>
      </c>
      <c r="D23">
        <v>44.41</v>
      </c>
      <c r="E23">
        <v>162.749</v>
      </c>
      <c r="F23">
        <f t="shared" si="0"/>
        <v>387.82100000000003</v>
      </c>
      <c r="G23">
        <v>29.588999999999999</v>
      </c>
      <c r="H23">
        <v>3.2050000000000001</v>
      </c>
      <c r="I23">
        <v>550.57000000000005</v>
      </c>
    </row>
    <row r="24" spans="1:9" x14ac:dyDescent="0.3">
      <c r="A24" s="2">
        <v>43531</v>
      </c>
      <c r="B24" s="3">
        <v>0.60841435185185189</v>
      </c>
      <c r="C24">
        <v>1032</v>
      </c>
      <c r="D24">
        <v>44.36</v>
      </c>
      <c r="E24">
        <v>171.28700000000001</v>
      </c>
      <c r="F24">
        <f t="shared" si="0"/>
        <v>379.28300000000002</v>
      </c>
      <c r="G24">
        <v>29.588999999999999</v>
      </c>
      <c r="H24">
        <v>3.2349999999999999</v>
      </c>
      <c r="I24">
        <v>550.57000000000005</v>
      </c>
    </row>
    <row r="25" spans="1:9" x14ac:dyDescent="0.3">
      <c r="A25" s="2">
        <v>43531</v>
      </c>
      <c r="B25" s="3">
        <v>0.60890046296296296</v>
      </c>
      <c r="C25">
        <v>1074</v>
      </c>
      <c r="D25">
        <v>44.32</v>
      </c>
      <c r="E25">
        <v>181.09899999999999</v>
      </c>
      <c r="F25">
        <f t="shared" si="0"/>
        <v>369.47100000000006</v>
      </c>
      <c r="G25">
        <v>29.588999999999999</v>
      </c>
      <c r="H25">
        <v>3.2639999999999998</v>
      </c>
      <c r="I25">
        <v>550.57000000000005</v>
      </c>
    </row>
    <row r="26" spans="1:9" x14ac:dyDescent="0.3">
      <c r="A26" s="2">
        <v>43531</v>
      </c>
      <c r="B26" s="3">
        <v>0.60935185185185181</v>
      </c>
      <c r="C26">
        <v>1113</v>
      </c>
      <c r="D26">
        <v>44.33</v>
      </c>
      <c r="E26">
        <v>174.99100000000001</v>
      </c>
      <c r="F26">
        <f t="shared" si="0"/>
        <v>375.57900000000006</v>
      </c>
      <c r="G26">
        <v>29.588999999999999</v>
      </c>
      <c r="H26">
        <v>3.2349999999999999</v>
      </c>
      <c r="I26">
        <v>550.57000000000005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0D812-D7CA-4B6C-83BB-9919E2B1D048}">
  <sheetPr codeName="Sheet57"/>
  <dimension ref="A1:S33"/>
  <sheetViews>
    <sheetView workbookViewId="0">
      <pane ySplit="1" topLeftCell="A16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43565</v>
      </c>
      <c r="B2" s="3">
        <v>0.53597222222222218</v>
      </c>
      <c r="C2">
        <v>39</v>
      </c>
      <c r="D2">
        <v>63.86</v>
      </c>
      <c r="E2">
        <v>1.0940000000000001</v>
      </c>
      <c r="F2">
        <f xml:space="preserve"> I2 - E2</f>
        <v>523.31599999999992</v>
      </c>
      <c r="G2">
        <v>29.588999999999999</v>
      </c>
      <c r="H2">
        <v>3.2639999999999998</v>
      </c>
      <c r="I2">
        <v>524.41</v>
      </c>
      <c r="J2">
        <v>294.73500000000001</v>
      </c>
      <c r="K2">
        <v>-2.7</v>
      </c>
      <c r="L2">
        <v>4014</v>
      </c>
      <c r="M2">
        <v>947</v>
      </c>
      <c r="N2">
        <v>4012</v>
      </c>
      <c r="O2">
        <v>0</v>
      </c>
      <c r="P2">
        <v>407</v>
      </c>
      <c r="Q2">
        <v>24</v>
      </c>
      <c r="R2">
        <v>0.21</v>
      </c>
      <c r="S2">
        <v>0</v>
      </c>
    </row>
    <row r="3" spans="1:19" x14ac:dyDescent="0.3">
      <c r="A3" s="2">
        <v>43565</v>
      </c>
      <c r="B3" s="3">
        <v>0.53628472222222223</v>
      </c>
      <c r="C3">
        <v>66</v>
      </c>
      <c r="D3">
        <v>61.95</v>
      </c>
      <c r="E3">
        <v>4.0350000000000001</v>
      </c>
      <c r="F3">
        <f t="shared" ref="F3:F33" si="0" xml:space="preserve"> I3 - E3</f>
        <v>520.375</v>
      </c>
      <c r="G3">
        <v>29.588999999999999</v>
      </c>
      <c r="H3">
        <v>3.294</v>
      </c>
      <c r="I3">
        <v>524.41</v>
      </c>
    </row>
    <row r="4" spans="1:19" x14ac:dyDescent="0.3">
      <c r="A4" s="2">
        <v>43565</v>
      </c>
      <c r="B4" s="3">
        <v>0.53656249999999994</v>
      </c>
      <c r="C4">
        <v>90</v>
      </c>
      <c r="D4">
        <v>61.57</v>
      </c>
      <c r="E4">
        <v>6.9969999999999999</v>
      </c>
      <c r="F4">
        <f t="shared" si="0"/>
        <v>517.41300000000001</v>
      </c>
      <c r="G4">
        <v>29.588999999999999</v>
      </c>
      <c r="H4">
        <v>3.294</v>
      </c>
      <c r="I4">
        <v>524.41</v>
      </c>
    </row>
    <row r="5" spans="1:19" x14ac:dyDescent="0.3">
      <c r="A5" s="2">
        <v>43565</v>
      </c>
      <c r="B5" s="3">
        <v>0.53673611111111108</v>
      </c>
      <c r="C5">
        <v>105</v>
      </c>
      <c r="D5">
        <v>61.18</v>
      </c>
      <c r="E5">
        <v>10.064</v>
      </c>
      <c r="F5">
        <f t="shared" si="0"/>
        <v>514.346</v>
      </c>
      <c r="G5">
        <v>29.588999999999999</v>
      </c>
      <c r="H5">
        <v>3.294</v>
      </c>
      <c r="I5">
        <v>524.41</v>
      </c>
    </row>
    <row r="6" spans="1:19" x14ac:dyDescent="0.3">
      <c r="A6" s="2">
        <v>43565</v>
      </c>
      <c r="B6" s="3">
        <v>0.53722222222222216</v>
      </c>
      <c r="C6">
        <v>147</v>
      </c>
      <c r="D6">
        <v>60.74</v>
      </c>
      <c r="E6">
        <v>12.92</v>
      </c>
      <c r="F6">
        <f t="shared" si="0"/>
        <v>511.48999999999995</v>
      </c>
      <c r="G6">
        <v>29.588999999999999</v>
      </c>
      <c r="H6">
        <v>3.2639999999999998</v>
      </c>
      <c r="I6">
        <v>524.41</v>
      </c>
    </row>
    <row r="7" spans="1:19" x14ac:dyDescent="0.3">
      <c r="A7" s="2">
        <v>43565</v>
      </c>
      <c r="B7" s="3">
        <v>0.53741898148148148</v>
      </c>
      <c r="C7">
        <v>164</v>
      </c>
      <c r="D7">
        <v>60.6</v>
      </c>
      <c r="E7">
        <v>15.981999999999999</v>
      </c>
      <c r="F7">
        <f t="shared" si="0"/>
        <v>508.428</v>
      </c>
      <c r="G7">
        <v>29.588999999999999</v>
      </c>
      <c r="H7">
        <v>3.294</v>
      </c>
      <c r="I7">
        <v>524.41</v>
      </c>
    </row>
    <row r="8" spans="1:19" x14ac:dyDescent="0.3">
      <c r="A8" s="2">
        <v>43565</v>
      </c>
      <c r="B8" s="3">
        <v>0.53753472222222221</v>
      </c>
      <c r="C8">
        <v>174</v>
      </c>
      <c r="D8">
        <v>60.58</v>
      </c>
      <c r="E8">
        <v>16.018999999999998</v>
      </c>
      <c r="F8">
        <f t="shared" si="0"/>
        <v>508.39099999999996</v>
      </c>
      <c r="G8">
        <v>29.588999999999999</v>
      </c>
      <c r="H8">
        <v>3.2639999999999998</v>
      </c>
      <c r="I8">
        <v>524.41</v>
      </c>
    </row>
    <row r="9" spans="1:19" x14ac:dyDescent="0.3">
      <c r="A9" s="2">
        <v>43565</v>
      </c>
      <c r="B9" s="3">
        <v>0.53778935185185184</v>
      </c>
      <c r="C9">
        <v>196</v>
      </c>
      <c r="D9">
        <v>59.82</v>
      </c>
      <c r="E9">
        <v>19.065000000000001</v>
      </c>
      <c r="F9">
        <f t="shared" si="0"/>
        <v>505.34499999999997</v>
      </c>
      <c r="G9">
        <v>29.588999999999999</v>
      </c>
      <c r="H9">
        <v>3.2639999999999998</v>
      </c>
      <c r="I9">
        <v>524.41</v>
      </c>
    </row>
    <row r="10" spans="1:19" x14ac:dyDescent="0.3">
      <c r="A10" s="2">
        <v>43565</v>
      </c>
      <c r="B10" s="3">
        <v>0.53815972222222219</v>
      </c>
      <c r="C10">
        <v>228</v>
      </c>
      <c r="D10">
        <v>57.47</v>
      </c>
      <c r="E10">
        <v>22.074000000000002</v>
      </c>
      <c r="F10">
        <f t="shared" si="0"/>
        <v>502.33599999999996</v>
      </c>
      <c r="G10">
        <v>29.588999999999999</v>
      </c>
      <c r="H10">
        <v>3.2639999999999998</v>
      </c>
      <c r="I10">
        <v>524.41</v>
      </c>
    </row>
    <row r="11" spans="1:19" x14ac:dyDescent="0.3">
      <c r="A11" s="2">
        <v>43565</v>
      </c>
      <c r="B11" s="3">
        <v>0.53858796296296296</v>
      </c>
      <c r="C11">
        <v>265</v>
      </c>
      <c r="D11">
        <v>50.42</v>
      </c>
      <c r="E11">
        <v>32.121000000000002</v>
      </c>
      <c r="F11">
        <f t="shared" si="0"/>
        <v>492.28899999999999</v>
      </c>
      <c r="G11">
        <v>29.588999999999999</v>
      </c>
      <c r="H11">
        <v>3.294</v>
      </c>
      <c r="I11">
        <v>524.41</v>
      </c>
    </row>
    <row r="12" spans="1:19" x14ac:dyDescent="0.3">
      <c r="A12" s="2">
        <v>43565</v>
      </c>
      <c r="B12" s="3">
        <v>0.53913194444444446</v>
      </c>
      <c r="C12">
        <v>312</v>
      </c>
      <c r="D12">
        <v>49.32</v>
      </c>
      <c r="E12">
        <v>42.070999999999998</v>
      </c>
      <c r="F12">
        <f t="shared" si="0"/>
        <v>482.33899999999994</v>
      </c>
      <c r="G12">
        <v>29.588999999999999</v>
      </c>
      <c r="H12">
        <v>3.294</v>
      </c>
      <c r="I12">
        <v>524.41</v>
      </c>
    </row>
    <row r="13" spans="1:19" x14ac:dyDescent="0.3">
      <c r="A13" s="2">
        <v>43565</v>
      </c>
      <c r="B13" s="3">
        <v>0.53956018518518511</v>
      </c>
      <c r="C13">
        <v>349</v>
      </c>
      <c r="D13">
        <v>48.49</v>
      </c>
      <c r="E13">
        <v>52.015000000000001</v>
      </c>
      <c r="F13">
        <f t="shared" si="0"/>
        <v>472.39499999999998</v>
      </c>
      <c r="G13">
        <v>29.588999999999999</v>
      </c>
      <c r="H13">
        <v>3.294</v>
      </c>
      <c r="I13">
        <v>524.41</v>
      </c>
    </row>
    <row r="14" spans="1:19" x14ac:dyDescent="0.3">
      <c r="A14" s="2">
        <v>43565</v>
      </c>
      <c r="B14" s="3">
        <v>0.54003472222222226</v>
      </c>
      <c r="C14">
        <v>390</v>
      </c>
      <c r="D14">
        <v>47.9</v>
      </c>
      <c r="E14">
        <v>62.097999999999999</v>
      </c>
      <c r="F14">
        <f t="shared" si="0"/>
        <v>462.31199999999995</v>
      </c>
      <c r="G14">
        <v>29.588999999999999</v>
      </c>
      <c r="H14">
        <v>3.294</v>
      </c>
      <c r="I14">
        <v>524.41</v>
      </c>
    </row>
    <row r="15" spans="1:19" x14ac:dyDescent="0.3">
      <c r="A15" s="2">
        <v>43565</v>
      </c>
      <c r="B15" s="3">
        <v>0.54020833333333329</v>
      </c>
      <c r="C15">
        <v>405</v>
      </c>
      <c r="D15">
        <v>47.87</v>
      </c>
      <c r="E15">
        <v>62.140999999999998</v>
      </c>
      <c r="F15">
        <f t="shared" si="0"/>
        <v>462.26899999999995</v>
      </c>
      <c r="G15">
        <v>29.588999999999999</v>
      </c>
      <c r="H15">
        <v>3.294</v>
      </c>
      <c r="I15">
        <v>524.41</v>
      </c>
    </row>
    <row r="16" spans="1:19" x14ac:dyDescent="0.3">
      <c r="A16" s="2">
        <v>43565</v>
      </c>
      <c r="B16" s="3">
        <v>0.54060185185185183</v>
      </c>
      <c r="C16">
        <v>439</v>
      </c>
      <c r="D16">
        <v>47.32</v>
      </c>
      <c r="E16">
        <v>71.953999999999994</v>
      </c>
      <c r="F16">
        <f t="shared" si="0"/>
        <v>452.45599999999996</v>
      </c>
      <c r="G16">
        <v>29.588999999999999</v>
      </c>
      <c r="H16">
        <v>3.2349999999999999</v>
      </c>
      <c r="I16">
        <v>524.41</v>
      </c>
    </row>
    <row r="17" spans="1:9" x14ac:dyDescent="0.3">
      <c r="A17" s="2">
        <v>43565</v>
      </c>
      <c r="B17" s="3">
        <v>0.54085648148148147</v>
      </c>
      <c r="C17">
        <v>461</v>
      </c>
      <c r="D17">
        <v>46.77</v>
      </c>
      <c r="E17">
        <v>82.224000000000004</v>
      </c>
      <c r="F17">
        <f t="shared" si="0"/>
        <v>442.18599999999998</v>
      </c>
      <c r="G17">
        <v>29.588999999999999</v>
      </c>
      <c r="H17">
        <v>3.2639999999999998</v>
      </c>
      <c r="I17">
        <v>524.41</v>
      </c>
    </row>
    <row r="18" spans="1:9" x14ac:dyDescent="0.3">
      <c r="A18" s="2">
        <v>43565</v>
      </c>
      <c r="B18" s="3">
        <v>0.5410300925925926</v>
      </c>
      <c r="C18">
        <v>476</v>
      </c>
      <c r="D18">
        <v>46.66</v>
      </c>
      <c r="E18">
        <v>81.936000000000007</v>
      </c>
      <c r="F18">
        <f t="shared" si="0"/>
        <v>442.47399999999993</v>
      </c>
      <c r="G18">
        <v>29.588999999999999</v>
      </c>
      <c r="H18">
        <v>3.294</v>
      </c>
      <c r="I18">
        <v>524.41</v>
      </c>
    </row>
    <row r="19" spans="1:9" x14ac:dyDescent="0.3">
      <c r="A19" s="2">
        <v>43565</v>
      </c>
      <c r="B19" s="3">
        <v>0.5417939814814815</v>
      </c>
      <c r="C19">
        <v>542</v>
      </c>
      <c r="D19">
        <v>46.5</v>
      </c>
      <c r="E19">
        <v>92.022000000000006</v>
      </c>
      <c r="F19">
        <f t="shared" si="0"/>
        <v>432.38799999999998</v>
      </c>
      <c r="G19">
        <v>29.588999999999999</v>
      </c>
      <c r="H19">
        <v>3.294</v>
      </c>
      <c r="I19">
        <v>524.41</v>
      </c>
    </row>
    <row r="20" spans="1:9" x14ac:dyDescent="0.3">
      <c r="A20" s="2">
        <v>43565</v>
      </c>
      <c r="B20" s="3">
        <v>0.54216435185185186</v>
      </c>
      <c r="C20">
        <v>574</v>
      </c>
      <c r="D20">
        <v>46.34</v>
      </c>
      <c r="E20">
        <v>101.889</v>
      </c>
      <c r="F20">
        <f t="shared" si="0"/>
        <v>422.52099999999996</v>
      </c>
      <c r="G20">
        <v>29.588999999999999</v>
      </c>
      <c r="H20">
        <v>3.2639999999999998</v>
      </c>
      <c r="I20">
        <v>524.41</v>
      </c>
    </row>
    <row r="21" spans="1:9" x14ac:dyDescent="0.3">
      <c r="A21" s="2">
        <v>43565</v>
      </c>
      <c r="B21" s="3">
        <v>0.54244212962962968</v>
      </c>
      <c r="C21">
        <v>598</v>
      </c>
      <c r="D21">
        <v>45.92</v>
      </c>
      <c r="E21">
        <v>112.01900000000001</v>
      </c>
      <c r="F21">
        <f t="shared" si="0"/>
        <v>412.39099999999996</v>
      </c>
      <c r="G21">
        <v>29.588999999999999</v>
      </c>
      <c r="H21">
        <v>3.294</v>
      </c>
      <c r="I21">
        <v>524.41</v>
      </c>
    </row>
    <row r="22" spans="1:9" x14ac:dyDescent="0.3">
      <c r="A22" s="2">
        <v>43565</v>
      </c>
      <c r="B22" s="3">
        <v>0.54326388888888888</v>
      </c>
      <c r="C22">
        <v>669</v>
      </c>
      <c r="D22">
        <v>45.82</v>
      </c>
      <c r="E22">
        <v>121.798</v>
      </c>
      <c r="F22">
        <f t="shared" si="0"/>
        <v>402.61199999999997</v>
      </c>
      <c r="G22">
        <v>29.588999999999999</v>
      </c>
      <c r="H22">
        <v>3.2639999999999998</v>
      </c>
      <c r="I22">
        <v>524.41</v>
      </c>
    </row>
    <row r="23" spans="1:9" x14ac:dyDescent="0.3">
      <c r="A23" s="2">
        <v>43565</v>
      </c>
      <c r="B23" s="3">
        <v>0.54357638888888882</v>
      </c>
      <c r="C23">
        <v>696</v>
      </c>
      <c r="D23">
        <v>45.74</v>
      </c>
      <c r="E23">
        <v>131.90799999999999</v>
      </c>
      <c r="F23">
        <f t="shared" si="0"/>
        <v>392.50199999999995</v>
      </c>
      <c r="G23">
        <v>29.588999999999999</v>
      </c>
      <c r="H23">
        <v>3.2639999999999998</v>
      </c>
      <c r="I23">
        <v>524.41</v>
      </c>
    </row>
    <row r="24" spans="1:9" x14ac:dyDescent="0.3">
      <c r="A24" s="2">
        <v>43565</v>
      </c>
      <c r="B24" s="3">
        <v>0.54443287037037036</v>
      </c>
      <c r="C24">
        <v>770</v>
      </c>
      <c r="D24">
        <v>45.61</v>
      </c>
      <c r="E24">
        <v>142.04</v>
      </c>
      <c r="F24">
        <f t="shared" si="0"/>
        <v>382.37</v>
      </c>
      <c r="G24">
        <v>29.588999999999999</v>
      </c>
      <c r="H24">
        <v>3.294</v>
      </c>
      <c r="I24">
        <v>524.41</v>
      </c>
    </row>
    <row r="25" spans="1:9" x14ac:dyDescent="0.3">
      <c r="A25" s="2">
        <v>43565</v>
      </c>
      <c r="B25" s="3">
        <v>0.5449074074074074</v>
      </c>
      <c r="C25">
        <v>811</v>
      </c>
      <c r="D25">
        <v>45.47</v>
      </c>
      <c r="E25">
        <v>151.38999999999999</v>
      </c>
      <c r="F25">
        <f t="shared" si="0"/>
        <v>373.02</v>
      </c>
      <c r="G25">
        <v>29.588999999999999</v>
      </c>
      <c r="H25">
        <v>3.2639999999999998</v>
      </c>
      <c r="I25">
        <v>524.41</v>
      </c>
    </row>
    <row r="26" spans="1:9" x14ac:dyDescent="0.3">
      <c r="A26" s="2">
        <v>43565</v>
      </c>
      <c r="B26" s="3">
        <v>0.54513888888888895</v>
      </c>
      <c r="C26">
        <v>831</v>
      </c>
      <c r="D26">
        <v>45.45</v>
      </c>
      <c r="E26">
        <v>152.01900000000001</v>
      </c>
      <c r="F26">
        <f t="shared" si="0"/>
        <v>372.39099999999996</v>
      </c>
      <c r="G26">
        <v>29.588999999999999</v>
      </c>
      <c r="H26">
        <v>3.294</v>
      </c>
      <c r="I26">
        <v>524.41</v>
      </c>
    </row>
    <row r="27" spans="1:9" x14ac:dyDescent="0.3">
      <c r="A27" s="2">
        <v>43565</v>
      </c>
      <c r="B27" s="3">
        <v>0.54607638888888888</v>
      </c>
      <c r="C27">
        <v>912</v>
      </c>
      <c r="D27">
        <v>45.33</v>
      </c>
      <c r="E27">
        <v>161.94900000000001</v>
      </c>
      <c r="F27">
        <f t="shared" si="0"/>
        <v>362.46099999999996</v>
      </c>
      <c r="G27">
        <v>29.588999999999999</v>
      </c>
      <c r="H27">
        <v>3.2639999999999998</v>
      </c>
      <c r="I27">
        <v>524.41</v>
      </c>
    </row>
    <row r="28" spans="1:9" x14ac:dyDescent="0.3">
      <c r="A28" s="2">
        <v>43565</v>
      </c>
      <c r="B28" s="3">
        <v>0.54660879629629633</v>
      </c>
      <c r="C28">
        <v>958</v>
      </c>
      <c r="D28">
        <v>45.19</v>
      </c>
      <c r="E28">
        <v>172.02500000000001</v>
      </c>
      <c r="F28">
        <f t="shared" si="0"/>
        <v>352.38499999999999</v>
      </c>
      <c r="G28">
        <v>29.588999999999999</v>
      </c>
      <c r="H28">
        <v>3.2639999999999998</v>
      </c>
      <c r="I28">
        <v>524.41</v>
      </c>
    </row>
    <row r="29" spans="1:9" x14ac:dyDescent="0.3">
      <c r="A29" s="2">
        <v>43565</v>
      </c>
      <c r="B29" s="3">
        <v>0.5470370370370371</v>
      </c>
      <c r="C29">
        <v>995</v>
      </c>
      <c r="D29">
        <v>45.12</v>
      </c>
      <c r="E29">
        <v>182.018</v>
      </c>
      <c r="F29">
        <f t="shared" si="0"/>
        <v>342.39199999999994</v>
      </c>
      <c r="G29">
        <v>29.588999999999999</v>
      </c>
      <c r="H29">
        <v>3.294</v>
      </c>
      <c r="I29">
        <v>524.41</v>
      </c>
    </row>
    <row r="30" spans="1:9" x14ac:dyDescent="0.3">
      <c r="A30" s="2">
        <v>43565</v>
      </c>
      <c r="B30" s="3">
        <v>0.54711805555555559</v>
      </c>
      <c r="C30">
        <v>1002</v>
      </c>
      <c r="D30">
        <v>45.1</v>
      </c>
      <c r="E30">
        <v>182.13399999999999</v>
      </c>
      <c r="F30">
        <f t="shared" si="0"/>
        <v>342.27599999999995</v>
      </c>
      <c r="G30">
        <v>29.588999999999999</v>
      </c>
      <c r="H30">
        <v>3.2639999999999998</v>
      </c>
      <c r="I30">
        <v>524.41</v>
      </c>
    </row>
    <row r="31" spans="1:9" x14ac:dyDescent="0.3">
      <c r="A31" s="2">
        <v>43565</v>
      </c>
      <c r="B31" s="3">
        <v>0.54737268518518511</v>
      </c>
      <c r="C31">
        <v>1024</v>
      </c>
      <c r="D31">
        <v>45.07</v>
      </c>
      <c r="E31">
        <v>192.02500000000001</v>
      </c>
      <c r="F31">
        <f t="shared" si="0"/>
        <v>332.38499999999999</v>
      </c>
      <c r="G31">
        <v>29.588999999999999</v>
      </c>
      <c r="H31">
        <v>3.294</v>
      </c>
      <c r="I31">
        <v>524.41</v>
      </c>
    </row>
    <row r="32" spans="1:9" x14ac:dyDescent="0.3">
      <c r="A32" s="2">
        <v>43565</v>
      </c>
      <c r="B32" s="3">
        <v>0.54771990740740739</v>
      </c>
      <c r="C32">
        <v>1054</v>
      </c>
      <c r="D32">
        <v>45.07</v>
      </c>
      <c r="E32">
        <v>202.07900000000001</v>
      </c>
      <c r="F32">
        <f t="shared" si="0"/>
        <v>322.33099999999996</v>
      </c>
      <c r="G32">
        <v>29.588999999999999</v>
      </c>
      <c r="H32">
        <v>3.2639999999999998</v>
      </c>
      <c r="I32">
        <v>524.41</v>
      </c>
    </row>
    <row r="33" spans="1:9" x14ac:dyDescent="0.3">
      <c r="A33" s="2">
        <v>43565</v>
      </c>
      <c r="B33" s="3">
        <v>0.54828703703703707</v>
      </c>
      <c r="C33">
        <v>1103</v>
      </c>
      <c r="D33">
        <v>45.04</v>
      </c>
      <c r="E33">
        <v>206.239</v>
      </c>
      <c r="F33">
        <f t="shared" si="0"/>
        <v>318.17099999999994</v>
      </c>
      <c r="G33">
        <v>29.588999999999999</v>
      </c>
      <c r="H33">
        <v>3.2639999999999998</v>
      </c>
      <c r="I33">
        <v>524.41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E9FB-2771-4356-9698-DF03A30CC7E7}">
  <sheetPr codeName="Sheet58"/>
  <dimension ref="A1:S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43592</v>
      </c>
      <c r="B2" s="3">
        <v>0.4060185185185185</v>
      </c>
      <c r="C2">
        <v>97</v>
      </c>
      <c r="D2">
        <v>66.75</v>
      </c>
      <c r="E2">
        <v>0.98799999999999999</v>
      </c>
      <c r="F2">
        <f>I2-E2</f>
        <v>538.12199999999996</v>
      </c>
      <c r="G2">
        <v>29.588999999999999</v>
      </c>
      <c r="H2">
        <v>3.2639999999999998</v>
      </c>
      <c r="I2">
        <v>539.11</v>
      </c>
      <c r="J2">
        <v>349.46600000000001</v>
      </c>
      <c r="K2">
        <v>5.5</v>
      </c>
      <c r="L2">
        <v>8662</v>
      </c>
      <c r="M2">
        <v>1023</v>
      </c>
      <c r="N2">
        <v>4265</v>
      </c>
      <c r="O2">
        <v>0</v>
      </c>
      <c r="P2">
        <v>581</v>
      </c>
      <c r="Q2">
        <v>32</v>
      </c>
      <c r="R2">
        <v>0.25</v>
      </c>
      <c r="S2">
        <v>0</v>
      </c>
    </row>
    <row r="3" spans="1:19" x14ac:dyDescent="0.3">
      <c r="A3" s="2">
        <v>43592</v>
      </c>
      <c r="B3" s="3">
        <v>0.40611111111111109</v>
      </c>
      <c r="C3">
        <v>105</v>
      </c>
      <c r="D3">
        <v>66.739999999999995</v>
      </c>
      <c r="E3">
        <v>0.99299999999999999</v>
      </c>
      <c r="F3">
        <f t="shared" ref="F3:F33" si="0">I3-E3</f>
        <v>538.11699999999996</v>
      </c>
      <c r="G3">
        <v>29.588999999999999</v>
      </c>
      <c r="H3">
        <v>3.2349999999999999</v>
      </c>
      <c r="I3">
        <v>539.11</v>
      </c>
    </row>
    <row r="4" spans="1:19" x14ac:dyDescent="0.3">
      <c r="A4" s="2">
        <v>43592</v>
      </c>
      <c r="B4" s="3">
        <v>0.40679398148148144</v>
      </c>
      <c r="C4">
        <v>164</v>
      </c>
      <c r="D4">
        <v>64.67</v>
      </c>
      <c r="E4">
        <v>3.8180000000000001</v>
      </c>
      <c r="F4">
        <f t="shared" si="0"/>
        <v>535.29200000000003</v>
      </c>
      <c r="G4">
        <v>29.588999999999999</v>
      </c>
      <c r="H4">
        <v>3.2639999999999998</v>
      </c>
      <c r="I4">
        <v>539.11</v>
      </c>
    </row>
    <row r="5" spans="1:19" x14ac:dyDescent="0.3">
      <c r="A5" s="2">
        <v>43592</v>
      </c>
      <c r="B5" s="3">
        <v>0.40758101851851852</v>
      </c>
      <c r="C5">
        <v>232</v>
      </c>
      <c r="D5">
        <v>63.79</v>
      </c>
      <c r="E5">
        <v>6.923</v>
      </c>
      <c r="F5">
        <f t="shared" si="0"/>
        <v>532.18700000000001</v>
      </c>
      <c r="G5">
        <v>29.588999999999999</v>
      </c>
      <c r="H5">
        <v>3.2349999999999999</v>
      </c>
      <c r="I5">
        <v>539.11</v>
      </c>
    </row>
    <row r="6" spans="1:19" x14ac:dyDescent="0.3">
      <c r="A6" s="2">
        <v>43592</v>
      </c>
      <c r="B6" s="3">
        <v>0.40790509259259261</v>
      </c>
      <c r="C6">
        <v>260</v>
      </c>
      <c r="D6">
        <v>62.98</v>
      </c>
      <c r="E6">
        <v>9.9220000000000006</v>
      </c>
      <c r="F6">
        <f t="shared" si="0"/>
        <v>529.18799999999999</v>
      </c>
      <c r="G6">
        <v>29.588999999999999</v>
      </c>
      <c r="H6">
        <v>3.2639999999999998</v>
      </c>
      <c r="I6">
        <v>539.11</v>
      </c>
    </row>
    <row r="7" spans="1:19" x14ac:dyDescent="0.3">
      <c r="A7" s="2">
        <v>43592</v>
      </c>
      <c r="B7" s="3">
        <v>0.40805555555555556</v>
      </c>
      <c r="C7">
        <v>273</v>
      </c>
      <c r="D7">
        <v>62.95</v>
      </c>
      <c r="E7">
        <v>9.9440000000000008</v>
      </c>
      <c r="F7">
        <f t="shared" si="0"/>
        <v>529.16600000000005</v>
      </c>
      <c r="G7">
        <v>29.588999999999999</v>
      </c>
      <c r="H7">
        <v>3.2639999999999998</v>
      </c>
      <c r="I7">
        <v>539.11</v>
      </c>
    </row>
    <row r="8" spans="1:19" x14ac:dyDescent="0.3">
      <c r="A8" s="2">
        <v>43592</v>
      </c>
      <c r="B8" s="3">
        <v>0.4082986111111111</v>
      </c>
      <c r="C8">
        <v>294</v>
      </c>
      <c r="D8">
        <v>62.44</v>
      </c>
      <c r="E8">
        <v>13.022</v>
      </c>
      <c r="F8">
        <f t="shared" si="0"/>
        <v>526.08799999999997</v>
      </c>
      <c r="G8">
        <v>29.588999999999999</v>
      </c>
      <c r="H8">
        <v>3.2349999999999999</v>
      </c>
      <c r="I8">
        <v>539.11</v>
      </c>
    </row>
    <row r="9" spans="1:19" x14ac:dyDescent="0.3">
      <c r="A9" s="2">
        <v>43592</v>
      </c>
      <c r="B9" s="3">
        <v>0.40869212962962959</v>
      </c>
      <c r="C9">
        <v>328</v>
      </c>
      <c r="D9">
        <v>57.68</v>
      </c>
      <c r="E9">
        <v>16.068000000000001</v>
      </c>
      <c r="F9">
        <f t="shared" si="0"/>
        <v>523.04200000000003</v>
      </c>
      <c r="G9">
        <v>29.588999999999999</v>
      </c>
      <c r="H9">
        <v>3.2349999999999999</v>
      </c>
      <c r="I9">
        <v>539.11</v>
      </c>
    </row>
    <row r="10" spans="1:19" x14ac:dyDescent="0.3">
      <c r="A10" s="2">
        <v>43592</v>
      </c>
      <c r="B10" s="3">
        <v>0.40910879629629626</v>
      </c>
      <c r="C10">
        <v>364</v>
      </c>
      <c r="D10">
        <v>54.98</v>
      </c>
      <c r="E10">
        <v>19.143999999999998</v>
      </c>
      <c r="F10">
        <f t="shared" si="0"/>
        <v>519.96600000000001</v>
      </c>
      <c r="G10">
        <v>29.588999999999999</v>
      </c>
      <c r="H10">
        <v>3.2639999999999998</v>
      </c>
      <c r="I10">
        <v>539.11</v>
      </c>
    </row>
    <row r="11" spans="1:19" x14ac:dyDescent="0.3">
      <c r="A11" s="2">
        <v>43592</v>
      </c>
      <c r="B11" s="3">
        <v>0.40980324074074076</v>
      </c>
      <c r="C11">
        <v>424</v>
      </c>
      <c r="D11">
        <v>52.69</v>
      </c>
      <c r="E11">
        <v>28.959</v>
      </c>
      <c r="F11">
        <f t="shared" si="0"/>
        <v>510.15100000000001</v>
      </c>
      <c r="G11">
        <v>29.588999999999999</v>
      </c>
      <c r="H11">
        <v>3.2349999999999999</v>
      </c>
      <c r="I11">
        <v>539.11</v>
      </c>
    </row>
    <row r="12" spans="1:19" x14ac:dyDescent="0.3">
      <c r="A12" s="2">
        <v>43592</v>
      </c>
      <c r="B12" s="3">
        <v>0.40989583333333335</v>
      </c>
      <c r="C12">
        <v>432</v>
      </c>
      <c r="D12">
        <v>52.71</v>
      </c>
      <c r="E12">
        <v>29.016999999999999</v>
      </c>
      <c r="F12">
        <f t="shared" si="0"/>
        <v>510.09300000000002</v>
      </c>
      <c r="G12">
        <v>29.588999999999999</v>
      </c>
      <c r="H12">
        <v>3.2349999999999999</v>
      </c>
      <c r="I12">
        <v>539.11</v>
      </c>
    </row>
    <row r="13" spans="1:19" x14ac:dyDescent="0.3">
      <c r="A13" s="2">
        <v>43592</v>
      </c>
      <c r="B13" s="3">
        <v>0.41040509259259261</v>
      </c>
      <c r="C13">
        <v>476</v>
      </c>
      <c r="D13">
        <v>52.05</v>
      </c>
      <c r="E13">
        <v>39.122999999999998</v>
      </c>
      <c r="F13">
        <f t="shared" si="0"/>
        <v>499.98700000000002</v>
      </c>
      <c r="G13">
        <v>29.588999999999999</v>
      </c>
      <c r="H13">
        <v>3.2639999999999998</v>
      </c>
      <c r="I13">
        <v>539.11</v>
      </c>
    </row>
    <row r="14" spans="1:19" x14ac:dyDescent="0.3">
      <c r="A14" s="2">
        <v>43592</v>
      </c>
      <c r="B14" s="3">
        <v>0.41093750000000001</v>
      </c>
      <c r="C14">
        <v>522</v>
      </c>
      <c r="D14">
        <v>51.82</v>
      </c>
      <c r="E14">
        <v>48.921999999999997</v>
      </c>
      <c r="F14">
        <f t="shared" si="0"/>
        <v>490.18799999999999</v>
      </c>
      <c r="G14">
        <v>29.588999999999999</v>
      </c>
      <c r="H14">
        <v>3.2639999999999998</v>
      </c>
      <c r="I14">
        <v>539.11</v>
      </c>
    </row>
    <row r="15" spans="1:19" x14ac:dyDescent="0.3">
      <c r="A15" s="2">
        <v>43592</v>
      </c>
      <c r="B15" s="3">
        <v>0.41153935185185181</v>
      </c>
      <c r="C15">
        <v>574</v>
      </c>
      <c r="D15">
        <v>51.67</v>
      </c>
      <c r="E15">
        <v>59.058999999999997</v>
      </c>
      <c r="F15">
        <f t="shared" si="0"/>
        <v>480.05100000000004</v>
      </c>
      <c r="G15">
        <v>29.588999999999999</v>
      </c>
      <c r="H15">
        <v>3.2349999999999999</v>
      </c>
      <c r="I15">
        <v>539.11</v>
      </c>
    </row>
    <row r="16" spans="1:19" x14ac:dyDescent="0.3">
      <c r="A16" s="2">
        <v>43592</v>
      </c>
      <c r="B16" s="3">
        <v>0.41217592592592589</v>
      </c>
      <c r="C16">
        <v>629</v>
      </c>
      <c r="D16">
        <v>51.51</v>
      </c>
      <c r="E16">
        <v>68.858000000000004</v>
      </c>
      <c r="F16">
        <f t="shared" si="0"/>
        <v>470.25200000000001</v>
      </c>
      <c r="G16">
        <v>29.588999999999999</v>
      </c>
      <c r="H16">
        <v>3.2639999999999998</v>
      </c>
      <c r="I16">
        <v>539.11</v>
      </c>
    </row>
    <row r="17" spans="1:9" x14ac:dyDescent="0.3">
      <c r="A17" s="2">
        <v>43592</v>
      </c>
      <c r="B17" s="3">
        <v>0.41265046296296298</v>
      </c>
      <c r="C17">
        <v>670</v>
      </c>
      <c r="D17">
        <v>51.18</v>
      </c>
      <c r="E17">
        <v>79.087000000000003</v>
      </c>
      <c r="F17">
        <f t="shared" si="0"/>
        <v>460.02300000000002</v>
      </c>
      <c r="G17">
        <v>29.588999999999999</v>
      </c>
      <c r="H17">
        <v>3.2349999999999999</v>
      </c>
      <c r="I17">
        <v>539.11</v>
      </c>
    </row>
    <row r="18" spans="1:9" x14ac:dyDescent="0.3">
      <c r="A18" s="2">
        <v>43592</v>
      </c>
      <c r="B18" s="3">
        <v>0.41298611111111111</v>
      </c>
      <c r="C18">
        <v>699</v>
      </c>
      <c r="D18">
        <v>50.75</v>
      </c>
      <c r="E18">
        <v>89.117000000000004</v>
      </c>
      <c r="F18">
        <f t="shared" si="0"/>
        <v>449.99299999999999</v>
      </c>
      <c r="G18">
        <v>29.588999999999999</v>
      </c>
      <c r="H18">
        <v>3.2639999999999998</v>
      </c>
      <c r="I18">
        <v>539.11</v>
      </c>
    </row>
    <row r="19" spans="1:9" x14ac:dyDescent="0.3">
      <c r="A19" s="2">
        <v>43592</v>
      </c>
      <c r="B19" s="3">
        <v>0.41373842592592597</v>
      </c>
      <c r="C19">
        <v>764</v>
      </c>
      <c r="D19">
        <v>50.36</v>
      </c>
      <c r="E19">
        <v>99.108999999999995</v>
      </c>
      <c r="F19">
        <f t="shared" si="0"/>
        <v>440.00100000000003</v>
      </c>
      <c r="G19">
        <v>29.588999999999999</v>
      </c>
      <c r="H19">
        <v>3.2639999999999998</v>
      </c>
      <c r="I19">
        <v>539.11</v>
      </c>
    </row>
    <row r="20" spans="1:9" x14ac:dyDescent="0.3">
      <c r="A20" s="2">
        <v>43592</v>
      </c>
      <c r="B20" s="3">
        <v>0.41427083333333337</v>
      </c>
      <c r="C20">
        <v>810</v>
      </c>
      <c r="D20">
        <v>49.5</v>
      </c>
      <c r="E20">
        <v>108.801</v>
      </c>
      <c r="F20">
        <f t="shared" si="0"/>
        <v>430.30900000000003</v>
      </c>
      <c r="G20">
        <v>29.588999999999999</v>
      </c>
      <c r="H20">
        <v>3.2349999999999999</v>
      </c>
      <c r="I20">
        <v>539.11</v>
      </c>
    </row>
    <row r="21" spans="1:9" x14ac:dyDescent="0.3">
      <c r="A21" s="2">
        <v>43592</v>
      </c>
      <c r="B21" s="3">
        <v>0.4148148148148148</v>
      </c>
      <c r="C21">
        <v>857</v>
      </c>
      <c r="D21">
        <v>48.23</v>
      </c>
      <c r="E21">
        <v>118.908</v>
      </c>
      <c r="F21">
        <f t="shared" si="0"/>
        <v>420.202</v>
      </c>
      <c r="G21">
        <v>29.588999999999999</v>
      </c>
      <c r="H21">
        <v>3.2349999999999999</v>
      </c>
      <c r="I21">
        <v>539.11</v>
      </c>
    </row>
    <row r="22" spans="1:9" x14ac:dyDescent="0.3">
      <c r="A22" s="2">
        <v>43592</v>
      </c>
      <c r="B22" s="3">
        <v>0.41500000000000004</v>
      </c>
      <c r="C22">
        <v>873</v>
      </c>
      <c r="D22">
        <v>48.22</v>
      </c>
      <c r="E22">
        <v>118.803</v>
      </c>
      <c r="F22">
        <f t="shared" si="0"/>
        <v>420.30700000000002</v>
      </c>
      <c r="G22">
        <v>29.588999999999999</v>
      </c>
      <c r="H22">
        <v>3.2639999999999998</v>
      </c>
      <c r="I22">
        <v>539.11</v>
      </c>
    </row>
    <row r="23" spans="1:9" x14ac:dyDescent="0.3">
      <c r="A23" s="2">
        <v>43592</v>
      </c>
      <c r="B23" s="3">
        <v>0.41543981481481485</v>
      </c>
      <c r="C23">
        <v>911</v>
      </c>
      <c r="D23">
        <v>47.33</v>
      </c>
      <c r="E23">
        <v>128.952</v>
      </c>
      <c r="F23">
        <f t="shared" si="0"/>
        <v>410.15800000000002</v>
      </c>
      <c r="G23">
        <v>29.588999999999999</v>
      </c>
      <c r="H23">
        <v>3.2639999999999998</v>
      </c>
      <c r="I23">
        <v>539.11</v>
      </c>
    </row>
    <row r="24" spans="1:9" x14ac:dyDescent="0.3">
      <c r="A24" s="2">
        <v>43592</v>
      </c>
      <c r="B24" s="3">
        <v>0.41600694444444447</v>
      </c>
      <c r="C24">
        <v>960</v>
      </c>
      <c r="D24">
        <v>46.79</v>
      </c>
      <c r="E24">
        <v>139.005</v>
      </c>
      <c r="F24">
        <f t="shared" si="0"/>
        <v>400.10500000000002</v>
      </c>
      <c r="G24">
        <v>29.588999999999999</v>
      </c>
      <c r="H24">
        <v>3.2639999999999998</v>
      </c>
      <c r="I24">
        <v>539.11</v>
      </c>
    </row>
    <row r="25" spans="1:9" x14ac:dyDescent="0.3">
      <c r="A25" s="2">
        <v>43592</v>
      </c>
      <c r="B25" s="3">
        <v>0.41622685185185188</v>
      </c>
      <c r="C25">
        <v>979</v>
      </c>
      <c r="D25">
        <v>46.49</v>
      </c>
      <c r="E25">
        <v>149.34899999999999</v>
      </c>
      <c r="F25">
        <f t="shared" si="0"/>
        <v>389.76100000000002</v>
      </c>
      <c r="G25">
        <v>29.588999999999999</v>
      </c>
      <c r="H25">
        <v>3.2639999999999998</v>
      </c>
      <c r="I25">
        <v>539.11</v>
      </c>
    </row>
    <row r="26" spans="1:9" x14ac:dyDescent="0.3">
      <c r="A26" s="2">
        <v>43592</v>
      </c>
      <c r="B26" s="3">
        <v>0.41662037037037036</v>
      </c>
      <c r="C26">
        <v>1013</v>
      </c>
      <c r="D26">
        <v>46.3</v>
      </c>
      <c r="E26">
        <v>159.27099999999999</v>
      </c>
      <c r="F26">
        <f t="shared" si="0"/>
        <v>379.83900000000006</v>
      </c>
      <c r="G26">
        <v>29.588999999999999</v>
      </c>
      <c r="H26">
        <v>3.2349999999999999</v>
      </c>
      <c r="I26">
        <v>539.11</v>
      </c>
    </row>
    <row r="27" spans="1:9" x14ac:dyDescent="0.3">
      <c r="A27" s="2">
        <v>43592</v>
      </c>
      <c r="B27" s="3">
        <v>0.41712962962962963</v>
      </c>
      <c r="C27">
        <v>1057</v>
      </c>
      <c r="D27">
        <v>46.12</v>
      </c>
      <c r="E27">
        <v>168.75899999999999</v>
      </c>
      <c r="F27">
        <f t="shared" si="0"/>
        <v>370.351</v>
      </c>
      <c r="G27">
        <v>29.588999999999999</v>
      </c>
      <c r="H27">
        <v>3.2639999999999998</v>
      </c>
      <c r="I27">
        <v>539.11</v>
      </c>
    </row>
    <row r="28" spans="1:9" x14ac:dyDescent="0.3">
      <c r="A28" s="2">
        <v>43592</v>
      </c>
      <c r="B28" s="3">
        <v>0.41748842592592594</v>
      </c>
      <c r="C28">
        <v>1088</v>
      </c>
      <c r="D28">
        <v>46.01</v>
      </c>
      <c r="E28">
        <v>178.67099999999999</v>
      </c>
      <c r="F28">
        <f t="shared" si="0"/>
        <v>360.43900000000002</v>
      </c>
      <c r="G28">
        <v>29.588999999999999</v>
      </c>
      <c r="H28">
        <v>3.2639999999999998</v>
      </c>
      <c r="I28">
        <v>539.11</v>
      </c>
    </row>
    <row r="29" spans="1:9" x14ac:dyDescent="0.3">
      <c r="A29" s="2">
        <v>43592</v>
      </c>
      <c r="B29" s="3">
        <v>0.41781249999999998</v>
      </c>
      <c r="C29">
        <v>1116</v>
      </c>
      <c r="D29">
        <v>45.89</v>
      </c>
      <c r="E29">
        <v>188.76300000000001</v>
      </c>
      <c r="F29">
        <f t="shared" si="0"/>
        <v>350.34699999999998</v>
      </c>
      <c r="G29">
        <v>29.588999999999999</v>
      </c>
      <c r="H29">
        <v>3.2349999999999999</v>
      </c>
      <c r="I29">
        <v>539.11</v>
      </c>
    </row>
    <row r="30" spans="1:9" x14ac:dyDescent="0.3">
      <c r="A30" s="2">
        <v>43592</v>
      </c>
      <c r="B30" s="3">
        <v>0.4189930555555556</v>
      </c>
      <c r="C30">
        <v>1218</v>
      </c>
      <c r="D30">
        <v>45.65</v>
      </c>
      <c r="E30">
        <v>199.23</v>
      </c>
      <c r="F30">
        <f t="shared" si="0"/>
        <v>339.88</v>
      </c>
      <c r="G30">
        <v>29.588999999999999</v>
      </c>
      <c r="H30">
        <v>3.2349999999999999</v>
      </c>
      <c r="I30">
        <v>539.11</v>
      </c>
    </row>
    <row r="31" spans="1:9" x14ac:dyDescent="0.3">
      <c r="A31" s="2">
        <v>43592</v>
      </c>
      <c r="B31" s="3">
        <v>0.41935185185185181</v>
      </c>
      <c r="C31">
        <v>1249</v>
      </c>
      <c r="D31">
        <v>45.56</v>
      </c>
      <c r="E31">
        <v>208.756</v>
      </c>
      <c r="F31">
        <f t="shared" si="0"/>
        <v>330.35400000000004</v>
      </c>
      <c r="G31">
        <v>29.588999999999999</v>
      </c>
      <c r="H31">
        <v>3.2349999999999999</v>
      </c>
      <c r="I31">
        <v>539.11</v>
      </c>
    </row>
    <row r="32" spans="1:9" x14ac:dyDescent="0.3">
      <c r="A32" s="2">
        <v>43592</v>
      </c>
      <c r="B32" s="3">
        <v>0.42027777777777775</v>
      </c>
      <c r="C32">
        <v>1329</v>
      </c>
      <c r="D32">
        <v>45.59</v>
      </c>
      <c r="E32">
        <v>215.755</v>
      </c>
      <c r="F32">
        <f t="shared" si="0"/>
        <v>323.35500000000002</v>
      </c>
      <c r="G32">
        <v>29.588999999999999</v>
      </c>
      <c r="H32">
        <v>3.2349999999999999</v>
      </c>
      <c r="I32">
        <v>539.11</v>
      </c>
    </row>
    <row r="33" spans="1:9" x14ac:dyDescent="0.3">
      <c r="A33" s="2">
        <v>43592</v>
      </c>
      <c r="B33" s="3">
        <v>0.42034722222222221</v>
      </c>
      <c r="C33">
        <v>1335</v>
      </c>
      <c r="D33">
        <v>45.59</v>
      </c>
      <c r="E33">
        <v>215.72200000000001</v>
      </c>
      <c r="F33">
        <f t="shared" si="0"/>
        <v>323.38800000000003</v>
      </c>
      <c r="G33">
        <v>29.588999999999999</v>
      </c>
      <c r="H33">
        <v>3.2639999999999998</v>
      </c>
      <c r="I33">
        <v>539.11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927-2E65-4063-9956-6D4E35C4173C}">
  <sheetPr codeName="Sheet59"/>
  <dimension ref="A1:S2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43627</v>
      </c>
      <c r="B2" s="3">
        <v>0.39634259259259258</v>
      </c>
      <c r="C2">
        <v>22</v>
      </c>
      <c r="D2">
        <v>76.87</v>
      </c>
      <c r="E2">
        <v>1.03</v>
      </c>
      <c r="F2">
        <f>I2-E2</f>
        <v>550.51</v>
      </c>
      <c r="G2">
        <v>29.588999999999999</v>
      </c>
      <c r="H2">
        <v>3.2639999999999998</v>
      </c>
      <c r="I2">
        <v>551.54</v>
      </c>
      <c r="J2">
        <v>399.90100000000001</v>
      </c>
      <c r="K2">
        <v>3.5</v>
      </c>
      <c r="L2">
        <v>10533</v>
      </c>
      <c r="M2">
        <v>1078</v>
      </c>
      <c r="N2">
        <v>4361</v>
      </c>
      <c r="O2">
        <v>0</v>
      </c>
      <c r="P2">
        <v>3275</v>
      </c>
      <c r="Q2">
        <v>55</v>
      </c>
      <c r="R2">
        <v>0.4</v>
      </c>
      <c r="S2">
        <v>0</v>
      </c>
    </row>
    <row r="3" spans="1:19" x14ac:dyDescent="0.3">
      <c r="A3" s="2">
        <v>43627</v>
      </c>
      <c r="B3" s="3">
        <v>0.39673611111111112</v>
      </c>
      <c r="C3">
        <v>56</v>
      </c>
      <c r="D3">
        <v>75.760000000000005</v>
      </c>
      <c r="E3">
        <v>4.2779999999999996</v>
      </c>
      <c r="F3">
        <f t="shared" ref="F3:F25" si="0">I3-E3</f>
        <v>547.26199999999994</v>
      </c>
      <c r="G3">
        <v>29.588999999999999</v>
      </c>
      <c r="H3">
        <v>3.2639999999999998</v>
      </c>
      <c r="I3">
        <v>551.54</v>
      </c>
    </row>
    <row r="4" spans="1:19" x14ac:dyDescent="0.3">
      <c r="A4" s="2">
        <v>43627</v>
      </c>
      <c r="B4" s="3">
        <v>0.39696759259259262</v>
      </c>
      <c r="C4">
        <v>76</v>
      </c>
      <c r="D4">
        <v>75.73</v>
      </c>
      <c r="E4">
        <v>4.024</v>
      </c>
      <c r="F4">
        <f t="shared" si="0"/>
        <v>547.51599999999996</v>
      </c>
      <c r="G4">
        <v>29.588999999999999</v>
      </c>
      <c r="H4">
        <v>3.294</v>
      </c>
      <c r="I4">
        <v>551.54</v>
      </c>
    </row>
    <row r="5" spans="1:19" x14ac:dyDescent="0.3">
      <c r="A5" s="2">
        <v>43627</v>
      </c>
      <c r="B5" s="3">
        <v>0.39736111111111111</v>
      </c>
      <c r="C5">
        <v>110</v>
      </c>
      <c r="D5">
        <v>75.489999999999995</v>
      </c>
      <c r="E5">
        <v>6.8920000000000003</v>
      </c>
      <c r="F5">
        <f t="shared" si="0"/>
        <v>544.64799999999991</v>
      </c>
      <c r="G5">
        <v>29.588999999999999</v>
      </c>
      <c r="H5">
        <v>3.2639999999999998</v>
      </c>
      <c r="I5">
        <v>551.54</v>
      </c>
    </row>
    <row r="6" spans="1:19" x14ac:dyDescent="0.3">
      <c r="A6" s="2">
        <v>43627</v>
      </c>
      <c r="B6" s="3">
        <v>0.39741898148148147</v>
      </c>
      <c r="C6">
        <v>115</v>
      </c>
      <c r="D6">
        <v>75.489999999999995</v>
      </c>
      <c r="E6">
        <v>6.9260000000000002</v>
      </c>
      <c r="F6">
        <f t="shared" si="0"/>
        <v>544.61399999999992</v>
      </c>
      <c r="G6">
        <v>29.588999999999999</v>
      </c>
      <c r="H6">
        <v>3.294</v>
      </c>
      <c r="I6">
        <v>551.54</v>
      </c>
    </row>
    <row r="7" spans="1:19" x14ac:dyDescent="0.3">
      <c r="A7" s="2">
        <v>43627</v>
      </c>
      <c r="B7" s="3">
        <v>0.39762731481481484</v>
      </c>
      <c r="C7">
        <v>133</v>
      </c>
      <c r="D7">
        <v>73.900000000000006</v>
      </c>
      <c r="E7">
        <v>10.013999999999999</v>
      </c>
      <c r="F7">
        <f t="shared" si="0"/>
        <v>541.52599999999995</v>
      </c>
      <c r="G7">
        <v>29.588999999999999</v>
      </c>
      <c r="H7">
        <v>3.294</v>
      </c>
      <c r="I7">
        <v>551.54</v>
      </c>
    </row>
    <row r="8" spans="1:19" x14ac:dyDescent="0.3">
      <c r="A8" s="2">
        <v>43627</v>
      </c>
      <c r="B8" s="3">
        <v>0.39807870370370368</v>
      </c>
      <c r="C8">
        <v>172</v>
      </c>
      <c r="D8">
        <v>72.930000000000007</v>
      </c>
      <c r="E8">
        <v>12.891999999999999</v>
      </c>
      <c r="F8">
        <f t="shared" si="0"/>
        <v>538.64799999999991</v>
      </c>
      <c r="G8">
        <v>29.588999999999999</v>
      </c>
      <c r="H8">
        <v>3.294</v>
      </c>
      <c r="I8">
        <v>551.54</v>
      </c>
    </row>
    <row r="9" spans="1:19" x14ac:dyDescent="0.3">
      <c r="A9" s="2">
        <v>43627</v>
      </c>
      <c r="B9" s="3">
        <v>0.39847222222222217</v>
      </c>
      <c r="C9">
        <v>206</v>
      </c>
      <c r="D9">
        <v>63.29</v>
      </c>
      <c r="E9">
        <v>15.964</v>
      </c>
      <c r="F9">
        <f t="shared" si="0"/>
        <v>535.57599999999991</v>
      </c>
      <c r="G9">
        <v>29.588999999999999</v>
      </c>
      <c r="H9">
        <v>3.294</v>
      </c>
      <c r="I9">
        <v>551.54</v>
      </c>
    </row>
    <row r="10" spans="1:19" x14ac:dyDescent="0.3">
      <c r="A10" s="2">
        <v>43627</v>
      </c>
      <c r="B10" s="3">
        <v>0.39856481481481482</v>
      </c>
      <c r="C10">
        <v>214</v>
      </c>
      <c r="D10">
        <v>63.46</v>
      </c>
      <c r="E10">
        <v>15.942</v>
      </c>
      <c r="F10">
        <f t="shared" si="0"/>
        <v>535.59799999999996</v>
      </c>
      <c r="G10">
        <v>29.588999999999999</v>
      </c>
      <c r="H10">
        <v>3.294</v>
      </c>
      <c r="I10">
        <v>551.54</v>
      </c>
    </row>
    <row r="11" spans="1:19" x14ac:dyDescent="0.3">
      <c r="A11" s="2">
        <v>43627</v>
      </c>
      <c r="B11" s="3">
        <v>0.39898148148148144</v>
      </c>
      <c r="C11">
        <v>250</v>
      </c>
      <c r="D11">
        <v>58.69</v>
      </c>
      <c r="E11">
        <v>19.004999999999999</v>
      </c>
      <c r="F11">
        <f t="shared" si="0"/>
        <v>532.53499999999997</v>
      </c>
      <c r="G11">
        <v>29.588999999999999</v>
      </c>
      <c r="H11">
        <v>3.294</v>
      </c>
      <c r="I11">
        <v>551.54</v>
      </c>
    </row>
    <row r="12" spans="1:19" x14ac:dyDescent="0.3">
      <c r="A12" s="2">
        <v>43627</v>
      </c>
      <c r="B12" s="3">
        <v>0.3994907407407407</v>
      </c>
      <c r="C12">
        <v>294</v>
      </c>
      <c r="D12">
        <v>55.8</v>
      </c>
      <c r="E12">
        <v>28.893000000000001</v>
      </c>
      <c r="F12">
        <f t="shared" si="0"/>
        <v>522.64699999999993</v>
      </c>
      <c r="G12">
        <v>29.588999999999999</v>
      </c>
      <c r="H12">
        <v>3.2639999999999998</v>
      </c>
      <c r="I12">
        <v>551.54</v>
      </c>
    </row>
    <row r="13" spans="1:19" x14ac:dyDescent="0.3">
      <c r="A13" s="2">
        <v>43627</v>
      </c>
      <c r="B13" s="3">
        <v>0.40030092592592598</v>
      </c>
      <c r="C13">
        <v>364</v>
      </c>
      <c r="D13">
        <v>55.47</v>
      </c>
      <c r="E13">
        <v>38.930999999999997</v>
      </c>
      <c r="F13">
        <f t="shared" si="0"/>
        <v>512.60899999999992</v>
      </c>
      <c r="G13">
        <v>29.588999999999999</v>
      </c>
      <c r="H13">
        <v>3.294</v>
      </c>
      <c r="I13">
        <v>551.54</v>
      </c>
    </row>
    <row r="14" spans="1:19" x14ac:dyDescent="0.3">
      <c r="A14" s="2">
        <v>43627</v>
      </c>
      <c r="B14" s="3">
        <v>0.40078703703703705</v>
      </c>
      <c r="C14">
        <v>406</v>
      </c>
      <c r="D14">
        <v>54.9</v>
      </c>
      <c r="E14">
        <v>48.942999999999998</v>
      </c>
      <c r="F14">
        <f t="shared" si="0"/>
        <v>502.59699999999998</v>
      </c>
      <c r="G14">
        <v>29.588999999999999</v>
      </c>
      <c r="H14">
        <v>3.2639999999999998</v>
      </c>
      <c r="I14">
        <v>551.54</v>
      </c>
    </row>
    <row r="15" spans="1:19" x14ac:dyDescent="0.3">
      <c r="A15" s="2">
        <v>43627</v>
      </c>
      <c r="B15" s="3">
        <v>0.40120370370370373</v>
      </c>
      <c r="C15">
        <v>442</v>
      </c>
      <c r="D15">
        <v>54.72</v>
      </c>
      <c r="E15">
        <v>58.962000000000003</v>
      </c>
      <c r="F15">
        <f t="shared" si="0"/>
        <v>492.57799999999997</v>
      </c>
      <c r="G15">
        <v>29.588999999999999</v>
      </c>
      <c r="H15">
        <v>3.294</v>
      </c>
      <c r="I15">
        <v>551.54</v>
      </c>
    </row>
    <row r="16" spans="1:19" x14ac:dyDescent="0.3">
      <c r="A16" s="2">
        <v>43627</v>
      </c>
      <c r="B16" s="3">
        <v>0.40165509259259258</v>
      </c>
      <c r="C16">
        <v>481</v>
      </c>
      <c r="D16">
        <v>54.57</v>
      </c>
      <c r="E16">
        <v>69.075999999999993</v>
      </c>
      <c r="F16">
        <f t="shared" si="0"/>
        <v>482.46399999999994</v>
      </c>
      <c r="G16">
        <v>29.588999999999999</v>
      </c>
      <c r="H16">
        <v>3.2349999999999999</v>
      </c>
      <c r="I16">
        <v>551.54</v>
      </c>
    </row>
    <row r="17" spans="1:9" x14ac:dyDescent="0.3">
      <c r="A17" s="2">
        <v>43627</v>
      </c>
      <c r="B17" s="3">
        <v>0.40225694444444443</v>
      </c>
      <c r="C17">
        <v>533</v>
      </c>
      <c r="D17">
        <v>54.34</v>
      </c>
      <c r="E17">
        <v>79.367999999999995</v>
      </c>
      <c r="F17">
        <f t="shared" si="0"/>
        <v>472.17199999999997</v>
      </c>
      <c r="G17">
        <v>29.588999999999999</v>
      </c>
      <c r="H17">
        <v>3.294</v>
      </c>
      <c r="I17">
        <v>551.54</v>
      </c>
    </row>
    <row r="18" spans="1:9" x14ac:dyDescent="0.3">
      <c r="A18" s="2">
        <v>43627</v>
      </c>
      <c r="B18" s="3">
        <v>0.40261574074074075</v>
      </c>
      <c r="C18">
        <v>564</v>
      </c>
      <c r="D18">
        <v>53.73</v>
      </c>
      <c r="E18">
        <v>89.016000000000005</v>
      </c>
      <c r="F18">
        <f t="shared" si="0"/>
        <v>462.52399999999994</v>
      </c>
      <c r="G18">
        <v>29.588999999999999</v>
      </c>
      <c r="H18">
        <v>3.2349999999999999</v>
      </c>
      <c r="I18">
        <v>551.54</v>
      </c>
    </row>
    <row r="19" spans="1:9" x14ac:dyDescent="0.3">
      <c r="A19" s="2">
        <v>43627</v>
      </c>
      <c r="B19" s="3">
        <v>0.40300925925925929</v>
      </c>
      <c r="C19">
        <v>598</v>
      </c>
      <c r="D19">
        <v>53.32</v>
      </c>
      <c r="E19">
        <v>98.686000000000007</v>
      </c>
      <c r="F19">
        <f t="shared" si="0"/>
        <v>452.85399999999993</v>
      </c>
      <c r="G19">
        <v>29.588999999999999</v>
      </c>
      <c r="H19">
        <v>3.294</v>
      </c>
      <c r="I19">
        <v>551.54</v>
      </c>
    </row>
    <row r="20" spans="1:9" x14ac:dyDescent="0.3">
      <c r="A20" s="2">
        <v>43627</v>
      </c>
      <c r="B20" s="3">
        <v>0.40310185185185188</v>
      </c>
      <c r="C20">
        <v>606</v>
      </c>
      <c r="D20">
        <v>53.32</v>
      </c>
      <c r="E20">
        <v>98.721999999999994</v>
      </c>
      <c r="F20">
        <f t="shared" si="0"/>
        <v>452.81799999999998</v>
      </c>
      <c r="G20">
        <v>29.588999999999999</v>
      </c>
      <c r="H20">
        <v>3.2349999999999999</v>
      </c>
      <c r="I20">
        <v>551.54</v>
      </c>
    </row>
    <row r="21" spans="1:9" x14ac:dyDescent="0.3">
      <c r="A21" s="2">
        <v>43627</v>
      </c>
      <c r="B21" s="3">
        <v>0.40363425925925928</v>
      </c>
      <c r="C21">
        <v>652</v>
      </c>
      <c r="D21">
        <v>52.93</v>
      </c>
      <c r="E21">
        <v>108.923</v>
      </c>
      <c r="F21">
        <f t="shared" si="0"/>
        <v>442.61699999999996</v>
      </c>
      <c r="G21">
        <v>29.588999999999999</v>
      </c>
      <c r="H21">
        <v>3.294</v>
      </c>
      <c r="I21">
        <v>551.54</v>
      </c>
    </row>
    <row r="22" spans="1:9" x14ac:dyDescent="0.3">
      <c r="A22" s="2">
        <v>43627</v>
      </c>
      <c r="B22" s="3">
        <v>0.40412037037037035</v>
      </c>
      <c r="C22">
        <v>694</v>
      </c>
      <c r="D22">
        <v>52.61</v>
      </c>
      <c r="E22">
        <v>118.92100000000001</v>
      </c>
      <c r="F22">
        <f t="shared" si="0"/>
        <v>432.61899999999997</v>
      </c>
      <c r="G22">
        <v>29.588999999999999</v>
      </c>
      <c r="H22">
        <v>3.294</v>
      </c>
      <c r="I22">
        <v>551.54</v>
      </c>
    </row>
    <row r="23" spans="1:9" x14ac:dyDescent="0.3">
      <c r="A23" s="2">
        <v>43627</v>
      </c>
      <c r="B23" s="3">
        <v>0.40457175925925926</v>
      </c>
      <c r="C23">
        <v>733</v>
      </c>
      <c r="D23">
        <v>52.35</v>
      </c>
      <c r="E23">
        <v>128.91499999999999</v>
      </c>
      <c r="F23">
        <f t="shared" si="0"/>
        <v>422.625</v>
      </c>
      <c r="G23">
        <v>29.588999999999999</v>
      </c>
      <c r="H23">
        <v>3.2349999999999999</v>
      </c>
      <c r="I23">
        <v>551.54</v>
      </c>
    </row>
    <row r="24" spans="1:9" x14ac:dyDescent="0.3">
      <c r="A24" s="2">
        <v>43627</v>
      </c>
      <c r="B24" s="3">
        <v>0.40517361111111111</v>
      </c>
      <c r="C24">
        <v>785</v>
      </c>
      <c r="D24">
        <v>52.16</v>
      </c>
      <c r="E24">
        <v>138.86199999999999</v>
      </c>
      <c r="F24">
        <f t="shared" si="0"/>
        <v>412.678</v>
      </c>
      <c r="G24">
        <v>29.588999999999999</v>
      </c>
      <c r="H24">
        <v>3.294</v>
      </c>
      <c r="I24">
        <v>551.54</v>
      </c>
    </row>
    <row r="25" spans="1:9" x14ac:dyDescent="0.3">
      <c r="A25" s="2">
        <v>43627</v>
      </c>
      <c r="B25" s="3">
        <v>0.40568287037037037</v>
      </c>
      <c r="C25">
        <v>829</v>
      </c>
      <c r="D25">
        <v>51.94</v>
      </c>
      <c r="E25">
        <v>148.68700000000001</v>
      </c>
      <c r="F25">
        <f t="shared" si="0"/>
        <v>402.85299999999995</v>
      </c>
      <c r="G25">
        <v>29.588999999999999</v>
      </c>
      <c r="H25">
        <v>3.294</v>
      </c>
      <c r="I25">
        <v>551.54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00B2-21B2-4EDF-9842-35D398515136}">
  <sheetPr codeName="Sheet60"/>
  <dimension ref="A1:S38"/>
  <sheetViews>
    <sheetView workbookViewId="0">
      <pane ySplit="1" topLeftCell="A1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43670</v>
      </c>
      <c r="B2" s="3">
        <v>0.41041666666666665</v>
      </c>
      <c r="C2">
        <v>44</v>
      </c>
      <c r="D2">
        <v>81.53</v>
      </c>
      <c r="E2">
        <v>1.075</v>
      </c>
      <c r="F2">
        <f>I2- E2</f>
        <v>572.39499999999998</v>
      </c>
      <c r="G2">
        <v>29.588999999999999</v>
      </c>
      <c r="H2">
        <v>3.294</v>
      </c>
      <c r="I2">
        <v>573.47</v>
      </c>
      <c r="J2">
        <v>498.58300000000003</v>
      </c>
      <c r="K2">
        <v>-2.2000000000000002</v>
      </c>
      <c r="L2">
        <v>3848</v>
      </c>
      <c r="M2">
        <v>952</v>
      </c>
      <c r="N2">
        <v>3568</v>
      </c>
      <c r="O2">
        <v>0</v>
      </c>
      <c r="P2">
        <v>401</v>
      </c>
      <c r="Q2">
        <v>60</v>
      </c>
      <c r="R2">
        <v>0.39</v>
      </c>
      <c r="S2">
        <v>0</v>
      </c>
    </row>
    <row r="3" spans="1:19" x14ac:dyDescent="0.3">
      <c r="A3" s="2">
        <v>43670</v>
      </c>
      <c r="B3" s="3">
        <v>0.41061342592592592</v>
      </c>
      <c r="C3">
        <v>61</v>
      </c>
      <c r="D3">
        <v>81.52</v>
      </c>
      <c r="E3">
        <v>1.0449999999999999</v>
      </c>
      <c r="F3">
        <f t="shared" ref="F3:F38" si="0">I3- E3</f>
        <v>572.42500000000007</v>
      </c>
      <c r="G3">
        <v>29.588999999999999</v>
      </c>
      <c r="H3">
        <v>3.294</v>
      </c>
      <c r="I3">
        <v>573.47</v>
      </c>
    </row>
    <row r="4" spans="1:19" x14ac:dyDescent="0.3">
      <c r="A4" s="2">
        <v>43670</v>
      </c>
      <c r="B4" s="3">
        <v>0.41129629629629627</v>
      </c>
      <c r="C4">
        <v>120</v>
      </c>
      <c r="D4">
        <v>80.87</v>
      </c>
      <c r="E4">
        <v>4.05</v>
      </c>
      <c r="F4">
        <f t="shared" si="0"/>
        <v>569.42000000000007</v>
      </c>
      <c r="G4">
        <v>29.588999999999999</v>
      </c>
      <c r="H4">
        <v>3.294</v>
      </c>
      <c r="I4">
        <v>573.47</v>
      </c>
    </row>
    <row r="5" spans="1:19" x14ac:dyDescent="0.3">
      <c r="A5" s="2">
        <v>43670</v>
      </c>
      <c r="B5" s="3">
        <v>0.41163194444444445</v>
      </c>
      <c r="C5">
        <v>149</v>
      </c>
      <c r="D5">
        <v>80.7</v>
      </c>
      <c r="E5">
        <v>6.9340000000000002</v>
      </c>
      <c r="F5">
        <f t="shared" si="0"/>
        <v>566.53600000000006</v>
      </c>
      <c r="G5">
        <v>29.588999999999999</v>
      </c>
      <c r="H5">
        <v>3.2050000000000001</v>
      </c>
      <c r="I5">
        <v>573.47</v>
      </c>
    </row>
    <row r="6" spans="1:19" x14ac:dyDescent="0.3">
      <c r="A6" s="2">
        <v>43670</v>
      </c>
      <c r="B6" s="3">
        <v>0.41203703703703703</v>
      </c>
      <c r="C6">
        <v>184</v>
      </c>
      <c r="D6">
        <v>80.44</v>
      </c>
      <c r="E6">
        <v>9.9019999999999992</v>
      </c>
      <c r="F6">
        <f t="shared" si="0"/>
        <v>563.56799999999998</v>
      </c>
      <c r="G6">
        <v>29.588999999999999</v>
      </c>
      <c r="H6">
        <v>3.2639999999999998</v>
      </c>
      <c r="I6">
        <v>573.47</v>
      </c>
    </row>
    <row r="7" spans="1:19" x14ac:dyDescent="0.3">
      <c r="A7" s="2">
        <v>43670</v>
      </c>
      <c r="B7" s="3">
        <v>0.4123148148148148</v>
      </c>
      <c r="C7">
        <v>208</v>
      </c>
      <c r="D7">
        <v>79.11</v>
      </c>
      <c r="E7">
        <v>12.919</v>
      </c>
      <c r="F7">
        <f t="shared" si="0"/>
        <v>560.55100000000004</v>
      </c>
      <c r="G7">
        <v>29.588999999999999</v>
      </c>
      <c r="H7">
        <v>3.2050000000000001</v>
      </c>
      <c r="I7">
        <v>573.47</v>
      </c>
    </row>
    <row r="8" spans="1:19" x14ac:dyDescent="0.3">
      <c r="A8" s="2">
        <v>43670</v>
      </c>
      <c r="B8" s="3">
        <v>0.41268518518518515</v>
      </c>
      <c r="C8">
        <v>240</v>
      </c>
      <c r="D8">
        <v>72.25</v>
      </c>
      <c r="E8">
        <v>15.958</v>
      </c>
      <c r="F8">
        <f t="shared" si="0"/>
        <v>557.51200000000006</v>
      </c>
      <c r="G8">
        <v>29.588999999999999</v>
      </c>
      <c r="H8">
        <v>3.2639999999999998</v>
      </c>
      <c r="I8">
        <v>573.47</v>
      </c>
    </row>
    <row r="9" spans="1:19" x14ac:dyDescent="0.3">
      <c r="A9" s="2">
        <v>43670</v>
      </c>
      <c r="B9" s="3">
        <v>0.41290509259259256</v>
      </c>
      <c r="C9">
        <v>259</v>
      </c>
      <c r="D9">
        <v>71.98</v>
      </c>
      <c r="E9">
        <v>16.010999999999999</v>
      </c>
      <c r="F9">
        <f t="shared" si="0"/>
        <v>557.45900000000006</v>
      </c>
      <c r="G9">
        <v>29.588999999999999</v>
      </c>
      <c r="H9">
        <v>3.2639999999999998</v>
      </c>
      <c r="I9">
        <v>573.47</v>
      </c>
    </row>
    <row r="10" spans="1:19" x14ac:dyDescent="0.3">
      <c r="A10" s="2">
        <v>43670</v>
      </c>
      <c r="B10" s="3">
        <v>0.41313657407407406</v>
      </c>
      <c r="C10">
        <v>279</v>
      </c>
      <c r="D10">
        <v>66.760000000000005</v>
      </c>
      <c r="E10">
        <v>18.992999999999999</v>
      </c>
      <c r="F10">
        <f t="shared" si="0"/>
        <v>554.47699999999998</v>
      </c>
      <c r="G10">
        <v>29.588999999999999</v>
      </c>
      <c r="H10">
        <v>3.294</v>
      </c>
      <c r="I10">
        <v>573.47</v>
      </c>
    </row>
    <row r="11" spans="1:19" x14ac:dyDescent="0.3">
      <c r="A11" s="2">
        <v>43670</v>
      </c>
      <c r="B11" s="3">
        <v>0.41339120370370369</v>
      </c>
      <c r="C11">
        <v>301</v>
      </c>
      <c r="D11">
        <v>64.64</v>
      </c>
      <c r="E11">
        <v>21.667000000000002</v>
      </c>
      <c r="F11">
        <f t="shared" si="0"/>
        <v>551.803</v>
      </c>
      <c r="G11">
        <v>29.588999999999999</v>
      </c>
      <c r="H11">
        <v>3.294</v>
      </c>
      <c r="I11">
        <v>573.47</v>
      </c>
    </row>
    <row r="12" spans="1:19" x14ac:dyDescent="0.3">
      <c r="A12" s="2">
        <v>43670</v>
      </c>
      <c r="B12" s="3">
        <v>0.41356481481481483</v>
      </c>
      <c r="C12">
        <v>316</v>
      </c>
      <c r="D12">
        <v>64.61</v>
      </c>
      <c r="E12">
        <v>21.873000000000001</v>
      </c>
      <c r="F12">
        <f t="shared" si="0"/>
        <v>551.59699999999998</v>
      </c>
      <c r="G12">
        <v>29.588999999999999</v>
      </c>
      <c r="H12">
        <v>3.294</v>
      </c>
      <c r="I12">
        <v>573.47</v>
      </c>
    </row>
    <row r="13" spans="1:19" x14ac:dyDescent="0.3">
      <c r="A13" s="2">
        <v>43670</v>
      </c>
      <c r="B13" s="3">
        <v>0.41390046296296296</v>
      </c>
      <c r="C13">
        <v>345</v>
      </c>
      <c r="D13">
        <v>63.11</v>
      </c>
      <c r="E13">
        <v>24.885000000000002</v>
      </c>
      <c r="F13">
        <f t="shared" si="0"/>
        <v>548.58500000000004</v>
      </c>
      <c r="G13">
        <v>29.588999999999999</v>
      </c>
      <c r="H13">
        <v>3.2349999999999999</v>
      </c>
      <c r="I13">
        <v>573.47</v>
      </c>
    </row>
    <row r="14" spans="1:19" x14ac:dyDescent="0.3">
      <c r="A14" s="2">
        <v>43670</v>
      </c>
      <c r="B14" s="3">
        <v>0.41438657407407403</v>
      </c>
      <c r="C14">
        <v>387</v>
      </c>
      <c r="D14">
        <v>61.07</v>
      </c>
      <c r="E14">
        <v>35.277000000000001</v>
      </c>
      <c r="F14">
        <f t="shared" si="0"/>
        <v>538.19299999999998</v>
      </c>
      <c r="G14">
        <v>29.588999999999999</v>
      </c>
      <c r="H14">
        <v>3.294</v>
      </c>
      <c r="I14">
        <v>573.47</v>
      </c>
    </row>
    <row r="15" spans="1:19" x14ac:dyDescent="0.3">
      <c r="A15" s="2">
        <v>43670</v>
      </c>
      <c r="B15" s="3">
        <v>0.4148148148148148</v>
      </c>
      <c r="C15">
        <v>424</v>
      </c>
      <c r="D15">
        <v>60.47</v>
      </c>
      <c r="E15">
        <v>44.755000000000003</v>
      </c>
      <c r="F15">
        <f t="shared" si="0"/>
        <v>528.71500000000003</v>
      </c>
      <c r="G15">
        <v>29.588999999999999</v>
      </c>
      <c r="H15">
        <v>3.2639999999999998</v>
      </c>
      <c r="I15">
        <v>573.47</v>
      </c>
    </row>
    <row r="16" spans="1:19" x14ac:dyDescent="0.3">
      <c r="A16" s="2">
        <v>43670</v>
      </c>
      <c r="B16" s="3">
        <v>0.41526620370370365</v>
      </c>
      <c r="C16">
        <v>463</v>
      </c>
      <c r="D16">
        <v>59.98</v>
      </c>
      <c r="E16">
        <v>55.009</v>
      </c>
      <c r="F16">
        <f t="shared" si="0"/>
        <v>518.46100000000001</v>
      </c>
      <c r="G16">
        <v>29.588999999999999</v>
      </c>
      <c r="H16">
        <v>3.2639999999999998</v>
      </c>
      <c r="I16">
        <v>573.47</v>
      </c>
    </row>
    <row r="17" spans="1:9" x14ac:dyDescent="0.3">
      <c r="A17" s="2">
        <v>43670</v>
      </c>
      <c r="B17" s="3">
        <v>0.41546296296296298</v>
      </c>
      <c r="C17">
        <v>480</v>
      </c>
      <c r="D17">
        <v>59.73</v>
      </c>
      <c r="E17">
        <v>60.017000000000003</v>
      </c>
      <c r="F17">
        <f t="shared" si="0"/>
        <v>513.45299999999997</v>
      </c>
      <c r="G17">
        <v>29.588999999999999</v>
      </c>
      <c r="H17">
        <v>3.2639999999999998</v>
      </c>
      <c r="I17">
        <v>573.47</v>
      </c>
    </row>
    <row r="18" spans="1:9" x14ac:dyDescent="0.3">
      <c r="A18" s="2">
        <v>43670</v>
      </c>
      <c r="B18" s="3">
        <v>0.41565972222222225</v>
      </c>
      <c r="C18">
        <v>497</v>
      </c>
      <c r="D18">
        <v>59.39</v>
      </c>
      <c r="E18">
        <v>64.875</v>
      </c>
      <c r="F18">
        <f t="shared" si="0"/>
        <v>508.59500000000003</v>
      </c>
      <c r="G18">
        <v>29.588999999999999</v>
      </c>
      <c r="H18">
        <v>3.2639999999999998</v>
      </c>
      <c r="I18">
        <v>573.47</v>
      </c>
    </row>
    <row r="19" spans="1:9" x14ac:dyDescent="0.3">
      <c r="A19" s="2">
        <v>43670</v>
      </c>
      <c r="B19" s="3">
        <v>0.41605324074074074</v>
      </c>
      <c r="C19">
        <v>531</v>
      </c>
      <c r="D19">
        <v>58.88</v>
      </c>
      <c r="E19">
        <v>74.86</v>
      </c>
      <c r="F19">
        <f t="shared" si="0"/>
        <v>498.61</v>
      </c>
      <c r="G19">
        <v>29.588999999999999</v>
      </c>
      <c r="H19">
        <v>3.2639999999999998</v>
      </c>
      <c r="I19">
        <v>573.47</v>
      </c>
    </row>
    <row r="20" spans="1:9" x14ac:dyDescent="0.3">
      <c r="A20" s="2">
        <v>43670</v>
      </c>
      <c r="B20" s="3">
        <v>0.41648148148148145</v>
      </c>
      <c r="C20">
        <v>568</v>
      </c>
      <c r="D20">
        <v>58.48</v>
      </c>
      <c r="E20">
        <v>84.644000000000005</v>
      </c>
      <c r="F20">
        <f t="shared" si="0"/>
        <v>488.82600000000002</v>
      </c>
      <c r="G20">
        <v>29.588999999999999</v>
      </c>
      <c r="H20">
        <v>3.294</v>
      </c>
      <c r="I20">
        <v>573.47</v>
      </c>
    </row>
    <row r="21" spans="1:9" x14ac:dyDescent="0.3">
      <c r="A21" s="2">
        <v>43670</v>
      </c>
      <c r="B21" s="3">
        <v>0.417025462962963</v>
      </c>
      <c r="C21">
        <v>615</v>
      </c>
      <c r="D21">
        <v>58.04</v>
      </c>
      <c r="E21">
        <v>94.625</v>
      </c>
      <c r="F21">
        <f t="shared" si="0"/>
        <v>478.84500000000003</v>
      </c>
      <c r="G21">
        <v>29.588999999999999</v>
      </c>
      <c r="H21">
        <v>3.2349999999999999</v>
      </c>
      <c r="I21">
        <v>573.47</v>
      </c>
    </row>
    <row r="22" spans="1:9" x14ac:dyDescent="0.3">
      <c r="A22" s="2">
        <v>43670</v>
      </c>
      <c r="B22" s="3">
        <v>0.41733796296296299</v>
      </c>
      <c r="C22">
        <v>642</v>
      </c>
      <c r="D22">
        <v>57.64</v>
      </c>
      <c r="E22">
        <v>105.11</v>
      </c>
      <c r="F22">
        <f t="shared" si="0"/>
        <v>468.36</v>
      </c>
      <c r="G22">
        <v>29.588999999999999</v>
      </c>
      <c r="H22">
        <v>3.2349999999999999</v>
      </c>
      <c r="I22">
        <v>573.47</v>
      </c>
    </row>
    <row r="23" spans="1:9" x14ac:dyDescent="0.3">
      <c r="A23" s="2">
        <v>43670</v>
      </c>
      <c r="B23" s="3">
        <v>0.41781249999999998</v>
      </c>
      <c r="C23">
        <v>683</v>
      </c>
      <c r="D23">
        <v>57.32</v>
      </c>
      <c r="E23">
        <v>114.562</v>
      </c>
      <c r="F23">
        <f t="shared" si="0"/>
        <v>458.90800000000002</v>
      </c>
      <c r="G23">
        <v>29.588999999999999</v>
      </c>
      <c r="H23">
        <v>3.2349999999999999</v>
      </c>
      <c r="I23">
        <v>573.47</v>
      </c>
    </row>
    <row r="24" spans="1:9" x14ac:dyDescent="0.3">
      <c r="A24" s="2">
        <v>43670</v>
      </c>
      <c r="B24" s="3">
        <v>0.41827546296296297</v>
      </c>
      <c r="C24">
        <v>723</v>
      </c>
      <c r="D24">
        <v>56.96</v>
      </c>
      <c r="E24">
        <v>124.67100000000001</v>
      </c>
      <c r="F24">
        <f t="shared" si="0"/>
        <v>448.79900000000004</v>
      </c>
      <c r="G24">
        <v>29.588999999999999</v>
      </c>
      <c r="H24">
        <v>3.2349999999999999</v>
      </c>
      <c r="I24">
        <v>573.47</v>
      </c>
    </row>
    <row r="25" spans="1:9" x14ac:dyDescent="0.3">
      <c r="A25" s="2">
        <v>43670</v>
      </c>
      <c r="B25" s="3">
        <v>0.41866898148148146</v>
      </c>
      <c r="C25">
        <v>757</v>
      </c>
      <c r="D25">
        <v>56.46</v>
      </c>
      <c r="E25">
        <v>134.648</v>
      </c>
      <c r="F25">
        <f t="shared" si="0"/>
        <v>438.822</v>
      </c>
      <c r="G25">
        <v>29.588999999999999</v>
      </c>
      <c r="H25">
        <v>3.2349999999999999</v>
      </c>
      <c r="I25">
        <v>573.47</v>
      </c>
    </row>
    <row r="26" spans="1:9" x14ac:dyDescent="0.3">
      <c r="A26" s="2">
        <v>43670</v>
      </c>
      <c r="B26" s="3">
        <v>0.41912037037037037</v>
      </c>
      <c r="C26">
        <v>796</v>
      </c>
      <c r="D26">
        <v>55.97</v>
      </c>
      <c r="E26">
        <v>144.97300000000001</v>
      </c>
      <c r="F26">
        <f t="shared" si="0"/>
        <v>428.49700000000001</v>
      </c>
      <c r="G26">
        <v>29.588999999999999</v>
      </c>
      <c r="H26">
        <v>3.2639999999999998</v>
      </c>
      <c r="I26">
        <v>573.47</v>
      </c>
    </row>
    <row r="27" spans="1:9" x14ac:dyDescent="0.3">
      <c r="A27" s="2">
        <v>43670</v>
      </c>
      <c r="B27" s="3">
        <v>0.41940972222222223</v>
      </c>
      <c r="C27">
        <v>821</v>
      </c>
      <c r="D27">
        <v>55.69</v>
      </c>
      <c r="E27">
        <v>155.375</v>
      </c>
      <c r="F27">
        <f t="shared" si="0"/>
        <v>418.09500000000003</v>
      </c>
      <c r="G27">
        <v>29.588999999999999</v>
      </c>
      <c r="H27">
        <v>3.2349999999999999</v>
      </c>
      <c r="I27">
        <v>573.47</v>
      </c>
    </row>
    <row r="28" spans="1:9" x14ac:dyDescent="0.3">
      <c r="A28" s="2">
        <v>43670</v>
      </c>
      <c r="B28" s="3">
        <v>0.41945601851851855</v>
      </c>
      <c r="C28">
        <v>825</v>
      </c>
      <c r="D28">
        <v>55.67</v>
      </c>
      <c r="E28">
        <v>155.31100000000001</v>
      </c>
      <c r="F28">
        <f t="shared" si="0"/>
        <v>418.15899999999999</v>
      </c>
      <c r="G28">
        <v>29.588999999999999</v>
      </c>
      <c r="H28">
        <v>3.2349999999999999</v>
      </c>
      <c r="I28">
        <v>573.47</v>
      </c>
    </row>
    <row r="29" spans="1:9" x14ac:dyDescent="0.3">
      <c r="A29" s="2">
        <v>43670</v>
      </c>
      <c r="B29" s="3">
        <v>0.41974537037037035</v>
      </c>
      <c r="C29">
        <v>850</v>
      </c>
      <c r="D29">
        <v>55.37</v>
      </c>
      <c r="E29">
        <v>164.77199999999999</v>
      </c>
      <c r="F29">
        <f t="shared" si="0"/>
        <v>408.69800000000004</v>
      </c>
      <c r="G29">
        <v>29.588999999999999</v>
      </c>
      <c r="H29">
        <v>3.2639999999999998</v>
      </c>
      <c r="I29">
        <v>573.47</v>
      </c>
    </row>
    <row r="30" spans="1:9" x14ac:dyDescent="0.3">
      <c r="A30" s="2">
        <v>43670</v>
      </c>
      <c r="B30" s="3">
        <v>0.42019675925925926</v>
      </c>
      <c r="C30">
        <v>889</v>
      </c>
      <c r="D30">
        <v>55.2</v>
      </c>
      <c r="E30">
        <v>174.78100000000001</v>
      </c>
      <c r="F30">
        <f t="shared" si="0"/>
        <v>398.68900000000002</v>
      </c>
      <c r="G30">
        <v>29.588999999999999</v>
      </c>
      <c r="H30">
        <v>3.2349999999999999</v>
      </c>
      <c r="I30">
        <v>573.47</v>
      </c>
    </row>
    <row r="31" spans="1:9" x14ac:dyDescent="0.3">
      <c r="A31" s="2">
        <v>43670</v>
      </c>
      <c r="B31" s="3">
        <v>0.42056712962962961</v>
      </c>
      <c r="C31">
        <v>921</v>
      </c>
      <c r="D31">
        <v>54.93</v>
      </c>
      <c r="E31">
        <v>184.96600000000001</v>
      </c>
      <c r="F31">
        <f t="shared" si="0"/>
        <v>388.50400000000002</v>
      </c>
      <c r="G31">
        <v>29.588999999999999</v>
      </c>
      <c r="H31">
        <v>3.2639999999999998</v>
      </c>
      <c r="I31">
        <v>573.47</v>
      </c>
    </row>
    <row r="32" spans="1:9" x14ac:dyDescent="0.3">
      <c r="A32" s="2">
        <v>43670</v>
      </c>
      <c r="B32" s="3">
        <v>0.42098379629629629</v>
      </c>
      <c r="C32">
        <v>957</v>
      </c>
      <c r="D32">
        <v>54.67</v>
      </c>
      <c r="E32">
        <v>194.84</v>
      </c>
      <c r="F32">
        <f t="shared" si="0"/>
        <v>378.63</v>
      </c>
      <c r="G32">
        <v>29.588999999999999</v>
      </c>
      <c r="H32">
        <v>3.2639999999999998</v>
      </c>
      <c r="I32">
        <v>573.47</v>
      </c>
    </row>
    <row r="33" spans="1:9" x14ac:dyDescent="0.3">
      <c r="A33" s="2">
        <v>43670</v>
      </c>
      <c r="B33" s="3">
        <v>0.4210416666666667</v>
      </c>
      <c r="C33">
        <v>962</v>
      </c>
      <c r="D33">
        <v>54.67</v>
      </c>
      <c r="E33">
        <v>194.875</v>
      </c>
      <c r="F33">
        <f t="shared" si="0"/>
        <v>378.59500000000003</v>
      </c>
      <c r="G33">
        <v>29.588999999999999</v>
      </c>
      <c r="H33">
        <v>3.2349999999999999</v>
      </c>
      <c r="I33">
        <v>573.47</v>
      </c>
    </row>
    <row r="34" spans="1:9" x14ac:dyDescent="0.3">
      <c r="A34" s="2">
        <v>43670</v>
      </c>
      <c r="B34" s="3">
        <v>0.42155092592592597</v>
      </c>
      <c r="C34">
        <v>1006</v>
      </c>
      <c r="D34">
        <v>54.16</v>
      </c>
      <c r="E34">
        <v>204.72</v>
      </c>
      <c r="F34">
        <f t="shared" si="0"/>
        <v>368.75</v>
      </c>
      <c r="G34">
        <v>29.588999999999999</v>
      </c>
      <c r="H34">
        <v>3.2349999999999999</v>
      </c>
      <c r="I34">
        <v>573.47</v>
      </c>
    </row>
    <row r="35" spans="1:9" x14ac:dyDescent="0.3">
      <c r="A35" s="2">
        <v>43670</v>
      </c>
      <c r="B35" s="3">
        <v>0.42178240740740741</v>
      </c>
      <c r="C35">
        <v>1026</v>
      </c>
      <c r="D35">
        <v>54.16</v>
      </c>
      <c r="E35">
        <v>204.84200000000001</v>
      </c>
      <c r="F35">
        <f t="shared" si="0"/>
        <v>368.62800000000004</v>
      </c>
      <c r="G35">
        <v>29.588999999999999</v>
      </c>
      <c r="H35">
        <v>3.2349999999999999</v>
      </c>
      <c r="I35">
        <v>573.47</v>
      </c>
    </row>
    <row r="36" spans="1:9" x14ac:dyDescent="0.3">
      <c r="A36" s="2">
        <v>43670</v>
      </c>
      <c r="B36" s="3">
        <v>0.42226851851851849</v>
      </c>
      <c r="C36">
        <v>1068</v>
      </c>
      <c r="D36">
        <v>53.48</v>
      </c>
      <c r="E36">
        <v>214.56899999999999</v>
      </c>
      <c r="F36">
        <f t="shared" si="0"/>
        <v>358.90100000000007</v>
      </c>
      <c r="G36">
        <v>29.588999999999999</v>
      </c>
      <c r="H36">
        <v>3.2639999999999998</v>
      </c>
      <c r="I36">
        <v>573.47</v>
      </c>
    </row>
    <row r="37" spans="1:9" x14ac:dyDescent="0.3">
      <c r="A37" s="2">
        <v>43670</v>
      </c>
      <c r="B37" s="3">
        <v>0.42266203703703703</v>
      </c>
      <c r="C37">
        <v>1102</v>
      </c>
      <c r="D37">
        <v>51.92</v>
      </c>
      <c r="E37">
        <v>224.76599999999999</v>
      </c>
      <c r="F37">
        <f t="shared" si="0"/>
        <v>348.70400000000006</v>
      </c>
      <c r="G37">
        <v>29.588999999999999</v>
      </c>
      <c r="H37">
        <v>3.2639999999999998</v>
      </c>
      <c r="I37">
        <v>573.47</v>
      </c>
    </row>
    <row r="38" spans="1:9" x14ac:dyDescent="0.3">
      <c r="A38" s="2">
        <v>43670</v>
      </c>
      <c r="B38" s="3">
        <v>0.4239236111111111</v>
      </c>
      <c r="C38">
        <v>1211</v>
      </c>
      <c r="D38">
        <v>50.4</v>
      </c>
      <c r="E38">
        <v>234.08199999999999</v>
      </c>
      <c r="F38">
        <f t="shared" si="0"/>
        <v>339.38800000000003</v>
      </c>
      <c r="G38">
        <v>29.588999999999999</v>
      </c>
      <c r="H38">
        <v>3.2639999999999998</v>
      </c>
      <c r="I38">
        <v>573.47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69A5-81AE-4826-9754-2EBE35218D48}">
  <sheetPr codeName="Sheet61"/>
  <dimension ref="A1:S39"/>
  <sheetViews>
    <sheetView workbookViewId="0">
      <pane ySplit="1" topLeftCell="A19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43698</v>
      </c>
      <c r="B2" s="3">
        <v>0.35961805555555554</v>
      </c>
      <c r="C2">
        <v>46</v>
      </c>
      <c r="D2">
        <v>78.19</v>
      </c>
      <c r="E2">
        <v>1.03</v>
      </c>
      <c r="F2">
        <f>I2-E2</f>
        <v>558.4</v>
      </c>
      <c r="G2">
        <v>29.588999999999999</v>
      </c>
      <c r="H2">
        <v>3.294</v>
      </c>
      <c r="I2">
        <v>559.42999999999995</v>
      </c>
      <c r="J2">
        <v>433.96199999999999</v>
      </c>
      <c r="K2">
        <v>-3.3</v>
      </c>
      <c r="L2">
        <v>2322</v>
      </c>
      <c r="M2">
        <v>635</v>
      </c>
      <c r="N2">
        <v>2875</v>
      </c>
      <c r="O2">
        <v>0</v>
      </c>
      <c r="P2">
        <v>412</v>
      </c>
      <c r="Q2">
        <v>50</v>
      </c>
      <c r="R2">
        <v>0.35</v>
      </c>
      <c r="S2">
        <v>0</v>
      </c>
    </row>
    <row r="3" spans="1:19" x14ac:dyDescent="0.3">
      <c r="A3" s="2">
        <v>43698</v>
      </c>
      <c r="B3" s="3">
        <v>0.36010416666666667</v>
      </c>
      <c r="C3">
        <v>88</v>
      </c>
      <c r="D3">
        <v>78.22</v>
      </c>
      <c r="E3">
        <v>3.9990000000000001</v>
      </c>
      <c r="F3">
        <f t="shared" ref="F3:F39" si="0">I3-E3</f>
        <v>555.43099999999993</v>
      </c>
      <c r="G3">
        <v>29.588999999999999</v>
      </c>
      <c r="H3">
        <v>3.2639999999999998</v>
      </c>
      <c r="I3">
        <v>559.42999999999995</v>
      </c>
    </row>
    <row r="4" spans="1:19" x14ac:dyDescent="0.3">
      <c r="A4" s="2">
        <v>43698</v>
      </c>
      <c r="B4" s="3">
        <v>0.36041666666666666</v>
      </c>
      <c r="C4">
        <v>115</v>
      </c>
      <c r="D4">
        <v>78.209999999999994</v>
      </c>
      <c r="E4">
        <v>7.0469999999999997</v>
      </c>
      <c r="F4">
        <f t="shared" si="0"/>
        <v>552.38299999999992</v>
      </c>
      <c r="G4">
        <v>29.588999999999999</v>
      </c>
      <c r="H4">
        <v>3.294</v>
      </c>
      <c r="I4">
        <v>559.42999999999995</v>
      </c>
    </row>
    <row r="5" spans="1:19" x14ac:dyDescent="0.3">
      <c r="A5" s="2">
        <v>43698</v>
      </c>
      <c r="B5" s="3">
        <v>0.36049768518518516</v>
      </c>
      <c r="C5">
        <v>122</v>
      </c>
      <c r="D5">
        <v>78.209999999999994</v>
      </c>
      <c r="E5">
        <v>7.06</v>
      </c>
      <c r="F5">
        <f t="shared" si="0"/>
        <v>552.37</v>
      </c>
      <c r="G5">
        <v>29.588999999999999</v>
      </c>
      <c r="H5">
        <v>3.294</v>
      </c>
      <c r="I5">
        <v>559.42999999999995</v>
      </c>
    </row>
    <row r="6" spans="1:19" x14ac:dyDescent="0.3">
      <c r="A6" s="2">
        <v>43698</v>
      </c>
      <c r="B6" s="3">
        <v>0.36094907407407412</v>
      </c>
      <c r="C6">
        <v>161</v>
      </c>
      <c r="D6">
        <v>78.180000000000007</v>
      </c>
      <c r="E6">
        <v>9.9480000000000004</v>
      </c>
      <c r="F6">
        <f t="shared" si="0"/>
        <v>549.48199999999997</v>
      </c>
      <c r="G6">
        <v>29.588999999999999</v>
      </c>
      <c r="H6">
        <v>3.2639999999999998</v>
      </c>
      <c r="I6">
        <v>559.42999999999995</v>
      </c>
    </row>
    <row r="7" spans="1:19" x14ac:dyDescent="0.3">
      <c r="A7" s="2">
        <v>43698</v>
      </c>
      <c r="B7" s="3">
        <v>0.36131944444444447</v>
      </c>
      <c r="C7">
        <v>193</v>
      </c>
      <c r="D7">
        <v>77.87</v>
      </c>
      <c r="E7">
        <v>13.007999999999999</v>
      </c>
      <c r="F7">
        <f t="shared" si="0"/>
        <v>546.42199999999991</v>
      </c>
      <c r="G7">
        <v>29.588999999999999</v>
      </c>
      <c r="H7">
        <v>3.2639999999999998</v>
      </c>
      <c r="I7">
        <v>559.42999999999995</v>
      </c>
    </row>
    <row r="8" spans="1:19" x14ac:dyDescent="0.3">
      <c r="A8" s="2">
        <v>43698</v>
      </c>
      <c r="B8" s="3">
        <v>0.3616550925925926</v>
      </c>
      <c r="C8">
        <v>222</v>
      </c>
      <c r="D8">
        <v>76.86</v>
      </c>
      <c r="E8">
        <v>15.959</v>
      </c>
      <c r="F8">
        <f t="shared" si="0"/>
        <v>543.471</v>
      </c>
      <c r="G8">
        <v>29.588999999999999</v>
      </c>
      <c r="H8">
        <v>3.2639999999999998</v>
      </c>
      <c r="I8">
        <v>559.42999999999995</v>
      </c>
    </row>
    <row r="9" spans="1:19" x14ac:dyDescent="0.3">
      <c r="A9" s="2">
        <v>43698</v>
      </c>
      <c r="B9" s="3">
        <v>0.36214120370370373</v>
      </c>
      <c r="C9">
        <v>264</v>
      </c>
      <c r="D9">
        <v>74.400000000000006</v>
      </c>
      <c r="E9">
        <v>18.895</v>
      </c>
      <c r="F9">
        <f t="shared" si="0"/>
        <v>540.53499999999997</v>
      </c>
      <c r="G9">
        <v>29.588999999999999</v>
      </c>
      <c r="H9">
        <v>3.2639999999999998</v>
      </c>
      <c r="I9">
        <v>559.42999999999995</v>
      </c>
    </row>
    <row r="10" spans="1:19" x14ac:dyDescent="0.3">
      <c r="A10" s="2">
        <v>43698</v>
      </c>
      <c r="B10" s="3">
        <v>0.36274305555555553</v>
      </c>
      <c r="C10">
        <v>316</v>
      </c>
      <c r="D10">
        <v>65.12</v>
      </c>
      <c r="E10">
        <v>28.937000000000001</v>
      </c>
      <c r="F10">
        <f t="shared" si="0"/>
        <v>530.49299999999994</v>
      </c>
      <c r="G10">
        <v>29.588999999999999</v>
      </c>
      <c r="H10">
        <v>3.2639999999999998</v>
      </c>
      <c r="I10">
        <v>559.42999999999995</v>
      </c>
    </row>
    <row r="11" spans="1:19" x14ac:dyDescent="0.3">
      <c r="A11" s="2">
        <v>43698</v>
      </c>
      <c r="B11" s="3">
        <v>0.3631712962962963</v>
      </c>
      <c r="C11">
        <v>353</v>
      </c>
      <c r="D11">
        <v>63.66</v>
      </c>
      <c r="E11">
        <v>39.097000000000001</v>
      </c>
      <c r="F11">
        <f t="shared" si="0"/>
        <v>520.33299999999997</v>
      </c>
      <c r="G11">
        <v>29.588999999999999</v>
      </c>
      <c r="H11">
        <v>3.2349999999999999</v>
      </c>
      <c r="I11">
        <v>559.42999999999995</v>
      </c>
    </row>
    <row r="12" spans="1:19" x14ac:dyDescent="0.3">
      <c r="A12" s="2">
        <v>43698</v>
      </c>
      <c r="B12" s="3">
        <v>0.3637037037037037</v>
      </c>
      <c r="C12">
        <v>399</v>
      </c>
      <c r="D12">
        <v>62.89</v>
      </c>
      <c r="E12">
        <v>48.973999999999997</v>
      </c>
      <c r="F12">
        <f t="shared" si="0"/>
        <v>510.45599999999996</v>
      </c>
      <c r="G12">
        <v>29.588999999999999</v>
      </c>
      <c r="H12">
        <v>3.2639999999999998</v>
      </c>
      <c r="I12">
        <v>559.42999999999995</v>
      </c>
    </row>
    <row r="13" spans="1:19" x14ac:dyDescent="0.3">
      <c r="A13" s="2">
        <v>43698</v>
      </c>
      <c r="B13" s="3">
        <v>0.36373842592592592</v>
      </c>
      <c r="C13">
        <v>402</v>
      </c>
      <c r="D13">
        <v>62.87</v>
      </c>
      <c r="E13">
        <v>48.976999999999997</v>
      </c>
      <c r="F13">
        <f t="shared" si="0"/>
        <v>510.45299999999997</v>
      </c>
      <c r="G13">
        <v>29.588999999999999</v>
      </c>
      <c r="H13">
        <v>3.2349999999999999</v>
      </c>
      <c r="I13">
        <v>559.42999999999995</v>
      </c>
    </row>
    <row r="14" spans="1:19" x14ac:dyDescent="0.3">
      <c r="A14" s="2">
        <v>43698</v>
      </c>
      <c r="B14" s="3">
        <v>0.36405092592592592</v>
      </c>
      <c r="C14">
        <v>429</v>
      </c>
      <c r="D14">
        <v>62.39</v>
      </c>
      <c r="E14">
        <v>58.878</v>
      </c>
      <c r="F14">
        <f t="shared" si="0"/>
        <v>500.55199999999996</v>
      </c>
      <c r="G14">
        <v>29.588999999999999</v>
      </c>
      <c r="H14">
        <v>3.2349999999999999</v>
      </c>
      <c r="I14">
        <v>559.42999999999995</v>
      </c>
    </row>
    <row r="15" spans="1:19" x14ac:dyDescent="0.3">
      <c r="A15" s="2">
        <v>43698</v>
      </c>
      <c r="B15" s="3">
        <v>0.36407407407407405</v>
      </c>
      <c r="C15">
        <v>431</v>
      </c>
      <c r="D15">
        <v>62.39</v>
      </c>
      <c r="E15">
        <v>58.863</v>
      </c>
      <c r="F15">
        <f t="shared" si="0"/>
        <v>500.56699999999995</v>
      </c>
      <c r="G15">
        <v>29.588999999999999</v>
      </c>
      <c r="H15">
        <v>3.2349999999999999</v>
      </c>
      <c r="I15">
        <v>559.42999999999995</v>
      </c>
    </row>
    <row r="16" spans="1:19" x14ac:dyDescent="0.3">
      <c r="A16" s="2">
        <v>43698</v>
      </c>
      <c r="B16" s="3">
        <v>0.36461805555555554</v>
      </c>
      <c r="C16">
        <v>478</v>
      </c>
      <c r="D16">
        <v>61.65</v>
      </c>
      <c r="E16">
        <v>69.119</v>
      </c>
      <c r="F16">
        <f t="shared" si="0"/>
        <v>490.31099999999992</v>
      </c>
      <c r="G16">
        <v>29.588999999999999</v>
      </c>
      <c r="H16">
        <v>3.2639999999999998</v>
      </c>
      <c r="I16">
        <v>559.42999999999995</v>
      </c>
    </row>
    <row r="17" spans="1:9" x14ac:dyDescent="0.3">
      <c r="A17" s="2">
        <v>43698</v>
      </c>
      <c r="B17" s="3">
        <v>0.36506944444444445</v>
      </c>
      <c r="C17">
        <v>517</v>
      </c>
      <c r="D17">
        <v>61.08</v>
      </c>
      <c r="E17">
        <v>79.052999999999997</v>
      </c>
      <c r="F17">
        <f t="shared" si="0"/>
        <v>480.37699999999995</v>
      </c>
      <c r="G17">
        <v>29.588999999999999</v>
      </c>
      <c r="H17">
        <v>3.2639999999999998</v>
      </c>
      <c r="I17">
        <v>559.42999999999995</v>
      </c>
    </row>
    <row r="18" spans="1:9" x14ac:dyDescent="0.3">
      <c r="A18" s="2">
        <v>43698</v>
      </c>
      <c r="B18" s="3">
        <v>0.36526620370370372</v>
      </c>
      <c r="C18">
        <v>534</v>
      </c>
      <c r="D18">
        <v>60.22</v>
      </c>
      <c r="E18">
        <v>89.106999999999999</v>
      </c>
      <c r="F18">
        <f t="shared" si="0"/>
        <v>470.32299999999998</v>
      </c>
      <c r="G18">
        <v>29.588999999999999</v>
      </c>
      <c r="H18">
        <v>3.2639999999999998</v>
      </c>
      <c r="I18">
        <v>559.42999999999995</v>
      </c>
    </row>
    <row r="19" spans="1:9" x14ac:dyDescent="0.3">
      <c r="A19" s="2">
        <v>43698</v>
      </c>
      <c r="B19" s="3">
        <v>0.36538194444444444</v>
      </c>
      <c r="C19">
        <v>544</v>
      </c>
      <c r="D19">
        <v>60.19</v>
      </c>
      <c r="E19">
        <v>89.048000000000002</v>
      </c>
      <c r="F19">
        <f t="shared" si="0"/>
        <v>470.38199999999995</v>
      </c>
      <c r="G19">
        <v>29.588999999999999</v>
      </c>
      <c r="H19">
        <v>3.2639999999999998</v>
      </c>
      <c r="I19">
        <v>559.42999999999995</v>
      </c>
    </row>
    <row r="20" spans="1:9" x14ac:dyDescent="0.3">
      <c r="A20" s="2">
        <v>43698</v>
      </c>
      <c r="B20" s="3">
        <v>0.36585648148148148</v>
      </c>
      <c r="C20">
        <v>585</v>
      </c>
      <c r="D20">
        <v>59.44</v>
      </c>
      <c r="E20">
        <v>98.991</v>
      </c>
      <c r="F20">
        <f t="shared" si="0"/>
        <v>460.43899999999996</v>
      </c>
      <c r="G20">
        <v>29.588999999999999</v>
      </c>
      <c r="H20">
        <v>3.2349999999999999</v>
      </c>
      <c r="I20">
        <v>559.42999999999995</v>
      </c>
    </row>
    <row r="21" spans="1:9" x14ac:dyDescent="0.3">
      <c r="A21" s="2">
        <v>43698</v>
      </c>
      <c r="B21" s="3">
        <v>0.36634259259259255</v>
      </c>
      <c r="C21">
        <v>627</v>
      </c>
      <c r="D21">
        <v>58.49</v>
      </c>
      <c r="E21">
        <v>108.998</v>
      </c>
      <c r="F21">
        <f t="shared" si="0"/>
        <v>450.43199999999996</v>
      </c>
      <c r="G21">
        <v>29.588999999999999</v>
      </c>
      <c r="H21">
        <v>3.2639999999999998</v>
      </c>
      <c r="I21">
        <v>559.42999999999995</v>
      </c>
    </row>
    <row r="22" spans="1:9" x14ac:dyDescent="0.3">
      <c r="A22" s="2">
        <v>43698</v>
      </c>
      <c r="B22" s="3">
        <v>0.36648148148148146</v>
      </c>
      <c r="C22">
        <v>639</v>
      </c>
      <c r="D22">
        <v>58.43</v>
      </c>
      <c r="E22">
        <v>109.05500000000001</v>
      </c>
      <c r="F22">
        <f t="shared" si="0"/>
        <v>450.37499999999994</v>
      </c>
      <c r="G22">
        <v>29.588999999999999</v>
      </c>
      <c r="H22">
        <v>3.2639999999999998</v>
      </c>
      <c r="I22">
        <v>559.42999999999995</v>
      </c>
    </row>
    <row r="23" spans="1:9" x14ac:dyDescent="0.3">
      <c r="A23" s="2">
        <v>43698</v>
      </c>
      <c r="B23" s="3">
        <v>0.36710648148148151</v>
      </c>
      <c r="C23">
        <v>693</v>
      </c>
      <c r="D23">
        <v>57.57</v>
      </c>
      <c r="E23">
        <v>118.88800000000001</v>
      </c>
      <c r="F23">
        <f t="shared" si="0"/>
        <v>440.54199999999992</v>
      </c>
      <c r="G23">
        <v>29.588999999999999</v>
      </c>
      <c r="H23">
        <v>3.2639999999999998</v>
      </c>
      <c r="I23">
        <v>559.42999999999995</v>
      </c>
    </row>
    <row r="24" spans="1:9" x14ac:dyDescent="0.3">
      <c r="A24" s="2">
        <v>43698</v>
      </c>
      <c r="B24" s="3">
        <v>0.3674189814814815</v>
      </c>
      <c r="C24">
        <v>720</v>
      </c>
      <c r="D24">
        <v>57.56</v>
      </c>
      <c r="E24">
        <v>118.947</v>
      </c>
      <c r="F24">
        <f t="shared" si="0"/>
        <v>440.48299999999995</v>
      </c>
      <c r="G24">
        <v>29.588999999999999</v>
      </c>
      <c r="H24">
        <v>3.2349999999999999</v>
      </c>
      <c r="I24">
        <v>559.42999999999995</v>
      </c>
    </row>
    <row r="25" spans="1:9" x14ac:dyDescent="0.3">
      <c r="A25" s="2">
        <v>43698</v>
      </c>
      <c r="B25" s="3">
        <v>0.36773148148148144</v>
      </c>
      <c r="C25">
        <v>747</v>
      </c>
      <c r="D25">
        <v>57.03</v>
      </c>
      <c r="E25">
        <v>129.05199999999999</v>
      </c>
      <c r="F25">
        <f t="shared" si="0"/>
        <v>430.37799999999993</v>
      </c>
      <c r="G25">
        <v>29.588999999999999</v>
      </c>
      <c r="H25">
        <v>3.2639999999999998</v>
      </c>
      <c r="I25">
        <v>559.42999999999995</v>
      </c>
    </row>
    <row r="26" spans="1:9" x14ac:dyDescent="0.3">
      <c r="A26" s="2">
        <v>43698</v>
      </c>
      <c r="B26" s="3">
        <v>0.36812500000000004</v>
      </c>
      <c r="C26">
        <v>781</v>
      </c>
      <c r="D26">
        <v>56.5</v>
      </c>
      <c r="E26">
        <v>139.01599999999999</v>
      </c>
      <c r="F26">
        <f t="shared" si="0"/>
        <v>420.41399999999999</v>
      </c>
      <c r="G26">
        <v>29.588999999999999</v>
      </c>
      <c r="H26">
        <v>3.2639999999999998</v>
      </c>
      <c r="I26">
        <v>559.42999999999995</v>
      </c>
    </row>
    <row r="27" spans="1:9" x14ac:dyDescent="0.3">
      <c r="A27" s="2">
        <v>43698</v>
      </c>
      <c r="B27" s="3">
        <v>0.36827546296296299</v>
      </c>
      <c r="C27">
        <v>794</v>
      </c>
      <c r="D27">
        <v>56.51</v>
      </c>
      <c r="E27">
        <v>139.071</v>
      </c>
      <c r="F27">
        <f t="shared" si="0"/>
        <v>420.35899999999992</v>
      </c>
      <c r="G27">
        <v>29.588999999999999</v>
      </c>
      <c r="H27">
        <v>3.2349999999999999</v>
      </c>
      <c r="I27">
        <v>559.42999999999995</v>
      </c>
    </row>
    <row r="28" spans="1:9" x14ac:dyDescent="0.3">
      <c r="A28" s="2">
        <v>43698</v>
      </c>
      <c r="B28" s="3">
        <v>0.36874999999999997</v>
      </c>
      <c r="C28">
        <v>835</v>
      </c>
      <c r="D28">
        <v>56.09</v>
      </c>
      <c r="E28">
        <v>149.09899999999999</v>
      </c>
      <c r="F28">
        <f t="shared" si="0"/>
        <v>410.33099999999996</v>
      </c>
      <c r="G28">
        <v>29.588999999999999</v>
      </c>
      <c r="H28">
        <v>3.2349999999999999</v>
      </c>
      <c r="I28">
        <v>559.42999999999995</v>
      </c>
    </row>
    <row r="29" spans="1:9" x14ac:dyDescent="0.3">
      <c r="A29" s="2">
        <v>43698</v>
      </c>
      <c r="B29" s="3">
        <v>0.36880787037037038</v>
      </c>
      <c r="C29">
        <v>840</v>
      </c>
      <c r="D29">
        <v>56.08</v>
      </c>
      <c r="E29">
        <v>149.11699999999999</v>
      </c>
      <c r="F29">
        <f t="shared" si="0"/>
        <v>410.31299999999999</v>
      </c>
      <c r="G29">
        <v>29.588999999999999</v>
      </c>
      <c r="H29">
        <v>3.2639999999999998</v>
      </c>
      <c r="I29">
        <v>559.42999999999995</v>
      </c>
    </row>
    <row r="30" spans="1:9" x14ac:dyDescent="0.3">
      <c r="A30" s="2">
        <v>43698</v>
      </c>
      <c r="B30" s="3">
        <v>0.36929398148148151</v>
      </c>
      <c r="C30">
        <v>882</v>
      </c>
      <c r="D30">
        <v>55.84</v>
      </c>
      <c r="E30">
        <v>158.96</v>
      </c>
      <c r="F30">
        <f t="shared" si="0"/>
        <v>400.46999999999991</v>
      </c>
      <c r="G30">
        <v>29.588999999999999</v>
      </c>
      <c r="H30">
        <v>3.2639999999999998</v>
      </c>
      <c r="I30">
        <v>559.42999999999995</v>
      </c>
    </row>
    <row r="31" spans="1:9" x14ac:dyDescent="0.3">
      <c r="A31" s="2">
        <v>43698</v>
      </c>
      <c r="B31" s="3">
        <v>0.36972222222222223</v>
      </c>
      <c r="C31">
        <v>919</v>
      </c>
      <c r="D31">
        <v>55.55</v>
      </c>
      <c r="E31">
        <v>168.965</v>
      </c>
      <c r="F31">
        <f t="shared" si="0"/>
        <v>390.46499999999992</v>
      </c>
      <c r="G31">
        <v>29.588999999999999</v>
      </c>
      <c r="H31">
        <v>3.2639999999999998</v>
      </c>
      <c r="I31">
        <v>559.42999999999995</v>
      </c>
    </row>
    <row r="32" spans="1:9" x14ac:dyDescent="0.3">
      <c r="A32" s="2">
        <v>43698</v>
      </c>
      <c r="B32" s="3">
        <v>0.37000000000000005</v>
      </c>
      <c r="C32">
        <v>943</v>
      </c>
      <c r="D32">
        <v>55.14</v>
      </c>
      <c r="E32">
        <v>178.90199999999999</v>
      </c>
      <c r="F32">
        <f t="shared" si="0"/>
        <v>380.52799999999996</v>
      </c>
      <c r="G32">
        <v>29.588999999999999</v>
      </c>
      <c r="H32">
        <v>3.2639999999999998</v>
      </c>
      <c r="I32">
        <v>559.42999999999995</v>
      </c>
    </row>
    <row r="33" spans="1:9" x14ac:dyDescent="0.3">
      <c r="A33" s="2">
        <v>43698</v>
      </c>
      <c r="B33" s="3">
        <v>0.3704513888888889</v>
      </c>
      <c r="C33">
        <v>982</v>
      </c>
      <c r="D33">
        <v>54.7</v>
      </c>
      <c r="E33">
        <v>189.01300000000001</v>
      </c>
      <c r="F33">
        <f t="shared" si="0"/>
        <v>370.41699999999992</v>
      </c>
      <c r="G33">
        <v>29.588999999999999</v>
      </c>
      <c r="H33">
        <v>3.2639999999999998</v>
      </c>
      <c r="I33">
        <v>559.42999999999995</v>
      </c>
    </row>
    <row r="34" spans="1:9" x14ac:dyDescent="0.3">
      <c r="A34" s="2">
        <v>43698</v>
      </c>
      <c r="B34" s="3">
        <v>0.37059027777777781</v>
      </c>
      <c r="C34">
        <v>994</v>
      </c>
      <c r="D34">
        <v>54.68</v>
      </c>
      <c r="E34">
        <v>189.05099999999999</v>
      </c>
      <c r="F34">
        <f t="shared" si="0"/>
        <v>370.37899999999996</v>
      </c>
      <c r="G34">
        <v>29.588999999999999</v>
      </c>
      <c r="H34">
        <v>3.2639999999999998</v>
      </c>
      <c r="I34">
        <v>559.42999999999995</v>
      </c>
    </row>
    <row r="35" spans="1:9" x14ac:dyDescent="0.3">
      <c r="A35" s="2">
        <v>43698</v>
      </c>
      <c r="B35" s="3">
        <v>0.37093749999999998</v>
      </c>
      <c r="C35">
        <v>1024</v>
      </c>
      <c r="D35">
        <v>53.93</v>
      </c>
      <c r="E35">
        <v>198.91</v>
      </c>
      <c r="F35">
        <f t="shared" si="0"/>
        <v>360.52</v>
      </c>
      <c r="G35">
        <v>29.588999999999999</v>
      </c>
      <c r="H35">
        <v>3.2639999999999998</v>
      </c>
      <c r="I35">
        <v>559.42999999999995</v>
      </c>
    </row>
    <row r="36" spans="1:9" x14ac:dyDescent="0.3">
      <c r="A36" s="2">
        <v>43698</v>
      </c>
      <c r="B36" s="3">
        <v>0.3709837962962963</v>
      </c>
      <c r="C36">
        <v>1028</v>
      </c>
      <c r="D36">
        <v>53.95</v>
      </c>
      <c r="E36">
        <v>199.01300000000001</v>
      </c>
      <c r="F36">
        <f t="shared" si="0"/>
        <v>360.41699999999992</v>
      </c>
      <c r="G36">
        <v>29.588999999999999</v>
      </c>
      <c r="H36">
        <v>3.2639999999999998</v>
      </c>
      <c r="I36">
        <v>559.42999999999995</v>
      </c>
    </row>
    <row r="37" spans="1:9" x14ac:dyDescent="0.3">
      <c r="A37" s="2">
        <v>43698</v>
      </c>
      <c r="B37" s="3">
        <v>0.37123842592592587</v>
      </c>
      <c r="C37">
        <v>1050</v>
      </c>
      <c r="D37">
        <v>52.55</v>
      </c>
      <c r="E37">
        <v>209.02799999999999</v>
      </c>
      <c r="F37">
        <f t="shared" si="0"/>
        <v>350.40199999999993</v>
      </c>
      <c r="G37">
        <v>29.588999999999999</v>
      </c>
      <c r="H37">
        <v>3.2639999999999998</v>
      </c>
      <c r="I37">
        <v>559.42999999999995</v>
      </c>
    </row>
    <row r="38" spans="1:9" x14ac:dyDescent="0.3">
      <c r="A38" s="2">
        <v>43698</v>
      </c>
      <c r="B38" s="3">
        <v>0.37166666666666665</v>
      </c>
      <c r="C38">
        <v>1087</v>
      </c>
      <c r="D38">
        <v>51.34</v>
      </c>
      <c r="E38">
        <v>218.953</v>
      </c>
      <c r="F38">
        <f t="shared" si="0"/>
        <v>340.47699999999998</v>
      </c>
      <c r="G38">
        <v>29.588999999999999</v>
      </c>
      <c r="H38">
        <v>3.2639999999999998</v>
      </c>
      <c r="I38">
        <v>559.42999999999995</v>
      </c>
    </row>
    <row r="39" spans="1:9" x14ac:dyDescent="0.3">
      <c r="A39" s="2">
        <v>43698</v>
      </c>
      <c r="B39" s="3">
        <v>0.37276620370370367</v>
      </c>
      <c r="C39">
        <v>1182</v>
      </c>
      <c r="D39">
        <v>50.84</v>
      </c>
      <c r="E39">
        <v>220.595</v>
      </c>
      <c r="F39">
        <f t="shared" si="0"/>
        <v>338.83499999999992</v>
      </c>
      <c r="G39">
        <v>29.588999999999999</v>
      </c>
      <c r="H39">
        <v>3.2349999999999999</v>
      </c>
      <c r="I39">
        <v>559.42999999999995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BD4E-D32A-4EDE-92F1-5DAEBF2DA439}">
  <sheetPr codeName="Sheet62"/>
  <dimension ref="A1:S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43727</v>
      </c>
      <c r="B2" s="3">
        <v>0.44754629629629633</v>
      </c>
      <c r="C2">
        <v>152</v>
      </c>
      <c r="D2">
        <v>73.489999999999995</v>
      </c>
      <c r="E2">
        <v>1.0640000000000001</v>
      </c>
      <c r="F2">
        <v>29.588999999999999</v>
      </c>
      <c r="G2">
        <v>3.2639999999999998</v>
      </c>
      <c r="H2">
        <v>547.37</v>
      </c>
      <c r="I2">
        <f>H2-E2</f>
        <v>546.30600000000004</v>
      </c>
      <c r="J2">
        <v>382.541</v>
      </c>
      <c r="K2">
        <v>-1</v>
      </c>
      <c r="L2">
        <v>2530</v>
      </c>
      <c r="M2">
        <v>387</v>
      </c>
      <c r="N2">
        <v>2205</v>
      </c>
      <c r="O2">
        <v>0</v>
      </c>
      <c r="P2">
        <v>400</v>
      </c>
      <c r="Q2">
        <v>36</v>
      </c>
      <c r="R2">
        <v>0.27</v>
      </c>
      <c r="S2">
        <v>0</v>
      </c>
    </row>
    <row r="3" spans="1:19" x14ac:dyDescent="0.3">
      <c r="A3" s="2">
        <v>43727</v>
      </c>
      <c r="B3" s="3">
        <v>0.44799768518518518</v>
      </c>
      <c r="C3">
        <v>191</v>
      </c>
      <c r="D3">
        <v>73.39</v>
      </c>
      <c r="E3">
        <v>3.964</v>
      </c>
      <c r="F3">
        <v>29.588999999999999</v>
      </c>
      <c r="G3">
        <v>3.2349999999999999</v>
      </c>
      <c r="H3">
        <v>547.37</v>
      </c>
      <c r="I3">
        <f t="shared" ref="I3:I27" si="0">H3-E3</f>
        <v>543.40599999999995</v>
      </c>
    </row>
    <row r="4" spans="1:19" x14ac:dyDescent="0.3">
      <c r="A4" s="2">
        <v>43727</v>
      </c>
      <c r="B4" s="3">
        <v>0.44817129629629626</v>
      </c>
      <c r="C4">
        <v>206</v>
      </c>
      <c r="D4">
        <v>73.27</v>
      </c>
      <c r="E4">
        <v>7.08</v>
      </c>
      <c r="F4">
        <v>29.588999999999999</v>
      </c>
      <c r="G4">
        <v>3.2349999999999999</v>
      </c>
      <c r="H4">
        <v>547.37</v>
      </c>
      <c r="I4">
        <f t="shared" si="0"/>
        <v>540.29</v>
      </c>
    </row>
    <row r="5" spans="1:19" x14ac:dyDescent="0.3">
      <c r="A5" s="2">
        <v>43727</v>
      </c>
      <c r="B5" s="3">
        <v>0.44850694444444444</v>
      </c>
      <c r="C5">
        <v>235</v>
      </c>
      <c r="D5">
        <v>73.150000000000006</v>
      </c>
      <c r="E5">
        <v>10.098000000000001</v>
      </c>
      <c r="F5">
        <v>29.588999999999999</v>
      </c>
      <c r="G5">
        <v>3.2050000000000001</v>
      </c>
      <c r="H5">
        <v>547.37</v>
      </c>
      <c r="I5">
        <f t="shared" si="0"/>
        <v>537.27200000000005</v>
      </c>
    </row>
    <row r="6" spans="1:19" x14ac:dyDescent="0.3">
      <c r="A6" s="2">
        <v>43727</v>
      </c>
      <c r="B6" s="3">
        <v>0.44892361111111106</v>
      </c>
      <c r="C6">
        <v>271</v>
      </c>
      <c r="D6">
        <v>73.069999999999993</v>
      </c>
      <c r="E6">
        <v>13.084</v>
      </c>
      <c r="F6">
        <v>29.588999999999999</v>
      </c>
      <c r="G6">
        <v>3.2050000000000001</v>
      </c>
      <c r="H6">
        <v>547.37</v>
      </c>
      <c r="I6">
        <f t="shared" si="0"/>
        <v>534.28600000000006</v>
      </c>
    </row>
    <row r="7" spans="1:19" x14ac:dyDescent="0.3">
      <c r="A7" s="2">
        <v>43727</v>
      </c>
      <c r="B7" s="3">
        <v>0.44943287037037033</v>
      </c>
      <c r="C7">
        <v>315</v>
      </c>
      <c r="D7">
        <v>72.989999999999995</v>
      </c>
      <c r="E7">
        <v>16.003</v>
      </c>
      <c r="F7">
        <v>29.588999999999999</v>
      </c>
      <c r="G7">
        <v>3.2349999999999999</v>
      </c>
      <c r="H7">
        <v>547.37</v>
      </c>
      <c r="I7">
        <f t="shared" si="0"/>
        <v>531.36699999999996</v>
      </c>
    </row>
    <row r="8" spans="1:19" x14ac:dyDescent="0.3">
      <c r="A8" s="2">
        <v>43727</v>
      </c>
      <c r="B8" s="3">
        <v>0.44991898148148146</v>
      </c>
      <c r="C8">
        <v>357</v>
      </c>
      <c r="D8">
        <v>72.95</v>
      </c>
      <c r="E8">
        <v>19.186</v>
      </c>
      <c r="F8">
        <v>29.588999999999999</v>
      </c>
      <c r="G8">
        <v>3.2050000000000001</v>
      </c>
      <c r="H8">
        <v>547.37</v>
      </c>
      <c r="I8">
        <f t="shared" si="0"/>
        <v>528.18399999999997</v>
      </c>
    </row>
    <row r="9" spans="1:19" x14ac:dyDescent="0.3">
      <c r="A9" s="2">
        <v>43727</v>
      </c>
      <c r="B9" s="3">
        <v>0.45021990740740742</v>
      </c>
      <c r="C9">
        <v>383</v>
      </c>
      <c r="D9">
        <v>72.91</v>
      </c>
      <c r="E9">
        <v>21.015999999999998</v>
      </c>
      <c r="F9">
        <v>29.588999999999999</v>
      </c>
      <c r="G9">
        <v>3.2050000000000001</v>
      </c>
      <c r="H9">
        <v>547.37</v>
      </c>
      <c r="I9">
        <f t="shared" si="0"/>
        <v>526.35400000000004</v>
      </c>
    </row>
    <row r="10" spans="1:19" x14ac:dyDescent="0.3">
      <c r="A10" s="2">
        <v>43727</v>
      </c>
      <c r="B10" s="3">
        <v>0.4505439814814815</v>
      </c>
      <c r="C10">
        <v>411</v>
      </c>
      <c r="D10">
        <v>70.989999999999995</v>
      </c>
      <c r="E10">
        <v>24.077999999999999</v>
      </c>
      <c r="F10">
        <v>29.588999999999999</v>
      </c>
      <c r="G10">
        <v>3.1760000000000002</v>
      </c>
      <c r="H10">
        <v>547.37</v>
      </c>
      <c r="I10">
        <f t="shared" si="0"/>
        <v>523.29200000000003</v>
      </c>
    </row>
    <row r="11" spans="1:19" x14ac:dyDescent="0.3">
      <c r="A11" s="2">
        <v>43727</v>
      </c>
      <c r="B11" s="3">
        <v>0.45072916666666668</v>
      </c>
      <c r="C11">
        <v>427</v>
      </c>
      <c r="D11">
        <v>68.72</v>
      </c>
      <c r="E11">
        <v>27.126999999999999</v>
      </c>
      <c r="F11">
        <v>29.588999999999999</v>
      </c>
      <c r="G11">
        <v>3.2050000000000001</v>
      </c>
      <c r="H11">
        <v>547.37</v>
      </c>
      <c r="I11">
        <f t="shared" si="0"/>
        <v>520.24300000000005</v>
      </c>
    </row>
    <row r="12" spans="1:19" x14ac:dyDescent="0.3">
      <c r="A12" s="2">
        <v>43727</v>
      </c>
      <c r="B12" s="3">
        <v>0.45129629629629631</v>
      </c>
      <c r="C12">
        <v>476</v>
      </c>
      <c r="D12">
        <v>67.75</v>
      </c>
      <c r="E12">
        <v>30.106000000000002</v>
      </c>
      <c r="F12">
        <v>29.588999999999999</v>
      </c>
      <c r="G12">
        <v>3.2349999999999999</v>
      </c>
      <c r="H12">
        <v>547.37</v>
      </c>
      <c r="I12">
        <f t="shared" si="0"/>
        <v>517.26400000000001</v>
      </c>
    </row>
    <row r="13" spans="1:19" x14ac:dyDescent="0.3">
      <c r="A13" s="2">
        <v>43727</v>
      </c>
      <c r="B13" s="3">
        <v>0.45150462962962962</v>
      </c>
      <c r="C13">
        <v>494</v>
      </c>
      <c r="D13">
        <v>66.22</v>
      </c>
      <c r="E13">
        <v>40.064</v>
      </c>
      <c r="F13">
        <v>29.588999999999999</v>
      </c>
      <c r="G13">
        <v>3.2050000000000001</v>
      </c>
      <c r="H13">
        <v>547.37</v>
      </c>
      <c r="I13">
        <f t="shared" si="0"/>
        <v>507.30599999999998</v>
      </c>
    </row>
    <row r="14" spans="1:19" x14ac:dyDescent="0.3">
      <c r="A14" s="2">
        <v>43727</v>
      </c>
      <c r="B14" s="3">
        <v>0.45208333333333334</v>
      </c>
      <c r="C14">
        <v>544</v>
      </c>
      <c r="D14">
        <v>65.55</v>
      </c>
      <c r="E14">
        <v>50.103000000000002</v>
      </c>
      <c r="F14">
        <v>29.588999999999999</v>
      </c>
      <c r="G14">
        <v>3.2349999999999999</v>
      </c>
      <c r="H14">
        <v>547.37</v>
      </c>
      <c r="I14">
        <f t="shared" si="0"/>
        <v>497.267</v>
      </c>
    </row>
    <row r="15" spans="1:19" x14ac:dyDescent="0.3">
      <c r="A15" s="2">
        <v>43727</v>
      </c>
      <c r="B15" s="3">
        <v>0.45240740740740742</v>
      </c>
      <c r="C15">
        <v>572</v>
      </c>
      <c r="D15">
        <v>64.87</v>
      </c>
      <c r="E15">
        <v>60.143999999999998</v>
      </c>
      <c r="F15">
        <v>29.588999999999999</v>
      </c>
      <c r="G15">
        <v>3.2050000000000001</v>
      </c>
      <c r="H15">
        <v>547.37</v>
      </c>
      <c r="I15">
        <f t="shared" si="0"/>
        <v>487.226</v>
      </c>
    </row>
    <row r="16" spans="1:19" x14ac:dyDescent="0.3">
      <c r="A16" s="2">
        <v>43727</v>
      </c>
      <c r="B16" s="3">
        <v>0.45285879629629627</v>
      </c>
      <c r="C16">
        <v>611</v>
      </c>
      <c r="D16">
        <v>64.099999999999994</v>
      </c>
      <c r="E16">
        <v>70.126999999999995</v>
      </c>
      <c r="F16">
        <v>29.588999999999999</v>
      </c>
      <c r="G16">
        <v>3.2050000000000001</v>
      </c>
      <c r="H16">
        <v>547.37</v>
      </c>
      <c r="I16">
        <f t="shared" si="0"/>
        <v>477.24299999999999</v>
      </c>
    </row>
    <row r="17" spans="1:9" x14ac:dyDescent="0.3">
      <c r="A17" s="2">
        <v>43727</v>
      </c>
      <c r="B17" s="3">
        <v>0.45328703703703704</v>
      </c>
      <c r="C17">
        <v>648</v>
      </c>
      <c r="D17">
        <v>62.95</v>
      </c>
      <c r="E17">
        <v>80.066000000000003</v>
      </c>
      <c r="F17">
        <v>29.588999999999999</v>
      </c>
      <c r="G17">
        <v>3.2349999999999999</v>
      </c>
      <c r="H17">
        <v>547.37</v>
      </c>
      <c r="I17">
        <f t="shared" si="0"/>
        <v>467.30399999999997</v>
      </c>
    </row>
    <row r="18" spans="1:9" x14ac:dyDescent="0.3">
      <c r="A18" s="2">
        <v>43727</v>
      </c>
      <c r="B18" s="3">
        <v>0.45376157407407408</v>
      </c>
      <c r="C18">
        <v>689</v>
      </c>
      <c r="D18">
        <v>61.57</v>
      </c>
      <c r="E18">
        <v>90.144999999999996</v>
      </c>
      <c r="F18">
        <v>29.588999999999999</v>
      </c>
      <c r="G18">
        <v>3.2349999999999999</v>
      </c>
      <c r="H18">
        <v>547.37</v>
      </c>
      <c r="I18">
        <f t="shared" si="0"/>
        <v>457.22500000000002</v>
      </c>
    </row>
    <row r="19" spans="1:9" x14ac:dyDescent="0.3">
      <c r="A19" s="2">
        <v>43727</v>
      </c>
      <c r="B19" s="3">
        <v>0.45500000000000002</v>
      </c>
      <c r="C19">
        <v>796</v>
      </c>
      <c r="D19">
        <v>60.44</v>
      </c>
      <c r="E19">
        <v>100.021</v>
      </c>
      <c r="F19">
        <v>29.588999999999999</v>
      </c>
      <c r="G19">
        <v>3.2050000000000001</v>
      </c>
      <c r="H19">
        <v>547.37</v>
      </c>
      <c r="I19">
        <f t="shared" si="0"/>
        <v>447.34899999999999</v>
      </c>
    </row>
    <row r="20" spans="1:9" x14ac:dyDescent="0.3">
      <c r="A20" s="2">
        <v>43727</v>
      </c>
      <c r="B20" s="3">
        <v>0.45601851851851855</v>
      </c>
      <c r="C20">
        <v>884</v>
      </c>
      <c r="D20">
        <v>58.77</v>
      </c>
      <c r="E20">
        <v>109.523</v>
      </c>
      <c r="F20">
        <v>29.588999999999999</v>
      </c>
      <c r="G20">
        <v>3.2349999999999999</v>
      </c>
      <c r="H20">
        <v>547.37</v>
      </c>
      <c r="I20">
        <f t="shared" si="0"/>
        <v>437.84699999999998</v>
      </c>
    </row>
    <row r="21" spans="1:9" x14ac:dyDescent="0.3">
      <c r="A21" s="2">
        <v>43727</v>
      </c>
      <c r="B21" s="3">
        <v>0.45650462962962962</v>
      </c>
      <c r="C21">
        <v>926</v>
      </c>
      <c r="D21">
        <v>57.84</v>
      </c>
      <c r="E21">
        <v>119.852</v>
      </c>
      <c r="F21">
        <v>29.588999999999999</v>
      </c>
      <c r="G21">
        <v>3.2349999999999999</v>
      </c>
      <c r="H21">
        <v>547.37</v>
      </c>
      <c r="I21">
        <f t="shared" si="0"/>
        <v>427.51800000000003</v>
      </c>
    </row>
    <row r="22" spans="1:9" x14ac:dyDescent="0.3">
      <c r="A22" s="2">
        <v>43727</v>
      </c>
      <c r="B22" s="3">
        <v>0.45704861111111111</v>
      </c>
      <c r="C22">
        <v>973</v>
      </c>
      <c r="D22">
        <v>57.35</v>
      </c>
      <c r="E22">
        <v>130.08799999999999</v>
      </c>
      <c r="F22">
        <v>29.588999999999999</v>
      </c>
      <c r="G22">
        <v>3.2349999999999999</v>
      </c>
      <c r="H22">
        <v>547.37</v>
      </c>
      <c r="I22">
        <f t="shared" si="0"/>
        <v>417.28200000000004</v>
      </c>
    </row>
    <row r="23" spans="1:9" x14ac:dyDescent="0.3">
      <c r="A23" s="2">
        <v>43727</v>
      </c>
      <c r="B23" s="3">
        <v>0.45776620370370374</v>
      </c>
      <c r="C23">
        <v>1035</v>
      </c>
      <c r="D23">
        <v>56.67</v>
      </c>
      <c r="E23">
        <v>139.83099999999999</v>
      </c>
      <c r="F23">
        <v>29.588999999999999</v>
      </c>
      <c r="G23">
        <v>3.2050000000000001</v>
      </c>
      <c r="H23">
        <v>547.37</v>
      </c>
      <c r="I23">
        <f t="shared" si="0"/>
        <v>407.53899999999999</v>
      </c>
    </row>
    <row r="24" spans="1:9" x14ac:dyDescent="0.3">
      <c r="A24" s="2">
        <v>43727</v>
      </c>
      <c r="B24" s="3">
        <v>0.45833333333333331</v>
      </c>
      <c r="C24">
        <v>1084</v>
      </c>
      <c r="D24">
        <v>56.31</v>
      </c>
      <c r="E24">
        <v>149.47800000000001</v>
      </c>
      <c r="F24">
        <v>29.588999999999999</v>
      </c>
      <c r="G24">
        <v>3.2349999999999999</v>
      </c>
      <c r="H24">
        <v>547.37</v>
      </c>
      <c r="I24">
        <f t="shared" si="0"/>
        <v>397.892</v>
      </c>
    </row>
    <row r="25" spans="1:9" x14ac:dyDescent="0.3">
      <c r="A25" s="2">
        <v>43727</v>
      </c>
      <c r="B25" s="3">
        <v>0.45906249999999998</v>
      </c>
      <c r="C25">
        <v>1147</v>
      </c>
      <c r="D25">
        <v>55.76</v>
      </c>
      <c r="E25">
        <v>158.86600000000001</v>
      </c>
      <c r="F25">
        <v>29.588999999999999</v>
      </c>
      <c r="G25">
        <v>3.2050000000000001</v>
      </c>
      <c r="H25">
        <v>547.37</v>
      </c>
      <c r="I25">
        <f t="shared" si="0"/>
        <v>388.50400000000002</v>
      </c>
    </row>
    <row r="26" spans="1:9" x14ac:dyDescent="0.3">
      <c r="A26" s="2">
        <v>43727</v>
      </c>
      <c r="B26" s="3">
        <v>0.45951388888888894</v>
      </c>
      <c r="C26">
        <v>1186</v>
      </c>
      <c r="D26">
        <v>55.47</v>
      </c>
      <c r="E26">
        <v>169.596</v>
      </c>
      <c r="F26">
        <v>29.588999999999999</v>
      </c>
      <c r="G26">
        <v>3.2050000000000001</v>
      </c>
      <c r="H26">
        <v>547.37</v>
      </c>
      <c r="I26">
        <f t="shared" si="0"/>
        <v>377.774</v>
      </c>
    </row>
    <row r="27" spans="1:9" x14ac:dyDescent="0.3">
      <c r="A27" s="2">
        <v>43727</v>
      </c>
      <c r="B27" s="3">
        <v>0.46109953703703704</v>
      </c>
      <c r="C27">
        <v>1323</v>
      </c>
      <c r="D27">
        <v>55.61</v>
      </c>
      <c r="E27">
        <v>163.67599999999999</v>
      </c>
      <c r="F27">
        <v>29.588999999999999</v>
      </c>
      <c r="G27">
        <v>3.2349999999999999</v>
      </c>
      <c r="H27">
        <v>547.37</v>
      </c>
      <c r="I27">
        <f t="shared" si="0"/>
        <v>383.69400000000002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47A3-6757-40DB-992B-DC0C797A859E}">
  <sheetPr codeName="Sheet63"/>
  <dimension ref="A1:S5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43809</v>
      </c>
      <c r="B2" s="3">
        <v>0.56086805555555552</v>
      </c>
      <c r="C2">
        <v>37</v>
      </c>
      <c r="D2">
        <v>57.78</v>
      </c>
      <c r="E2">
        <v>1.042</v>
      </c>
      <c r="F2">
        <v>29.588999999999999</v>
      </c>
      <c r="G2">
        <v>3.323</v>
      </c>
      <c r="H2">
        <v>506.01</v>
      </c>
      <c r="I2">
        <f>H2-E2</f>
        <v>504.96800000000002</v>
      </c>
      <c r="J2">
        <v>233.76</v>
      </c>
      <c r="K2">
        <v>0.2</v>
      </c>
      <c r="L2">
        <v>790</v>
      </c>
      <c r="M2">
        <v>0</v>
      </c>
      <c r="N2">
        <v>268</v>
      </c>
      <c r="O2">
        <v>0</v>
      </c>
      <c r="P2">
        <v>410</v>
      </c>
      <c r="Q2">
        <v>3</v>
      </c>
      <c r="R2">
        <v>0.03</v>
      </c>
      <c r="S2">
        <v>0</v>
      </c>
    </row>
    <row r="3" spans="1:19" x14ac:dyDescent="0.3">
      <c r="A3" s="2">
        <v>43809</v>
      </c>
      <c r="B3" s="3">
        <v>0.56141203703703701</v>
      </c>
      <c r="C3">
        <v>84</v>
      </c>
      <c r="D3">
        <v>57.57</v>
      </c>
      <c r="E3">
        <v>4.0720000000000001</v>
      </c>
      <c r="F3">
        <v>29.588999999999999</v>
      </c>
      <c r="G3">
        <v>3.294</v>
      </c>
      <c r="H3">
        <v>506.01</v>
      </c>
      <c r="I3">
        <f t="shared" ref="I3:I50" si="0">H3-E3</f>
        <v>501.93799999999999</v>
      </c>
    </row>
    <row r="4" spans="1:19" x14ac:dyDescent="0.3">
      <c r="A4" s="2">
        <v>43809</v>
      </c>
      <c r="B4" s="3">
        <v>0.56180555555555556</v>
      </c>
      <c r="C4">
        <v>118</v>
      </c>
      <c r="D4">
        <v>57.32</v>
      </c>
      <c r="E4">
        <v>7.0810000000000004</v>
      </c>
      <c r="F4">
        <v>29.588999999999999</v>
      </c>
      <c r="G4">
        <v>3.2639999999999998</v>
      </c>
      <c r="H4">
        <v>506.01</v>
      </c>
      <c r="I4">
        <f t="shared" si="0"/>
        <v>498.92899999999997</v>
      </c>
    </row>
    <row r="5" spans="1:19" x14ac:dyDescent="0.3">
      <c r="A5" s="2">
        <v>43809</v>
      </c>
      <c r="B5" s="3">
        <v>0.56204861111111104</v>
      </c>
      <c r="C5">
        <v>139</v>
      </c>
      <c r="D5">
        <v>57.26</v>
      </c>
      <c r="E5">
        <v>10.1</v>
      </c>
      <c r="F5">
        <v>29.588999999999999</v>
      </c>
      <c r="G5">
        <v>3.294</v>
      </c>
      <c r="H5">
        <v>506.01</v>
      </c>
      <c r="I5">
        <f t="shared" si="0"/>
        <v>495.90999999999997</v>
      </c>
    </row>
    <row r="6" spans="1:19" x14ac:dyDescent="0.3">
      <c r="A6" s="2">
        <v>43809</v>
      </c>
      <c r="B6" s="3">
        <v>0.56240740740740736</v>
      </c>
      <c r="C6">
        <v>170</v>
      </c>
      <c r="D6">
        <v>57.21</v>
      </c>
      <c r="E6">
        <v>13.087</v>
      </c>
      <c r="F6">
        <v>29.588999999999999</v>
      </c>
      <c r="G6">
        <v>3.2639999999999998</v>
      </c>
      <c r="H6">
        <v>506.01</v>
      </c>
      <c r="I6">
        <f t="shared" si="0"/>
        <v>492.923</v>
      </c>
    </row>
    <row r="7" spans="1:19" x14ac:dyDescent="0.3">
      <c r="A7" s="2">
        <v>43809</v>
      </c>
      <c r="B7" s="3">
        <v>0.56267361111111114</v>
      </c>
      <c r="C7">
        <v>193</v>
      </c>
      <c r="D7">
        <v>57.2</v>
      </c>
      <c r="E7">
        <v>16.108000000000001</v>
      </c>
      <c r="F7">
        <v>29.588999999999999</v>
      </c>
      <c r="G7">
        <v>3.294</v>
      </c>
      <c r="H7">
        <v>506.01</v>
      </c>
      <c r="I7">
        <f t="shared" si="0"/>
        <v>489.90199999999999</v>
      </c>
    </row>
    <row r="8" spans="1:19" x14ac:dyDescent="0.3">
      <c r="A8" s="2">
        <v>43809</v>
      </c>
      <c r="B8" s="3">
        <v>0.5628819444444445</v>
      </c>
      <c r="C8">
        <v>211</v>
      </c>
      <c r="D8">
        <v>57.2</v>
      </c>
      <c r="E8">
        <v>19.062999999999999</v>
      </c>
      <c r="F8">
        <v>29.588999999999999</v>
      </c>
      <c r="G8">
        <v>3.294</v>
      </c>
      <c r="H8">
        <v>506.01</v>
      </c>
      <c r="I8">
        <f t="shared" si="0"/>
        <v>486.947</v>
      </c>
    </row>
    <row r="9" spans="1:19" x14ac:dyDescent="0.3">
      <c r="A9" s="2">
        <v>43809</v>
      </c>
      <c r="B9" s="3">
        <v>0.56321759259259263</v>
      </c>
      <c r="C9">
        <v>240</v>
      </c>
      <c r="D9">
        <v>57.18</v>
      </c>
      <c r="E9">
        <v>22.183</v>
      </c>
      <c r="F9">
        <v>29.588999999999999</v>
      </c>
      <c r="G9">
        <v>3.294</v>
      </c>
      <c r="H9">
        <v>506.01</v>
      </c>
      <c r="I9">
        <f t="shared" si="0"/>
        <v>483.827</v>
      </c>
    </row>
    <row r="10" spans="1:19" x14ac:dyDescent="0.3">
      <c r="A10" s="2">
        <v>43809</v>
      </c>
      <c r="B10" s="3">
        <v>0.56346064814814811</v>
      </c>
      <c r="C10">
        <v>261</v>
      </c>
      <c r="D10">
        <v>57.18</v>
      </c>
      <c r="E10">
        <v>25.419</v>
      </c>
      <c r="F10">
        <v>29.588999999999999</v>
      </c>
      <c r="G10">
        <v>3.294</v>
      </c>
      <c r="H10">
        <v>506.01</v>
      </c>
      <c r="I10">
        <f t="shared" si="0"/>
        <v>480.59100000000001</v>
      </c>
    </row>
    <row r="11" spans="1:19" x14ac:dyDescent="0.3">
      <c r="A11" s="2">
        <v>43809</v>
      </c>
      <c r="B11" s="3">
        <v>0.56376157407407412</v>
      </c>
      <c r="C11">
        <v>287</v>
      </c>
      <c r="D11">
        <v>57.18</v>
      </c>
      <c r="E11">
        <v>28.044</v>
      </c>
      <c r="F11">
        <v>29.588999999999999</v>
      </c>
      <c r="G11">
        <v>3.294</v>
      </c>
      <c r="H11">
        <v>506.01</v>
      </c>
      <c r="I11">
        <f t="shared" si="0"/>
        <v>477.96600000000001</v>
      </c>
    </row>
    <row r="12" spans="1:19" x14ac:dyDescent="0.3">
      <c r="A12" s="2">
        <v>43809</v>
      </c>
      <c r="B12" s="3">
        <v>0.56412037037037044</v>
      </c>
      <c r="C12">
        <v>318</v>
      </c>
      <c r="D12">
        <v>57.18</v>
      </c>
      <c r="E12">
        <v>31.164000000000001</v>
      </c>
      <c r="F12">
        <v>29.588999999999999</v>
      </c>
      <c r="G12">
        <v>3.294</v>
      </c>
      <c r="H12">
        <v>506.01</v>
      </c>
      <c r="I12">
        <f t="shared" si="0"/>
        <v>474.846</v>
      </c>
    </row>
    <row r="13" spans="1:19" x14ac:dyDescent="0.3">
      <c r="A13" s="2">
        <v>43809</v>
      </c>
      <c r="B13" s="3">
        <v>0.56434027777777784</v>
      </c>
      <c r="C13">
        <v>337</v>
      </c>
      <c r="D13">
        <v>57.17</v>
      </c>
      <c r="E13">
        <v>33.838000000000001</v>
      </c>
      <c r="F13">
        <v>29.588999999999999</v>
      </c>
      <c r="G13">
        <v>3.294</v>
      </c>
      <c r="H13">
        <v>506.01</v>
      </c>
      <c r="I13">
        <f t="shared" si="0"/>
        <v>472.17199999999997</v>
      </c>
    </row>
    <row r="14" spans="1:19" x14ac:dyDescent="0.3">
      <c r="A14" s="2">
        <v>43809</v>
      </c>
      <c r="B14" s="3">
        <v>0.56466435185185182</v>
      </c>
      <c r="C14">
        <v>365</v>
      </c>
      <c r="D14">
        <v>57.17</v>
      </c>
      <c r="E14">
        <v>36.000999999999998</v>
      </c>
      <c r="F14">
        <v>29.588999999999999</v>
      </c>
      <c r="G14">
        <v>3.294</v>
      </c>
      <c r="H14">
        <v>506.01</v>
      </c>
      <c r="I14">
        <f t="shared" si="0"/>
        <v>470.00900000000001</v>
      </c>
    </row>
    <row r="15" spans="1:19" x14ac:dyDescent="0.3">
      <c r="A15" s="2">
        <v>43809</v>
      </c>
      <c r="B15" s="3">
        <v>0.56484953703703711</v>
      </c>
      <c r="C15">
        <v>381</v>
      </c>
      <c r="D15">
        <v>57.16</v>
      </c>
      <c r="E15">
        <v>39.204000000000001</v>
      </c>
      <c r="F15">
        <v>29.588999999999999</v>
      </c>
      <c r="G15">
        <v>3.294</v>
      </c>
      <c r="H15">
        <v>506.01</v>
      </c>
      <c r="I15">
        <f t="shared" si="0"/>
        <v>466.80599999999998</v>
      </c>
    </row>
    <row r="16" spans="1:19" x14ac:dyDescent="0.3">
      <c r="A16" s="2">
        <v>43809</v>
      </c>
      <c r="B16" s="3">
        <v>0.56511574074074067</v>
      </c>
      <c r="C16">
        <v>404</v>
      </c>
      <c r="D16">
        <v>57.15</v>
      </c>
      <c r="E16">
        <v>42.125</v>
      </c>
      <c r="F16">
        <v>29.588999999999999</v>
      </c>
      <c r="G16">
        <v>3.294</v>
      </c>
      <c r="H16">
        <v>506.01</v>
      </c>
      <c r="I16">
        <f t="shared" si="0"/>
        <v>463.88499999999999</v>
      </c>
    </row>
    <row r="17" spans="1:9" x14ac:dyDescent="0.3">
      <c r="A17" s="2">
        <v>43809</v>
      </c>
      <c r="B17" s="3">
        <v>0.56541666666666668</v>
      </c>
      <c r="C17">
        <v>430</v>
      </c>
      <c r="D17">
        <v>57.15</v>
      </c>
      <c r="E17">
        <v>44.932000000000002</v>
      </c>
      <c r="F17">
        <v>29.588999999999999</v>
      </c>
      <c r="G17">
        <v>3.294</v>
      </c>
      <c r="H17">
        <v>506.01</v>
      </c>
      <c r="I17">
        <f t="shared" si="0"/>
        <v>461.07799999999997</v>
      </c>
    </row>
    <row r="18" spans="1:9" x14ac:dyDescent="0.3">
      <c r="A18" s="2">
        <v>43809</v>
      </c>
      <c r="B18" s="3">
        <v>0.56569444444444439</v>
      </c>
      <c r="C18">
        <v>454</v>
      </c>
      <c r="D18">
        <v>57.14</v>
      </c>
      <c r="E18">
        <v>48.051000000000002</v>
      </c>
      <c r="F18">
        <v>29.588999999999999</v>
      </c>
      <c r="G18">
        <v>3.2639999999999998</v>
      </c>
      <c r="H18">
        <v>506.01</v>
      </c>
      <c r="I18">
        <f t="shared" si="0"/>
        <v>457.959</v>
      </c>
    </row>
    <row r="19" spans="1:9" x14ac:dyDescent="0.3">
      <c r="A19" s="2">
        <v>43809</v>
      </c>
      <c r="B19" s="3">
        <v>0.56603009259259263</v>
      </c>
      <c r="C19">
        <v>483</v>
      </c>
      <c r="D19">
        <v>57.15</v>
      </c>
      <c r="E19">
        <v>51.039000000000001</v>
      </c>
      <c r="F19">
        <v>29.588999999999999</v>
      </c>
      <c r="G19">
        <v>3.294</v>
      </c>
      <c r="H19">
        <v>506.01</v>
      </c>
      <c r="I19">
        <f t="shared" si="0"/>
        <v>454.971</v>
      </c>
    </row>
    <row r="20" spans="1:9" x14ac:dyDescent="0.3">
      <c r="A20" s="2">
        <v>43809</v>
      </c>
      <c r="B20" s="3">
        <v>0.5662962962962963</v>
      </c>
      <c r="C20">
        <v>506</v>
      </c>
      <c r="D20">
        <v>57.14</v>
      </c>
      <c r="E20">
        <v>54.06</v>
      </c>
      <c r="F20">
        <v>29.588999999999999</v>
      </c>
      <c r="G20">
        <v>3.294</v>
      </c>
      <c r="H20">
        <v>506.01</v>
      </c>
      <c r="I20">
        <f t="shared" si="0"/>
        <v>451.95</v>
      </c>
    </row>
    <row r="21" spans="1:9" x14ac:dyDescent="0.3">
      <c r="A21" s="2">
        <v>43809</v>
      </c>
      <c r="B21" s="3">
        <v>0.56696759259259266</v>
      </c>
      <c r="C21">
        <v>564</v>
      </c>
      <c r="D21">
        <v>57.14</v>
      </c>
      <c r="E21">
        <v>57.13</v>
      </c>
      <c r="F21">
        <v>29.588999999999999</v>
      </c>
      <c r="G21">
        <v>3.2639999999999998</v>
      </c>
      <c r="H21">
        <v>506.01</v>
      </c>
      <c r="I21">
        <f t="shared" si="0"/>
        <v>448.88</v>
      </c>
    </row>
    <row r="22" spans="1:9" x14ac:dyDescent="0.3">
      <c r="A22" s="2">
        <v>43809</v>
      </c>
      <c r="B22" s="3">
        <v>0.56717592592592592</v>
      </c>
      <c r="C22">
        <v>582</v>
      </c>
      <c r="D22">
        <v>57.12</v>
      </c>
      <c r="E22">
        <v>60.58</v>
      </c>
      <c r="F22">
        <v>29.588999999999999</v>
      </c>
      <c r="G22">
        <v>3.294</v>
      </c>
      <c r="H22">
        <v>506.01</v>
      </c>
      <c r="I22">
        <f t="shared" si="0"/>
        <v>445.43</v>
      </c>
    </row>
    <row r="23" spans="1:9" x14ac:dyDescent="0.3">
      <c r="A23" s="2">
        <v>43809</v>
      </c>
      <c r="B23" s="3">
        <v>0.56756944444444446</v>
      </c>
      <c r="C23">
        <v>616</v>
      </c>
      <c r="D23">
        <v>57.1</v>
      </c>
      <c r="E23">
        <v>63.155000000000001</v>
      </c>
      <c r="F23">
        <v>29.588999999999999</v>
      </c>
      <c r="G23">
        <v>3.2639999999999998</v>
      </c>
      <c r="H23">
        <v>506.01</v>
      </c>
      <c r="I23">
        <f t="shared" si="0"/>
        <v>442.85500000000002</v>
      </c>
    </row>
    <row r="24" spans="1:9" x14ac:dyDescent="0.3">
      <c r="A24" s="2">
        <v>43809</v>
      </c>
      <c r="B24" s="3">
        <v>0.56787037037037036</v>
      </c>
      <c r="C24">
        <v>642</v>
      </c>
      <c r="D24">
        <v>57.07</v>
      </c>
      <c r="E24">
        <v>66.075999999999993</v>
      </c>
      <c r="F24">
        <v>29.588999999999999</v>
      </c>
      <c r="G24">
        <v>3.294</v>
      </c>
      <c r="H24">
        <v>506.01</v>
      </c>
      <c r="I24">
        <f t="shared" si="0"/>
        <v>439.93399999999997</v>
      </c>
    </row>
    <row r="25" spans="1:9" x14ac:dyDescent="0.3">
      <c r="A25" s="2">
        <v>43809</v>
      </c>
      <c r="B25" s="3">
        <v>0.56807870370370372</v>
      </c>
      <c r="C25">
        <v>660</v>
      </c>
      <c r="D25">
        <v>57.07</v>
      </c>
      <c r="E25">
        <v>69.081000000000003</v>
      </c>
      <c r="F25">
        <v>29.588999999999999</v>
      </c>
      <c r="G25">
        <v>3.2639999999999998</v>
      </c>
      <c r="H25">
        <v>506.01</v>
      </c>
      <c r="I25">
        <f t="shared" si="0"/>
        <v>436.92899999999997</v>
      </c>
    </row>
    <row r="26" spans="1:9" x14ac:dyDescent="0.3">
      <c r="A26" s="2">
        <v>43809</v>
      </c>
      <c r="B26" s="3">
        <v>0.5683449074074074</v>
      </c>
      <c r="C26">
        <v>683</v>
      </c>
      <c r="D26">
        <v>57.06</v>
      </c>
      <c r="E26">
        <v>72.117999999999995</v>
      </c>
      <c r="F26">
        <v>29.588999999999999</v>
      </c>
      <c r="G26">
        <v>3.2639999999999998</v>
      </c>
      <c r="H26">
        <v>506.01</v>
      </c>
      <c r="I26">
        <f t="shared" si="0"/>
        <v>433.892</v>
      </c>
    </row>
    <row r="27" spans="1:9" x14ac:dyDescent="0.3">
      <c r="A27" s="2">
        <v>43809</v>
      </c>
      <c r="B27" s="3">
        <v>0.56853009259259257</v>
      </c>
      <c r="C27">
        <v>699</v>
      </c>
      <c r="D27">
        <v>57.04</v>
      </c>
      <c r="E27">
        <v>75.088999999999999</v>
      </c>
      <c r="F27">
        <v>29.588999999999999</v>
      </c>
      <c r="G27">
        <v>3.2349999999999999</v>
      </c>
      <c r="H27">
        <v>506.01</v>
      </c>
      <c r="I27">
        <f t="shared" si="0"/>
        <v>430.92099999999999</v>
      </c>
    </row>
    <row r="28" spans="1:9" x14ac:dyDescent="0.3">
      <c r="A28" s="2">
        <v>43809</v>
      </c>
      <c r="B28" s="3">
        <v>0.56901620370370376</v>
      </c>
      <c r="C28">
        <v>741</v>
      </c>
      <c r="D28">
        <v>57.02</v>
      </c>
      <c r="E28">
        <v>78.159000000000006</v>
      </c>
      <c r="F28">
        <v>29.588999999999999</v>
      </c>
      <c r="G28">
        <v>3.294</v>
      </c>
      <c r="H28">
        <v>506.01</v>
      </c>
      <c r="I28">
        <f t="shared" si="0"/>
        <v>427.851</v>
      </c>
    </row>
    <row r="29" spans="1:9" x14ac:dyDescent="0.3">
      <c r="A29" s="2">
        <v>43809</v>
      </c>
      <c r="B29" s="3">
        <v>0.56937499999999996</v>
      </c>
      <c r="C29">
        <v>772</v>
      </c>
      <c r="D29">
        <v>57</v>
      </c>
      <c r="E29">
        <v>81.179000000000002</v>
      </c>
      <c r="F29">
        <v>29.588999999999999</v>
      </c>
      <c r="G29">
        <v>3.294</v>
      </c>
      <c r="H29">
        <v>506.01</v>
      </c>
      <c r="I29">
        <f t="shared" si="0"/>
        <v>424.83100000000002</v>
      </c>
    </row>
    <row r="30" spans="1:9" x14ac:dyDescent="0.3">
      <c r="A30" s="2">
        <v>43809</v>
      </c>
      <c r="B30" s="3">
        <v>0.56976851851851851</v>
      </c>
      <c r="C30">
        <v>806</v>
      </c>
      <c r="D30">
        <v>57.02</v>
      </c>
      <c r="E30">
        <v>84.132999999999996</v>
      </c>
      <c r="F30">
        <v>29.588999999999999</v>
      </c>
      <c r="G30">
        <v>3.294</v>
      </c>
      <c r="H30">
        <v>506.01</v>
      </c>
      <c r="I30">
        <f t="shared" si="0"/>
        <v>421.87700000000001</v>
      </c>
    </row>
    <row r="31" spans="1:9" x14ac:dyDescent="0.3">
      <c r="A31" s="2">
        <v>43809</v>
      </c>
      <c r="B31" s="3">
        <v>0.57010416666666663</v>
      </c>
      <c r="C31">
        <v>835</v>
      </c>
      <c r="D31">
        <v>57.01</v>
      </c>
      <c r="E31">
        <v>87.284999999999997</v>
      </c>
      <c r="F31">
        <v>29.588999999999999</v>
      </c>
      <c r="G31">
        <v>3.2639999999999998</v>
      </c>
      <c r="H31">
        <v>506.01</v>
      </c>
      <c r="I31">
        <f t="shared" si="0"/>
        <v>418.72500000000002</v>
      </c>
    </row>
    <row r="32" spans="1:9" x14ac:dyDescent="0.3">
      <c r="A32" s="2">
        <v>43809</v>
      </c>
      <c r="B32" s="3">
        <v>0.57043981481481476</v>
      </c>
      <c r="C32">
        <v>864</v>
      </c>
      <c r="D32">
        <v>57</v>
      </c>
      <c r="E32">
        <v>86.971999999999994</v>
      </c>
      <c r="F32">
        <v>29.588999999999999</v>
      </c>
      <c r="G32">
        <v>3.2639999999999998</v>
      </c>
      <c r="H32">
        <v>506.01</v>
      </c>
      <c r="I32">
        <f t="shared" si="0"/>
        <v>419.03800000000001</v>
      </c>
    </row>
    <row r="33" spans="1:9" x14ac:dyDescent="0.3">
      <c r="A33" s="2">
        <v>43809</v>
      </c>
      <c r="B33" s="3">
        <v>0.57074074074074077</v>
      </c>
      <c r="C33">
        <v>890</v>
      </c>
      <c r="D33">
        <v>56.96</v>
      </c>
      <c r="E33">
        <v>90.058000000000007</v>
      </c>
      <c r="F33">
        <v>29.588999999999999</v>
      </c>
      <c r="G33">
        <v>3.2639999999999998</v>
      </c>
      <c r="H33">
        <v>506.01</v>
      </c>
      <c r="I33">
        <f t="shared" si="0"/>
        <v>415.952</v>
      </c>
    </row>
    <row r="34" spans="1:9" x14ac:dyDescent="0.3">
      <c r="A34" s="2">
        <v>43809</v>
      </c>
      <c r="B34" s="3">
        <v>0.57119212962962962</v>
      </c>
      <c r="C34">
        <v>929</v>
      </c>
      <c r="D34">
        <v>56.95</v>
      </c>
      <c r="E34">
        <v>92.945999999999998</v>
      </c>
      <c r="F34">
        <v>29.588999999999999</v>
      </c>
      <c r="G34">
        <v>3.2639999999999998</v>
      </c>
      <c r="H34">
        <v>506.01</v>
      </c>
      <c r="I34">
        <f t="shared" si="0"/>
        <v>413.06399999999996</v>
      </c>
    </row>
    <row r="35" spans="1:9" x14ac:dyDescent="0.3">
      <c r="A35" s="2">
        <v>43809</v>
      </c>
      <c r="B35" s="3">
        <v>0.57145833333333329</v>
      </c>
      <c r="C35">
        <v>952</v>
      </c>
      <c r="D35">
        <v>56.93</v>
      </c>
      <c r="E35">
        <v>96.016000000000005</v>
      </c>
      <c r="F35">
        <v>29.588999999999999</v>
      </c>
      <c r="G35">
        <v>3.2639999999999998</v>
      </c>
      <c r="H35">
        <v>506.01</v>
      </c>
      <c r="I35">
        <f t="shared" si="0"/>
        <v>409.99399999999997</v>
      </c>
    </row>
    <row r="36" spans="1:9" x14ac:dyDescent="0.3">
      <c r="A36" s="2">
        <v>43809</v>
      </c>
      <c r="B36" s="3">
        <v>0.57200231481481478</v>
      </c>
      <c r="C36">
        <v>999</v>
      </c>
      <c r="D36">
        <v>56.89</v>
      </c>
      <c r="E36">
        <v>98.938000000000002</v>
      </c>
      <c r="F36">
        <v>29.588999999999999</v>
      </c>
      <c r="G36">
        <v>3.294</v>
      </c>
      <c r="H36">
        <v>506.01</v>
      </c>
      <c r="I36">
        <f t="shared" si="0"/>
        <v>407.072</v>
      </c>
    </row>
    <row r="37" spans="1:9" x14ac:dyDescent="0.3">
      <c r="A37" s="2">
        <v>43809</v>
      </c>
      <c r="B37" s="3">
        <v>0.5725231481481482</v>
      </c>
      <c r="C37">
        <v>1044</v>
      </c>
      <c r="D37">
        <v>56.42</v>
      </c>
      <c r="E37">
        <v>102.045</v>
      </c>
      <c r="F37">
        <v>29.588999999999999</v>
      </c>
      <c r="G37">
        <v>3.2639999999999998</v>
      </c>
      <c r="H37">
        <v>506.01</v>
      </c>
      <c r="I37">
        <f t="shared" si="0"/>
        <v>403.96499999999997</v>
      </c>
    </row>
    <row r="38" spans="1:9" x14ac:dyDescent="0.3">
      <c r="A38" s="2">
        <v>43809</v>
      </c>
      <c r="B38" s="3">
        <v>0.57314814814814818</v>
      </c>
      <c r="C38">
        <v>1098</v>
      </c>
      <c r="D38">
        <v>56.18</v>
      </c>
      <c r="E38">
        <v>105.09099999999999</v>
      </c>
      <c r="F38">
        <v>29.588999999999999</v>
      </c>
      <c r="G38">
        <v>3.2349999999999999</v>
      </c>
      <c r="H38">
        <v>506.01</v>
      </c>
      <c r="I38">
        <f t="shared" si="0"/>
        <v>400.91899999999998</v>
      </c>
    </row>
    <row r="39" spans="1:9" x14ac:dyDescent="0.3">
      <c r="A39" s="2">
        <v>43809</v>
      </c>
      <c r="B39" s="3">
        <v>0.57346064814814812</v>
      </c>
      <c r="C39">
        <v>1125</v>
      </c>
      <c r="D39">
        <v>55.8</v>
      </c>
      <c r="E39">
        <v>108.15</v>
      </c>
      <c r="F39">
        <v>29.588999999999999</v>
      </c>
      <c r="G39">
        <v>3.2639999999999998</v>
      </c>
      <c r="H39">
        <v>506.01</v>
      </c>
      <c r="I39">
        <f t="shared" si="0"/>
        <v>397.86</v>
      </c>
    </row>
    <row r="40" spans="1:9" x14ac:dyDescent="0.3">
      <c r="A40" s="2">
        <v>43809</v>
      </c>
      <c r="B40" s="3">
        <v>0.57442129629629635</v>
      </c>
      <c r="C40">
        <v>1208</v>
      </c>
      <c r="D40">
        <v>55.38</v>
      </c>
      <c r="E40">
        <v>110.99299999999999</v>
      </c>
      <c r="F40">
        <v>29.588999999999999</v>
      </c>
      <c r="G40">
        <v>3.2639999999999998</v>
      </c>
      <c r="H40">
        <v>506.01</v>
      </c>
      <c r="I40">
        <f t="shared" si="0"/>
        <v>395.017</v>
      </c>
    </row>
    <row r="41" spans="1:9" x14ac:dyDescent="0.3">
      <c r="A41" s="2">
        <v>43809</v>
      </c>
      <c r="B41" s="3">
        <v>0.57472222222222225</v>
      </c>
      <c r="C41">
        <v>1234</v>
      </c>
      <c r="D41">
        <v>55.24</v>
      </c>
      <c r="E41">
        <v>114.066</v>
      </c>
      <c r="F41">
        <v>29.588999999999999</v>
      </c>
      <c r="G41">
        <v>3.2639999999999998</v>
      </c>
      <c r="H41">
        <v>506.01</v>
      </c>
      <c r="I41">
        <f t="shared" si="0"/>
        <v>391.94399999999996</v>
      </c>
    </row>
    <row r="42" spans="1:9" x14ac:dyDescent="0.3">
      <c r="A42" s="2">
        <v>43809</v>
      </c>
      <c r="B42" s="3">
        <v>0.57505787037037037</v>
      </c>
      <c r="C42">
        <v>1263</v>
      </c>
      <c r="D42">
        <v>55.14</v>
      </c>
      <c r="E42">
        <v>116.926</v>
      </c>
      <c r="F42">
        <v>29.588999999999999</v>
      </c>
      <c r="G42">
        <v>3.2639999999999998</v>
      </c>
      <c r="H42">
        <v>506.01</v>
      </c>
      <c r="I42">
        <f t="shared" si="0"/>
        <v>389.084</v>
      </c>
    </row>
    <row r="43" spans="1:9" x14ac:dyDescent="0.3">
      <c r="A43" s="2">
        <v>43809</v>
      </c>
      <c r="B43" s="3">
        <v>0.57535879629629627</v>
      </c>
      <c r="C43">
        <v>1289</v>
      </c>
      <c r="D43">
        <v>54.98</v>
      </c>
      <c r="E43">
        <v>119.95</v>
      </c>
      <c r="F43">
        <v>29.588999999999999</v>
      </c>
      <c r="G43">
        <v>3.2639999999999998</v>
      </c>
      <c r="H43">
        <v>506.01</v>
      </c>
      <c r="I43">
        <f t="shared" si="0"/>
        <v>386.06</v>
      </c>
    </row>
    <row r="44" spans="1:9" x14ac:dyDescent="0.3">
      <c r="A44" s="2">
        <v>43809</v>
      </c>
      <c r="B44" s="3">
        <v>0.57590277777777776</v>
      </c>
      <c r="C44">
        <v>1336</v>
      </c>
      <c r="D44">
        <v>54.74</v>
      </c>
      <c r="E44">
        <v>130.255</v>
      </c>
      <c r="F44">
        <v>29.588999999999999</v>
      </c>
      <c r="G44">
        <v>3.2639999999999998</v>
      </c>
      <c r="H44">
        <v>506.01</v>
      </c>
      <c r="I44">
        <f t="shared" si="0"/>
        <v>375.755</v>
      </c>
    </row>
    <row r="45" spans="1:9" x14ac:dyDescent="0.3">
      <c r="A45" s="2">
        <v>43809</v>
      </c>
      <c r="B45" s="3">
        <v>0.57623842592592589</v>
      </c>
      <c r="C45">
        <v>1365</v>
      </c>
      <c r="D45">
        <v>54.65</v>
      </c>
      <c r="E45">
        <v>140.17500000000001</v>
      </c>
      <c r="F45">
        <v>29.588999999999999</v>
      </c>
      <c r="G45">
        <v>3.2639999999999998</v>
      </c>
      <c r="H45">
        <v>506.01</v>
      </c>
      <c r="I45">
        <f t="shared" si="0"/>
        <v>365.83499999999998</v>
      </c>
    </row>
    <row r="46" spans="1:9" x14ac:dyDescent="0.3">
      <c r="A46" s="2">
        <v>43809</v>
      </c>
      <c r="B46" s="3">
        <v>0.57650462962962956</v>
      </c>
      <c r="C46">
        <v>1388</v>
      </c>
      <c r="D46">
        <v>54.45</v>
      </c>
      <c r="E46">
        <v>149.66499999999999</v>
      </c>
      <c r="F46">
        <v>29.588999999999999</v>
      </c>
      <c r="G46">
        <v>3.2639999999999998</v>
      </c>
      <c r="H46">
        <v>506.01</v>
      </c>
      <c r="I46">
        <f t="shared" si="0"/>
        <v>356.34500000000003</v>
      </c>
    </row>
    <row r="47" spans="1:9" x14ac:dyDescent="0.3">
      <c r="A47" s="2">
        <v>43809</v>
      </c>
      <c r="B47" s="3">
        <v>0.5768402777777778</v>
      </c>
      <c r="C47">
        <v>1417</v>
      </c>
      <c r="D47">
        <v>54.08</v>
      </c>
      <c r="E47">
        <v>159.785</v>
      </c>
      <c r="F47">
        <v>29.588999999999999</v>
      </c>
      <c r="G47">
        <v>3.294</v>
      </c>
      <c r="H47">
        <v>506.01</v>
      </c>
      <c r="I47">
        <f t="shared" si="0"/>
        <v>346.22500000000002</v>
      </c>
    </row>
    <row r="48" spans="1:9" x14ac:dyDescent="0.3">
      <c r="A48" s="2">
        <v>43809</v>
      </c>
      <c r="B48" s="3">
        <v>0.57725694444444442</v>
      </c>
      <c r="C48">
        <v>1453</v>
      </c>
      <c r="D48">
        <v>52.77</v>
      </c>
      <c r="E48">
        <v>170.10400000000001</v>
      </c>
      <c r="F48">
        <v>29.588999999999999</v>
      </c>
      <c r="G48">
        <v>3.2639999999999998</v>
      </c>
      <c r="H48">
        <v>506.01</v>
      </c>
      <c r="I48">
        <f t="shared" si="0"/>
        <v>335.90599999999995</v>
      </c>
    </row>
    <row r="49" spans="1:9" x14ac:dyDescent="0.3">
      <c r="A49" s="2">
        <v>43809</v>
      </c>
      <c r="B49" s="3">
        <v>0.57761574074074074</v>
      </c>
      <c r="C49">
        <v>1484</v>
      </c>
      <c r="D49">
        <v>52.18</v>
      </c>
      <c r="E49">
        <v>180.066</v>
      </c>
      <c r="F49">
        <v>29.588999999999999</v>
      </c>
      <c r="G49">
        <v>3.2639999999999998</v>
      </c>
      <c r="H49">
        <v>506.01</v>
      </c>
      <c r="I49">
        <f t="shared" si="0"/>
        <v>325.94399999999996</v>
      </c>
    </row>
    <row r="50" spans="1:9" x14ac:dyDescent="0.3">
      <c r="A50" s="2">
        <v>43809</v>
      </c>
      <c r="B50" s="3">
        <v>0.57873842592592595</v>
      </c>
      <c r="C50">
        <v>1581</v>
      </c>
      <c r="D50">
        <v>52.18</v>
      </c>
      <c r="E50">
        <v>179.96299999999999</v>
      </c>
      <c r="F50">
        <v>29.588999999999999</v>
      </c>
      <c r="G50">
        <v>3.2050000000000001</v>
      </c>
      <c r="H50">
        <v>506.01</v>
      </c>
      <c r="I50">
        <f t="shared" si="0"/>
        <v>326.04700000000003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B4E9-41D1-4D18-981B-70BD20AAB3D7}">
  <sheetPr codeName="Sheet64"/>
  <dimension ref="A1:S3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0.56549768518518517</v>
      </c>
      <c r="C2">
        <v>40</v>
      </c>
      <c r="D2">
        <v>52.63</v>
      </c>
      <c r="E2">
        <v>1.085</v>
      </c>
      <c r="F2">
        <v>29.588999999999999</v>
      </c>
      <c r="G2">
        <v>3.3519999999999999</v>
      </c>
      <c r="H2">
        <v>529.05999999999995</v>
      </c>
      <c r="I2">
        <f>H2-E2</f>
        <v>527.97499999999991</v>
      </c>
      <c r="J2">
        <v>311.28500000000003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0.56592592592592594</v>
      </c>
      <c r="C3">
        <v>77</v>
      </c>
      <c r="D3">
        <v>51.85</v>
      </c>
      <c r="E3">
        <v>4.0019999999999998</v>
      </c>
      <c r="F3">
        <v>29.588999999999999</v>
      </c>
      <c r="G3">
        <v>3.3820000000000001</v>
      </c>
      <c r="H3">
        <v>529.05999999999995</v>
      </c>
      <c r="I3">
        <f t="shared" ref="I3:I39" si="0">H3-E3</f>
        <v>525.05799999999999</v>
      </c>
    </row>
    <row r="4" spans="1:19" x14ac:dyDescent="0.3">
      <c r="A4" s="2">
        <v>43871</v>
      </c>
      <c r="B4" s="3">
        <v>0.56625000000000003</v>
      </c>
      <c r="C4">
        <v>105</v>
      </c>
      <c r="D4">
        <v>51.61</v>
      </c>
      <c r="E4">
        <v>6.9640000000000004</v>
      </c>
      <c r="F4">
        <v>29.588999999999999</v>
      </c>
      <c r="G4">
        <v>3.3519999999999999</v>
      </c>
      <c r="H4">
        <v>529.05999999999995</v>
      </c>
      <c r="I4">
        <f t="shared" si="0"/>
        <v>522.09599999999989</v>
      </c>
    </row>
    <row r="5" spans="1:19" x14ac:dyDescent="0.3">
      <c r="A5" s="2">
        <v>43871</v>
      </c>
      <c r="B5" s="3">
        <v>0.5666782407407408</v>
      </c>
      <c r="C5">
        <v>142</v>
      </c>
      <c r="D5">
        <v>51.5</v>
      </c>
      <c r="E5">
        <v>10.092000000000001</v>
      </c>
      <c r="F5">
        <v>29.588999999999999</v>
      </c>
      <c r="G5">
        <v>3.411</v>
      </c>
      <c r="H5">
        <v>529.05999999999995</v>
      </c>
      <c r="I5">
        <f t="shared" si="0"/>
        <v>518.96799999999996</v>
      </c>
    </row>
    <row r="6" spans="1:19" x14ac:dyDescent="0.3">
      <c r="A6" s="2">
        <v>43871</v>
      </c>
      <c r="B6" s="3">
        <v>0.56700231481481478</v>
      </c>
      <c r="C6">
        <v>170</v>
      </c>
      <c r="D6">
        <v>51.44</v>
      </c>
      <c r="E6">
        <v>13.086</v>
      </c>
      <c r="F6">
        <v>29.588999999999999</v>
      </c>
      <c r="G6">
        <v>3.3820000000000001</v>
      </c>
      <c r="H6">
        <v>529.05999999999995</v>
      </c>
      <c r="I6">
        <f t="shared" si="0"/>
        <v>515.97399999999993</v>
      </c>
    </row>
    <row r="7" spans="1:19" x14ac:dyDescent="0.3">
      <c r="A7" s="2">
        <v>43871</v>
      </c>
      <c r="B7" s="3">
        <v>0.56730324074074068</v>
      </c>
      <c r="C7">
        <v>196</v>
      </c>
      <c r="D7">
        <v>51.42</v>
      </c>
      <c r="E7">
        <v>16.077999999999999</v>
      </c>
      <c r="F7">
        <v>29.588999999999999</v>
      </c>
      <c r="G7">
        <v>3.3519999999999999</v>
      </c>
      <c r="H7">
        <v>529.05999999999995</v>
      </c>
      <c r="I7">
        <f t="shared" si="0"/>
        <v>512.98199999999997</v>
      </c>
    </row>
    <row r="8" spans="1:19" x14ac:dyDescent="0.3">
      <c r="A8" s="2">
        <v>43871</v>
      </c>
      <c r="B8" s="3">
        <v>0.56752314814814808</v>
      </c>
      <c r="C8">
        <v>215</v>
      </c>
      <c r="D8">
        <v>51.41</v>
      </c>
      <c r="E8">
        <v>19.234999999999999</v>
      </c>
      <c r="F8">
        <v>29.588999999999999</v>
      </c>
      <c r="G8">
        <v>3.3519999999999999</v>
      </c>
      <c r="H8">
        <v>529.05999999999995</v>
      </c>
      <c r="I8">
        <f t="shared" si="0"/>
        <v>509.82499999999993</v>
      </c>
    </row>
    <row r="9" spans="1:19" x14ac:dyDescent="0.3">
      <c r="A9" s="2">
        <v>43871</v>
      </c>
      <c r="B9" s="3">
        <v>0.56778935185185186</v>
      </c>
      <c r="C9">
        <v>238</v>
      </c>
      <c r="D9">
        <v>51.39</v>
      </c>
      <c r="E9">
        <v>22.010999999999999</v>
      </c>
      <c r="F9">
        <v>29.588999999999999</v>
      </c>
      <c r="G9">
        <v>3.3519999999999999</v>
      </c>
      <c r="H9">
        <v>529.05999999999995</v>
      </c>
      <c r="I9">
        <f t="shared" si="0"/>
        <v>507.04899999999992</v>
      </c>
    </row>
    <row r="10" spans="1:19" x14ac:dyDescent="0.3">
      <c r="A10" s="2">
        <v>43871</v>
      </c>
      <c r="B10" s="3">
        <v>0.56812499999999999</v>
      </c>
      <c r="C10">
        <v>267</v>
      </c>
      <c r="D10">
        <v>51.38</v>
      </c>
      <c r="E10">
        <v>25.068000000000001</v>
      </c>
      <c r="F10">
        <v>29.588999999999999</v>
      </c>
      <c r="G10">
        <v>3.3519999999999999</v>
      </c>
      <c r="H10">
        <v>529.05999999999995</v>
      </c>
      <c r="I10">
        <f t="shared" si="0"/>
        <v>503.99199999999996</v>
      </c>
    </row>
    <row r="11" spans="1:19" x14ac:dyDescent="0.3">
      <c r="A11" s="2">
        <v>43871</v>
      </c>
      <c r="B11" s="3">
        <v>0.5685069444444445</v>
      </c>
      <c r="C11">
        <v>300</v>
      </c>
      <c r="D11">
        <v>51.37</v>
      </c>
      <c r="E11">
        <v>28.042000000000002</v>
      </c>
      <c r="F11">
        <v>29.588999999999999</v>
      </c>
      <c r="G11">
        <v>3.3820000000000001</v>
      </c>
      <c r="H11">
        <v>529.05999999999995</v>
      </c>
      <c r="I11">
        <f t="shared" si="0"/>
        <v>501.01799999999992</v>
      </c>
    </row>
    <row r="12" spans="1:19" x14ac:dyDescent="0.3">
      <c r="A12" s="2">
        <v>43871</v>
      </c>
      <c r="B12" s="3">
        <v>0.56881944444444443</v>
      </c>
      <c r="C12">
        <v>327</v>
      </c>
      <c r="D12">
        <v>51.37</v>
      </c>
      <c r="E12">
        <v>31.148</v>
      </c>
      <c r="F12">
        <v>29.588999999999999</v>
      </c>
      <c r="G12">
        <v>3.3519999999999999</v>
      </c>
      <c r="H12">
        <v>529.05999999999995</v>
      </c>
      <c r="I12">
        <f t="shared" si="0"/>
        <v>497.91199999999992</v>
      </c>
    </row>
    <row r="13" spans="1:19" x14ac:dyDescent="0.3">
      <c r="A13" s="2">
        <v>43871</v>
      </c>
      <c r="B13" s="3">
        <v>0.56912037037037033</v>
      </c>
      <c r="C13">
        <v>353</v>
      </c>
      <c r="D13">
        <v>51.36</v>
      </c>
      <c r="E13">
        <v>33.823999999999998</v>
      </c>
      <c r="F13">
        <v>29.588999999999999</v>
      </c>
      <c r="G13">
        <v>3.3820000000000001</v>
      </c>
      <c r="H13">
        <v>529.05999999999995</v>
      </c>
      <c r="I13">
        <f t="shared" si="0"/>
        <v>495.23599999999993</v>
      </c>
    </row>
    <row r="14" spans="1:19" x14ac:dyDescent="0.3">
      <c r="A14" s="2">
        <v>43871</v>
      </c>
      <c r="B14" s="3">
        <v>0.56942129629629623</v>
      </c>
      <c r="C14">
        <v>379</v>
      </c>
      <c r="D14">
        <v>51.33</v>
      </c>
      <c r="E14">
        <v>37.029000000000003</v>
      </c>
      <c r="F14">
        <v>29.588999999999999</v>
      </c>
      <c r="G14">
        <v>3.3820000000000001</v>
      </c>
      <c r="H14">
        <v>529.05999999999995</v>
      </c>
      <c r="I14">
        <f t="shared" si="0"/>
        <v>492.03099999999995</v>
      </c>
    </row>
    <row r="15" spans="1:19" x14ac:dyDescent="0.3">
      <c r="A15" s="2">
        <v>43871</v>
      </c>
      <c r="B15" s="3">
        <v>0.56978009259259255</v>
      </c>
      <c r="C15">
        <v>410</v>
      </c>
      <c r="D15">
        <v>51.33</v>
      </c>
      <c r="E15">
        <v>40.052</v>
      </c>
      <c r="F15">
        <v>29.588999999999999</v>
      </c>
      <c r="G15">
        <v>3.3519999999999999</v>
      </c>
      <c r="H15">
        <v>529.05999999999995</v>
      </c>
      <c r="I15">
        <f t="shared" si="0"/>
        <v>489.00799999999992</v>
      </c>
    </row>
    <row r="16" spans="1:19" x14ac:dyDescent="0.3">
      <c r="A16" s="2">
        <v>43871</v>
      </c>
      <c r="B16" s="3">
        <v>0.57004629629629633</v>
      </c>
      <c r="C16">
        <v>433</v>
      </c>
      <c r="D16">
        <v>51.31</v>
      </c>
      <c r="E16">
        <v>43.223999999999997</v>
      </c>
      <c r="F16">
        <v>29.588999999999999</v>
      </c>
      <c r="G16">
        <v>3.3519999999999999</v>
      </c>
      <c r="H16">
        <v>529.05999999999995</v>
      </c>
      <c r="I16">
        <f t="shared" si="0"/>
        <v>485.83599999999996</v>
      </c>
    </row>
    <row r="17" spans="1:9" x14ac:dyDescent="0.3">
      <c r="A17" s="2">
        <v>43871</v>
      </c>
      <c r="B17" s="3">
        <v>0.57028935185185181</v>
      </c>
      <c r="C17">
        <v>454</v>
      </c>
      <c r="D17">
        <v>51.28</v>
      </c>
      <c r="E17">
        <v>46.081000000000003</v>
      </c>
      <c r="F17">
        <v>29.588999999999999</v>
      </c>
      <c r="G17">
        <v>3.3519999999999999</v>
      </c>
      <c r="H17">
        <v>529.05999999999995</v>
      </c>
      <c r="I17">
        <f t="shared" si="0"/>
        <v>482.97899999999993</v>
      </c>
    </row>
    <row r="18" spans="1:9" x14ac:dyDescent="0.3">
      <c r="A18" s="2">
        <v>43871</v>
      </c>
      <c r="B18" s="3">
        <v>0.57200231481481478</v>
      </c>
      <c r="C18">
        <v>602</v>
      </c>
      <c r="D18">
        <v>51.26</v>
      </c>
      <c r="E18">
        <v>50.856999999999999</v>
      </c>
      <c r="F18">
        <v>29.588999999999999</v>
      </c>
      <c r="G18">
        <v>3.3519999999999999</v>
      </c>
      <c r="H18">
        <v>529.05999999999995</v>
      </c>
      <c r="I18">
        <f t="shared" si="0"/>
        <v>478.20299999999997</v>
      </c>
    </row>
    <row r="19" spans="1:9" x14ac:dyDescent="0.3">
      <c r="A19" s="2">
        <v>43871</v>
      </c>
      <c r="B19" s="3">
        <v>0.57310185185185192</v>
      </c>
      <c r="C19">
        <v>697</v>
      </c>
      <c r="D19">
        <v>51.23</v>
      </c>
      <c r="E19">
        <v>52.326999999999998</v>
      </c>
      <c r="F19">
        <v>29.588999999999999</v>
      </c>
      <c r="G19">
        <v>3.3519999999999999</v>
      </c>
      <c r="H19">
        <v>529.05999999999995</v>
      </c>
      <c r="I19">
        <f t="shared" si="0"/>
        <v>476.73299999999995</v>
      </c>
    </row>
    <row r="20" spans="1:9" x14ac:dyDescent="0.3">
      <c r="A20" s="2">
        <v>43871</v>
      </c>
      <c r="B20" s="3">
        <v>0.57415509259259256</v>
      </c>
      <c r="C20">
        <v>788</v>
      </c>
      <c r="D20">
        <v>51.24</v>
      </c>
      <c r="E20">
        <v>52.244999999999997</v>
      </c>
      <c r="F20">
        <v>29.588999999999999</v>
      </c>
      <c r="G20">
        <v>3.3519999999999999</v>
      </c>
      <c r="H20">
        <v>529.05999999999995</v>
      </c>
      <c r="I20">
        <f t="shared" si="0"/>
        <v>476.81499999999994</v>
      </c>
    </row>
    <row r="21" spans="1:9" x14ac:dyDescent="0.3">
      <c r="A21" s="2">
        <v>43871</v>
      </c>
      <c r="B21" s="3">
        <v>0.5744097222222222</v>
      </c>
      <c r="C21">
        <v>810</v>
      </c>
      <c r="D21">
        <v>51.24</v>
      </c>
      <c r="E21">
        <v>55.036000000000001</v>
      </c>
      <c r="F21">
        <v>29.588999999999999</v>
      </c>
      <c r="G21">
        <v>3.3519999999999999</v>
      </c>
      <c r="H21">
        <v>529.05999999999995</v>
      </c>
      <c r="I21">
        <f t="shared" si="0"/>
        <v>474.02399999999994</v>
      </c>
    </row>
    <row r="22" spans="1:9" x14ac:dyDescent="0.3">
      <c r="A22" s="2">
        <v>43871</v>
      </c>
      <c r="B22" s="3">
        <v>0.57483796296296297</v>
      </c>
      <c r="C22">
        <v>847</v>
      </c>
      <c r="D22">
        <v>51.2</v>
      </c>
      <c r="E22">
        <v>58.34</v>
      </c>
      <c r="F22">
        <v>29.588999999999999</v>
      </c>
      <c r="G22">
        <v>3.3519999999999999</v>
      </c>
      <c r="H22">
        <v>529.05999999999995</v>
      </c>
      <c r="I22">
        <f t="shared" si="0"/>
        <v>470.71999999999991</v>
      </c>
    </row>
    <row r="23" spans="1:9" x14ac:dyDescent="0.3">
      <c r="A23" s="2">
        <v>43871</v>
      </c>
      <c r="B23" s="3">
        <v>0.57511574074074068</v>
      </c>
      <c r="C23">
        <v>871</v>
      </c>
      <c r="D23">
        <v>51.08</v>
      </c>
      <c r="E23">
        <v>61.296999999999997</v>
      </c>
      <c r="F23">
        <v>29.588999999999999</v>
      </c>
      <c r="G23">
        <v>3.3820000000000001</v>
      </c>
      <c r="H23">
        <v>529.05999999999995</v>
      </c>
      <c r="I23">
        <f t="shared" si="0"/>
        <v>467.76299999999992</v>
      </c>
    </row>
    <row r="24" spans="1:9" x14ac:dyDescent="0.3">
      <c r="A24" s="2">
        <v>43871</v>
      </c>
      <c r="B24" s="3">
        <v>0.57547453703703699</v>
      </c>
      <c r="C24">
        <v>902</v>
      </c>
      <c r="D24">
        <v>50.76</v>
      </c>
      <c r="E24">
        <v>63.942999999999998</v>
      </c>
      <c r="F24">
        <v>29.588999999999999</v>
      </c>
      <c r="G24">
        <v>3.3519999999999999</v>
      </c>
      <c r="H24">
        <v>529.05999999999995</v>
      </c>
      <c r="I24">
        <f t="shared" si="0"/>
        <v>465.11699999999996</v>
      </c>
    </row>
    <row r="25" spans="1:9" x14ac:dyDescent="0.3">
      <c r="A25" s="2">
        <v>43871</v>
      </c>
      <c r="B25" s="3">
        <v>0.57571759259259259</v>
      </c>
      <c r="C25">
        <v>923</v>
      </c>
      <c r="D25">
        <v>49.8</v>
      </c>
      <c r="E25">
        <v>67.006</v>
      </c>
      <c r="F25">
        <v>29.588999999999999</v>
      </c>
      <c r="G25">
        <v>3.3820000000000001</v>
      </c>
      <c r="H25">
        <v>529.05999999999995</v>
      </c>
      <c r="I25">
        <f t="shared" si="0"/>
        <v>462.05399999999997</v>
      </c>
    </row>
    <row r="26" spans="1:9" x14ac:dyDescent="0.3">
      <c r="A26" s="2">
        <v>43871</v>
      </c>
      <c r="B26" s="3">
        <v>0.57608796296296294</v>
      </c>
      <c r="C26">
        <v>955</v>
      </c>
      <c r="D26">
        <v>49.75</v>
      </c>
      <c r="E26">
        <v>69.977000000000004</v>
      </c>
      <c r="F26">
        <v>29.588999999999999</v>
      </c>
      <c r="G26">
        <v>3.3519999999999999</v>
      </c>
      <c r="H26">
        <v>529.05999999999995</v>
      </c>
      <c r="I26">
        <f t="shared" si="0"/>
        <v>459.08299999999997</v>
      </c>
    </row>
    <row r="27" spans="1:9" x14ac:dyDescent="0.3">
      <c r="A27" s="2">
        <v>43871</v>
      </c>
      <c r="B27" s="3">
        <v>0.57670138888888889</v>
      </c>
      <c r="C27">
        <v>1008</v>
      </c>
      <c r="D27">
        <v>48.92</v>
      </c>
      <c r="E27">
        <v>80.012</v>
      </c>
      <c r="F27">
        <v>29.588999999999999</v>
      </c>
      <c r="G27">
        <v>3.3519999999999999</v>
      </c>
      <c r="H27">
        <v>529.05999999999995</v>
      </c>
      <c r="I27">
        <f t="shared" si="0"/>
        <v>449.04799999999994</v>
      </c>
    </row>
    <row r="28" spans="1:9" x14ac:dyDescent="0.3">
      <c r="A28" s="2">
        <v>43871</v>
      </c>
      <c r="B28" s="3">
        <v>0.57694444444444437</v>
      </c>
      <c r="C28">
        <v>1029</v>
      </c>
      <c r="D28">
        <v>48.63</v>
      </c>
      <c r="E28">
        <v>90.97</v>
      </c>
      <c r="F28">
        <v>29.588999999999999</v>
      </c>
      <c r="G28">
        <v>3.3519999999999999</v>
      </c>
      <c r="H28">
        <v>529.05999999999995</v>
      </c>
      <c r="I28">
        <f t="shared" si="0"/>
        <v>438.08999999999992</v>
      </c>
    </row>
    <row r="29" spans="1:9" x14ac:dyDescent="0.3">
      <c r="A29" s="2">
        <v>43871</v>
      </c>
      <c r="B29" s="3">
        <v>0.57722222222222219</v>
      </c>
      <c r="C29">
        <v>1053</v>
      </c>
      <c r="D29">
        <v>48.4</v>
      </c>
      <c r="E29">
        <v>100.327</v>
      </c>
      <c r="F29">
        <v>29.588999999999999</v>
      </c>
      <c r="G29">
        <v>3.3519999999999999</v>
      </c>
      <c r="H29">
        <v>529.05999999999995</v>
      </c>
      <c r="I29">
        <f t="shared" si="0"/>
        <v>428.73299999999995</v>
      </c>
    </row>
    <row r="30" spans="1:9" x14ac:dyDescent="0.3">
      <c r="A30" s="2">
        <v>43871</v>
      </c>
      <c r="B30" s="3">
        <v>0.57745370370370364</v>
      </c>
      <c r="C30">
        <v>1073</v>
      </c>
      <c r="D30">
        <v>48.24</v>
      </c>
      <c r="E30">
        <v>110.111</v>
      </c>
      <c r="F30">
        <v>29.588999999999999</v>
      </c>
      <c r="G30">
        <v>3.3820000000000001</v>
      </c>
      <c r="H30">
        <v>529.05999999999995</v>
      </c>
      <c r="I30">
        <f t="shared" si="0"/>
        <v>418.94899999999996</v>
      </c>
    </row>
    <row r="31" spans="1:9" x14ac:dyDescent="0.3">
      <c r="A31" s="2">
        <v>43871</v>
      </c>
      <c r="B31" s="3">
        <v>0.57773148148148146</v>
      </c>
      <c r="C31">
        <v>1097</v>
      </c>
      <c r="D31">
        <v>48.14</v>
      </c>
      <c r="E31">
        <v>120.10899999999999</v>
      </c>
      <c r="F31">
        <v>29.588999999999999</v>
      </c>
      <c r="G31">
        <v>3.3820000000000001</v>
      </c>
      <c r="H31">
        <v>529.05999999999995</v>
      </c>
      <c r="I31">
        <f t="shared" si="0"/>
        <v>408.95099999999996</v>
      </c>
    </row>
    <row r="32" spans="1:9" x14ac:dyDescent="0.3">
      <c r="A32" s="2">
        <v>43871</v>
      </c>
      <c r="B32" s="3">
        <v>0.57810185185185181</v>
      </c>
      <c r="C32">
        <v>1129</v>
      </c>
      <c r="D32">
        <v>47.97</v>
      </c>
      <c r="E32">
        <v>129.54400000000001</v>
      </c>
      <c r="F32">
        <v>29.588999999999999</v>
      </c>
      <c r="G32">
        <v>3.3519999999999999</v>
      </c>
      <c r="H32">
        <v>529.05999999999995</v>
      </c>
      <c r="I32">
        <f t="shared" si="0"/>
        <v>399.51599999999996</v>
      </c>
    </row>
    <row r="33" spans="1:9" x14ac:dyDescent="0.3">
      <c r="A33" s="2">
        <v>43871</v>
      </c>
      <c r="B33" s="3">
        <v>0.57840277777777771</v>
      </c>
      <c r="C33">
        <v>1155</v>
      </c>
      <c r="D33">
        <v>47.88</v>
      </c>
      <c r="E33">
        <v>140.36500000000001</v>
      </c>
      <c r="F33">
        <v>29.588999999999999</v>
      </c>
      <c r="G33">
        <v>3.3519999999999999</v>
      </c>
      <c r="H33">
        <v>529.05999999999995</v>
      </c>
      <c r="I33">
        <f t="shared" si="0"/>
        <v>388.69499999999994</v>
      </c>
    </row>
    <row r="34" spans="1:9" x14ac:dyDescent="0.3">
      <c r="A34" s="2">
        <v>43871</v>
      </c>
      <c r="B34" s="3">
        <v>0.5786458333333333</v>
      </c>
      <c r="C34">
        <v>1176</v>
      </c>
      <c r="D34">
        <v>47.84</v>
      </c>
      <c r="E34">
        <v>150.108</v>
      </c>
      <c r="F34">
        <v>29.588999999999999</v>
      </c>
      <c r="G34">
        <v>3.3519999999999999</v>
      </c>
      <c r="H34">
        <v>529.05999999999995</v>
      </c>
      <c r="I34">
        <f t="shared" si="0"/>
        <v>378.95199999999994</v>
      </c>
    </row>
    <row r="35" spans="1:9" x14ac:dyDescent="0.3">
      <c r="A35" s="2">
        <v>43871</v>
      </c>
      <c r="B35" s="3">
        <v>0.5788888888888889</v>
      </c>
      <c r="C35">
        <v>1197</v>
      </c>
      <c r="D35">
        <v>47.75</v>
      </c>
      <c r="E35">
        <v>160.99</v>
      </c>
      <c r="F35">
        <v>29.588999999999999</v>
      </c>
      <c r="G35">
        <v>3.3519999999999999</v>
      </c>
      <c r="H35">
        <v>529.05999999999995</v>
      </c>
      <c r="I35">
        <f t="shared" si="0"/>
        <v>368.06999999999994</v>
      </c>
    </row>
    <row r="36" spans="1:9" x14ac:dyDescent="0.3">
      <c r="A36" s="2">
        <v>43871</v>
      </c>
      <c r="B36" s="3">
        <v>0.57921296296296299</v>
      </c>
      <c r="C36">
        <v>1225</v>
      </c>
      <c r="D36">
        <v>47.71</v>
      </c>
      <c r="E36">
        <v>169.92500000000001</v>
      </c>
      <c r="F36">
        <v>29.588999999999999</v>
      </c>
      <c r="G36">
        <v>3.3519999999999999</v>
      </c>
      <c r="H36">
        <v>529.05999999999995</v>
      </c>
      <c r="I36">
        <f t="shared" si="0"/>
        <v>359.13499999999993</v>
      </c>
    </row>
    <row r="37" spans="1:9" x14ac:dyDescent="0.3">
      <c r="A37" s="2">
        <v>43871</v>
      </c>
      <c r="B37" s="3">
        <v>0.5794907407407407</v>
      </c>
      <c r="C37">
        <v>1249</v>
      </c>
      <c r="D37">
        <v>47.66</v>
      </c>
      <c r="E37">
        <v>180.21</v>
      </c>
      <c r="F37">
        <v>29.588999999999999</v>
      </c>
      <c r="G37">
        <v>3.3519999999999999</v>
      </c>
      <c r="H37">
        <v>529.05999999999995</v>
      </c>
      <c r="I37">
        <f t="shared" si="0"/>
        <v>348.84999999999991</v>
      </c>
    </row>
    <row r="38" spans="1:9" x14ac:dyDescent="0.3">
      <c r="A38" s="2">
        <v>43871</v>
      </c>
      <c r="B38" s="3">
        <v>0.57973379629629629</v>
      </c>
      <c r="C38">
        <v>1270</v>
      </c>
      <c r="D38">
        <v>47.66</v>
      </c>
      <c r="E38">
        <v>190.72499999999999</v>
      </c>
      <c r="F38">
        <v>29.588999999999999</v>
      </c>
      <c r="G38">
        <v>3.3519999999999999</v>
      </c>
      <c r="H38">
        <v>529.05999999999995</v>
      </c>
      <c r="I38">
        <f t="shared" si="0"/>
        <v>338.33499999999992</v>
      </c>
    </row>
    <row r="39" spans="1:9" x14ac:dyDescent="0.3">
      <c r="A39" s="2">
        <v>43871</v>
      </c>
      <c r="B39" s="3">
        <v>0.58021990740740736</v>
      </c>
      <c r="C39">
        <v>1312</v>
      </c>
      <c r="D39">
        <v>47.67</v>
      </c>
      <c r="E39">
        <v>190.84200000000001</v>
      </c>
      <c r="F39">
        <v>29.588999999999999</v>
      </c>
      <c r="G39">
        <v>3.3519999999999999</v>
      </c>
      <c r="H39">
        <v>529.05999999999995</v>
      </c>
      <c r="I39">
        <f t="shared" si="0"/>
        <v>338.21799999999996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ABAA-4973-4A75-B6F6-BC522D8E172D}">
  <sheetPr codeName="Sheet65"/>
  <dimension ref="A1:S2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0.45437499999999997</v>
      </c>
      <c r="C2">
        <v>46</v>
      </c>
      <c r="D2">
        <v>57.37</v>
      </c>
      <c r="E2">
        <v>1.0469999999999999</v>
      </c>
      <c r="F2">
        <v>29.588999999999999</v>
      </c>
      <c r="G2">
        <v>3.1469999999999998</v>
      </c>
      <c r="H2">
        <v>520.41999999999996</v>
      </c>
      <c r="I2">
        <f>H2-E2</f>
        <v>519.37299999999993</v>
      </c>
      <c r="J2">
        <v>280.80900000000003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0.45445601851851852</v>
      </c>
      <c r="C3">
        <v>53</v>
      </c>
      <c r="D3">
        <v>57.38</v>
      </c>
      <c r="E3">
        <v>1.0409999999999999</v>
      </c>
      <c r="F3">
        <v>29.588999999999999</v>
      </c>
      <c r="G3">
        <v>3.2050000000000001</v>
      </c>
      <c r="H3">
        <v>520.41999999999996</v>
      </c>
      <c r="I3">
        <f t="shared" ref="I3:I25" si="0">H3-E3</f>
        <v>519.37899999999991</v>
      </c>
    </row>
    <row r="4" spans="1:19" x14ac:dyDescent="0.3">
      <c r="A4" s="2">
        <v>43923</v>
      </c>
      <c r="B4" s="3">
        <v>0.45482638888888888</v>
      </c>
      <c r="C4">
        <v>85</v>
      </c>
      <c r="D4">
        <v>57.2</v>
      </c>
      <c r="E4">
        <v>4.0220000000000002</v>
      </c>
      <c r="F4">
        <v>29.588999999999999</v>
      </c>
      <c r="G4">
        <v>3.1469999999999998</v>
      </c>
      <c r="H4">
        <v>520.41999999999996</v>
      </c>
      <c r="I4">
        <f t="shared" si="0"/>
        <v>516.39799999999991</v>
      </c>
    </row>
    <row r="5" spans="1:19" x14ac:dyDescent="0.3">
      <c r="A5" s="2">
        <v>43923</v>
      </c>
      <c r="B5" s="3">
        <v>0.45545138888888892</v>
      </c>
      <c r="C5">
        <v>139</v>
      </c>
      <c r="D5">
        <v>57.17</v>
      </c>
      <c r="E5">
        <v>7.0250000000000004</v>
      </c>
      <c r="F5">
        <v>29.588999999999999</v>
      </c>
      <c r="G5">
        <v>3.1760000000000002</v>
      </c>
      <c r="H5">
        <v>520.41999999999996</v>
      </c>
      <c r="I5">
        <f t="shared" si="0"/>
        <v>513.39499999999998</v>
      </c>
    </row>
    <row r="6" spans="1:19" x14ac:dyDescent="0.3">
      <c r="A6" s="2">
        <v>43923</v>
      </c>
      <c r="B6" s="3">
        <v>0.45590277777777777</v>
      </c>
      <c r="C6">
        <v>178</v>
      </c>
      <c r="D6">
        <v>57.09</v>
      </c>
      <c r="E6">
        <v>9.8409999999999993</v>
      </c>
      <c r="F6">
        <v>29.588999999999999</v>
      </c>
      <c r="G6">
        <v>3.2050000000000001</v>
      </c>
      <c r="H6">
        <v>520.41999999999996</v>
      </c>
      <c r="I6">
        <f t="shared" si="0"/>
        <v>510.57899999999995</v>
      </c>
    </row>
    <row r="7" spans="1:19" x14ac:dyDescent="0.3">
      <c r="A7" s="2">
        <v>43923</v>
      </c>
      <c r="B7" s="3">
        <v>0.456087962962963</v>
      </c>
      <c r="C7">
        <v>194</v>
      </c>
      <c r="D7">
        <v>57.04</v>
      </c>
      <c r="E7">
        <v>13.077</v>
      </c>
      <c r="F7">
        <v>29.588999999999999</v>
      </c>
      <c r="G7">
        <v>3.1760000000000002</v>
      </c>
      <c r="H7">
        <v>520.41999999999996</v>
      </c>
      <c r="I7">
        <f t="shared" si="0"/>
        <v>507.34299999999996</v>
      </c>
    </row>
    <row r="8" spans="1:19" x14ac:dyDescent="0.3">
      <c r="A8" s="2">
        <v>43923</v>
      </c>
      <c r="B8" s="3">
        <v>0.45633101851851854</v>
      </c>
      <c r="C8">
        <v>215</v>
      </c>
      <c r="D8">
        <v>56.99</v>
      </c>
      <c r="E8">
        <v>16.030999999999999</v>
      </c>
      <c r="F8">
        <v>29.588999999999999</v>
      </c>
      <c r="G8">
        <v>3.1760000000000002</v>
      </c>
      <c r="H8">
        <v>520.41999999999996</v>
      </c>
      <c r="I8">
        <f t="shared" si="0"/>
        <v>504.38899999999995</v>
      </c>
    </row>
    <row r="9" spans="1:19" x14ac:dyDescent="0.3">
      <c r="A9" s="2">
        <v>43923</v>
      </c>
      <c r="B9" s="3">
        <v>0.45681712962962967</v>
      </c>
      <c r="C9">
        <v>257</v>
      </c>
      <c r="D9">
        <v>56.76</v>
      </c>
      <c r="E9">
        <v>21.992999999999999</v>
      </c>
      <c r="F9">
        <v>29.588999999999999</v>
      </c>
      <c r="G9">
        <v>3.1469999999999998</v>
      </c>
      <c r="H9">
        <v>520.41999999999996</v>
      </c>
      <c r="I9">
        <f t="shared" si="0"/>
        <v>498.42699999999996</v>
      </c>
    </row>
    <row r="10" spans="1:19" x14ac:dyDescent="0.3">
      <c r="A10" s="2">
        <v>43923</v>
      </c>
      <c r="B10" s="3">
        <v>0.45702546296296293</v>
      </c>
      <c r="C10">
        <v>275</v>
      </c>
      <c r="D10">
        <v>56.54</v>
      </c>
      <c r="E10">
        <v>24.95</v>
      </c>
      <c r="F10">
        <v>29.588999999999999</v>
      </c>
      <c r="G10">
        <v>3.1760000000000002</v>
      </c>
      <c r="H10">
        <v>520.41999999999996</v>
      </c>
      <c r="I10">
        <f t="shared" si="0"/>
        <v>495.46999999999997</v>
      </c>
    </row>
    <row r="11" spans="1:19" x14ac:dyDescent="0.3">
      <c r="A11" s="2">
        <v>43923</v>
      </c>
      <c r="B11" s="3">
        <v>0.45751157407407406</v>
      </c>
      <c r="C11">
        <v>317</v>
      </c>
      <c r="D11">
        <v>55.96</v>
      </c>
      <c r="E11">
        <v>34.898000000000003</v>
      </c>
      <c r="F11">
        <v>29.588999999999999</v>
      </c>
      <c r="G11">
        <v>3.1760000000000002</v>
      </c>
      <c r="H11">
        <v>520.41999999999996</v>
      </c>
      <c r="I11">
        <f t="shared" si="0"/>
        <v>485.52199999999993</v>
      </c>
    </row>
    <row r="12" spans="1:19" x14ac:dyDescent="0.3">
      <c r="A12" s="2">
        <v>43923</v>
      </c>
      <c r="B12" s="3">
        <v>0.45802083333333332</v>
      </c>
      <c r="C12">
        <v>361</v>
      </c>
      <c r="D12">
        <v>53.91</v>
      </c>
      <c r="E12">
        <v>45.244</v>
      </c>
      <c r="F12">
        <v>29.588999999999999</v>
      </c>
      <c r="G12">
        <v>3.1760000000000002</v>
      </c>
      <c r="H12">
        <v>520.41999999999996</v>
      </c>
      <c r="I12">
        <f t="shared" si="0"/>
        <v>475.17599999999993</v>
      </c>
    </row>
    <row r="13" spans="1:19" x14ac:dyDescent="0.3">
      <c r="A13" s="2">
        <v>43923</v>
      </c>
      <c r="B13" s="3">
        <v>0.45837962962962964</v>
      </c>
      <c r="C13">
        <v>392</v>
      </c>
      <c r="D13">
        <v>52.02</v>
      </c>
      <c r="E13">
        <v>55.015999999999998</v>
      </c>
      <c r="F13">
        <v>29.588999999999999</v>
      </c>
      <c r="G13">
        <v>3.1469999999999998</v>
      </c>
      <c r="H13">
        <v>520.41999999999996</v>
      </c>
      <c r="I13">
        <f t="shared" si="0"/>
        <v>465.40399999999994</v>
      </c>
    </row>
    <row r="14" spans="1:19" x14ac:dyDescent="0.3">
      <c r="A14" s="2">
        <v>43923</v>
      </c>
      <c r="B14" s="3">
        <v>0.45854166666666668</v>
      </c>
      <c r="C14">
        <v>406</v>
      </c>
      <c r="D14">
        <v>51.94</v>
      </c>
      <c r="E14">
        <v>55.033999999999999</v>
      </c>
      <c r="F14">
        <v>29.588999999999999</v>
      </c>
      <c r="G14">
        <v>3.1760000000000002</v>
      </c>
      <c r="H14">
        <v>520.41999999999996</v>
      </c>
      <c r="I14">
        <f t="shared" si="0"/>
        <v>465.38599999999997</v>
      </c>
    </row>
    <row r="15" spans="1:19" x14ac:dyDescent="0.3">
      <c r="A15" s="2">
        <v>43923</v>
      </c>
      <c r="B15" s="3">
        <v>0.45890046296296294</v>
      </c>
      <c r="C15">
        <v>437</v>
      </c>
      <c r="D15">
        <v>50.57</v>
      </c>
      <c r="E15">
        <v>65.11</v>
      </c>
      <c r="F15">
        <v>29.588999999999999</v>
      </c>
      <c r="G15">
        <v>3.1760000000000002</v>
      </c>
      <c r="H15">
        <v>520.41999999999996</v>
      </c>
      <c r="I15">
        <f t="shared" si="0"/>
        <v>455.30999999999995</v>
      </c>
    </row>
    <row r="16" spans="1:19" x14ac:dyDescent="0.3">
      <c r="A16" s="2">
        <v>43923</v>
      </c>
      <c r="B16" s="3">
        <v>0.45927083333333335</v>
      </c>
      <c r="C16">
        <v>469</v>
      </c>
      <c r="D16">
        <v>49.71</v>
      </c>
      <c r="E16">
        <v>74.727000000000004</v>
      </c>
      <c r="F16">
        <v>29.588999999999999</v>
      </c>
      <c r="G16">
        <v>3.1760000000000002</v>
      </c>
      <c r="H16">
        <v>520.41999999999996</v>
      </c>
      <c r="I16">
        <f t="shared" si="0"/>
        <v>445.69299999999998</v>
      </c>
    </row>
    <row r="17" spans="1:9" x14ac:dyDescent="0.3">
      <c r="A17" s="2">
        <v>43923</v>
      </c>
      <c r="B17" s="3">
        <v>0.45974537037037039</v>
      </c>
      <c r="C17">
        <v>510</v>
      </c>
      <c r="D17">
        <v>49.18</v>
      </c>
      <c r="E17">
        <v>84.7</v>
      </c>
      <c r="F17">
        <v>29.588999999999999</v>
      </c>
      <c r="G17">
        <v>3.2050000000000001</v>
      </c>
      <c r="H17">
        <v>520.41999999999996</v>
      </c>
      <c r="I17">
        <f t="shared" si="0"/>
        <v>435.71999999999997</v>
      </c>
    </row>
    <row r="18" spans="1:9" x14ac:dyDescent="0.3">
      <c r="A18" s="2">
        <v>43923</v>
      </c>
      <c r="B18" s="3">
        <v>0.46020833333333333</v>
      </c>
      <c r="C18">
        <v>550</v>
      </c>
      <c r="D18">
        <v>48.89</v>
      </c>
      <c r="E18">
        <v>94.906999999999996</v>
      </c>
      <c r="F18">
        <v>29.588999999999999</v>
      </c>
      <c r="G18">
        <v>3.2050000000000001</v>
      </c>
      <c r="H18">
        <v>520.41999999999996</v>
      </c>
      <c r="I18">
        <f t="shared" si="0"/>
        <v>425.51299999999998</v>
      </c>
    </row>
    <row r="19" spans="1:9" x14ac:dyDescent="0.3">
      <c r="A19" s="2">
        <v>43923</v>
      </c>
      <c r="B19" s="3">
        <v>0.46062500000000001</v>
      </c>
      <c r="C19">
        <v>586</v>
      </c>
      <c r="D19">
        <v>48.66</v>
      </c>
      <c r="E19">
        <v>104.53100000000001</v>
      </c>
      <c r="F19">
        <v>29.588999999999999</v>
      </c>
      <c r="G19">
        <v>3.2050000000000001</v>
      </c>
      <c r="H19">
        <v>520.41999999999996</v>
      </c>
      <c r="I19">
        <f t="shared" si="0"/>
        <v>415.88899999999995</v>
      </c>
    </row>
    <row r="20" spans="1:9" x14ac:dyDescent="0.3">
      <c r="A20" s="2">
        <v>43923</v>
      </c>
      <c r="B20" s="3">
        <v>0.46092592592592596</v>
      </c>
      <c r="C20">
        <v>612</v>
      </c>
      <c r="D20">
        <v>48.54</v>
      </c>
      <c r="E20">
        <v>114.744</v>
      </c>
      <c r="F20">
        <v>29.588999999999999</v>
      </c>
      <c r="G20">
        <v>3.1760000000000002</v>
      </c>
      <c r="H20">
        <v>520.41999999999996</v>
      </c>
      <c r="I20">
        <f t="shared" si="0"/>
        <v>405.67599999999993</v>
      </c>
    </row>
    <row r="21" spans="1:9" x14ac:dyDescent="0.3">
      <c r="A21" s="2">
        <v>43923</v>
      </c>
      <c r="B21" s="3">
        <v>0.46156250000000004</v>
      </c>
      <c r="C21">
        <v>667</v>
      </c>
      <c r="D21">
        <v>48.46</v>
      </c>
      <c r="E21">
        <v>124.825</v>
      </c>
      <c r="F21">
        <v>29.588999999999999</v>
      </c>
      <c r="G21">
        <v>3.2050000000000001</v>
      </c>
      <c r="H21">
        <v>520.41999999999996</v>
      </c>
      <c r="I21">
        <f t="shared" si="0"/>
        <v>395.59499999999997</v>
      </c>
    </row>
    <row r="22" spans="1:9" x14ac:dyDescent="0.3">
      <c r="A22" s="2">
        <v>43923</v>
      </c>
      <c r="B22" s="3">
        <v>0.46234953703703702</v>
      </c>
      <c r="C22">
        <v>735</v>
      </c>
      <c r="D22">
        <v>48.39</v>
      </c>
      <c r="E22">
        <v>135.00200000000001</v>
      </c>
      <c r="F22">
        <v>29.588999999999999</v>
      </c>
      <c r="G22">
        <v>3.1760000000000002</v>
      </c>
      <c r="H22">
        <v>520.41999999999996</v>
      </c>
      <c r="I22">
        <f t="shared" si="0"/>
        <v>385.41799999999995</v>
      </c>
    </row>
    <row r="23" spans="1:9" x14ac:dyDescent="0.3">
      <c r="A23" s="2">
        <v>43923</v>
      </c>
      <c r="B23" s="3">
        <v>0.46262731481481478</v>
      </c>
      <c r="C23">
        <v>759</v>
      </c>
      <c r="D23">
        <v>48.37</v>
      </c>
      <c r="E23">
        <v>134.83799999999999</v>
      </c>
      <c r="F23">
        <v>29.588999999999999</v>
      </c>
      <c r="G23">
        <v>3.2050000000000001</v>
      </c>
      <c r="H23">
        <v>520.41999999999996</v>
      </c>
      <c r="I23">
        <f t="shared" si="0"/>
        <v>385.58199999999999</v>
      </c>
    </row>
    <row r="24" spans="1:9" x14ac:dyDescent="0.3">
      <c r="A24" s="2">
        <v>43923</v>
      </c>
      <c r="B24" s="3">
        <v>0.46347222222222223</v>
      </c>
      <c r="C24">
        <v>832</v>
      </c>
      <c r="D24">
        <v>48.36</v>
      </c>
      <c r="E24">
        <v>141.54300000000001</v>
      </c>
      <c r="F24">
        <v>29.588999999999999</v>
      </c>
      <c r="G24">
        <v>3.1760000000000002</v>
      </c>
      <c r="H24">
        <v>520.41999999999996</v>
      </c>
      <c r="I24">
        <f t="shared" si="0"/>
        <v>378.87699999999995</v>
      </c>
    </row>
    <row r="25" spans="1:9" x14ac:dyDescent="0.3">
      <c r="A25" s="2">
        <v>43923</v>
      </c>
      <c r="B25" s="3">
        <v>0.46371527777777777</v>
      </c>
      <c r="C25">
        <v>853</v>
      </c>
      <c r="D25">
        <v>48.35</v>
      </c>
      <c r="E25">
        <v>142.154</v>
      </c>
      <c r="F25">
        <v>29.588999999999999</v>
      </c>
      <c r="G25">
        <v>3.2050000000000001</v>
      </c>
      <c r="H25">
        <v>520.41999999999996</v>
      </c>
      <c r="I25">
        <f t="shared" si="0"/>
        <v>378.26599999999996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D077-A9BF-465A-8D7F-D7E1CCC0A77B}">
  <sheetPr codeName="Sheet66"/>
  <dimension ref="A1:S10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0.47489583333333335</v>
      </c>
      <c r="C2">
        <v>43</v>
      </c>
      <c r="D2">
        <v>68.95</v>
      </c>
      <c r="E2">
        <v>1.1259999999999999</v>
      </c>
      <c r="F2">
        <v>29.588999999999999</v>
      </c>
      <c r="G2">
        <v>3.2050000000000001</v>
      </c>
      <c r="H2">
        <v>558.41</v>
      </c>
      <c r="I2">
        <f>H2-E2</f>
        <v>557.28399999999999</v>
      </c>
      <c r="J2">
        <v>429.464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0.47516203703703702</v>
      </c>
      <c r="C3">
        <v>66</v>
      </c>
      <c r="D3">
        <v>68.989999999999995</v>
      </c>
      <c r="E3">
        <v>1.012</v>
      </c>
      <c r="F3">
        <v>29.588999999999999</v>
      </c>
      <c r="G3">
        <v>3.2349999999999999</v>
      </c>
      <c r="H3">
        <v>558.41</v>
      </c>
      <c r="I3">
        <f t="shared" ref="I3" si="0">H3-E3</f>
        <v>557.39800000000002</v>
      </c>
    </row>
    <row r="4" spans="1:19" x14ac:dyDescent="0.3">
      <c r="A4" s="2">
        <v>43972</v>
      </c>
      <c r="B4" s="3">
        <v>0.47552083333333334</v>
      </c>
      <c r="C4">
        <v>97</v>
      </c>
      <c r="D4">
        <v>68.430000000000007</v>
      </c>
      <c r="E4">
        <v>4.2649999999999997</v>
      </c>
      <c r="F4">
        <v>29.588999999999999</v>
      </c>
      <c r="G4">
        <v>3.1760000000000002</v>
      </c>
      <c r="H4">
        <v>558.41</v>
      </c>
      <c r="I4">
        <f t="shared" ref="I4" si="1">H4-E4</f>
        <v>554.14499999999998</v>
      </c>
    </row>
    <row r="5" spans="1:19" x14ac:dyDescent="0.3">
      <c r="A5" s="2">
        <v>43972</v>
      </c>
      <c r="B5" s="3">
        <v>0.47574074074074074</v>
      </c>
      <c r="C5">
        <v>116</v>
      </c>
      <c r="D5">
        <v>68.41</v>
      </c>
      <c r="E5">
        <v>4.0049999999999999</v>
      </c>
      <c r="F5">
        <v>29.588999999999999</v>
      </c>
      <c r="G5">
        <v>3.2349999999999999</v>
      </c>
      <c r="H5">
        <v>558.41</v>
      </c>
      <c r="I5">
        <f t="shared" ref="I5" si="2">H5-E5</f>
        <v>554.40499999999997</v>
      </c>
    </row>
    <row r="6" spans="1:19" x14ac:dyDescent="0.3">
      <c r="A6" s="2">
        <v>43972</v>
      </c>
      <c r="B6" s="3">
        <v>0.47621527777777778</v>
      </c>
      <c r="C6">
        <v>157</v>
      </c>
      <c r="D6">
        <v>68.12</v>
      </c>
      <c r="E6">
        <v>7.1289999999999996</v>
      </c>
      <c r="F6">
        <v>29.588999999999999</v>
      </c>
      <c r="G6">
        <v>3.2349999999999999</v>
      </c>
      <c r="H6">
        <v>558.41</v>
      </c>
      <c r="I6">
        <f t="shared" ref="I6" si="3">H6-E6</f>
        <v>551.28099999999995</v>
      </c>
    </row>
    <row r="7" spans="1:19" x14ac:dyDescent="0.3">
      <c r="A7" s="2">
        <v>43972</v>
      </c>
      <c r="B7" s="3">
        <v>0.47649305555555554</v>
      </c>
      <c r="C7">
        <v>181</v>
      </c>
      <c r="D7">
        <v>68</v>
      </c>
      <c r="E7">
        <v>10.117000000000001</v>
      </c>
      <c r="F7">
        <v>29.588999999999999</v>
      </c>
      <c r="G7">
        <v>3.2349999999999999</v>
      </c>
      <c r="H7">
        <v>558.41</v>
      </c>
      <c r="I7">
        <f t="shared" ref="I7" si="4">H7-E7</f>
        <v>548.29300000000001</v>
      </c>
    </row>
    <row r="8" spans="1:19" x14ac:dyDescent="0.3">
      <c r="A8" s="2">
        <v>43972</v>
      </c>
      <c r="B8" s="3">
        <v>0.47681712962962958</v>
      </c>
      <c r="C8">
        <v>209</v>
      </c>
      <c r="D8">
        <v>67.92</v>
      </c>
      <c r="E8">
        <v>13.221</v>
      </c>
      <c r="F8">
        <v>29.588999999999999</v>
      </c>
      <c r="G8">
        <v>3.2050000000000001</v>
      </c>
      <c r="H8">
        <v>558.41</v>
      </c>
      <c r="I8">
        <f t="shared" ref="I8" si="5">H8-E8</f>
        <v>545.18899999999996</v>
      </c>
    </row>
    <row r="9" spans="1:19" x14ac:dyDescent="0.3">
      <c r="A9" s="2">
        <v>43972</v>
      </c>
      <c r="B9" s="3">
        <v>0.47706018518518517</v>
      </c>
      <c r="C9">
        <v>230</v>
      </c>
      <c r="D9">
        <v>67.819999999999993</v>
      </c>
      <c r="E9">
        <v>15.862</v>
      </c>
      <c r="F9">
        <v>29.588999999999999</v>
      </c>
      <c r="G9">
        <v>3.2050000000000001</v>
      </c>
      <c r="H9">
        <v>558.41</v>
      </c>
      <c r="I9">
        <f t="shared" ref="I9" si="6">H9-E9</f>
        <v>542.548</v>
      </c>
    </row>
    <row r="10" spans="1:19" x14ac:dyDescent="0.3">
      <c r="A10" s="2">
        <v>43972</v>
      </c>
      <c r="B10" s="3">
        <v>0.4773958333333333</v>
      </c>
      <c r="C10">
        <v>259</v>
      </c>
      <c r="D10">
        <v>67.7</v>
      </c>
      <c r="E10">
        <v>18.917999999999999</v>
      </c>
      <c r="F10">
        <v>29.588999999999999</v>
      </c>
      <c r="G10">
        <v>3.2349999999999999</v>
      </c>
      <c r="H10">
        <v>558.41</v>
      </c>
      <c r="I10">
        <f t="shared" ref="I10" si="7">H10-E10</f>
        <v>539.49199999999996</v>
      </c>
    </row>
    <row r="11" spans="1:19" x14ac:dyDescent="0.3">
      <c r="A11" s="2">
        <v>43972</v>
      </c>
      <c r="B11" s="3">
        <v>0.47796296296296298</v>
      </c>
      <c r="C11">
        <v>308</v>
      </c>
      <c r="D11">
        <v>64.510000000000005</v>
      </c>
      <c r="E11">
        <v>22.169</v>
      </c>
      <c r="F11">
        <v>29.588999999999999</v>
      </c>
      <c r="G11">
        <v>3.2349999999999999</v>
      </c>
      <c r="H11">
        <v>558.41</v>
      </c>
      <c r="I11">
        <f t="shared" ref="I11" si="8">H11-E11</f>
        <v>536.24099999999999</v>
      </c>
    </row>
    <row r="12" spans="1:19" x14ac:dyDescent="0.3">
      <c r="A12" s="2">
        <v>43972</v>
      </c>
      <c r="B12" s="3">
        <v>0.47833333333333333</v>
      </c>
      <c r="C12">
        <v>340</v>
      </c>
      <c r="D12">
        <v>61.92</v>
      </c>
      <c r="E12">
        <v>25.117999999999999</v>
      </c>
      <c r="F12">
        <v>29.588999999999999</v>
      </c>
      <c r="G12">
        <v>3.2050000000000001</v>
      </c>
      <c r="H12">
        <v>558.41</v>
      </c>
      <c r="I12">
        <f t="shared" ref="I12" si="9">H12-E12</f>
        <v>533.29199999999992</v>
      </c>
    </row>
    <row r="13" spans="1:19" x14ac:dyDescent="0.3">
      <c r="A13" s="2">
        <v>43972</v>
      </c>
      <c r="B13" s="3">
        <v>0.47880787037037037</v>
      </c>
      <c r="C13">
        <v>381</v>
      </c>
      <c r="D13">
        <v>57.4</v>
      </c>
      <c r="E13">
        <v>35</v>
      </c>
      <c r="F13">
        <v>29.588999999999999</v>
      </c>
      <c r="G13">
        <v>3.2050000000000001</v>
      </c>
      <c r="H13">
        <v>558.41</v>
      </c>
      <c r="I13">
        <f t="shared" ref="I13" si="10">H13-E13</f>
        <v>523.41</v>
      </c>
    </row>
    <row r="14" spans="1:19" x14ac:dyDescent="0.3">
      <c r="A14" s="2">
        <v>43972</v>
      </c>
      <c r="B14" s="3">
        <v>0.47932870370370373</v>
      </c>
      <c r="C14">
        <v>426</v>
      </c>
      <c r="D14">
        <v>56.33</v>
      </c>
      <c r="E14">
        <v>45.121000000000002</v>
      </c>
      <c r="F14">
        <v>29.588999999999999</v>
      </c>
      <c r="G14">
        <v>3.2050000000000001</v>
      </c>
      <c r="H14">
        <v>558.41</v>
      </c>
      <c r="I14">
        <f t="shared" ref="I14" si="11">H14-E14</f>
        <v>513.28899999999999</v>
      </c>
    </row>
    <row r="15" spans="1:19" x14ac:dyDescent="0.3">
      <c r="A15" s="2">
        <v>43972</v>
      </c>
      <c r="B15" s="3">
        <v>0.47974537037037041</v>
      </c>
      <c r="C15">
        <v>462</v>
      </c>
      <c r="D15">
        <v>55.72</v>
      </c>
      <c r="E15">
        <v>54.84</v>
      </c>
      <c r="F15">
        <v>29.588999999999999</v>
      </c>
      <c r="G15">
        <v>3.2050000000000001</v>
      </c>
      <c r="H15">
        <v>558.41</v>
      </c>
      <c r="I15">
        <f t="shared" ref="I15" si="12">H15-E15</f>
        <v>503.56999999999994</v>
      </c>
    </row>
    <row r="16" spans="1:19" x14ac:dyDescent="0.3">
      <c r="A16" s="2">
        <v>43972</v>
      </c>
      <c r="B16" s="3">
        <v>0.4800462962962963</v>
      </c>
      <c r="C16">
        <v>488</v>
      </c>
      <c r="D16">
        <v>55.03</v>
      </c>
      <c r="E16">
        <v>65.108000000000004</v>
      </c>
      <c r="F16">
        <v>29.588999999999999</v>
      </c>
      <c r="G16">
        <v>3.2349999999999999</v>
      </c>
      <c r="H16">
        <v>558.41</v>
      </c>
      <c r="I16">
        <f t="shared" ref="I16" si="13">H16-E16</f>
        <v>493.30199999999996</v>
      </c>
    </row>
    <row r="17" spans="1:9" x14ac:dyDescent="0.3">
      <c r="A17" s="2">
        <v>43972</v>
      </c>
      <c r="B17" s="3">
        <v>0.48047453703703707</v>
      </c>
      <c r="C17">
        <v>525</v>
      </c>
      <c r="D17">
        <v>54.56</v>
      </c>
      <c r="E17">
        <v>75.137</v>
      </c>
      <c r="F17">
        <v>29.588999999999999</v>
      </c>
      <c r="G17">
        <v>3.2050000000000001</v>
      </c>
      <c r="H17">
        <v>558.41</v>
      </c>
      <c r="I17">
        <f t="shared" ref="I17" si="14">H17-E17</f>
        <v>483.27299999999997</v>
      </c>
    </row>
    <row r="18" spans="1:9" x14ac:dyDescent="0.3">
      <c r="A18" s="2">
        <v>43972</v>
      </c>
      <c r="B18" s="3">
        <v>0.48086805555555556</v>
      </c>
      <c r="C18">
        <v>559</v>
      </c>
      <c r="D18">
        <v>54.13</v>
      </c>
      <c r="E18">
        <v>85.007999999999996</v>
      </c>
      <c r="F18">
        <v>29.588999999999999</v>
      </c>
      <c r="G18">
        <v>3.2349999999999999</v>
      </c>
      <c r="H18">
        <v>558.41</v>
      </c>
      <c r="I18">
        <f t="shared" ref="I18" si="15">H18-E18</f>
        <v>473.40199999999999</v>
      </c>
    </row>
    <row r="19" spans="1:9" x14ac:dyDescent="0.3">
      <c r="A19" s="2">
        <v>43972</v>
      </c>
      <c r="B19" s="3">
        <v>0.48146990740740742</v>
      </c>
      <c r="C19">
        <v>611</v>
      </c>
      <c r="D19">
        <v>53.55</v>
      </c>
      <c r="E19">
        <v>95.084999999999994</v>
      </c>
      <c r="F19">
        <v>29.588999999999999</v>
      </c>
      <c r="G19">
        <v>3.2349999999999999</v>
      </c>
      <c r="H19">
        <v>558.41</v>
      </c>
      <c r="I19">
        <f t="shared" ref="I19" si="16">H19-E19</f>
        <v>463.32499999999999</v>
      </c>
    </row>
    <row r="20" spans="1:9" x14ac:dyDescent="0.3">
      <c r="A20" s="2">
        <v>43972</v>
      </c>
      <c r="B20" s="3">
        <v>0.4817939814814815</v>
      </c>
      <c r="C20">
        <v>639</v>
      </c>
      <c r="D20">
        <v>52.78</v>
      </c>
      <c r="E20">
        <v>104.97</v>
      </c>
      <c r="F20">
        <v>29.588999999999999</v>
      </c>
      <c r="G20">
        <v>3.2349999999999999</v>
      </c>
      <c r="H20">
        <v>558.41</v>
      </c>
      <c r="I20">
        <f t="shared" ref="I20" si="17">H20-E20</f>
        <v>453.43999999999994</v>
      </c>
    </row>
    <row r="21" spans="1:9" x14ac:dyDescent="0.3">
      <c r="A21" s="2">
        <v>43972</v>
      </c>
      <c r="B21" s="3">
        <v>0.48218749999999999</v>
      </c>
      <c r="C21">
        <v>673</v>
      </c>
      <c r="D21">
        <v>52.02</v>
      </c>
      <c r="E21">
        <v>114.813</v>
      </c>
      <c r="F21">
        <v>29.588999999999999</v>
      </c>
      <c r="G21">
        <v>3.2050000000000001</v>
      </c>
      <c r="H21">
        <v>558.41</v>
      </c>
      <c r="I21">
        <f t="shared" ref="I21" si="18">H21-E21</f>
        <v>443.59699999999998</v>
      </c>
    </row>
    <row r="22" spans="1:9" x14ac:dyDescent="0.3">
      <c r="A22" s="2">
        <v>43972</v>
      </c>
      <c r="B22" s="3">
        <v>0.48261574074074076</v>
      </c>
      <c r="C22">
        <v>710</v>
      </c>
      <c r="D22">
        <v>51.07</v>
      </c>
      <c r="E22">
        <v>124.875</v>
      </c>
      <c r="F22">
        <v>29.588999999999999</v>
      </c>
      <c r="G22">
        <v>3</v>
      </c>
      <c r="H22">
        <v>558.41</v>
      </c>
      <c r="I22">
        <f t="shared" ref="I22" si="19">H22-E22</f>
        <v>433.53499999999997</v>
      </c>
    </row>
    <row r="23" spans="1:9" x14ac:dyDescent="0.3">
      <c r="A23" s="2">
        <v>43972</v>
      </c>
      <c r="B23" s="3">
        <v>0.48306712962962961</v>
      </c>
      <c r="C23">
        <v>749</v>
      </c>
      <c r="D23">
        <v>51.07</v>
      </c>
      <c r="E23">
        <v>126.318</v>
      </c>
      <c r="F23">
        <v>29.588999999999999</v>
      </c>
      <c r="G23">
        <v>3.2050000000000001</v>
      </c>
      <c r="H23">
        <v>558.41</v>
      </c>
      <c r="I23">
        <f t="shared" ref="I23" si="20">H23-E23</f>
        <v>432.09199999999998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</sheetData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8E20-BDF0-452B-A5A4-C9834D0B1663}">
  <sheetPr codeName="Sheet67"/>
  <dimension ref="A1:S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0.47710648148148144</v>
      </c>
      <c r="C2">
        <v>28</v>
      </c>
      <c r="D2">
        <v>78.23</v>
      </c>
      <c r="E2">
        <v>1.0629999999999999</v>
      </c>
      <c r="F2">
        <v>29.588999999999999</v>
      </c>
      <c r="G2">
        <v>3.117</v>
      </c>
      <c r="H2">
        <v>557.15</v>
      </c>
      <c r="I2">
        <f>H2-E2</f>
        <v>556.08699999999999</v>
      </c>
      <c r="J2">
        <v>423.99400000000003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0.47746527777777775</v>
      </c>
      <c r="C3">
        <v>59</v>
      </c>
      <c r="D3">
        <v>76.81</v>
      </c>
      <c r="E3">
        <v>3.9529999999999998</v>
      </c>
      <c r="F3">
        <v>29.588999999999999</v>
      </c>
      <c r="G3">
        <v>3.0579999999999998</v>
      </c>
      <c r="H3">
        <v>557.15</v>
      </c>
      <c r="I3">
        <f t="shared" ref="I3:I19" si="0">H3-E3</f>
        <v>553.197</v>
      </c>
    </row>
    <row r="4" spans="1:19" x14ac:dyDescent="0.3">
      <c r="A4" s="2">
        <v>44005</v>
      </c>
      <c r="B4" s="3">
        <v>0.47806712962962966</v>
      </c>
      <c r="C4">
        <v>111</v>
      </c>
      <c r="D4">
        <v>76.540000000000006</v>
      </c>
      <c r="E4">
        <v>7.1420000000000003</v>
      </c>
      <c r="F4">
        <v>29.588999999999999</v>
      </c>
      <c r="G4">
        <v>3.0289999999999999</v>
      </c>
      <c r="H4">
        <v>557.15</v>
      </c>
      <c r="I4">
        <f t="shared" si="0"/>
        <v>550.00799999999992</v>
      </c>
    </row>
    <row r="5" spans="1:19" x14ac:dyDescent="0.3">
      <c r="A5" s="2">
        <v>44005</v>
      </c>
      <c r="B5" s="3">
        <v>0.47846064814814815</v>
      </c>
      <c r="C5">
        <v>145</v>
      </c>
      <c r="D5">
        <v>76.42</v>
      </c>
      <c r="E5">
        <v>10.095000000000001</v>
      </c>
      <c r="F5">
        <v>29.588999999999999</v>
      </c>
      <c r="G5">
        <v>3.0289999999999999</v>
      </c>
      <c r="H5">
        <v>557.15</v>
      </c>
      <c r="I5">
        <f t="shared" si="0"/>
        <v>547.05499999999995</v>
      </c>
    </row>
    <row r="6" spans="1:19" x14ac:dyDescent="0.3">
      <c r="A6" s="2">
        <v>44005</v>
      </c>
      <c r="B6" s="3">
        <v>0.47851851851851851</v>
      </c>
      <c r="C6">
        <v>150</v>
      </c>
      <c r="D6">
        <v>76.42</v>
      </c>
      <c r="E6">
        <v>10.195</v>
      </c>
      <c r="F6">
        <v>29.588999999999999</v>
      </c>
      <c r="G6">
        <v>3.0289999999999999</v>
      </c>
      <c r="H6">
        <v>557.15</v>
      </c>
      <c r="I6">
        <f t="shared" si="0"/>
        <v>546.95499999999993</v>
      </c>
    </row>
    <row r="7" spans="1:19" x14ac:dyDescent="0.3">
      <c r="A7" s="2">
        <v>44005</v>
      </c>
      <c r="B7" s="3">
        <v>0.47902777777777777</v>
      </c>
      <c r="C7">
        <v>194</v>
      </c>
      <c r="D7">
        <v>75.55</v>
      </c>
      <c r="E7">
        <v>19.943999999999999</v>
      </c>
      <c r="F7">
        <v>29.588999999999999</v>
      </c>
      <c r="G7">
        <v>3.0880000000000001</v>
      </c>
      <c r="H7">
        <v>557.15</v>
      </c>
      <c r="I7">
        <f t="shared" si="0"/>
        <v>537.20600000000002</v>
      </c>
    </row>
    <row r="8" spans="1:19" x14ac:dyDescent="0.3">
      <c r="A8" s="2">
        <v>44005</v>
      </c>
      <c r="B8" s="3">
        <v>0.47987268518518517</v>
      </c>
      <c r="C8">
        <v>267</v>
      </c>
      <c r="D8">
        <v>64.099999999999994</v>
      </c>
      <c r="E8">
        <v>29.97</v>
      </c>
      <c r="F8">
        <v>29.588999999999999</v>
      </c>
      <c r="G8">
        <v>3.0579999999999998</v>
      </c>
      <c r="H8">
        <v>557.15</v>
      </c>
      <c r="I8">
        <f t="shared" si="0"/>
        <v>527.17999999999995</v>
      </c>
    </row>
    <row r="9" spans="1:19" x14ac:dyDescent="0.3">
      <c r="A9" s="2">
        <v>44005</v>
      </c>
      <c r="B9" s="3">
        <v>0.48047453703703707</v>
      </c>
      <c r="C9">
        <v>319</v>
      </c>
      <c r="D9">
        <v>60.87</v>
      </c>
      <c r="E9">
        <v>39.957999999999998</v>
      </c>
      <c r="F9">
        <v>29.588999999999999</v>
      </c>
      <c r="G9">
        <v>3.0579999999999998</v>
      </c>
      <c r="H9">
        <v>557.15</v>
      </c>
      <c r="I9">
        <f t="shared" si="0"/>
        <v>517.19200000000001</v>
      </c>
    </row>
    <row r="10" spans="1:19" x14ac:dyDescent="0.3">
      <c r="A10" s="2">
        <v>44005</v>
      </c>
      <c r="B10" s="3">
        <v>0.48109953703703701</v>
      </c>
      <c r="C10">
        <v>373</v>
      </c>
      <c r="D10">
        <v>59.71</v>
      </c>
      <c r="E10">
        <v>50.097000000000001</v>
      </c>
      <c r="F10">
        <v>29.588999999999999</v>
      </c>
      <c r="G10">
        <v>3.0289999999999999</v>
      </c>
      <c r="H10">
        <v>557.15</v>
      </c>
      <c r="I10">
        <f t="shared" si="0"/>
        <v>507.053</v>
      </c>
    </row>
    <row r="11" spans="1:19" x14ac:dyDescent="0.3">
      <c r="A11" s="2">
        <v>44005</v>
      </c>
      <c r="B11" s="3">
        <v>0.48136574074074073</v>
      </c>
      <c r="C11">
        <v>396</v>
      </c>
      <c r="D11">
        <v>58.65</v>
      </c>
      <c r="E11">
        <v>59.771999999999998</v>
      </c>
      <c r="F11">
        <v>29.588999999999999</v>
      </c>
      <c r="G11">
        <v>3.0880000000000001</v>
      </c>
      <c r="H11">
        <v>557.15</v>
      </c>
      <c r="I11">
        <f t="shared" si="0"/>
        <v>497.37799999999999</v>
      </c>
    </row>
    <row r="12" spans="1:19" x14ac:dyDescent="0.3">
      <c r="A12" s="2">
        <v>44005</v>
      </c>
      <c r="B12" s="3">
        <v>0.48145833333333332</v>
      </c>
      <c r="C12">
        <v>404</v>
      </c>
      <c r="D12">
        <v>58.65</v>
      </c>
      <c r="E12">
        <v>59.764000000000003</v>
      </c>
      <c r="F12">
        <v>29.588999999999999</v>
      </c>
      <c r="G12">
        <v>3.0880000000000001</v>
      </c>
      <c r="H12">
        <v>557.15</v>
      </c>
      <c r="I12">
        <f t="shared" si="0"/>
        <v>497.38599999999997</v>
      </c>
    </row>
    <row r="13" spans="1:19" x14ac:dyDescent="0.3">
      <c r="A13" s="2">
        <v>44005</v>
      </c>
      <c r="B13" s="3">
        <v>0.48181712962962964</v>
      </c>
      <c r="C13">
        <v>435</v>
      </c>
      <c r="D13">
        <v>57.84</v>
      </c>
      <c r="E13">
        <v>69.709000000000003</v>
      </c>
      <c r="F13">
        <v>29.588999999999999</v>
      </c>
      <c r="G13">
        <v>3.0289999999999999</v>
      </c>
      <c r="H13">
        <v>557.15</v>
      </c>
      <c r="I13">
        <f t="shared" si="0"/>
        <v>487.44099999999997</v>
      </c>
    </row>
    <row r="14" spans="1:19" x14ac:dyDescent="0.3">
      <c r="A14" s="2">
        <v>44005</v>
      </c>
      <c r="B14" s="3">
        <v>0.4820949074074074</v>
      </c>
      <c r="C14">
        <v>459</v>
      </c>
      <c r="D14">
        <v>56.85</v>
      </c>
      <c r="E14">
        <v>80.126000000000005</v>
      </c>
      <c r="F14">
        <v>29.588999999999999</v>
      </c>
      <c r="G14">
        <v>3.0880000000000001</v>
      </c>
      <c r="H14">
        <v>557.15</v>
      </c>
      <c r="I14">
        <f t="shared" si="0"/>
        <v>477.024</v>
      </c>
    </row>
    <row r="15" spans="1:19" x14ac:dyDescent="0.3">
      <c r="A15" s="2">
        <v>44005</v>
      </c>
      <c r="B15" s="3">
        <v>0.48230324074074077</v>
      </c>
      <c r="C15">
        <v>477</v>
      </c>
      <c r="D15">
        <v>55.6</v>
      </c>
      <c r="E15">
        <v>89.7</v>
      </c>
      <c r="F15">
        <v>29.588999999999999</v>
      </c>
      <c r="G15">
        <v>3.0880000000000001</v>
      </c>
      <c r="H15">
        <v>557.15</v>
      </c>
      <c r="I15">
        <f t="shared" si="0"/>
        <v>467.45</v>
      </c>
    </row>
    <row r="16" spans="1:19" x14ac:dyDescent="0.3">
      <c r="A16" s="2">
        <v>44005</v>
      </c>
      <c r="B16" s="3">
        <v>0.48251157407407402</v>
      </c>
      <c r="C16">
        <v>495</v>
      </c>
      <c r="D16">
        <v>54.76</v>
      </c>
      <c r="E16">
        <v>101.342</v>
      </c>
      <c r="F16">
        <v>29.588999999999999</v>
      </c>
      <c r="G16">
        <v>3.0880000000000001</v>
      </c>
      <c r="H16">
        <v>557.15</v>
      </c>
      <c r="I16">
        <f t="shared" si="0"/>
        <v>455.80799999999999</v>
      </c>
    </row>
    <row r="17" spans="1:9" x14ac:dyDescent="0.3">
      <c r="A17" s="2">
        <v>44005</v>
      </c>
      <c r="B17" s="3">
        <v>0.48281250000000003</v>
      </c>
      <c r="C17">
        <v>521</v>
      </c>
      <c r="D17">
        <v>53.76</v>
      </c>
      <c r="E17">
        <v>109.56699999999999</v>
      </c>
      <c r="F17">
        <v>29.588999999999999</v>
      </c>
      <c r="G17">
        <v>3.0579999999999998</v>
      </c>
      <c r="H17">
        <v>557.15</v>
      </c>
      <c r="I17">
        <f t="shared" si="0"/>
        <v>447.58299999999997</v>
      </c>
    </row>
    <row r="18" spans="1:9" x14ac:dyDescent="0.3">
      <c r="A18" s="2">
        <v>44005</v>
      </c>
      <c r="B18" s="3">
        <v>0.48290509259259262</v>
      </c>
      <c r="C18">
        <v>529</v>
      </c>
      <c r="D18">
        <v>53.76</v>
      </c>
      <c r="E18">
        <v>109.595</v>
      </c>
      <c r="F18">
        <v>29.588999999999999</v>
      </c>
      <c r="G18">
        <v>3.0880000000000001</v>
      </c>
      <c r="H18">
        <v>557.15</v>
      </c>
      <c r="I18">
        <f t="shared" si="0"/>
        <v>447.55499999999995</v>
      </c>
    </row>
    <row r="19" spans="1:9" x14ac:dyDescent="0.3">
      <c r="A19" s="2">
        <v>44005</v>
      </c>
      <c r="B19" s="3">
        <v>0.48347222222222225</v>
      </c>
      <c r="C19">
        <v>578</v>
      </c>
      <c r="D19">
        <v>53.05</v>
      </c>
      <c r="E19">
        <v>118.789</v>
      </c>
      <c r="F19">
        <v>29.588999999999999</v>
      </c>
      <c r="G19">
        <v>3.1760000000000002</v>
      </c>
      <c r="H19">
        <v>557.15</v>
      </c>
      <c r="I19">
        <f t="shared" si="0"/>
        <v>438.36099999999999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001A-88AC-486F-BC33-11AD5FAD81C2}">
  <sheetPr codeName="Sheet68"/>
  <dimension ref="A1:S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0.40672453703703698</v>
      </c>
      <c r="C2">
        <v>34</v>
      </c>
      <c r="D2">
        <v>79.94</v>
      </c>
      <c r="E2">
        <v>1.1950000000000001</v>
      </c>
      <c r="F2" s="4" t="s">
        <v>25</v>
      </c>
      <c r="G2">
        <v>3.0579999999999998</v>
      </c>
      <c r="H2">
        <v>531.91</v>
      </c>
      <c r="I2">
        <f>H2-E2</f>
        <v>530.71499999999992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0.40738425925925931</v>
      </c>
      <c r="C3">
        <v>91</v>
      </c>
      <c r="D3">
        <v>79.94</v>
      </c>
      <c r="E3">
        <v>4.077</v>
      </c>
      <c r="F3" t="s">
        <v>25</v>
      </c>
      <c r="G3">
        <v>3.117</v>
      </c>
      <c r="H3">
        <v>531.91</v>
      </c>
      <c r="I3">
        <f t="shared" ref="I3:I26" si="0">H3-E3</f>
        <v>527.83299999999997</v>
      </c>
    </row>
    <row r="4" spans="1:19" x14ac:dyDescent="0.3">
      <c r="A4" s="2">
        <v>44029</v>
      </c>
      <c r="B4" s="3">
        <v>0.40771990740740738</v>
      </c>
      <c r="C4">
        <v>120</v>
      </c>
      <c r="D4">
        <v>79.930000000000007</v>
      </c>
      <c r="E4">
        <v>7.0229999999999997</v>
      </c>
      <c r="F4" t="s">
        <v>25</v>
      </c>
      <c r="G4">
        <v>3.117</v>
      </c>
      <c r="H4">
        <v>531.91</v>
      </c>
      <c r="I4">
        <f t="shared" si="0"/>
        <v>524.88699999999994</v>
      </c>
    </row>
    <row r="5" spans="1:19" x14ac:dyDescent="0.3">
      <c r="A5" s="2">
        <v>44029</v>
      </c>
      <c r="B5" s="3">
        <v>0.4079861111111111</v>
      </c>
      <c r="C5">
        <v>143</v>
      </c>
      <c r="D5">
        <v>79.900000000000006</v>
      </c>
      <c r="E5">
        <v>10.052</v>
      </c>
      <c r="F5" t="s">
        <v>25</v>
      </c>
      <c r="G5">
        <v>3.117</v>
      </c>
      <c r="H5">
        <v>531.91</v>
      </c>
      <c r="I5">
        <f t="shared" si="0"/>
        <v>521.85799999999995</v>
      </c>
    </row>
    <row r="6" spans="1:19" x14ac:dyDescent="0.3">
      <c r="A6" s="2">
        <v>44029</v>
      </c>
      <c r="B6" s="3">
        <v>0.40837962962962965</v>
      </c>
      <c r="C6">
        <v>177</v>
      </c>
      <c r="D6">
        <v>79.88</v>
      </c>
      <c r="E6">
        <v>13.032999999999999</v>
      </c>
      <c r="F6" t="s">
        <v>25</v>
      </c>
      <c r="G6">
        <v>3.1760000000000002</v>
      </c>
      <c r="H6">
        <v>531.91</v>
      </c>
      <c r="I6">
        <f t="shared" si="0"/>
        <v>518.87699999999995</v>
      </c>
    </row>
    <row r="7" spans="1:19" x14ac:dyDescent="0.3">
      <c r="A7" s="2">
        <v>44029</v>
      </c>
      <c r="B7" s="3">
        <v>0.40870370370370374</v>
      </c>
      <c r="C7">
        <v>205</v>
      </c>
      <c r="D7">
        <v>79.84</v>
      </c>
      <c r="E7">
        <v>16.030999999999999</v>
      </c>
      <c r="F7" t="s">
        <v>25</v>
      </c>
      <c r="G7">
        <v>3.1760000000000002</v>
      </c>
      <c r="H7">
        <v>531.91</v>
      </c>
      <c r="I7">
        <f t="shared" si="0"/>
        <v>515.87900000000002</v>
      </c>
    </row>
    <row r="8" spans="1:19" x14ac:dyDescent="0.3">
      <c r="A8" s="2">
        <v>44029</v>
      </c>
      <c r="B8" s="3">
        <v>0.40900462962962963</v>
      </c>
      <c r="C8">
        <v>231</v>
      </c>
      <c r="D8">
        <v>79.55</v>
      </c>
      <c r="E8">
        <v>18.963999999999999</v>
      </c>
      <c r="F8" t="s">
        <v>25</v>
      </c>
      <c r="G8">
        <v>3.1469999999999998</v>
      </c>
      <c r="H8">
        <v>531.91</v>
      </c>
      <c r="I8">
        <f t="shared" si="0"/>
        <v>512.94599999999991</v>
      </c>
    </row>
    <row r="9" spans="1:19" x14ac:dyDescent="0.3">
      <c r="A9" s="2">
        <v>44029</v>
      </c>
      <c r="B9" s="3">
        <v>0.40936342592592595</v>
      </c>
      <c r="C9">
        <v>262</v>
      </c>
      <c r="D9">
        <v>78.790000000000006</v>
      </c>
      <c r="E9">
        <v>21.97</v>
      </c>
      <c r="F9" t="s">
        <v>25</v>
      </c>
      <c r="G9">
        <v>3.2050000000000001</v>
      </c>
      <c r="H9">
        <v>531.91</v>
      </c>
      <c r="I9">
        <f t="shared" si="0"/>
        <v>509.93999999999994</v>
      </c>
    </row>
    <row r="10" spans="1:19" x14ac:dyDescent="0.3">
      <c r="A10" s="2">
        <v>44029</v>
      </c>
      <c r="B10" s="3">
        <v>0.4098148148148148</v>
      </c>
      <c r="C10">
        <v>301</v>
      </c>
      <c r="D10">
        <v>68.69</v>
      </c>
      <c r="E10">
        <v>31.99</v>
      </c>
      <c r="F10" t="s">
        <v>25</v>
      </c>
      <c r="G10">
        <v>3.2050000000000001</v>
      </c>
      <c r="H10">
        <v>531.91</v>
      </c>
      <c r="I10">
        <f t="shared" si="0"/>
        <v>499.91999999999996</v>
      </c>
    </row>
    <row r="11" spans="1:19" x14ac:dyDescent="0.3">
      <c r="A11" s="2">
        <v>44029</v>
      </c>
      <c r="B11" s="3">
        <v>0.41017361111111111</v>
      </c>
      <c r="C11">
        <v>332</v>
      </c>
      <c r="D11">
        <v>65.09</v>
      </c>
      <c r="E11">
        <v>41.850999999999999</v>
      </c>
      <c r="F11" t="s">
        <v>25</v>
      </c>
      <c r="G11">
        <v>3.2050000000000001</v>
      </c>
      <c r="H11">
        <v>531.91</v>
      </c>
      <c r="I11">
        <f t="shared" si="0"/>
        <v>490.05899999999997</v>
      </c>
    </row>
    <row r="12" spans="1:19" x14ac:dyDescent="0.3">
      <c r="A12" s="2">
        <v>44029</v>
      </c>
      <c r="B12" s="3">
        <v>0.41043981481481479</v>
      </c>
      <c r="C12">
        <v>355</v>
      </c>
      <c r="D12">
        <v>62.7</v>
      </c>
      <c r="E12">
        <v>52.073</v>
      </c>
      <c r="F12" t="s">
        <v>25</v>
      </c>
      <c r="G12">
        <v>3.2050000000000001</v>
      </c>
      <c r="H12">
        <v>531.91</v>
      </c>
      <c r="I12">
        <f t="shared" si="0"/>
        <v>479.83699999999999</v>
      </c>
    </row>
    <row r="13" spans="1:19" x14ac:dyDescent="0.3">
      <c r="A13" s="2">
        <v>44029</v>
      </c>
      <c r="B13" s="3">
        <v>0.41104166666666669</v>
      </c>
      <c r="C13">
        <v>407</v>
      </c>
      <c r="D13">
        <v>60.01</v>
      </c>
      <c r="E13">
        <v>62.031999999999996</v>
      </c>
      <c r="F13" t="s">
        <v>25</v>
      </c>
      <c r="G13">
        <v>3.1469999999999998</v>
      </c>
      <c r="H13">
        <v>531.91</v>
      </c>
      <c r="I13">
        <f t="shared" si="0"/>
        <v>469.87799999999999</v>
      </c>
    </row>
    <row r="14" spans="1:19" x14ac:dyDescent="0.3">
      <c r="A14" s="2">
        <v>44029</v>
      </c>
      <c r="B14" s="3">
        <v>0.41151620370370368</v>
      </c>
      <c r="C14">
        <v>448</v>
      </c>
      <c r="D14">
        <v>58.32</v>
      </c>
      <c r="E14">
        <v>72.165000000000006</v>
      </c>
      <c r="F14" t="s">
        <v>25</v>
      </c>
      <c r="G14">
        <v>3.1760000000000002</v>
      </c>
      <c r="H14">
        <v>531.91</v>
      </c>
      <c r="I14">
        <f t="shared" si="0"/>
        <v>459.74499999999995</v>
      </c>
    </row>
    <row r="15" spans="1:19" x14ac:dyDescent="0.3">
      <c r="A15" s="2">
        <v>44029</v>
      </c>
      <c r="B15" s="3">
        <v>0.41211805555555553</v>
      </c>
      <c r="C15">
        <v>500</v>
      </c>
      <c r="D15">
        <v>56.8</v>
      </c>
      <c r="E15">
        <v>82.01</v>
      </c>
      <c r="F15" t="s">
        <v>25</v>
      </c>
      <c r="G15">
        <v>3.1760000000000002</v>
      </c>
      <c r="H15">
        <v>531.91</v>
      </c>
      <c r="I15">
        <f t="shared" si="0"/>
        <v>449.9</v>
      </c>
    </row>
    <row r="16" spans="1:19" x14ac:dyDescent="0.3">
      <c r="A16" s="2">
        <v>44029</v>
      </c>
      <c r="B16" s="3">
        <v>0.41245370370370371</v>
      </c>
      <c r="C16">
        <v>529</v>
      </c>
      <c r="D16">
        <v>55.43</v>
      </c>
      <c r="E16">
        <v>91.912999999999997</v>
      </c>
      <c r="F16" t="s">
        <v>25</v>
      </c>
      <c r="G16">
        <v>3.2349999999999999</v>
      </c>
      <c r="H16">
        <v>531.91</v>
      </c>
      <c r="I16">
        <f t="shared" si="0"/>
        <v>439.99699999999996</v>
      </c>
    </row>
    <row r="17" spans="1:9" x14ac:dyDescent="0.3">
      <c r="A17" s="2">
        <v>44029</v>
      </c>
      <c r="B17" s="3">
        <v>0.41302083333333334</v>
      </c>
      <c r="C17">
        <v>578</v>
      </c>
      <c r="D17">
        <v>54.03</v>
      </c>
      <c r="E17">
        <v>101.913</v>
      </c>
      <c r="F17" t="s">
        <v>25</v>
      </c>
      <c r="G17">
        <v>3.2050000000000001</v>
      </c>
      <c r="H17">
        <v>531.91</v>
      </c>
      <c r="I17">
        <f t="shared" si="0"/>
        <v>429.99699999999996</v>
      </c>
    </row>
    <row r="18" spans="1:9" x14ac:dyDescent="0.3">
      <c r="A18" s="2">
        <v>44029</v>
      </c>
      <c r="B18" s="3">
        <v>0.41332175925925929</v>
      </c>
      <c r="C18">
        <v>604</v>
      </c>
      <c r="D18">
        <v>53.14</v>
      </c>
      <c r="E18">
        <v>112.086</v>
      </c>
      <c r="F18" t="s">
        <v>25</v>
      </c>
      <c r="G18">
        <v>3.2349999999999999</v>
      </c>
      <c r="H18">
        <v>531.91</v>
      </c>
      <c r="I18">
        <f t="shared" si="0"/>
        <v>419.82399999999996</v>
      </c>
    </row>
    <row r="19" spans="1:9" x14ac:dyDescent="0.3">
      <c r="A19" s="2">
        <v>44029</v>
      </c>
      <c r="B19" s="3">
        <v>0.41359953703703706</v>
      </c>
      <c r="C19">
        <v>628</v>
      </c>
      <c r="D19">
        <v>52.46</v>
      </c>
      <c r="E19">
        <v>123.08199999999999</v>
      </c>
      <c r="F19" t="s">
        <v>25</v>
      </c>
      <c r="G19">
        <v>3.2349999999999999</v>
      </c>
      <c r="H19">
        <v>531.91</v>
      </c>
      <c r="I19">
        <f t="shared" si="0"/>
        <v>408.82799999999997</v>
      </c>
    </row>
    <row r="20" spans="1:9" x14ac:dyDescent="0.3">
      <c r="A20" s="2">
        <v>44029</v>
      </c>
      <c r="B20" s="3">
        <v>0.41398148148148151</v>
      </c>
      <c r="C20">
        <v>661</v>
      </c>
      <c r="D20">
        <v>52.07</v>
      </c>
      <c r="E20">
        <v>131.976</v>
      </c>
      <c r="F20" t="s">
        <v>25</v>
      </c>
      <c r="G20">
        <v>3.2349999999999999</v>
      </c>
      <c r="H20">
        <v>531.91</v>
      </c>
      <c r="I20">
        <f t="shared" si="0"/>
        <v>399.93399999999997</v>
      </c>
    </row>
    <row r="21" spans="1:9" x14ac:dyDescent="0.3">
      <c r="A21" s="2">
        <v>44029</v>
      </c>
      <c r="B21" s="3">
        <v>0.41434027777777777</v>
      </c>
      <c r="C21">
        <v>692</v>
      </c>
      <c r="D21">
        <v>51.6</v>
      </c>
      <c r="E21">
        <v>141.91499999999999</v>
      </c>
      <c r="F21" t="s">
        <v>25</v>
      </c>
      <c r="G21">
        <v>3.2349999999999999</v>
      </c>
      <c r="H21">
        <v>531.91</v>
      </c>
      <c r="I21">
        <f t="shared" si="0"/>
        <v>389.995</v>
      </c>
    </row>
    <row r="22" spans="1:9" x14ac:dyDescent="0.3">
      <c r="A22" s="2">
        <v>44029</v>
      </c>
      <c r="B22" s="3">
        <v>0.41482638888888884</v>
      </c>
      <c r="C22">
        <v>734</v>
      </c>
      <c r="D22">
        <v>51.06</v>
      </c>
      <c r="E22">
        <v>151.92500000000001</v>
      </c>
      <c r="F22" t="s">
        <v>25</v>
      </c>
      <c r="G22">
        <v>3.1760000000000002</v>
      </c>
      <c r="H22">
        <v>531.91</v>
      </c>
      <c r="I22">
        <f t="shared" si="0"/>
        <v>379.98499999999996</v>
      </c>
    </row>
    <row r="23" spans="1:9" x14ac:dyDescent="0.3">
      <c r="A23" s="2">
        <v>44029</v>
      </c>
      <c r="B23" s="3">
        <v>0.41569444444444442</v>
      </c>
      <c r="C23">
        <v>809</v>
      </c>
      <c r="D23">
        <v>50.56</v>
      </c>
      <c r="E23">
        <v>161.97399999999999</v>
      </c>
      <c r="F23" t="s">
        <v>25</v>
      </c>
      <c r="G23">
        <v>3.1760000000000002</v>
      </c>
      <c r="H23">
        <v>531.91</v>
      </c>
      <c r="I23">
        <f t="shared" si="0"/>
        <v>369.93599999999998</v>
      </c>
    </row>
    <row r="24" spans="1:9" x14ac:dyDescent="0.3">
      <c r="A24" s="2">
        <v>44029</v>
      </c>
      <c r="B24" s="3">
        <v>0.41598379629629628</v>
      </c>
      <c r="C24">
        <v>834</v>
      </c>
      <c r="D24">
        <v>50.2</v>
      </c>
      <c r="E24">
        <v>171.78399999999999</v>
      </c>
      <c r="F24" t="s">
        <v>25</v>
      </c>
      <c r="G24">
        <v>3.1760000000000002</v>
      </c>
      <c r="H24">
        <v>531.91</v>
      </c>
      <c r="I24">
        <f t="shared" si="0"/>
        <v>360.12599999999998</v>
      </c>
    </row>
    <row r="25" spans="1:9" x14ac:dyDescent="0.3">
      <c r="A25" s="2">
        <v>44029</v>
      </c>
      <c r="B25" s="3">
        <v>0.41662037037037036</v>
      </c>
      <c r="C25">
        <v>889</v>
      </c>
      <c r="D25">
        <v>49.88</v>
      </c>
      <c r="E25">
        <v>182.084</v>
      </c>
      <c r="F25" t="s">
        <v>25</v>
      </c>
      <c r="G25">
        <v>3.2050000000000001</v>
      </c>
      <c r="H25">
        <v>531.91</v>
      </c>
      <c r="I25">
        <f t="shared" si="0"/>
        <v>349.82599999999996</v>
      </c>
    </row>
    <row r="26" spans="1:9" x14ac:dyDescent="0.3">
      <c r="A26" s="2">
        <v>44029</v>
      </c>
      <c r="B26" s="3">
        <v>0.41767361111111106</v>
      </c>
      <c r="C26">
        <v>980</v>
      </c>
      <c r="D26">
        <v>49.79</v>
      </c>
      <c r="E26">
        <v>185.614</v>
      </c>
      <c r="F26" t="s">
        <v>25</v>
      </c>
      <c r="G26">
        <v>3.1760000000000002</v>
      </c>
      <c r="H26">
        <v>531.91</v>
      </c>
      <c r="I26">
        <f t="shared" si="0"/>
        <v>346.29599999999994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F5F1F-C811-4EF5-9529-2AACFD58509C}">
  <sheetPr codeName="Sheet69"/>
  <dimension ref="A1:S131"/>
  <sheetViews>
    <sheetView zoomScaleNormal="10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0.54030092592592593</v>
      </c>
      <c r="C2">
        <v>34</v>
      </c>
      <c r="D2">
        <v>74.92</v>
      </c>
      <c r="E2">
        <v>1.036</v>
      </c>
      <c r="F2">
        <v>29.588999999999999</v>
      </c>
      <c r="G2">
        <v>2.9409999999999998</v>
      </c>
      <c r="H2">
        <v>484.63</v>
      </c>
      <c r="I2">
        <f>H2-E2</f>
        <v>483.59399999999999</v>
      </c>
      <c r="J2">
        <v>173.34899999999999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0.54065972222222225</v>
      </c>
      <c r="C3">
        <v>65</v>
      </c>
      <c r="D3">
        <v>73.349999999999994</v>
      </c>
      <c r="E3">
        <v>4.0590000000000002</v>
      </c>
      <c r="F3">
        <v>29.588999999999999</v>
      </c>
      <c r="G3">
        <v>3.0289999999999999</v>
      </c>
      <c r="H3">
        <v>484.63</v>
      </c>
      <c r="I3">
        <f t="shared" ref="I3:I31" si="0">H3-E3</f>
        <v>480.57099999999997</v>
      </c>
    </row>
    <row r="4" spans="1:19" x14ac:dyDescent="0.3">
      <c r="A4" s="2">
        <v>44096</v>
      </c>
      <c r="B4" s="3">
        <v>0.54077546296296297</v>
      </c>
      <c r="C4">
        <v>75</v>
      </c>
      <c r="D4">
        <v>73.349999999999994</v>
      </c>
      <c r="E4">
        <v>4.0960000000000001</v>
      </c>
      <c r="F4">
        <v>29.588999999999999</v>
      </c>
      <c r="G4">
        <v>3</v>
      </c>
      <c r="H4">
        <v>484.63</v>
      </c>
      <c r="I4">
        <f t="shared" si="0"/>
        <v>480.53399999999999</v>
      </c>
    </row>
    <row r="5" spans="1:19" x14ac:dyDescent="0.3">
      <c r="A5" s="2">
        <v>44096</v>
      </c>
      <c r="B5" s="3">
        <v>0.54105324074074079</v>
      </c>
      <c r="C5">
        <v>99</v>
      </c>
      <c r="D5">
        <v>72.900000000000006</v>
      </c>
      <c r="E5">
        <v>6.9889999999999999</v>
      </c>
      <c r="F5">
        <v>29.588999999999999</v>
      </c>
      <c r="G5">
        <v>3.0579999999999998</v>
      </c>
      <c r="H5">
        <v>484.63</v>
      </c>
      <c r="I5">
        <f t="shared" si="0"/>
        <v>477.64100000000002</v>
      </c>
    </row>
    <row r="6" spans="1:19" x14ac:dyDescent="0.3">
      <c r="A6" s="2">
        <v>44096</v>
      </c>
      <c r="B6" s="3">
        <v>0.54126157407407405</v>
      </c>
      <c r="C6">
        <v>117</v>
      </c>
      <c r="D6">
        <v>72.89</v>
      </c>
      <c r="E6">
        <v>6.9119999999999999</v>
      </c>
      <c r="F6">
        <v>29.588999999999999</v>
      </c>
      <c r="G6">
        <v>3.117</v>
      </c>
      <c r="H6">
        <v>484.63</v>
      </c>
      <c r="I6">
        <f t="shared" si="0"/>
        <v>477.71800000000002</v>
      </c>
    </row>
    <row r="7" spans="1:19" x14ac:dyDescent="0.3">
      <c r="A7" s="2">
        <v>44096</v>
      </c>
      <c r="B7" s="3">
        <v>0.54158564814814814</v>
      </c>
      <c r="C7">
        <v>145</v>
      </c>
      <c r="D7">
        <v>72.739999999999995</v>
      </c>
      <c r="E7">
        <v>9.8689999999999998</v>
      </c>
      <c r="F7">
        <v>29.588999999999999</v>
      </c>
      <c r="G7">
        <v>3.0579999999999998</v>
      </c>
      <c r="H7">
        <v>484.63</v>
      </c>
      <c r="I7">
        <f t="shared" si="0"/>
        <v>474.76099999999997</v>
      </c>
    </row>
    <row r="8" spans="1:19" x14ac:dyDescent="0.3">
      <c r="A8" s="2">
        <v>44096</v>
      </c>
      <c r="B8" s="3">
        <v>0.54215277777777782</v>
      </c>
      <c r="C8">
        <v>194</v>
      </c>
      <c r="D8">
        <v>72.7</v>
      </c>
      <c r="E8">
        <v>12.941000000000001</v>
      </c>
      <c r="F8">
        <v>29.588999999999999</v>
      </c>
      <c r="G8">
        <v>3.0880000000000001</v>
      </c>
      <c r="H8">
        <v>484.63</v>
      </c>
      <c r="I8">
        <f t="shared" si="0"/>
        <v>471.68900000000002</v>
      </c>
    </row>
    <row r="9" spans="1:19" x14ac:dyDescent="0.3">
      <c r="A9" s="2">
        <v>44096</v>
      </c>
      <c r="B9" s="3">
        <v>0.54245370370370372</v>
      </c>
      <c r="C9">
        <v>220</v>
      </c>
      <c r="D9">
        <v>72.41</v>
      </c>
      <c r="E9">
        <v>15.811999999999999</v>
      </c>
      <c r="F9">
        <v>29.588999999999999</v>
      </c>
      <c r="G9">
        <v>3.0880000000000001</v>
      </c>
      <c r="H9">
        <v>484.63</v>
      </c>
      <c r="I9">
        <f t="shared" si="0"/>
        <v>468.81799999999998</v>
      </c>
    </row>
    <row r="10" spans="1:19" x14ac:dyDescent="0.3">
      <c r="A10" s="2">
        <v>44096</v>
      </c>
      <c r="B10" s="3">
        <v>0.54256944444444444</v>
      </c>
      <c r="C10">
        <v>230</v>
      </c>
      <c r="D10">
        <v>72.38</v>
      </c>
      <c r="E10">
        <v>15.994999999999999</v>
      </c>
      <c r="F10">
        <v>29.588999999999999</v>
      </c>
      <c r="G10">
        <v>3.117</v>
      </c>
      <c r="H10">
        <v>484.63</v>
      </c>
      <c r="I10">
        <f t="shared" si="0"/>
        <v>468.63499999999999</v>
      </c>
    </row>
    <row r="11" spans="1:19" x14ac:dyDescent="0.3">
      <c r="A11" s="2">
        <v>44096</v>
      </c>
      <c r="B11" s="3">
        <v>0.54284722222222226</v>
      </c>
      <c r="C11">
        <v>254</v>
      </c>
      <c r="D11">
        <v>72.239999999999995</v>
      </c>
      <c r="E11">
        <v>18.981999999999999</v>
      </c>
      <c r="F11">
        <v>29.588999999999999</v>
      </c>
      <c r="G11">
        <v>3.117</v>
      </c>
      <c r="H11">
        <v>484.63</v>
      </c>
      <c r="I11">
        <f t="shared" si="0"/>
        <v>465.64800000000002</v>
      </c>
    </row>
    <row r="12" spans="1:19" x14ac:dyDescent="0.3">
      <c r="A12" s="2">
        <v>44096</v>
      </c>
      <c r="B12" s="3">
        <v>0.54322916666666665</v>
      </c>
      <c r="C12">
        <v>287</v>
      </c>
      <c r="D12">
        <v>72.040000000000006</v>
      </c>
      <c r="E12">
        <v>21.902999999999999</v>
      </c>
      <c r="F12">
        <v>29.588999999999999</v>
      </c>
      <c r="G12">
        <v>3.0880000000000001</v>
      </c>
      <c r="H12">
        <v>484.63</v>
      </c>
      <c r="I12">
        <f t="shared" si="0"/>
        <v>462.72699999999998</v>
      </c>
    </row>
    <row r="13" spans="1:19" x14ac:dyDescent="0.3">
      <c r="A13" s="2">
        <v>44096</v>
      </c>
      <c r="B13" s="3">
        <v>0.54373842592592592</v>
      </c>
      <c r="C13">
        <v>331</v>
      </c>
      <c r="D13">
        <v>71.510000000000005</v>
      </c>
      <c r="E13">
        <v>24.878</v>
      </c>
      <c r="F13">
        <v>29.588999999999999</v>
      </c>
      <c r="G13">
        <v>3.117</v>
      </c>
      <c r="H13">
        <v>484.63</v>
      </c>
      <c r="I13">
        <f t="shared" si="0"/>
        <v>459.75200000000001</v>
      </c>
    </row>
    <row r="14" spans="1:19" x14ac:dyDescent="0.3">
      <c r="A14" s="2">
        <v>44096</v>
      </c>
      <c r="B14" s="3">
        <v>0.54403935185185182</v>
      </c>
      <c r="C14">
        <v>357</v>
      </c>
      <c r="D14">
        <v>68.8</v>
      </c>
      <c r="E14">
        <v>27.876999999999999</v>
      </c>
      <c r="F14">
        <v>29.588999999999999</v>
      </c>
      <c r="G14">
        <v>3.117</v>
      </c>
      <c r="H14">
        <v>484.63</v>
      </c>
      <c r="I14">
        <f t="shared" si="0"/>
        <v>456.75299999999999</v>
      </c>
    </row>
    <row r="15" spans="1:19" x14ac:dyDescent="0.3">
      <c r="A15" s="2">
        <v>44096</v>
      </c>
      <c r="B15" s="3">
        <v>0.54409722222222223</v>
      </c>
      <c r="C15">
        <v>362</v>
      </c>
      <c r="D15">
        <v>68.8</v>
      </c>
      <c r="E15">
        <v>27.882999999999999</v>
      </c>
      <c r="F15">
        <v>29.588999999999999</v>
      </c>
      <c r="G15">
        <v>3.1469999999999998</v>
      </c>
      <c r="H15">
        <v>484.63</v>
      </c>
      <c r="I15">
        <f t="shared" si="0"/>
        <v>456.74700000000001</v>
      </c>
    </row>
    <row r="16" spans="1:19" x14ac:dyDescent="0.3">
      <c r="A16" s="2">
        <v>44096</v>
      </c>
      <c r="B16" s="3">
        <v>0.5446643518518518</v>
      </c>
      <c r="C16">
        <v>411</v>
      </c>
      <c r="D16">
        <v>67.959999999999994</v>
      </c>
      <c r="E16">
        <v>30.943000000000001</v>
      </c>
      <c r="F16">
        <v>29.588999999999999</v>
      </c>
      <c r="G16">
        <v>3.1469999999999998</v>
      </c>
      <c r="H16">
        <v>484.63</v>
      </c>
      <c r="I16">
        <f t="shared" si="0"/>
        <v>453.68700000000001</v>
      </c>
    </row>
    <row r="17" spans="1:9" x14ac:dyDescent="0.3">
      <c r="A17" s="2">
        <v>44096</v>
      </c>
      <c r="B17" s="3">
        <v>0.54541666666666666</v>
      </c>
      <c r="C17">
        <v>476</v>
      </c>
      <c r="D17">
        <v>66.42</v>
      </c>
      <c r="E17">
        <v>40.853000000000002</v>
      </c>
      <c r="F17">
        <v>29.588999999999999</v>
      </c>
      <c r="G17">
        <v>3.0880000000000001</v>
      </c>
      <c r="H17">
        <v>484.63</v>
      </c>
      <c r="I17">
        <f t="shared" si="0"/>
        <v>443.77699999999999</v>
      </c>
    </row>
    <row r="18" spans="1:9" x14ac:dyDescent="0.3">
      <c r="A18" s="2">
        <v>44096</v>
      </c>
      <c r="B18" s="3">
        <v>0.54605324074074069</v>
      </c>
      <c r="C18">
        <v>531</v>
      </c>
      <c r="D18">
        <v>65.040000000000006</v>
      </c>
      <c r="E18">
        <v>51.061</v>
      </c>
      <c r="F18">
        <v>29.588999999999999</v>
      </c>
      <c r="G18">
        <v>3.1469999999999998</v>
      </c>
      <c r="H18">
        <v>484.63</v>
      </c>
      <c r="I18">
        <f t="shared" si="0"/>
        <v>433.56900000000002</v>
      </c>
    </row>
    <row r="19" spans="1:9" x14ac:dyDescent="0.3">
      <c r="A19" s="2">
        <v>44096</v>
      </c>
      <c r="B19" s="3">
        <v>0.5464930555555555</v>
      </c>
      <c r="C19">
        <v>569</v>
      </c>
      <c r="D19">
        <v>62.74</v>
      </c>
      <c r="E19">
        <v>61.018999999999998</v>
      </c>
      <c r="F19">
        <v>29.588999999999999</v>
      </c>
      <c r="G19">
        <v>3.1469999999999998</v>
      </c>
      <c r="H19">
        <v>484.63</v>
      </c>
      <c r="I19">
        <f t="shared" si="0"/>
        <v>423.61099999999999</v>
      </c>
    </row>
    <row r="20" spans="1:9" x14ac:dyDescent="0.3">
      <c r="A20" s="2">
        <v>44096</v>
      </c>
      <c r="B20" s="3">
        <v>0.54722222222222217</v>
      </c>
      <c r="C20">
        <v>632</v>
      </c>
      <c r="D20">
        <v>59.67</v>
      </c>
      <c r="E20">
        <v>70.869</v>
      </c>
      <c r="F20">
        <v>29.588999999999999</v>
      </c>
      <c r="G20">
        <v>3.1469999999999998</v>
      </c>
      <c r="H20">
        <v>484.63</v>
      </c>
      <c r="I20">
        <f t="shared" si="0"/>
        <v>413.76099999999997</v>
      </c>
    </row>
    <row r="21" spans="1:9" x14ac:dyDescent="0.3">
      <c r="A21" s="2">
        <v>44096</v>
      </c>
      <c r="B21" s="3">
        <v>0.54754629629629636</v>
      </c>
      <c r="C21">
        <v>660</v>
      </c>
      <c r="D21">
        <v>57.11</v>
      </c>
      <c r="E21">
        <v>81.494</v>
      </c>
      <c r="F21">
        <v>29.588999999999999</v>
      </c>
      <c r="G21">
        <v>3.1760000000000002</v>
      </c>
      <c r="H21">
        <v>484.63</v>
      </c>
      <c r="I21">
        <f t="shared" si="0"/>
        <v>403.13599999999997</v>
      </c>
    </row>
    <row r="22" spans="1:9" x14ac:dyDescent="0.3">
      <c r="A22" s="2">
        <v>44096</v>
      </c>
      <c r="B22" s="3">
        <v>0.54799768518518521</v>
      </c>
      <c r="C22">
        <v>699</v>
      </c>
      <c r="D22">
        <v>55.67</v>
      </c>
      <c r="E22">
        <v>90.846000000000004</v>
      </c>
      <c r="F22">
        <v>29.588999999999999</v>
      </c>
      <c r="G22">
        <v>3.1760000000000002</v>
      </c>
      <c r="H22">
        <v>484.63</v>
      </c>
      <c r="I22">
        <f t="shared" si="0"/>
        <v>393.78399999999999</v>
      </c>
    </row>
    <row r="23" spans="1:9" x14ac:dyDescent="0.3">
      <c r="A23" s="2">
        <v>44096</v>
      </c>
      <c r="B23" s="3">
        <v>0.54837962962962961</v>
      </c>
      <c r="C23">
        <v>732</v>
      </c>
      <c r="D23">
        <v>54.55</v>
      </c>
      <c r="E23">
        <v>100.956</v>
      </c>
      <c r="F23">
        <v>29.588999999999999</v>
      </c>
      <c r="G23">
        <v>3.1760000000000002</v>
      </c>
      <c r="H23">
        <v>484.63</v>
      </c>
      <c r="I23">
        <f t="shared" si="0"/>
        <v>383.67399999999998</v>
      </c>
    </row>
    <row r="24" spans="1:9" x14ac:dyDescent="0.3">
      <c r="A24" s="2">
        <v>44096</v>
      </c>
      <c r="B24" s="3">
        <v>0.54907407407407405</v>
      </c>
      <c r="C24">
        <v>792</v>
      </c>
      <c r="D24">
        <v>53.54</v>
      </c>
      <c r="E24">
        <v>110.672</v>
      </c>
      <c r="F24">
        <v>29.588999999999999</v>
      </c>
      <c r="G24">
        <v>3.117</v>
      </c>
      <c r="H24">
        <v>484.63</v>
      </c>
      <c r="I24">
        <f t="shared" si="0"/>
        <v>373.95799999999997</v>
      </c>
    </row>
    <row r="25" spans="1:9" x14ac:dyDescent="0.3">
      <c r="A25" s="2">
        <v>44096</v>
      </c>
      <c r="B25" s="3">
        <v>0.54967592592592596</v>
      </c>
      <c r="C25">
        <v>844</v>
      </c>
      <c r="D25">
        <v>52.3</v>
      </c>
      <c r="E25">
        <v>120.986</v>
      </c>
      <c r="F25">
        <v>29.588999999999999</v>
      </c>
      <c r="G25">
        <v>3.1760000000000002</v>
      </c>
      <c r="H25">
        <v>484.63</v>
      </c>
      <c r="I25">
        <f t="shared" si="0"/>
        <v>363.64400000000001</v>
      </c>
    </row>
    <row r="26" spans="1:9" x14ac:dyDescent="0.3">
      <c r="A26" s="2">
        <v>44096</v>
      </c>
      <c r="B26" s="3">
        <v>0.55030092592592594</v>
      </c>
      <c r="C26">
        <v>898</v>
      </c>
      <c r="D26">
        <v>51.13</v>
      </c>
      <c r="E26">
        <v>130.98099999999999</v>
      </c>
      <c r="F26">
        <v>29.588999999999999</v>
      </c>
      <c r="G26">
        <v>3.1760000000000002</v>
      </c>
      <c r="H26">
        <v>484.63</v>
      </c>
      <c r="I26">
        <f t="shared" si="0"/>
        <v>353.649</v>
      </c>
    </row>
    <row r="27" spans="1:9" x14ac:dyDescent="0.3">
      <c r="A27" s="2">
        <v>44096</v>
      </c>
      <c r="B27" s="3">
        <v>0.55035879629629625</v>
      </c>
      <c r="C27">
        <v>903</v>
      </c>
      <c r="D27">
        <v>51.13</v>
      </c>
      <c r="E27">
        <v>130.93600000000001</v>
      </c>
      <c r="F27">
        <v>29.588999999999999</v>
      </c>
      <c r="G27">
        <v>3.1760000000000002</v>
      </c>
      <c r="H27">
        <v>484.63</v>
      </c>
      <c r="I27">
        <f t="shared" si="0"/>
        <v>353.69399999999996</v>
      </c>
    </row>
    <row r="28" spans="1:9" x14ac:dyDescent="0.3">
      <c r="A28" s="2">
        <v>44096</v>
      </c>
      <c r="B28" s="3">
        <v>0.55086805555555551</v>
      </c>
      <c r="C28">
        <v>947</v>
      </c>
      <c r="D28">
        <v>50.49</v>
      </c>
      <c r="E28">
        <v>141.16499999999999</v>
      </c>
      <c r="F28">
        <v>29.588999999999999</v>
      </c>
      <c r="G28">
        <v>3.1760000000000002</v>
      </c>
      <c r="H28">
        <v>484.63</v>
      </c>
      <c r="I28">
        <f t="shared" si="0"/>
        <v>343.46500000000003</v>
      </c>
    </row>
    <row r="29" spans="1:9" x14ac:dyDescent="0.3">
      <c r="A29" s="2">
        <v>44096</v>
      </c>
      <c r="B29" s="3">
        <v>0.5510532407407408</v>
      </c>
      <c r="C29">
        <v>963</v>
      </c>
      <c r="D29">
        <v>50.48</v>
      </c>
      <c r="E29">
        <v>141.37299999999999</v>
      </c>
      <c r="F29">
        <v>29.588999999999999</v>
      </c>
      <c r="G29">
        <v>3.1760000000000002</v>
      </c>
      <c r="H29">
        <v>484.63</v>
      </c>
      <c r="I29">
        <f t="shared" si="0"/>
        <v>343.25700000000001</v>
      </c>
    </row>
    <row r="30" spans="1:9" x14ac:dyDescent="0.3">
      <c r="A30" s="2">
        <v>44096</v>
      </c>
      <c r="B30" s="3">
        <v>0.55146990740740742</v>
      </c>
      <c r="C30">
        <v>999</v>
      </c>
      <c r="D30">
        <v>50.27</v>
      </c>
      <c r="E30">
        <v>151.684</v>
      </c>
      <c r="F30">
        <v>29.588999999999999</v>
      </c>
      <c r="G30">
        <v>3.1760000000000002</v>
      </c>
      <c r="H30">
        <v>484.63</v>
      </c>
      <c r="I30">
        <f t="shared" si="0"/>
        <v>332.94600000000003</v>
      </c>
    </row>
    <row r="31" spans="1:9" x14ac:dyDescent="0.3">
      <c r="A31" s="2">
        <v>44096</v>
      </c>
      <c r="B31" s="3">
        <v>0.55237268518518523</v>
      </c>
      <c r="C31">
        <v>1077</v>
      </c>
      <c r="D31">
        <v>50.41</v>
      </c>
      <c r="E31">
        <v>150.178</v>
      </c>
      <c r="F31">
        <v>29.588999999999999</v>
      </c>
      <c r="G31">
        <v>3.117</v>
      </c>
      <c r="H31">
        <v>484.63</v>
      </c>
      <c r="I31">
        <f t="shared" si="0"/>
        <v>334.452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</sheetData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35E2-0D01-43DB-8DFB-A69B9963163C}">
  <sheetPr codeName="Sheet70"/>
  <dimension ref="A1:S4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0.56093749999999998</v>
      </c>
      <c r="C2">
        <v>29</v>
      </c>
      <c r="D2">
        <v>65.38</v>
      </c>
      <c r="E2">
        <v>1.1060000000000001</v>
      </c>
      <c r="F2">
        <v>29.588999999999999</v>
      </c>
      <c r="G2">
        <v>3.2050000000000001</v>
      </c>
      <c r="H2">
        <v>478.33</v>
      </c>
      <c r="I2">
        <f t="shared" ref="I2:I19" si="0">H2-E2</f>
        <v>477.22399999999999</v>
      </c>
      <c r="J2">
        <v>160.09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0.56106481481481485</v>
      </c>
      <c r="C3">
        <v>40</v>
      </c>
      <c r="D3">
        <v>64.83</v>
      </c>
      <c r="E3">
        <v>4.0279999999999996</v>
      </c>
      <c r="F3">
        <v>29.588999999999999</v>
      </c>
      <c r="G3">
        <v>3.2349999999999999</v>
      </c>
      <c r="H3">
        <v>478.33</v>
      </c>
      <c r="I3">
        <f t="shared" si="0"/>
        <v>474.30199999999996</v>
      </c>
    </row>
    <row r="4" spans="1:19" x14ac:dyDescent="0.3">
      <c r="A4" s="2">
        <v>44133</v>
      </c>
      <c r="B4" s="3">
        <v>0.56136574074074075</v>
      </c>
      <c r="C4">
        <v>66</v>
      </c>
      <c r="D4">
        <v>64.760000000000005</v>
      </c>
      <c r="E4">
        <v>6.9770000000000003</v>
      </c>
      <c r="F4">
        <v>29.588999999999999</v>
      </c>
      <c r="G4">
        <v>3.2349999999999999</v>
      </c>
      <c r="H4">
        <v>478.33</v>
      </c>
      <c r="I4">
        <f t="shared" si="0"/>
        <v>471.35300000000001</v>
      </c>
    </row>
    <row r="5" spans="1:19" x14ac:dyDescent="0.3">
      <c r="A5" s="2">
        <v>44133</v>
      </c>
      <c r="B5" s="3">
        <v>0.56174768518518514</v>
      </c>
      <c r="C5">
        <v>99</v>
      </c>
      <c r="D5">
        <v>64.72</v>
      </c>
      <c r="E5">
        <v>10.035</v>
      </c>
      <c r="F5">
        <v>29.588999999999999</v>
      </c>
      <c r="G5">
        <v>3.2050000000000001</v>
      </c>
      <c r="H5">
        <v>478.33</v>
      </c>
      <c r="I5">
        <f t="shared" si="0"/>
        <v>468.29499999999996</v>
      </c>
    </row>
    <row r="6" spans="1:19" x14ac:dyDescent="0.3">
      <c r="A6" s="2">
        <v>44133</v>
      </c>
      <c r="B6" s="3">
        <v>0.56210648148148146</v>
      </c>
      <c r="C6">
        <v>130</v>
      </c>
      <c r="D6">
        <v>64.709999999999994</v>
      </c>
      <c r="E6">
        <v>12.919</v>
      </c>
      <c r="F6">
        <v>29.588999999999999</v>
      </c>
      <c r="G6">
        <v>3.2050000000000001</v>
      </c>
      <c r="H6">
        <v>478.33</v>
      </c>
      <c r="I6">
        <f t="shared" si="0"/>
        <v>465.411</v>
      </c>
    </row>
    <row r="7" spans="1:19" x14ac:dyDescent="0.3">
      <c r="A7" s="2">
        <v>44133</v>
      </c>
      <c r="B7" s="3">
        <v>0.56234953703703705</v>
      </c>
      <c r="C7">
        <v>151</v>
      </c>
      <c r="D7">
        <v>64.680000000000007</v>
      </c>
      <c r="E7">
        <v>15.904999999999999</v>
      </c>
      <c r="F7">
        <v>29.588999999999999</v>
      </c>
      <c r="G7">
        <v>3.2050000000000001</v>
      </c>
      <c r="H7">
        <v>478.33</v>
      </c>
      <c r="I7">
        <f t="shared" si="0"/>
        <v>462.42500000000001</v>
      </c>
    </row>
    <row r="8" spans="1:19" x14ac:dyDescent="0.3">
      <c r="A8" s="2">
        <v>44133</v>
      </c>
      <c r="B8" s="3">
        <v>0.56283564814814813</v>
      </c>
      <c r="C8">
        <v>193</v>
      </c>
      <c r="D8">
        <v>64.66</v>
      </c>
      <c r="E8">
        <v>18.856999999999999</v>
      </c>
      <c r="F8">
        <v>29.588999999999999</v>
      </c>
      <c r="G8">
        <v>3.2349999999999999</v>
      </c>
      <c r="H8">
        <v>478.33</v>
      </c>
      <c r="I8">
        <f t="shared" si="0"/>
        <v>459.47299999999996</v>
      </c>
    </row>
    <row r="9" spans="1:19" x14ac:dyDescent="0.3">
      <c r="A9" s="2">
        <v>44133</v>
      </c>
      <c r="B9" s="3">
        <v>0.56319444444444444</v>
      </c>
      <c r="C9">
        <v>224</v>
      </c>
      <c r="D9">
        <v>64.66</v>
      </c>
      <c r="E9">
        <v>21.893000000000001</v>
      </c>
      <c r="F9">
        <v>29.588999999999999</v>
      </c>
      <c r="G9">
        <v>3.2050000000000001</v>
      </c>
      <c r="H9">
        <v>478.33</v>
      </c>
      <c r="I9">
        <f t="shared" si="0"/>
        <v>456.43700000000001</v>
      </c>
    </row>
    <row r="10" spans="1:19" x14ac:dyDescent="0.3">
      <c r="A10" s="2">
        <v>44133</v>
      </c>
      <c r="B10" s="3">
        <v>0.56358796296296299</v>
      </c>
      <c r="C10">
        <v>258</v>
      </c>
      <c r="D10">
        <v>64.650000000000006</v>
      </c>
      <c r="E10">
        <v>24.745999999999999</v>
      </c>
      <c r="F10">
        <v>29.588999999999999</v>
      </c>
      <c r="G10">
        <v>3.2349999999999999</v>
      </c>
      <c r="H10">
        <v>478.33</v>
      </c>
      <c r="I10">
        <f t="shared" si="0"/>
        <v>453.584</v>
      </c>
    </row>
    <row r="11" spans="1:19" x14ac:dyDescent="0.3">
      <c r="A11" s="2">
        <v>44133</v>
      </c>
      <c r="B11" s="3">
        <v>0.56383101851851858</v>
      </c>
      <c r="C11">
        <v>279</v>
      </c>
      <c r="D11">
        <v>64.61</v>
      </c>
      <c r="E11">
        <v>28.161999999999999</v>
      </c>
      <c r="F11">
        <v>29.588999999999999</v>
      </c>
      <c r="G11">
        <v>3.2349999999999999</v>
      </c>
      <c r="H11">
        <v>478.33</v>
      </c>
      <c r="I11">
        <f t="shared" si="0"/>
        <v>450.16800000000001</v>
      </c>
    </row>
    <row r="12" spans="1:19" x14ac:dyDescent="0.3">
      <c r="A12" s="2">
        <v>44133</v>
      </c>
      <c r="B12" s="3">
        <v>0.56413194444444448</v>
      </c>
      <c r="C12">
        <v>305</v>
      </c>
      <c r="D12">
        <v>64.58</v>
      </c>
      <c r="E12">
        <v>31.033000000000001</v>
      </c>
      <c r="F12">
        <v>29.588999999999999</v>
      </c>
      <c r="G12">
        <v>3.2349999999999999</v>
      </c>
      <c r="H12">
        <v>478.33</v>
      </c>
      <c r="I12">
        <f t="shared" si="0"/>
        <v>447.29699999999997</v>
      </c>
    </row>
    <row r="13" spans="1:19" x14ac:dyDescent="0.3">
      <c r="A13" s="2">
        <v>44133</v>
      </c>
      <c r="B13" s="3">
        <v>0.56436342592592592</v>
      </c>
      <c r="C13">
        <v>325</v>
      </c>
      <c r="D13">
        <v>64.55</v>
      </c>
      <c r="E13">
        <v>33.902999999999999</v>
      </c>
      <c r="F13">
        <v>29.588999999999999</v>
      </c>
      <c r="G13">
        <v>3.2349999999999999</v>
      </c>
      <c r="H13">
        <v>478.33</v>
      </c>
      <c r="I13">
        <f t="shared" si="0"/>
        <v>444.42699999999996</v>
      </c>
    </row>
    <row r="14" spans="1:19" x14ac:dyDescent="0.3">
      <c r="A14" s="2">
        <v>44133</v>
      </c>
      <c r="B14" s="3">
        <v>0.56445601851851845</v>
      </c>
      <c r="C14">
        <v>333</v>
      </c>
      <c r="D14">
        <v>64.56</v>
      </c>
      <c r="E14">
        <v>33.92</v>
      </c>
      <c r="F14">
        <v>29.588999999999999</v>
      </c>
      <c r="G14">
        <v>3.1760000000000002</v>
      </c>
      <c r="H14">
        <v>478.33</v>
      </c>
      <c r="I14">
        <f t="shared" si="0"/>
        <v>444.40999999999997</v>
      </c>
    </row>
    <row r="15" spans="1:19" x14ac:dyDescent="0.3">
      <c r="A15" s="2">
        <v>44133</v>
      </c>
      <c r="B15" s="3">
        <v>0.56488425925925922</v>
      </c>
      <c r="C15">
        <v>370</v>
      </c>
      <c r="D15">
        <v>64.55</v>
      </c>
      <c r="E15">
        <v>36.841000000000001</v>
      </c>
      <c r="F15">
        <v>29.588999999999999</v>
      </c>
      <c r="G15">
        <v>3.2349999999999999</v>
      </c>
      <c r="H15">
        <v>478.33</v>
      </c>
      <c r="I15">
        <f t="shared" si="0"/>
        <v>441.48899999999998</v>
      </c>
    </row>
    <row r="16" spans="1:19" x14ac:dyDescent="0.3">
      <c r="A16" s="2">
        <v>44133</v>
      </c>
      <c r="B16" s="3">
        <v>0.56539351851851849</v>
      </c>
      <c r="C16">
        <v>414</v>
      </c>
      <c r="D16">
        <v>64.540000000000006</v>
      </c>
      <c r="E16">
        <v>39.826999999999998</v>
      </c>
      <c r="F16">
        <v>29.588999999999999</v>
      </c>
      <c r="G16">
        <v>3.2050000000000001</v>
      </c>
      <c r="H16">
        <v>478.33</v>
      </c>
      <c r="I16">
        <f t="shared" si="0"/>
        <v>438.50299999999999</v>
      </c>
    </row>
    <row r="17" spans="1:9" x14ac:dyDescent="0.3">
      <c r="A17" s="2">
        <v>44133</v>
      </c>
      <c r="B17" s="3">
        <v>0.56581018518518522</v>
      </c>
      <c r="C17">
        <v>450</v>
      </c>
      <c r="D17">
        <v>64.55</v>
      </c>
      <c r="E17">
        <v>43.109000000000002</v>
      </c>
      <c r="F17">
        <v>29.588999999999999</v>
      </c>
      <c r="G17">
        <v>3.1760000000000002</v>
      </c>
      <c r="H17">
        <v>478.33</v>
      </c>
      <c r="I17">
        <f t="shared" si="0"/>
        <v>435.221</v>
      </c>
    </row>
    <row r="18" spans="1:9" x14ac:dyDescent="0.3">
      <c r="A18" s="2">
        <v>44133</v>
      </c>
      <c r="B18" s="3">
        <v>0.56611111111111112</v>
      </c>
      <c r="C18">
        <v>476</v>
      </c>
      <c r="D18">
        <v>64.55</v>
      </c>
      <c r="E18">
        <v>45.831000000000003</v>
      </c>
      <c r="F18">
        <v>29.588999999999999</v>
      </c>
      <c r="G18">
        <v>3.2050000000000001</v>
      </c>
      <c r="H18">
        <v>478.33</v>
      </c>
      <c r="I18">
        <f t="shared" si="0"/>
        <v>432.49899999999997</v>
      </c>
    </row>
    <row r="19" spans="1:9" x14ac:dyDescent="0.3">
      <c r="A19" s="2">
        <v>44133</v>
      </c>
      <c r="B19" s="3">
        <v>0.56644675925925925</v>
      </c>
      <c r="C19">
        <v>505</v>
      </c>
      <c r="D19">
        <v>64.55</v>
      </c>
      <c r="E19">
        <v>48.965000000000003</v>
      </c>
      <c r="F19">
        <v>29.588999999999999</v>
      </c>
      <c r="G19">
        <v>3.1760000000000002</v>
      </c>
      <c r="H19">
        <v>478.33</v>
      </c>
      <c r="I19">
        <f t="shared" si="0"/>
        <v>429.36500000000001</v>
      </c>
    </row>
    <row r="20" spans="1:9" x14ac:dyDescent="0.3">
      <c r="A20" s="2">
        <v>44133</v>
      </c>
      <c r="B20" s="3">
        <v>0.56656249999999997</v>
      </c>
      <c r="C20">
        <v>515</v>
      </c>
      <c r="D20">
        <v>64.56</v>
      </c>
      <c r="E20">
        <v>48.981000000000002</v>
      </c>
      <c r="F20">
        <v>29.588999999999999</v>
      </c>
      <c r="G20">
        <v>3.2349999999999999</v>
      </c>
      <c r="H20">
        <v>478.33</v>
      </c>
      <c r="I20">
        <f>H20-E20</f>
        <v>429.34899999999999</v>
      </c>
    </row>
    <row r="21" spans="1:9" x14ac:dyDescent="0.3">
      <c r="A21" s="2">
        <v>44133</v>
      </c>
      <c r="B21" s="3">
        <v>0.56689814814814821</v>
      </c>
      <c r="C21">
        <v>544</v>
      </c>
      <c r="D21">
        <v>64.540000000000006</v>
      </c>
      <c r="E21">
        <v>52.064999999999998</v>
      </c>
      <c r="F21">
        <v>29.588999999999999</v>
      </c>
      <c r="G21">
        <v>3.2050000000000001</v>
      </c>
      <c r="H21">
        <v>478.33</v>
      </c>
      <c r="I21">
        <f t="shared" ref="I21:I42" si="1">H21-E21</f>
        <v>426.26499999999999</v>
      </c>
    </row>
    <row r="22" spans="1:9" x14ac:dyDescent="0.3">
      <c r="A22" s="2">
        <v>44133</v>
      </c>
      <c r="B22" s="3">
        <v>0.5669791666666667</v>
      </c>
      <c r="C22">
        <v>551</v>
      </c>
      <c r="D22">
        <v>64.540000000000006</v>
      </c>
      <c r="E22">
        <v>52.115000000000002</v>
      </c>
      <c r="F22">
        <v>29.588999999999999</v>
      </c>
      <c r="G22">
        <v>3.1760000000000002</v>
      </c>
      <c r="H22">
        <v>478.33</v>
      </c>
      <c r="I22">
        <f t="shared" si="1"/>
        <v>426.21499999999997</v>
      </c>
    </row>
    <row r="23" spans="1:9" x14ac:dyDescent="0.3">
      <c r="A23" s="2">
        <v>44133</v>
      </c>
      <c r="B23" s="3">
        <v>0.56725694444444441</v>
      </c>
      <c r="C23">
        <v>575</v>
      </c>
      <c r="D23">
        <v>64.52</v>
      </c>
      <c r="E23">
        <v>54.753999999999998</v>
      </c>
      <c r="F23">
        <v>29.588999999999999</v>
      </c>
      <c r="G23">
        <v>3.2349999999999999</v>
      </c>
      <c r="H23">
        <v>478.33</v>
      </c>
      <c r="I23">
        <f t="shared" si="1"/>
        <v>423.57599999999996</v>
      </c>
    </row>
    <row r="24" spans="1:9" x14ac:dyDescent="0.3">
      <c r="A24" s="2">
        <v>44133</v>
      </c>
      <c r="B24" s="3">
        <v>0.56767361111111114</v>
      </c>
      <c r="C24">
        <v>611</v>
      </c>
      <c r="D24">
        <v>64.48</v>
      </c>
      <c r="E24">
        <v>57.905000000000001</v>
      </c>
      <c r="F24">
        <v>29.588999999999999</v>
      </c>
      <c r="G24">
        <v>3.2050000000000001</v>
      </c>
      <c r="H24">
        <v>478.33</v>
      </c>
      <c r="I24">
        <f t="shared" si="1"/>
        <v>420.42499999999995</v>
      </c>
    </row>
    <row r="25" spans="1:9" x14ac:dyDescent="0.3">
      <c r="A25" s="2">
        <v>44133</v>
      </c>
      <c r="B25" s="3">
        <v>0.5678009259259259</v>
      </c>
      <c r="C25">
        <v>622</v>
      </c>
      <c r="D25">
        <v>64.48</v>
      </c>
      <c r="E25">
        <v>57.905000000000001</v>
      </c>
      <c r="F25">
        <v>29.588999999999999</v>
      </c>
      <c r="G25">
        <v>3.1760000000000002</v>
      </c>
      <c r="H25">
        <v>478.33</v>
      </c>
      <c r="I25">
        <f t="shared" si="1"/>
        <v>420.42499999999995</v>
      </c>
    </row>
    <row r="26" spans="1:9" x14ac:dyDescent="0.3">
      <c r="A26" s="2">
        <v>44133</v>
      </c>
      <c r="B26" s="3">
        <v>0.56839120370370366</v>
      </c>
      <c r="C26">
        <v>673</v>
      </c>
      <c r="D26">
        <v>64.2</v>
      </c>
      <c r="E26">
        <v>60.728999999999999</v>
      </c>
      <c r="F26">
        <v>29.588999999999999</v>
      </c>
      <c r="G26">
        <v>3.2050000000000001</v>
      </c>
      <c r="H26">
        <v>478.33</v>
      </c>
      <c r="I26">
        <f t="shared" si="1"/>
        <v>417.601</v>
      </c>
    </row>
    <row r="27" spans="1:9" x14ac:dyDescent="0.3">
      <c r="A27" s="2">
        <v>44133</v>
      </c>
      <c r="B27" s="3">
        <v>0.56878472222222221</v>
      </c>
      <c r="C27">
        <v>707</v>
      </c>
      <c r="D27">
        <v>63.92</v>
      </c>
      <c r="E27">
        <v>63.915999999999997</v>
      </c>
      <c r="F27">
        <v>29.588999999999999</v>
      </c>
      <c r="G27">
        <v>3.2050000000000001</v>
      </c>
      <c r="H27">
        <v>478.33</v>
      </c>
      <c r="I27">
        <f t="shared" si="1"/>
        <v>414.41399999999999</v>
      </c>
    </row>
    <row r="28" spans="1:9" x14ac:dyDescent="0.3">
      <c r="A28" s="2">
        <v>44133</v>
      </c>
      <c r="B28" s="3">
        <v>0.56891203703703697</v>
      </c>
      <c r="C28">
        <v>718</v>
      </c>
      <c r="D28">
        <v>63.91</v>
      </c>
      <c r="E28">
        <v>63.917999999999999</v>
      </c>
      <c r="F28">
        <v>29.588999999999999</v>
      </c>
      <c r="G28">
        <v>3.2050000000000001</v>
      </c>
      <c r="H28">
        <v>478.33</v>
      </c>
      <c r="I28">
        <f t="shared" si="1"/>
        <v>414.41199999999998</v>
      </c>
    </row>
    <row r="29" spans="1:9" x14ac:dyDescent="0.3">
      <c r="A29" s="2">
        <v>44133</v>
      </c>
      <c r="B29" s="3">
        <v>0.56944444444444442</v>
      </c>
      <c r="C29">
        <v>764</v>
      </c>
      <c r="D29">
        <v>63.82</v>
      </c>
      <c r="E29">
        <v>67.040000000000006</v>
      </c>
      <c r="F29">
        <v>29.588999999999999</v>
      </c>
      <c r="G29">
        <v>3.2050000000000001</v>
      </c>
      <c r="H29">
        <v>478.33</v>
      </c>
      <c r="I29">
        <f t="shared" si="1"/>
        <v>411.28999999999996</v>
      </c>
    </row>
    <row r="30" spans="1:9" x14ac:dyDescent="0.3">
      <c r="A30" s="2">
        <v>44133</v>
      </c>
      <c r="B30" s="3">
        <v>0.56972222222222224</v>
      </c>
      <c r="C30">
        <v>788</v>
      </c>
      <c r="D30">
        <v>63.6</v>
      </c>
      <c r="E30">
        <v>69.781000000000006</v>
      </c>
      <c r="F30">
        <v>29.588999999999999</v>
      </c>
      <c r="G30">
        <v>3.2050000000000001</v>
      </c>
      <c r="H30">
        <v>478.33</v>
      </c>
      <c r="I30">
        <f t="shared" si="1"/>
        <v>408.54899999999998</v>
      </c>
    </row>
    <row r="31" spans="1:9" x14ac:dyDescent="0.3">
      <c r="A31" s="2">
        <v>44133</v>
      </c>
      <c r="B31" s="3">
        <v>0.570775462962963</v>
      </c>
      <c r="C31">
        <v>879</v>
      </c>
      <c r="D31">
        <v>62.97</v>
      </c>
      <c r="E31">
        <v>79.891000000000005</v>
      </c>
      <c r="F31">
        <v>29.588999999999999</v>
      </c>
      <c r="G31">
        <v>3.2050000000000001</v>
      </c>
      <c r="H31">
        <v>478.33</v>
      </c>
      <c r="I31">
        <f t="shared" si="1"/>
        <v>398.43899999999996</v>
      </c>
    </row>
    <row r="32" spans="1:9" x14ac:dyDescent="0.3">
      <c r="A32" s="2">
        <v>44133</v>
      </c>
      <c r="B32" s="3">
        <v>0.57115740740740739</v>
      </c>
      <c r="C32">
        <v>912</v>
      </c>
      <c r="D32">
        <v>62.93</v>
      </c>
      <c r="E32">
        <v>80.16</v>
      </c>
      <c r="F32">
        <v>29.588999999999999</v>
      </c>
      <c r="G32">
        <v>3.1760000000000002</v>
      </c>
      <c r="H32">
        <v>478.33</v>
      </c>
      <c r="I32">
        <f t="shared" si="1"/>
        <v>398.16999999999996</v>
      </c>
    </row>
    <row r="33" spans="1:9" x14ac:dyDescent="0.3">
      <c r="A33" s="2">
        <v>44133</v>
      </c>
      <c r="B33" s="3">
        <v>0.57128472222222226</v>
      </c>
      <c r="C33">
        <v>923</v>
      </c>
      <c r="D33">
        <v>62.93</v>
      </c>
      <c r="E33">
        <v>80.194000000000003</v>
      </c>
      <c r="F33">
        <v>29.588999999999999</v>
      </c>
      <c r="G33">
        <v>3.1760000000000002</v>
      </c>
      <c r="H33">
        <v>478.33</v>
      </c>
      <c r="I33">
        <f t="shared" si="1"/>
        <v>398.13599999999997</v>
      </c>
    </row>
    <row r="34" spans="1:9" x14ac:dyDescent="0.3">
      <c r="A34" s="2">
        <v>44133</v>
      </c>
      <c r="B34" s="3">
        <v>0.57197916666666659</v>
      </c>
      <c r="C34">
        <v>983</v>
      </c>
      <c r="D34">
        <v>61.43</v>
      </c>
      <c r="E34">
        <v>89.727999999999994</v>
      </c>
      <c r="F34">
        <v>29.588999999999999</v>
      </c>
      <c r="G34">
        <v>3.2050000000000001</v>
      </c>
      <c r="H34">
        <v>478.33</v>
      </c>
      <c r="I34">
        <f t="shared" si="1"/>
        <v>388.60199999999998</v>
      </c>
    </row>
    <row r="35" spans="1:9" x14ac:dyDescent="0.3">
      <c r="A35" s="2">
        <v>44133</v>
      </c>
      <c r="B35" s="3">
        <v>0.57260416666666669</v>
      </c>
      <c r="C35">
        <v>1037</v>
      </c>
      <c r="D35">
        <v>58.89</v>
      </c>
      <c r="E35">
        <v>99.46</v>
      </c>
      <c r="F35">
        <v>29.588999999999999</v>
      </c>
      <c r="G35">
        <v>3.2050000000000001</v>
      </c>
      <c r="H35">
        <v>478.33</v>
      </c>
      <c r="I35">
        <f t="shared" si="1"/>
        <v>378.87</v>
      </c>
    </row>
    <row r="36" spans="1:9" x14ac:dyDescent="0.3">
      <c r="A36" s="2">
        <v>44133</v>
      </c>
      <c r="B36" s="3">
        <v>0.57303240740740746</v>
      </c>
      <c r="C36">
        <v>1074</v>
      </c>
      <c r="D36">
        <v>55.18</v>
      </c>
      <c r="E36">
        <v>109.554</v>
      </c>
      <c r="F36">
        <v>29.588999999999999</v>
      </c>
      <c r="G36">
        <v>3.2050000000000001</v>
      </c>
      <c r="H36">
        <v>478.33</v>
      </c>
      <c r="I36">
        <f t="shared" si="1"/>
        <v>368.77599999999995</v>
      </c>
    </row>
    <row r="37" spans="1:9" x14ac:dyDescent="0.3">
      <c r="A37" s="2">
        <v>44133</v>
      </c>
      <c r="B37" s="3">
        <v>0.57369212962962968</v>
      </c>
      <c r="C37">
        <v>1131</v>
      </c>
      <c r="D37">
        <v>53.29</v>
      </c>
      <c r="E37">
        <v>119.596</v>
      </c>
      <c r="F37">
        <v>29.588999999999999</v>
      </c>
      <c r="G37">
        <v>3.1760000000000002</v>
      </c>
      <c r="H37">
        <v>478.33</v>
      </c>
      <c r="I37">
        <f t="shared" si="1"/>
        <v>358.73399999999998</v>
      </c>
    </row>
    <row r="38" spans="1:9" x14ac:dyDescent="0.3">
      <c r="A38" s="2">
        <v>44133</v>
      </c>
      <c r="B38" s="3">
        <v>0.5738078703703704</v>
      </c>
      <c r="C38">
        <v>1141</v>
      </c>
      <c r="D38">
        <v>53.26</v>
      </c>
      <c r="E38">
        <v>120.18600000000001</v>
      </c>
      <c r="F38">
        <v>29.588999999999999</v>
      </c>
      <c r="G38">
        <v>3.2050000000000001</v>
      </c>
      <c r="H38">
        <v>478.33</v>
      </c>
      <c r="I38">
        <f t="shared" si="1"/>
        <v>358.14400000000001</v>
      </c>
    </row>
    <row r="39" spans="1:9" x14ac:dyDescent="0.3">
      <c r="A39" s="2">
        <v>44133</v>
      </c>
      <c r="B39" s="3">
        <v>0.57459490740740737</v>
      </c>
      <c r="C39">
        <v>1209</v>
      </c>
      <c r="D39">
        <v>51.84</v>
      </c>
      <c r="E39">
        <v>129.75399999999999</v>
      </c>
      <c r="F39">
        <v>29.588999999999999</v>
      </c>
      <c r="G39">
        <v>3.1760000000000002</v>
      </c>
      <c r="H39">
        <v>478.33</v>
      </c>
      <c r="I39">
        <f t="shared" si="1"/>
        <v>348.57600000000002</v>
      </c>
    </row>
    <row r="40" spans="1:9" x14ac:dyDescent="0.3">
      <c r="A40" s="2">
        <v>44133</v>
      </c>
      <c r="B40" s="3">
        <v>0.57534722222222223</v>
      </c>
      <c r="C40">
        <v>1274</v>
      </c>
      <c r="D40">
        <v>51.07</v>
      </c>
      <c r="E40">
        <v>139.255</v>
      </c>
      <c r="F40">
        <v>29.588999999999999</v>
      </c>
      <c r="G40">
        <v>3.1760000000000002</v>
      </c>
      <c r="H40">
        <v>478.33</v>
      </c>
      <c r="I40">
        <f t="shared" si="1"/>
        <v>339.07499999999999</v>
      </c>
    </row>
    <row r="41" spans="1:9" x14ac:dyDescent="0.3">
      <c r="A41" s="2">
        <v>44133</v>
      </c>
      <c r="B41" s="3">
        <v>0.57609953703703709</v>
      </c>
      <c r="C41">
        <v>1339</v>
      </c>
      <c r="D41">
        <v>50.62</v>
      </c>
      <c r="E41">
        <v>149.94200000000001</v>
      </c>
      <c r="F41">
        <v>29.588999999999999</v>
      </c>
      <c r="G41">
        <v>3.2050000000000001</v>
      </c>
      <c r="H41">
        <v>478.33</v>
      </c>
      <c r="I41">
        <f t="shared" si="1"/>
        <v>328.38799999999998</v>
      </c>
    </row>
    <row r="42" spans="1:9" x14ac:dyDescent="0.3">
      <c r="A42" s="2">
        <v>44133</v>
      </c>
      <c r="B42" s="3">
        <v>0.57685185185185184</v>
      </c>
      <c r="C42">
        <v>1404</v>
      </c>
      <c r="D42">
        <v>50.52</v>
      </c>
      <c r="E42">
        <v>155.68299999999999</v>
      </c>
      <c r="F42">
        <v>29.588999999999999</v>
      </c>
      <c r="G42">
        <v>3.1760000000000002</v>
      </c>
      <c r="H42">
        <v>478.33</v>
      </c>
      <c r="I42">
        <f t="shared" si="1"/>
        <v>322.64699999999999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E60F-B3C9-459D-9BD9-44BCD8ED4CFD}">
  <sheetPr codeName="Sheet71"/>
  <dimension ref="A1:S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0.49336805555555557</v>
      </c>
      <c r="C2">
        <v>45</v>
      </c>
      <c r="D2">
        <v>55.81</v>
      </c>
      <c r="E2">
        <v>1.0760000000000001</v>
      </c>
      <c r="F2">
        <v>29.588999999999999</v>
      </c>
      <c r="G2">
        <v>3.411</v>
      </c>
      <c r="H2">
        <v>487.48</v>
      </c>
      <c r="I2">
        <f>H2-E2</f>
        <v>486.404</v>
      </c>
      <c r="J2">
        <v>180.75200000000001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0.49355324074074075</v>
      </c>
      <c r="C3">
        <v>61</v>
      </c>
      <c r="D3">
        <v>55.64</v>
      </c>
      <c r="E3">
        <v>3.97</v>
      </c>
      <c r="F3">
        <v>29.588999999999999</v>
      </c>
      <c r="G3">
        <v>3.411</v>
      </c>
      <c r="H3">
        <v>487.48</v>
      </c>
      <c r="I3">
        <f t="shared" ref="I3:I32" si="0">H3-E3</f>
        <v>483.51</v>
      </c>
    </row>
    <row r="4" spans="1:19" x14ac:dyDescent="0.3">
      <c r="A4" s="2">
        <v>44176</v>
      </c>
      <c r="B4" s="3">
        <v>0.49387731481481478</v>
      </c>
      <c r="C4">
        <v>89</v>
      </c>
      <c r="D4">
        <v>55.57</v>
      </c>
      <c r="E4">
        <v>6.9790000000000001</v>
      </c>
      <c r="F4">
        <v>29.588999999999999</v>
      </c>
      <c r="G4">
        <v>3.411</v>
      </c>
      <c r="H4">
        <v>487.48</v>
      </c>
      <c r="I4">
        <f t="shared" si="0"/>
        <v>480.50100000000003</v>
      </c>
    </row>
    <row r="5" spans="1:19" x14ac:dyDescent="0.3">
      <c r="A5" s="2">
        <v>44176</v>
      </c>
      <c r="B5" s="3">
        <v>0.49417824074074074</v>
      </c>
      <c r="C5">
        <v>115</v>
      </c>
      <c r="D5">
        <v>55.5</v>
      </c>
      <c r="E5">
        <v>9.6419999999999995</v>
      </c>
      <c r="F5">
        <v>29.588999999999999</v>
      </c>
      <c r="G5">
        <v>3.4409999999999998</v>
      </c>
      <c r="H5">
        <v>487.48</v>
      </c>
      <c r="I5">
        <f t="shared" si="0"/>
        <v>477.83800000000002</v>
      </c>
    </row>
    <row r="6" spans="1:19" x14ac:dyDescent="0.3">
      <c r="A6" s="2">
        <v>44176</v>
      </c>
      <c r="B6" s="3">
        <v>0.49453703703703705</v>
      </c>
      <c r="C6">
        <v>146</v>
      </c>
      <c r="D6">
        <v>55.47</v>
      </c>
      <c r="E6">
        <v>12.938000000000001</v>
      </c>
      <c r="F6">
        <v>29.588999999999999</v>
      </c>
      <c r="G6">
        <v>3.4409999999999998</v>
      </c>
      <c r="H6">
        <v>487.48</v>
      </c>
      <c r="I6">
        <f t="shared" si="0"/>
        <v>474.54200000000003</v>
      </c>
    </row>
    <row r="7" spans="1:19" x14ac:dyDescent="0.3">
      <c r="A7" s="2">
        <v>44176</v>
      </c>
      <c r="B7" s="3">
        <v>0.49478009259259265</v>
      </c>
      <c r="C7">
        <v>167</v>
      </c>
      <c r="D7">
        <v>55.48</v>
      </c>
      <c r="E7">
        <v>15.941000000000001</v>
      </c>
      <c r="F7">
        <v>29.588999999999999</v>
      </c>
      <c r="G7">
        <v>3.411</v>
      </c>
      <c r="H7">
        <v>487.48</v>
      </c>
      <c r="I7">
        <f t="shared" si="0"/>
        <v>471.53900000000004</v>
      </c>
    </row>
    <row r="8" spans="1:19" x14ac:dyDescent="0.3">
      <c r="A8" s="2">
        <v>44176</v>
      </c>
      <c r="B8" s="3">
        <v>0.4949305555555556</v>
      </c>
      <c r="C8">
        <v>180</v>
      </c>
      <c r="D8">
        <v>55.47</v>
      </c>
      <c r="E8">
        <v>15.939</v>
      </c>
      <c r="F8">
        <v>29.588999999999999</v>
      </c>
      <c r="G8">
        <v>3.411</v>
      </c>
      <c r="H8">
        <v>487.48</v>
      </c>
      <c r="I8">
        <f t="shared" si="0"/>
        <v>471.541</v>
      </c>
    </row>
    <row r="9" spans="1:19" x14ac:dyDescent="0.3">
      <c r="A9" s="2">
        <v>44176</v>
      </c>
      <c r="B9" s="3">
        <v>0.49526620370370367</v>
      </c>
      <c r="C9">
        <v>209</v>
      </c>
      <c r="D9">
        <v>55.47</v>
      </c>
      <c r="E9">
        <v>18.96</v>
      </c>
      <c r="F9">
        <v>29.588999999999999</v>
      </c>
      <c r="G9">
        <v>3.411</v>
      </c>
      <c r="H9">
        <v>487.48</v>
      </c>
      <c r="I9">
        <f t="shared" si="0"/>
        <v>468.52000000000004</v>
      </c>
    </row>
    <row r="10" spans="1:19" x14ac:dyDescent="0.3">
      <c r="A10" s="2">
        <v>44176</v>
      </c>
      <c r="B10" s="3">
        <v>0.49547453703703703</v>
      </c>
      <c r="C10">
        <v>227</v>
      </c>
      <c r="D10">
        <v>55.46</v>
      </c>
      <c r="E10">
        <v>20.478000000000002</v>
      </c>
      <c r="F10">
        <v>29.588999999999999</v>
      </c>
      <c r="G10">
        <v>3.4409999999999998</v>
      </c>
      <c r="H10">
        <v>487.48</v>
      </c>
      <c r="I10">
        <f t="shared" si="0"/>
        <v>467.00200000000001</v>
      </c>
    </row>
    <row r="11" spans="1:19" x14ac:dyDescent="0.3">
      <c r="A11" s="2">
        <v>44176</v>
      </c>
      <c r="B11" s="3">
        <v>0.49574074074074076</v>
      </c>
      <c r="C11">
        <v>250</v>
      </c>
      <c r="D11">
        <v>55.47</v>
      </c>
      <c r="E11">
        <v>19.355</v>
      </c>
      <c r="F11">
        <v>29.588999999999999</v>
      </c>
      <c r="G11">
        <v>3.411</v>
      </c>
      <c r="H11">
        <v>487.48</v>
      </c>
      <c r="I11">
        <f t="shared" si="0"/>
        <v>468.125</v>
      </c>
    </row>
    <row r="12" spans="1:19" x14ac:dyDescent="0.3">
      <c r="A12" s="2">
        <v>44176</v>
      </c>
      <c r="B12" s="3">
        <v>0.49592592592592594</v>
      </c>
      <c r="C12">
        <v>266</v>
      </c>
      <c r="D12">
        <v>55.47</v>
      </c>
      <c r="E12">
        <v>21.847999999999999</v>
      </c>
      <c r="F12">
        <v>29.588999999999999</v>
      </c>
      <c r="G12">
        <v>3.4409999999999998</v>
      </c>
      <c r="H12">
        <v>487.48</v>
      </c>
      <c r="I12">
        <f t="shared" si="0"/>
        <v>465.63200000000001</v>
      </c>
    </row>
    <row r="13" spans="1:19" x14ac:dyDescent="0.3">
      <c r="A13" s="2">
        <v>44176</v>
      </c>
      <c r="B13" s="3">
        <v>0.49641203703703707</v>
      </c>
      <c r="C13">
        <v>308</v>
      </c>
      <c r="D13">
        <v>55.46</v>
      </c>
      <c r="E13">
        <v>25.167000000000002</v>
      </c>
      <c r="F13">
        <v>29.588999999999999</v>
      </c>
      <c r="G13">
        <v>3.411</v>
      </c>
      <c r="H13">
        <v>487.48</v>
      </c>
      <c r="I13">
        <f t="shared" si="0"/>
        <v>462.31299999999999</v>
      </c>
    </row>
    <row r="14" spans="1:19" x14ac:dyDescent="0.3">
      <c r="A14" s="2">
        <v>44176</v>
      </c>
      <c r="B14" s="3">
        <v>0.49677083333333333</v>
      </c>
      <c r="C14">
        <v>339</v>
      </c>
      <c r="D14">
        <v>55.46</v>
      </c>
      <c r="E14">
        <v>27.957000000000001</v>
      </c>
      <c r="F14">
        <v>29.588999999999999</v>
      </c>
      <c r="G14">
        <v>3.4409999999999998</v>
      </c>
      <c r="H14">
        <v>487.48</v>
      </c>
      <c r="I14">
        <f t="shared" si="0"/>
        <v>459.52300000000002</v>
      </c>
    </row>
    <row r="15" spans="1:19" x14ac:dyDescent="0.3">
      <c r="A15" s="2">
        <v>44176</v>
      </c>
      <c r="B15" s="3">
        <v>0.49712962962962964</v>
      </c>
      <c r="C15">
        <v>370</v>
      </c>
      <c r="D15">
        <v>55.46</v>
      </c>
      <c r="E15">
        <v>31.16</v>
      </c>
      <c r="F15">
        <v>29.588999999999999</v>
      </c>
      <c r="G15">
        <v>3.4409999999999998</v>
      </c>
      <c r="H15">
        <v>487.48</v>
      </c>
      <c r="I15">
        <f t="shared" si="0"/>
        <v>456.32</v>
      </c>
    </row>
    <row r="16" spans="1:19" x14ac:dyDescent="0.3">
      <c r="A16" s="2">
        <v>44176</v>
      </c>
      <c r="B16" s="3">
        <v>0.49733796296296301</v>
      </c>
      <c r="C16">
        <v>388</v>
      </c>
      <c r="D16">
        <v>55.46</v>
      </c>
      <c r="E16">
        <v>34.049999999999997</v>
      </c>
      <c r="F16">
        <v>29.588999999999999</v>
      </c>
      <c r="G16">
        <v>3.4409999999999998</v>
      </c>
      <c r="H16">
        <v>487.48</v>
      </c>
      <c r="I16">
        <f t="shared" si="0"/>
        <v>453.43</v>
      </c>
    </row>
    <row r="17" spans="1:9" x14ac:dyDescent="0.3">
      <c r="A17" s="2">
        <v>44176</v>
      </c>
      <c r="B17" s="3">
        <v>0.49758101851851855</v>
      </c>
      <c r="C17">
        <v>409</v>
      </c>
      <c r="D17">
        <v>55.45</v>
      </c>
      <c r="E17">
        <v>37.021999999999998</v>
      </c>
      <c r="F17">
        <v>29.588999999999999</v>
      </c>
      <c r="G17">
        <v>3.3820000000000001</v>
      </c>
      <c r="H17">
        <v>487.48</v>
      </c>
      <c r="I17">
        <f t="shared" si="0"/>
        <v>450.45800000000003</v>
      </c>
    </row>
    <row r="18" spans="1:9" x14ac:dyDescent="0.3">
      <c r="A18" s="2">
        <v>44176</v>
      </c>
      <c r="B18" s="3">
        <v>0.49767361111111108</v>
      </c>
      <c r="C18">
        <v>417</v>
      </c>
      <c r="D18">
        <v>55.46</v>
      </c>
      <c r="E18">
        <v>37.005000000000003</v>
      </c>
      <c r="F18">
        <v>29.588999999999999</v>
      </c>
      <c r="G18">
        <v>3.4409999999999998</v>
      </c>
      <c r="H18">
        <v>487.48</v>
      </c>
      <c r="I18">
        <f t="shared" si="0"/>
        <v>450.47500000000002</v>
      </c>
    </row>
    <row r="19" spans="1:9" x14ac:dyDescent="0.3">
      <c r="A19" s="2">
        <v>44176</v>
      </c>
      <c r="B19" s="3">
        <v>0.49790509259259258</v>
      </c>
      <c r="C19">
        <v>437</v>
      </c>
      <c r="D19">
        <v>55.44</v>
      </c>
      <c r="E19">
        <v>39.927999999999997</v>
      </c>
      <c r="F19">
        <v>29.588999999999999</v>
      </c>
      <c r="G19">
        <v>3.3820000000000001</v>
      </c>
      <c r="H19">
        <v>487.48</v>
      </c>
      <c r="I19">
        <f t="shared" si="0"/>
        <v>447.55200000000002</v>
      </c>
    </row>
    <row r="20" spans="1:9" x14ac:dyDescent="0.3">
      <c r="A20" s="2">
        <v>44176</v>
      </c>
      <c r="B20" s="3">
        <v>0.49842592592592588</v>
      </c>
      <c r="C20">
        <v>482</v>
      </c>
      <c r="D20">
        <v>55.36</v>
      </c>
      <c r="E20">
        <v>50.231000000000002</v>
      </c>
      <c r="F20">
        <v>29.588999999999999</v>
      </c>
      <c r="G20">
        <v>3.3820000000000001</v>
      </c>
      <c r="H20">
        <v>487.48</v>
      </c>
      <c r="I20">
        <f t="shared" si="0"/>
        <v>437.24900000000002</v>
      </c>
    </row>
    <row r="21" spans="1:9" x14ac:dyDescent="0.3">
      <c r="A21" s="2">
        <v>44176</v>
      </c>
      <c r="B21" s="3">
        <v>0.49899305555555556</v>
      </c>
      <c r="C21">
        <v>531</v>
      </c>
      <c r="D21">
        <v>55.34</v>
      </c>
      <c r="E21">
        <v>59.823999999999998</v>
      </c>
      <c r="F21">
        <v>29.588999999999999</v>
      </c>
      <c r="G21">
        <v>3.411</v>
      </c>
      <c r="H21">
        <v>487.48</v>
      </c>
      <c r="I21">
        <f t="shared" si="0"/>
        <v>427.65600000000001</v>
      </c>
    </row>
    <row r="22" spans="1:9" x14ac:dyDescent="0.3">
      <c r="A22" s="2">
        <v>44176</v>
      </c>
      <c r="B22" s="3">
        <v>0.4990856481481481</v>
      </c>
      <c r="C22">
        <v>539</v>
      </c>
      <c r="D22">
        <v>55.35</v>
      </c>
      <c r="E22">
        <v>59.84</v>
      </c>
      <c r="F22">
        <v>29.588999999999999</v>
      </c>
      <c r="G22">
        <v>3.3820000000000001</v>
      </c>
      <c r="H22">
        <v>487.48</v>
      </c>
      <c r="I22">
        <f t="shared" si="0"/>
        <v>427.64</v>
      </c>
    </row>
    <row r="23" spans="1:9" x14ac:dyDescent="0.3">
      <c r="A23" s="2">
        <v>44176</v>
      </c>
      <c r="B23" s="3">
        <v>0.49950231481481483</v>
      </c>
      <c r="C23">
        <v>575</v>
      </c>
      <c r="D23">
        <v>55.34</v>
      </c>
      <c r="E23">
        <v>69.959000000000003</v>
      </c>
      <c r="F23">
        <v>29.588999999999999</v>
      </c>
      <c r="G23">
        <v>3.4409999999999998</v>
      </c>
      <c r="H23">
        <v>487.48</v>
      </c>
      <c r="I23">
        <f t="shared" si="0"/>
        <v>417.52100000000002</v>
      </c>
    </row>
    <row r="24" spans="1:9" x14ac:dyDescent="0.3">
      <c r="A24" s="2">
        <v>44176</v>
      </c>
      <c r="B24" s="3">
        <v>0.49959490740740736</v>
      </c>
      <c r="C24">
        <v>583</v>
      </c>
      <c r="D24">
        <v>55.34</v>
      </c>
      <c r="E24">
        <v>69.959999999999994</v>
      </c>
      <c r="F24">
        <v>29.588999999999999</v>
      </c>
      <c r="G24">
        <v>3.411</v>
      </c>
      <c r="H24">
        <v>487.48</v>
      </c>
      <c r="I24">
        <f t="shared" si="0"/>
        <v>417.52000000000004</v>
      </c>
    </row>
    <row r="25" spans="1:9" x14ac:dyDescent="0.3">
      <c r="A25" s="2">
        <v>44176</v>
      </c>
      <c r="B25" s="3">
        <v>0.49998842592592596</v>
      </c>
      <c r="C25">
        <v>617</v>
      </c>
      <c r="D25">
        <v>55.25</v>
      </c>
      <c r="E25">
        <v>80.656000000000006</v>
      </c>
      <c r="F25">
        <v>29.588999999999999</v>
      </c>
      <c r="G25">
        <v>3.411</v>
      </c>
      <c r="H25">
        <v>487.48</v>
      </c>
      <c r="I25">
        <f t="shared" si="0"/>
        <v>406.82400000000001</v>
      </c>
    </row>
    <row r="26" spans="1:9" x14ac:dyDescent="0.3">
      <c r="A26" s="2">
        <v>44177</v>
      </c>
      <c r="B26" s="3">
        <v>0.50010416666666668</v>
      </c>
      <c r="C26">
        <v>627</v>
      </c>
      <c r="D26">
        <v>55.24</v>
      </c>
      <c r="E26">
        <v>80.441999999999993</v>
      </c>
      <c r="F26">
        <v>29.588999999999999</v>
      </c>
      <c r="G26">
        <v>3.411</v>
      </c>
      <c r="H26">
        <v>487.48</v>
      </c>
      <c r="I26">
        <f t="shared" si="0"/>
        <v>407.03800000000001</v>
      </c>
    </row>
    <row r="27" spans="1:9" x14ac:dyDescent="0.3">
      <c r="A27" s="2">
        <v>44177</v>
      </c>
      <c r="B27" s="3">
        <v>0.50104166666666672</v>
      </c>
      <c r="C27">
        <v>708</v>
      </c>
      <c r="D27">
        <v>55.16</v>
      </c>
      <c r="E27">
        <v>90.016999999999996</v>
      </c>
      <c r="F27">
        <v>29.588999999999999</v>
      </c>
      <c r="G27">
        <v>3.3820000000000001</v>
      </c>
      <c r="H27">
        <v>487.48</v>
      </c>
      <c r="I27">
        <f t="shared" si="0"/>
        <v>397.46300000000002</v>
      </c>
    </row>
    <row r="28" spans="1:9" x14ac:dyDescent="0.3">
      <c r="A28" s="2">
        <v>44177</v>
      </c>
      <c r="B28" s="3">
        <v>0.50151620370370364</v>
      </c>
      <c r="C28">
        <v>749</v>
      </c>
      <c r="D28">
        <v>55.03</v>
      </c>
      <c r="E28">
        <v>99.724000000000004</v>
      </c>
      <c r="F28">
        <v>29.588999999999999</v>
      </c>
      <c r="G28">
        <v>3.411</v>
      </c>
      <c r="H28">
        <v>487.48</v>
      </c>
      <c r="I28">
        <f t="shared" si="0"/>
        <v>387.75600000000003</v>
      </c>
    </row>
    <row r="29" spans="1:9" x14ac:dyDescent="0.3">
      <c r="A29" s="2">
        <v>44177</v>
      </c>
      <c r="B29" s="3">
        <v>0.50170138888888893</v>
      </c>
      <c r="C29">
        <v>765</v>
      </c>
      <c r="D29">
        <v>55.01</v>
      </c>
      <c r="E29">
        <v>99.906000000000006</v>
      </c>
      <c r="F29">
        <v>29.588999999999999</v>
      </c>
      <c r="G29">
        <v>3.3820000000000001</v>
      </c>
      <c r="H29">
        <v>487.48</v>
      </c>
      <c r="I29">
        <f t="shared" si="0"/>
        <v>387.57400000000001</v>
      </c>
    </row>
    <row r="30" spans="1:9" x14ac:dyDescent="0.3">
      <c r="A30" s="2">
        <v>44177</v>
      </c>
      <c r="B30" s="3">
        <v>0.50232638888888892</v>
      </c>
      <c r="C30">
        <v>819</v>
      </c>
      <c r="D30">
        <v>53.47</v>
      </c>
      <c r="E30">
        <v>110.09699999999999</v>
      </c>
      <c r="F30">
        <v>29.588999999999999</v>
      </c>
      <c r="G30">
        <v>3.3820000000000001</v>
      </c>
      <c r="H30">
        <v>487.48</v>
      </c>
      <c r="I30">
        <f t="shared" si="0"/>
        <v>377.38300000000004</v>
      </c>
    </row>
    <row r="31" spans="1:9" x14ac:dyDescent="0.3">
      <c r="A31" s="2">
        <v>44177</v>
      </c>
      <c r="B31" s="3">
        <v>0.50292824074074072</v>
      </c>
      <c r="C31">
        <v>871</v>
      </c>
      <c r="D31">
        <v>53.08</v>
      </c>
      <c r="E31">
        <v>120.291</v>
      </c>
      <c r="F31">
        <v>29.588999999999999</v>
      </c>
      <c r="G31">
        <v>3.411</v>
      </c>
      <c r="H31">
        <v>487.48</v>
      </c>
      <c r="I31">
        <f t="shared" si="0"/>
        <v>367.18900000000002</v>
      </c>
    </row>
    <row r="32" spans="1:9" x14ac:dyDescent="0.3">
      <c r="A32" s="2">
        <v>44177</v>
      </c>
      <c r="B32" s="3">
        <v>0.5040162037037037</v>
      </c>
      <c r="C32">
        <v>965</v>
      </c>
      <c r="D32">
        <v>53.06</v>
      </c>
      <c r="E32">
        <v>120.254</v>
      </c>
      <c r="F32">
        <v>29.588999999999999</v>
      </c>
      <c r="G32">
        <v>3.411</v>
      </c>
      <c r="H32">
        <v>487.48</v>
      </c>
      <c r="I32">
        <f t="shared" si="0"/>
        <v>367.226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D68D-4F76-4D12-B504-75AD8EB535D0}">
  <sheetPr codeName="Sheet72"/>
  <dimension ref="A1:S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44218</v>
      </c>
      <c r="B2" s="3">
        <v>0.51012731481481477</v>
      </c>
      <c r="C2">
        <v>17</v>
      </c>
      <c r="D2">
        <v>53.62</v>
      </c>
      <c r="E2">
        <v>1.1419999999999999</v>
      </c>
      <c r="F2">
        <v>29.588999999999999</v>
      </c>
      <c r="G2">
        <v>3.2639999999999998</v>
      </c>
      <c r="H2">
        <v>483.68</v>
      </c>
      <c r="I2">
        <f>H2-E2</f>
        <v>482.53800000000001</v>
      </c>
      <c r="J2">
        <v>170.923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44218</v>
      </c>
      <c r="B3" s="3">
        <v>0.51037037037037036</v>
      </c>
      <c r="C3">
        <v>38</v>
      </c>
      <c r="D3">
        <v>53.59</v>
      </c>
      <c r="E3">
        <v>1.0920000000000001</v>
      </c>
      <c r="F3">
        <v>29.588999999999999</v>
      </c>
      <c r="G3">
        <v>3.294</v>
      </c>
      <c r="H3">
        <v>483.68</v>
      </c>
      <c r="I3">
        <f t="shared" ref="I3:I36" si="0">H3-E3</f>
        <v>482.58800000000002</v>
      </c>
    </row>
    <row r="4" spans="1:19" x14ac:dyDescent="0.3">
      <c r="A4" s="2">
        <v>44218</v>
      </c>
      <c r="B4" s="3">
        <v>0.51072916666666668</v>
      </c>
      <c r="C4">
        <v>69</v>
      </c>
      <c r="D4">
        <v>52.57</v>
      </c>
      <c r="E4">
        <v>4.1580000000000004</v>
      </c>
      <c r="F4">
        <v>29.588999999999999</v>
      </c>
      <c r="G4">
        <v>3.294</v>
      </c>
      <c r="H4">
        <v>483.68</v>
      </c>
      <c r="I4">
        <f t="shared" si="0"/>
        <v>479.52199999999999</v>
      </c>
    </row>
    <row r="5" spans="1:19" x14ac:dyDescent="0.3">
      <c r="A5" s="2">
        <v>44218</v>
      </c>
      <c r="B5" s="3">
        <v>0.5108449074074074</v>
      </c>
      <c r="C5">
        <v>79</v>
      </c>
      <c r="D5">
        <v>52.55</v>
      </c>
      <c r="E5">
        <v>4.1289999999999996</v>
      </c>
      <c r="F5">
        <v>29.588999999999999</v>
      </c>
      <c r="G5">
        <v>3.2349999999999999</v>
      </c>
      <c r="H5">
        <v>483.68</v>
      </c>
      <c r="I5">
        <f t="shared" si="0"/>
        <v>479.55099999999999</v>
      </c>
    </row>
    <row r="6" spans="1:19" x14ac:dyDescent="0.3">
      <c r="A6" s="2">
        <v>44218</v>
      </c>
      <c r="B6" s="3">
        <v>0.5111458333333333</v>
      </c>
      <c r="C6">
        <v>105</v>
      </c>
      <c r="D6">
        <v>52.45</v>
      </c>
      <c r="E6">
        <v>7.0430000000000001</v>
      </c>
      <c r="F6">
        <v>29.588999999999999</v>
      </c>
      <c r="G6">
        <v>3.294</v>
      </c>
      <c r="H6">
        <v>483.68</v>
      </c>
      <c r="I6">
        <f t="shared" si="0"/>
        <v>476.637</v>
      </c>
    </row>
    <row r="7" spans="1:19" x14ac:dyDescent="0.3">
      <c r="A7" s="2">
        <v>44218</v>
      </c>
      <c r="B7" s="3">
        <v>0.51172453703703702</v>
      </c>
      <c r="C7">
        <v>155</v>
      </c>
      <c r="D7">
        <v>52.38</v>
      </c>
      <c r="E7">
        <v>10.025</v>
      </c>
      <c r="F7">
        <v>29.588999999999999</v>
      </c>
      <c r="G7">
        <v>3.2349999999999999</v>
      </c>
      <c r="H7">
        <v>483.68</v>
      </c>
      <c r="I7">
        <f t="shared" si="0"/>
        <v>473.65500000000003</v>
      </c>
    </row>
    <row r="8" spans="1:19" x14ac:dyDescent="0.3">
      <c r="A8" s="2">
        <v>44218</v>
      </c>
      <c r="B8" s="3">
        <v>0.51204861111111111</v>
      </c>
      <c r="C8">
        <v>183</v>
      </c>
      <c r="D8">
        <v>52.34</v>
      </c>
      <c r="E8">
        <v>13.016999999999999</v>
      </c>
      <c r="F8">
        <v>29.588999999999999</v>
      </c>
      <c r="G8">
        <v>3.2639999999999998</v>
      </c>
      <c r="H8">
        <v>483.68</v>
      </c>
      <c r="I8">
        <f t="shared" si="0"/>
        <v>470.66300000000001</v>
      </c>
    </row>
    <row r="9" spans="1:19" x14ac:dyDescent="0.3">
      <c r="A9" s="2">
        <v>44218</v>
      </c>
      <c r="B9" s="3">
        <v>0.51250000000000007</v>
      </c>
      <c r="C9">
        <v>222</v>
      </c>
      <c r="D9">
        <v>52.32</v>
      </c>
      <c r="E9">
        <v>16.026</v>
      </c>
      <c r="F9">
        <v>29.588999999999999</v>
      </c>
      <c r="G9">
        <v>3.2639999999999998</v>
      </c>
      <c r="H9">
        <v>483.68</v>
      </c>
      <c r="I9">
        <f t="shared" si="0"/>
        <v>467.654</v>
      </c>
    </row>
    <row r="10" spans="1:19" x14ac:dyDescent="0.3">
      <c r="A10" s="2">
        <v>44218</v>
      </c>
      <c r="B10" s="3">
        <v>0.51274305555555555</v>
      </c>
      <c r="C10">
        <v>243</v>
      </c>
      <c r="D10">
        <v>52.31</v>
      </c>
      <c r="E10">
        <v>19</v>
      </c>
      <c r="F10">
        <v>29.588999999999999</v>
      </c>
      <c r="G10">
        <v>3.2349999999999999</v>
      </c>
      <c r="H10">
        <v>483.68</v>
      </c>
      <c r="I10">
        <f t="shared" si="0"/>
        <v>464.68</v>
      </c>
    </row>
    <row r="11" spans="1:19" x14ac:dyDescent="0.3">
      <c r="A11" s="2">
        <v>44218</v>
      </c>
      <c r="B11" s="3">
        <v>0.51306712962962964</v>
      </c>
      <c r="C11">
        <v>271</v>
      </c>
      <c r="D11">
        <v>52.28</v>
      </c>
      <c r="E11">
        <v>21.792000000000002</v>
      </c>
      <c r="F11">
        <v>29.588999999999999</v>
      </c>
      <c r="G11">
        <v>3.2639999999999998</v>
      </c>
      <c r="H11">
        <v>483.68</v>
      </c>
      <c r="I11">
        <f t="shared" si="0"/>
        <v>461.88800000000003</v>
      </c>
    </row>
    <row r="12" spans="1:19" x14ac:dyDescent="0.3">
      <c r="A12" s="2">
        <v>44218</v>
      </c>
      <c r="B12" s="3">
        <v>0.5131944444444444</v>
      </c>
      <c r="C12">
        <v>282</v>
      </c>
      <c r="D12">
        <v>52.28</v>
      </c>
      <c r="E12">
        <v>22.024000000000001</v>
      </c>
      <c r="F12">
        <v>29.588999999999999</v>
      </c>
      <c r="G12">
        <v>3.2639999999999998</v>
      </c>
      <c r="H12">
        <v>483.68</v>
      </c>
      <c r="I12">
        <f t="shared" si="0"/>
        <v>461.65600000000001</v>
      </c>
    </row>
    <row r="13" spans="1:19" x14ac:dyDescent="0.3">
      <c r="A13" s="2">
        <v>44218</v>
      </c>
      <c r="B13" s="3">
        <v>0.51342592592592595</v>
      </c>
      <c r="C13">
        <v>302</v>
      </c>
      <c r="D13">
        <v>52.26</v>
      </c>
      <c r="E13">
        <v>24.948</v>
      </c>
      <c r="F13">
        <v>29.588999999999999</v>
      </c>
      <c r="G13">
        <v>3.2639999999999998</v>
      </c>
      <c r="H13">
        <v>483.68</v>
      </c>
      <c r="I13">
        <f t="shared" si="0"/>
        <v>458.73200000000003</v>
      </c>
    </row>
    <row r="14" spans="1:19" x14ac:dyDescent="0.3">
      <c r="A14" s="2">
        <v>44218</v>
      </c>
      <c r="B14" s="3">
        <v>0.51366898148148155</v>
      </c>
      <c r="C14">
        <v>323</v>
      </c>
      <c r="D14">
        <v>52.26</v>
      </c>
      <c r="E14">
        <v>24.998000000000001</v>
      </c>
      <c r="F14">
        <v>29.588999999999999</v>
      </c>
      <c r="G14">
        <v>3.2349999999999999</v>
      </c>
      <c r="H14">
        <v>483.68</v>
      </c>
      <c r="I14">
        <f t="shared" si="0"/>
        <v>458.68200000000002</v>
      </c>
    </row>
    <row r="15" spans="1:19" x14ac:dyDescent="0.3">
      <c r="A15" s="2">
        <v>44218</v>
      </c>
      <c r="B15" s="3">
        <v>0.51391203703703703</v>
      </c>
      <c r="C15">
        <v>344</v>
      </c>
      <c r="D15">
        <v>52.24</v>
      </c>
      <c r="E15">
        <v>27.873000000000001</v>
      </c>
      <c r="F15">
        <v>29.588999999999999</v>
      </c>
      <c r="G15">
        <v>3.294</v>
      </c>
      <c r="H15">
        <v>483.68</v>
      </c>
      <c r="I15">
        <f t="shared" si="0"/>
        <v>455.80700000000002</v>
      </c>
    </row>
    <row r="16" spans="1:19" x14ac:dyDescent="0.3">
      <c r="A16" s="2">
        <v>44218</v>
      </c>
      <c r="B16" s="3">
        <v>0.51412037037037039</v>
      </c>
      <c r="C16">
        <v>362</v>
      </c>
      <c r="D16">
        <v>52.26</v>
      </c>
      <c r="E16">
        <v>28.318999999999999</v>
      </c>
      <c r="F16">
        <v>29.588999999999999</v>
      </c>
      <c r="G16">
        <v>3.2349999999999999</v>
      </c>
      <c r="H16">
        <v>483.68</v>
      </c>
      <c r="I16">
        <f t="shared" si="0"/>
        <v>455.36099999999999</v>
      </c>
    </row>
    <row r="17" spans="1:9" x14ac:dyDescent="0.3">
      <c r="A17" s="2">
        <v>44218</v>
      </c>
      <c r="B17" s="3">
        <v>0.51436342592592588</v>
      </c>
      <c r="C17">
        <v>383</v>
      </c>
      <c r="D17">
        <v>52.26</v>
      </c>
      <c r="E17">
        <v>30.763000000000002</v>
      </c>
      <c r="F17">
        <v>29.588999999999999</v>
      </c>
      <c r="G17">
        <v>3.2639999999999998</v>
      </c>
      <c r="H17">
        <v>483.68</v>
      </c>
      <c r="I17">
        <f t="shared" si="0"/>
        <v>452.91700000000003</v>
      </c>
    </row>
    <row r="18" spans="1:9" x14ac:dyDescent="0.3">
      <c r="A18" s="2">
        <v>44218</v>
      </c>
      <c r="B18" s="3">
        <v>0.51457175925925924</v>
      </c>
      <c r="C18">
        <v>401</v>
      </c>
      <c r="D18">
        <v>52.26</v>
      </c>
      <c r="E18">
        <v>30.896000000000001</v>
      </c>
      <c r="F18">
        <v>29.588999999999999</v>
      </c>
      <c r="G18">
        <v>3.294</v>
      </c>
      <c r="H18">
        <v>483.68</v>
      </c>
      <c r="I18">
        <f t="shared" si="0"/>
        <v>452.78399999999999</v>
      </c>
    </row>
    <row r="19" spans="1:9" x14ac:dyDescent="0.3">
      <c r="A19" s="2">
        <v>44218</v>
      </c>
      <c r="B19" s="3">
        <v>0.51493055555555556</v>
      </c>
      <c r="C19">
        <v>432</v>
      </c>
      <c r="D19">
        <v>52.25</v>
      </c>
      <c r="E19">
        <v>33.951999999999998</v>
      </c>
      <c r="F19">
        <v>29.588999999999999</v>
      </c>
      <c r="G19">
        <v>3.294</v>
      </c>
      <c r="H19">
        <v>483.68</v>
      </c>
      <c r="I19">
        <f t="shared" si="0"/>
        <v>449.72800000000001</v>
      </c>
    </row>
    <row r="20" spans="1:9" x14ac:dyDescent="0.3">
      <c r="A20" s="2">
        <v>44218</v>
      </c>
      <c r="B20" s="3">
        <v>0.51523148148148146</v>
      </c>
      <c r="C20">
        <v>458</v>
      </c>
      <c r="D20">
        <v>52.25</v>
      </c>
      <c r="E20">
        <v>37.024000000000001</v>
      </c>
      <c r="F20">
        <v>29.588999999999999</v>
      </c>
      <c r="G20">
        <v>3.294</v>
      </c>
      <c r="H20">
        <v>483.68</v>
      </c>
      <c r="I20">
        <f t="shared" si="0"/>
        <v>446.65600000000001</v>
      </c>
    </row>
    <row r="21" spans="1:9" x14ac:dyDescent="0.3">
      <c r="A21" s="2">
        <v>44218</v>
      </c>
      <c r="B21" s="3">
        <v>0.51553240740740736</v>
      </c>
      <c r="C21">
        <v>484</v>
      </c>
      <c r="D21">
        <v>52.23</v>
      </c>
      <c r="E21">
        <v>39.848999999999997</v>
      </c>
      <c r="F21">
        <v>29.588999999999999</v>
      </c>
      <c r="G21">
        <v>3.294</v>
      </c>
      <c r="H21">
        <v>483.68</v>
      </c>
      <c r="I21">
        <f t="shared" si="0"/>
        <v>443.83100000000002</v>
      </c>
    </row>
    <row r="22" spans="1:9" x14ac:dyDescent="0.3">
      <c r="A22" s="2">
        <v>44218</v>
      </c>
      <c r="B22" s="3">
        <v>0.515625</v>
      </c>
      <c r="C22">
        <v>492</v>
      </c>
      <c r="D22">
        <v>52.23</v>
      </c>
      <c r="E22">
        <v>39.865000000000002</v>
      </c>
      <c r="F22">
        <v>29.588999999999999</v>
      </c>
      <c r="G22">
        <v>3.294</v>
      </c>
      <c r="H22">
        <v>483.68</v>
      </c>
      <c r="I22">
        <f t="shared" si="0"/>
        <v>443.815</v>
      </c>
    </row>
    <row r="23" spans="1:9" x14ac:dyDescent="0.3">
      <c r="A23" s="2">
        <v>44218</v>
      </c>
      <c r="B23" s="3">
        <v>0.51619212962962957</v>
      </c>
      <c r="C23">
        <v>541</v>
      </c>
      <c r="D23">
        <v>52.21</v>
      </c>
      <c r="E23">
        <v>50.039000000000001</v>
      </c>
      <c r="F23">
        <v>29.588999999999999</v>
      </c>
      <c r="G23">
        <v>3.2639999999999998</v>
      </c>
      <c r="H23">
        <v>483.68</v>
      </c>
      <c r="I23">
        <f t="shared" si="0"/>
        <v>433.64100000000002</v>
      </c>
    </row>
    <row r="24" spans="1:9" x14ac:dyDescent="0.3">
      <c r="A24" s="2">
        <v>44218</v>
      </c>
      <c r="B24" s="3">
        <v>0.51634259259259263</v>
      </c>
      <c r="C24">
        <v>554</v>
      </c>
      <c r="D24">
        <v>52.22</v>
      </c>
      <c r="E24">
        <v>50.104999999999997</v>
      </c>
      <c r="F24">
        <v>29.588999999999999</v>
      </c>
      <c r="G24">
        <v>3.2639999999999998</v>
      </c>
      <c r="H24">
        <v>483.68</v>
      </c>
      <c r="I24">
        <f t="shared" si="0"/>
        <v>433.57499999999999</v>
      </c>
    </row>
    <row r="25" spans="1:9" x14ac:dyDescent="0.3">
      <c r="A25" s="2">
        <v>44218</v>
      </c>
      <c r="B25" s="3">
        <v>0.51662037037037034</v>
      </c>
      <c r="C25">
        <v>578</v>
      </c>
      <c r="D25">
        <v>52.19</v>
      </c>
      <c r="E25">
        <v>59.732999999999997</v>
      </c>
      <c r="F25">
        <v>29.588999999999999</v>
      </c>
      <c r="G25">
        <v>3.2639999999999998</v>
      </c>
      <c r="H25">
        <v>483.68</v>
      </c>
      <c r="I25">
        <f t="shared" si="0"/>
        <v>423.947</v>
      </c>
    </row>
    <row r="26" spans="1:9" x14ac:dyDescent="0.3">
      <c r="A26" s="2">
        <v>44218</v>
      </c>
      <c r="B26" s="3">
        <v>0.51709490740740738</v>
      </c>
      <c r="C26">
        <v>619</v>
      </c>
      <c r="D26">
        <v>52.1</v>
      </c>
      <c r="E26">
        <v>69.956000000000003</v>
      </c>
      <c r="F26">
        <v>29.588999999999999</v>
      </c>
      <c r="G26">
        <v>3.2639999999999998</v>
      </c>
      <c r="H26">
        <v>483.68</v>
      </c>
      <c r="I26">
        <f t="shared" si="0"/>
        <v>413.72399999999999</v>
      </c>
    </row>
    <row r="27" spans="1:9" x14ac:dyDescent="0.3">
      <c r="A27" s="2">
        <v>44218</v>
      </c>
      <c r="B27" s="3">
        <v>0.51748842592592592</v>
      </c>
      <c r="C27">
        <v>653</v>
      </c>
      <c r="D27">
        <v>52.06</v>
      </c>
      <c r="E27">
        <v>79.98</v>
      </c>
      <c r="F27">
        <v>29.588999999999999</v>
      </c>
      <c r="G27">
        <v>3.2349999999999999</v>
      </c>
      <c r="H27">
        <v>483.68</v>
      </c>
      <c r="I27">
        <f t="shared" si="0"/>
        <v>403.7</v>
      </c>
    </row>
    <row r="28" spans="1:9" x14ac:dyDescent="0.3">
      <c r="A28" s="2">
        <v>44218</v>
      </c>
      <c r="B28" s="3">
        <v>0.51812500000000006</v>
      </c>
      <c r="C28">
        <v>708</v>
      </c>
      <c r="D28">
        <v>52.03</v>
      </c>
      <c r="E28">
        <v>89.674000000000007</v>
      </c>
      <c r="F28">
        <v>29.588999999999999</v>
      </c>
      <c r="G28">
        <v>3.2349999999999999</v>
      </c>
      <c r="H28">
        <v>483.68</v>
      </c>
      <c r="I28">
        <f t="shared" si="0"/>
        <v>394.00599999999997</v>
      </c>
    </row>
    <row r="29" spans="1:9" x14ac:dyDescent="0.3">
      <c r="A29" s="2">
        <v>44218</v>
      </c>
      <c r="B29" s="3">
        <v>0.51850694444444445</v>
      </c>
      <c r="C29">
        <v>741</v>
      </c>
      <c r="D29">
        <v>51.78</v>
      </c>
      <c r="E29">
        <v>100.19199999999999</v>
      </c>
      <c r="F29">
        <v>29.588999999999999</v>
      </c>
      <c r="G29">
        <v>3.294</v>
      </c>
      <c r="H29">
        <v>483.68</v>
      </c>
      <c r="I29">
        <f t="shared" si="0"/>
        <v>383.488</v>
      </c>
    </row>
    <row r="30" spans="1:9" x14ac:dyDescent="0.3">
      <c r="A30" s="2">
        <v>44218</v>
      </c>
      <c r="B30" s="3">
        <v>0.51910879629629625</v>
      </c>
      <c r="C30">
        <v>793</v>
      </c>
      <c r="D30">
        <v>51.22</v>
      </c>
      <c r="E30">
        <v>110.379</v>
      </c>
      <c r="F30">
        <v>29.588999999999999</v>
      </c>
      <c r="G30">
        <v>3.2349999999999999</v>
      </c>
      <c r="H30">
        <v>483.68</v>
      </c>
      <c r="I30">
        <f t="shared" si="0"/>
        <v>373.30099999999999</v>
      </c>
    </row>
    <row r="31" spans="1:9" x14ac:dyDescent="0.3">
      <c r="A31" s="2">
        <v>44218</v>
      </c>
      <c r="B31" s="3">
        <v>0.51961805555555551</v>
      </c>
      <c r="C31">
        <v>837</v>
      </c>
      <c r="D31">
        <v>50.85</v>
      </c>
      <c r="E31">
        <v>120.04600000000001</v>
      </c>
      <c r="F31">
        <v>29.588999999999999</v>
      </c>
      <c r="G31">
        <v>3.2639999999999998</v>
      </c>
      <c r="H31">
        <v>483.68</v>
      </c>
      <c r="I31">
        <f t="shared" si="0"/>
        <v>363.63400000000001</v>
      </c>
    </row>
    <row r="32" spans="1:9" x14ac:dyDescent="0.3">
      <c r="A32" s="2">
        <v>44218</v>
      </c>
      <c r="B32" s="3">
        <v>0.52001157407407406</v>
      </c>
      <c r="C32">
        <v>871</v>
      </c>
      <c r="D32">
        <v>50.74</v>
      </c>
      <c r="E32">
        <v>130.37</v>
      </c>
      <c r="F32">
        <v>29.588999999999999</v>
      </c>
      <c r="G32">
        <v>3.2349999999999999</v>
      </c>
      <c r="H32">
        <v>483.68</v>
      </c>
      <c r="I32">
        <f t="shared" si="0"/>
        <v>353.31</v>
      </c>
    </row>
    <row r="33" spans="1:9" x14ac:dyDescent="0.3">
      <c r="A33" s="2">
        <v>44218</v>
      </c>
      <c r="B33" s="3">
        <v>0.52049768518518513</v>
      </c>
      <c r="C33">
        <v>913</v>
      </c>
      <c r="D33">
        <v>50.7</v>
      </c>
      <c r="E33">
        <v>139.88399999999999</v>
      </c>
      <c r="F33">
        <v>29.588999999999999</v>
      </c>
      <c r="G33">
        <v>3.2349999999999999</v>
      </c>
      <c r="H33">
        <v>483.68</v>
      </c>
      <c r="I33">
        <f t="shared" si="0"/>
        <v>343.79600000000005</v>
      </c>
    </row>
    <row r="34" spans="1:9" x14ac:dyDescent="0.3">
      <c r="A34" s="2">
        <v>44218</v>
      </c>
      <c r="B34" s="3">
        <v>0.52094907407407409</v>
      </c>
      <c r="C34">
        <v>952</v>
      </c>
      <c r="D34">
        <v>50.66</v>
      </c>
      <c r="E34">
        <v>149.905</v>
      </c>
      <c r="F34">
        <v>29.588999999999999</v>
      </c>
      <c r="G34">
        <v>3.2639999999999998</v>
      </c>
      <c r="H34">
        <v>483.68</v>
      </c>
      <c r="I34">
        <f t="shared" si="0"/>
        <v>333.77499999999998</v>
      </c>
    </row>
    <row r="35" spans="1:9" x14ac:dyDescent="0.3">
      <c r="A35" s="2">
        <v>44218</v>
      </c>
      <c r="B35" s="3">
        <v>0.52136574074074071</v>
      </c>
      <c r="C35">
        <v>988</v>
      </c>
      <c r="D35">
        <v>50.64</v>
      </c>
      <c r="E35">
        <v>159.82499999999999</v>
      </c>
      <c r="F35">
        <v>29.588999999999999</v>
      </c>
      <c r="G35">
        <v>3.2639999999999998</v>
      </c>
      <c r="H35">
        <v>483.68</v>
      </c>
      <c r="I35">
        <f t="shared" si="0"/>
        <v>323.85500000000002</v>
      </c>
    </row>
    <row r="36" spans="1:9" x14ac:dyDescent="0.3">
      <c r="A36" s="2">
        <v>44218</v>
      </c>
      <c r="B36" s="3">
        <v>0.52223379629629629</v>
      </c>
      <c r="C36">
        <v>1063</v>
      </c>
      <c r="D36">
        <v>50.65</v>
      </c>
      <c r="E36">
        <v>160.09</v>
      </c>
      <c r="F36">
        <v>29.588999999999999</v>
      </c>
      <c r="G36">
        <v>3.2349999999999999</v>
      </c>
      <c r="H36">
        <v>483.68</v>
      </c>
      <c r="I36">
        <f t="shared" si="0"/>
        <v>323.59000000000003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63D-D83B-4CE6-9390-E1681B00019B}">
  <sheetPr codeName="Sheet73"/>
  <dimension ref="A1:S3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23</v>
      </c>
      <c r="D1" s="1" t="s">
        <v>0</v>
      </c>
      <c r="E1" s="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44265</v>
      </c>
      <c r="B2" s="3">
        <v>0.53408564814814818</v>
      </c>
      <c r="C2">
        <v>27</v>
      </c>
      <c r="D2">
        <v>54.97</v>
      </c>
      <c r="E2">
        <v>0.98899999999999999</v>
      </c>
      <c r="F2">
        <v>29.588999999999999</v>
      </c>
      <c r="G2">
        <v>3.4409999999999998</v>
      </c>
      <c r="H2">
        <v>482.74</v>
      </c>
      <c r="I2">
        <f>H2-E2</f>
        <v>481.75100000000003</v>
      </c>
      <c r="J2">
        <v>168.54300000000001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44265</v>
      </c>
      <c r="B3" s="3">
        <v>0.53417824074074072</v>
      </c>
      <c r="C3">
        <v>35</v>
      </c>
      <c r="D3">
        <v>54.99</v>
      </c>
      <c r="E3">
        <v>1.0669999999999999</v>
      </c>
      <c r="F3">
        <v>29.588999999999999</v>
      </c>
      <c r="G3">
        <v>3.411</v>
      </c>
      <c r="H3">
        <v>482.74</v>
      </c>
      <c r="I3">
        <f t="shared" ref="I3:I34" si="0">H3-E3</f>
        <v>481.673</v>
      </c>
    </row>
    <row r="4" spans="1:19" x14ac:dyDescent="0.3">
      <c r="A4" s="2">
        <v>44265</v>
      </c>
      <c r="B4" s="3">
        <v>0.53457175925925926</v>
      </c>
      <c r="C4">
        <v>69</v>
      </c>
      <c r="D4">
        <v>54.97</v>
      </c>
      <c r="E4">
        <v>4.0199999999999996</v>
      </c>
      <c r="F4">
        <v>29.588999999999999</v>
      </c>
      <c r="G4">
        <v>3.411</v>
      </c>
      <c r="H4">
        <v>482.74</v>
      </c>
      <c r="I4">
        <f t="shared" si="0"/>
        <v>478.72</v>
      </c>
    </row>
    <row r="5" spans="1:19" x14ac:dyDescent="0.3">
      <c r="A5" s="2">
        <v>44265</v>
      </c>
      <c r="B5" s="3">
        <v>0.5349652777777778</v>
      </c>
      <c r="C5">
        <v>103</v>
      </c>
      <c r="D5">
        <v>54.87</v>
      </c>
      <c r="E5">
        <v>6.8929999999999998</v>
      </c>
      <c r="F5">
        <v>29.588999999999999</v>
      </c>
      <c r="G5">
        <v>3.3519999999999999</v>
      </c>
      <c r="H5">
        <v>482.74</v>
      </c>
      <c r="I5">
        <f t="shared" si="0"/>
        <v>475.84700000000004</v>
      </c>
    </row>
    <row r="6" spans="1:19" x14ac:dyDescent="0.3">
      <c r="A6" s="2">
        <v>44265</v>
      </c>
      <c r="B6" s="3">
        <v>0.53523148148148147</v>
      </c>
      <c r="C6">
        <v>126</v>
      </c>
      <c r="D6">
        <v>54.62</v>
      </c>
      <c r="E6">
        <v>10.044</v>
      </c>
      <c r="F6">
        <v>29.588999999999999</v>
      </c>
      <c r="G6">
        <v>3.323</v>
      </c>
      <c r="H6">
        <v>482.74</v>
      </c>
      <c r="I6">
        <f t="shared" si="0"/>
        <v>472.69600000000003</v>
      </c>
    </row>
    <row r="7" spans="1:19" x14ac:dyDescent="0.3">
      <c r="A7" s="2">
        <v>44265</v>
      </c>
      <c r="B7" s="3">
        <v>0.5353472222222222</v>
      </c>
      <c r="C7">
        <v>136</v>
      </c>
      <c r="D7">
        <v>54.65</v>
      </c>
      <c r="E7">
        <v>10.044</v>
      </c>
      <c r="F7">
        <v>29.588999999999999</v>
      </c>
      <c r="G7">
        <v>3.323</v>
      </c>
      <c r="H7">
        <v>482.74</v>
      </c>
      <c r="I7">
        <f t="shared" si="0"/>
        <v>472.69600000000003</v>
      </c>
    </row>
    <row r="8" spans="1:19" x14ac:dyDescent="0.3">
      <c r="A8" s="2">
        <v>44265</v>
      </c>
      <c r="B8" s="3">
        <v>0.53568287037037032</v>
      </c>
      <c r="C8">
        <v>165</v>
      </c>
      <c r="D8">
        <v>54.09</v>
      </c>
      <c r="E8">
        <v>13.053000000000001</v>
      </c>
      <c r="F8">
        <v>29.588999999999999</v>
      </c>
      <c r="G8">
        <v>3.3519999999999999</v>
      </c>
      <c r="H8">
        <v>482.74</v>
      </c>
      <c r="I8">
        <f t="shared" si="0"/>
        <v>469.68700000000001</v>
      </c>
    </row>
    <row r="9" spans="1:19" x14ac:dyDescent="0.3">
      <c r="A9" s="2">
        <v>44265</v>
      </c>
      <c r="B9" s="3">
        <v>0.53592592592592592</v>
      </c>
      <c r="C9">
        <v>186</v>
      </c>
      <c r="D9">
        <v>54.05</v>
      </c>
      <c r="E9">
        <v>16.03</v>
      </c>
      <c r="F9">
        <v>29.588999999999999</v>
      </c>
      <c r="G9">
        <v>3.3519999999999999</v>
      </c>
      <c r="H9">
        <v>482.74</v>
      </c>
      <c r="I9">
        <f t="shared" si="0"/>
        <v>466.71000000000004</v>
      </c>
    </row>
    <row r="10" spans="1:19" x14ac:dyDescent="0.3">
      <c r="A10" s="2">
        <v>44265</v>
      </c>
      <c r="B10" s="3">
        <v>0.53607638888888887</v>
      </c>
      <c r="C10">
        <v>199</v>
      </c>
      <c r="D10">
        <v>54.01</v>
      </c>
      <c r="E10">
        <v>18.905999999999999</v>
      </c>
      <c r="F10">
        <v>29.588999999999999</v>
      </c>
      <c r="G10">
        <v>3.3519999999999999</v>
      </c>
      <c r="H10">
        <v>482.74</v>
      </c>
      <c r="I10">
        <f t="shared" si="0"/>
        <v>463.834</v>
      </c>
    </row>
    <row r="11" spans="1:19" x14ac:dyDescent="0.3">
      <c r="A11" s="2">
        <v>44265</v>
      </c>
      <c r="B11" s="3">
        <v>0.53656249999999994</v>
      </c>
      <c r="C11">
        <v>241</v>
      </c>
      <c r="D11">
        <v>53.9</v>
      </c>
      <c r="E11">
        <v>22.064</v>
      </c>
      <c r="F11">
        <v>29.588999999999999</v>
      </c>
      <c r="G11">
        <v>3.323</v>
      </c>
      <c r="H11">
        <v>482.74</v>
      </c>
      <c r="I11">
        <f t="shared" si="0"/>
        <v>460.67599999999999</v>
      </c>
    </row>
    <row r="12" spans="1:19" x14ac:dyDescent="0.3">
      <c r="A12" s="2">
        <v>44265</v>
      </c>
      <c r="B12" s="3">
        <v>0.53682870370370372</v>
      </c>
      <c r="C12">
        <v>264</v>
      </c>
      <c r="D12">
        <v>53.77</v>
      </c>
      <c r="E12">
        <v>24.989000000000001</v>
      </c>
      <c r="F12">
        <v>29.588999999999999</v>
      </c>
      <c r="G12">
        <v>3.3519999999999999</v>
      </c>
      <c r="H12">
        <v>482.74</v>
      </c>
      <c r="I12">
        <f t="shared" si="0"/>
        <v>457.75100000000003</v>
      </c>
    </row>
    <row r="13" spans="1:19" x14ac:dyDescent="0.3">
      <c r="A13" s="2">
        <v>44265</v>
      </c>
      <c r="B13" s="3">
        <v>0.53695601851851849</v>
      </c>
      <c r="C13">
        <v>275</v>
      </c>
      <c r="D13">
        <v>53.77</v>
      </c>
      <c r="E13">
        <v>25.006</v>
      </c>
      <c r="F13">
        <v>29.588999999999999</v>
      </c>
      <c r="G13">
        <v>3.3519999999999999</v>
      </c>
      <c r="H13">
        <v>482.74</v>
      </c>
      <c r="I13">
        <f t="shared" si="0"/>
        <v>457.73400000000004</v>
      </c>
    </row>
    <row r="14" spans="1:19" x14ac:dyDescent="0.3">
      <c r="A14" s="2">
        <v>44265</v>
      </c>
      <c r="B14" s="3">
        <v>0.53752314814814817</v>
      </c>
      <c r="C14">
        <v>324</v>
      </c>
      <c r="D14">
        <v>53.36</v>
      </c>
      <c r="E14">
        <v>34.905000000000001</v>
      </c>
      <c r="F14">
        <v>29.588999999999999</v>
      </c>
      <c r="G14">
        <v>3.323</v>
      </c>
      <c r="H14">
        <v>482.74</v>
      </c>
      <c r="I14">
        <f t="shared" si="0"/>
        <v>447.83500000000004</v>
      </c>
    </row>
    <row r="15" spans="1:19" x14ac:dyDescent="0.3">
      <c r="A15" s="2">
        <v>44265</v>
      </c>
      <c r="B15" s="3">
        <v>0.53767361111111112</v>
      </c>
      <c r="C15">
        <v>337</v>
      </c>
      <c r="D15">
        <v>53.33</v>
      </c>
      <c r="E15">
        <v>36.954999999999998</v>
      </c>
      <c r="F15">
        <v>29.588999999999999</v>
      </c>
      <c r="G15">
        <v>3.323</v>
      </c>
      <c r="H15">
        <v>482.74</v>
      </c>
      <c r="I15">
        <f t="shared" si="0"/>
        <v>445.78500000000003</v>
      </c>
    </row>
    <row r="16" spans="1:19" x14ac:dyDescent="0.3">
      <c r="A16" s="2">
        <v>44265</v>
      </c>
      <c r="B16" s="3">
        <v>0.53834490740740748</v>
      </c>
      <c r="C16">
        <v>395</v>
      </c>
      <c r="D16">
        <v>52.74</v>
      </c>
      <c r="E16">
        <v>45.094999999999999</v>
      </c>
      <c r="F16">
        <v>29.588999999999999</v>
      </c>
      <c r="G16">
        <v>3.323</v>
      </c>
      <c r="H16">
        <v>482.74</v>
      </c>
      <c r="I16">
        <f t="shared" si="0"/>
        <v>437.64499999999998</v>
      </c>
    </row>
    <row r="17" spans="1:9" x14ac:dyDescent="0.3">
      <c r="A17" s="2">
        <v>44265</v>
      </c>
      <c r="B17" s="3">
        <v>0.53885416666666663</v>
      </c>
      <c r="C17">
        <v>439</v>
      </c>
      <c r="D17">
        <v>51.4</v>
      </c>
      <c r="E17">
        <v>54.76</v>
      </c>
      <c r="F17">
        <v>29.588999999999999</v>
      </c>
      <c r="G17">
        <v>3.3519999999999999</v>
      </c>
      <c r="H17">
        <v>482.74</v>
      </c>
      <c r="I17">
        <f t="shared" si="0"/>
        <v>427.98</v>
      </c>
    </row>
    <row r="18" spans="1:9" x14ac:dyDescent="0.3">
      <c r="A18" s="2">
        <v>44265</v>
      </c>
      <c r="B18" s="3">
        <v>0.53898148148148151</v>
      </c>
      <c r="C18">
        <v>450</v>
      </c>
      <c r="D18">
        <v>51.38</v>
      </c>
      <c r="E18">
        <v>54.783000000000001</v>
      </c>
      <c r="F18">
        <v>29.588999999999999</v>
      </c>
      <c r="G18">
        <v>3.323</v>
      </c>
      <c r="H18">
        <v>482.74</v>
      </c>
      <c r="I18">
        <f t="shared" si="0"/>
        <v>427.95699999999999</v>
      </c>
    </row>
    <row r="19" spans="1:9" x14ac:dyDescent="0.3">
      <c r="A19" s="2">
        <v>44265</v>
      </c>
      <c r="B19" s="3">
        <v>0.53954861111111108</v>
      </c>
      <c r="C19">
        <v>499</v>
      </c>
      <c r="D19">
        <v>50.87</v>
      </c>
      <c r="E19">
        <v>64.942999999999998</v>
      </c>
      <c r="F19">
        <v>29.588999999999999</v>
      </c>
      <c r="G19">
        <v>3.323</v>
      </c>
      <c r="H19">
        <v>482.74</v>
      </c>
      <c r="I19">
        <f t="shared" si="0"/>
        <v>417.79700000000003</v>
      </c>
    </row>
    <row r="20" spans="1:9" x14ac:dyDescent="0.3">
      <c r="A20" s="2">
        <v>44265</v>
      </c>
      <c r="B20" s="3">
        <v>0.54016203703703702</v>
      </c>
      <c r="C20">
        <v>552</v>
      </c>
      <c r="D20">
        <v>50.52</v>
      </c>
      <c r="E20">
        <v>75.41</v>
      </c>
      <c r="F20">
        <v>29.588999999999999</v>
      </c>
      <c r="G20">
        <v>3.3519999999999999</v>
      </c>
      <c r="H20">
        <v>482.74</v>
      </c>
      <c r="I20">
        <f t="shared" si="0"/>
        <v>407.33000000000004</v>
      </c>
    </row>
    <row r="21" spans="1:9" x14ac:dyDescent="0.3">
      <c r="A21" s="2">
        <v>44265</v>
      </c>
      <c r="B21" s="3">
        <v>0.54033564814814816</v>
      </c>
      <c r="C21">
        <v>567</v>
      </c>
      <c r="D21">
        <v>50.53</v>
      </c>
      <c r="E21">
        <v>75.084000000000003</v>
      </c>
      <c r="F21">
        <v>29.588999999999999</v>
      </c>
      <c r="G21">
        <v>3.323</v>
      </c>
      <c r="H21">
        <v>482.74</v>
      </c>
      <c r="I21">
        <f t="shared" si="0"/>
        <v>407.65600000000001</v>
      </c>
    </row>
    <row r="22" spans="1:9" x14ac:dyDescent="0.3">
      <c r="A22" s="2">
        <v>44265</v>
      </c>
      <c r="B22" s="3">
        <v>0.54079861111111105</v>
      </c>
      <c r="C22">
        <v>607</v>
      </c>
      <c r="D22">
        <v>49.92</v>
      </c>
      <c r="E22">
        <v>84.823999999999998</v>
      </c>
      <c r="F22">
        <v>29.588999999999999</v>
      </c>
      <c r="G22">
        <v>3.323</v>
      </c>
      <c r="H22">
        <v>482.74</v>
      </c>
      <c r="I22">
        <f t="shared" si="0"/>
        <v>397.916</v>
      </c>
    </row>
    <row r="23" spans="1:9" x14ac:dyDescent="0.3">
      <c r="A23" s="2">
        <v>44265</v>
      </c>
      <c r="B23" s="3">
        <v>0.54145833333333326</v>
      </c>
      <c r="C23">
        <v>664</v>
      </c>
      <c r="D23">
        <v>49.53</v>
      </c>
      <c r="E23">
        <v>94.944999999999993</v>
      </c>
      <c r="F23">
        <v>29.588999999999999</v>
      </c>
      <c r="G23">
        <v>3.3519999999999999</v>
      </c>
      <c r="H23">
        <v>482.74</v>
      </c>
      <c r="I23">
        <f t="shared" si="0"/>
        <v>387.79500000000002</v>
      </c>
    </row>
    <row r="24" spans="1:9" x14ac:dyDescent="0.3">
      <c r="A24" s="2">
        <v>44265</v>
      </c>
      <c r="B24" s="3">
        <v>0.54188657407407403</v>
      </c>
      <c r="C24">
        <v>701</v>
      </c>
      <c r="D24">
        <v>49.38</v>
      </c>
      <c r="E24">
        <v>105.093</v>
      </c>
      <c r="F24">
        <v>29.588999999999999</v>
      </c>
      <c r="G24">
        <v>3.323</v>
      </c>
      <c r="H24">
        <v>482.74</v>
      </c>
      <c r="I24">
        <f t="shared" si="0"/>
        <v>377.64699999999999</v>
      </c>
    </row>
    <row r="25" spans="1:9" x14ac:dyDescent="0.3">
      <c r="A25" s="2">
        <v>44265</v>
      </c>
      <c r="B25" s="3">
        <v>0.54228009259259258</v>
      </c>
      <c r="C25">
        <v>735</v>
      </c>
      <c r="D25">
        <v>49.29</v>
      </c>
      <c r="E25">
        <v>114.494</v>
      </c>
      <c r="F25">
        <v>29.588999999999999</v>
      </c>
      <c r="G25">
        <v>3.323</v>
      </c>
      <c r="H25">
        <v>482.74</v>
      </c>
      <c r="I25">
        <f t="shared" si="0"/>
        <v>368.24599999999998</v>
      </c>
    </row>
    <row r="26" spans="1:9" x14ac:dyDescent="0.3">
      <c r="A26" s="2">
        <v>44265</v>
      </c>
      <c r="B26" s="3">
        <v>0.54237268518518522</v>
      </c>
      <c r="C26">
        <v>743</v>
      </c>
      <c r="D26">
        <v>49.29</v>
      </c>
      <c r="E26">
        <v>114.726</v>
      </c>
      <c r="F26">
        <v>29.588999999999999</v>
      </c>
      <c r="G26">
        <v>3.3519999999999999</v>
      </c>
      <c r="H26">
        <v>482.74</v>
      </c>
      <c r="I26">
        <f t="shared" si="0"/>
        <v>368.01400000000001</v>
      </c>
    </row>
    <row r="27" spans="1:9" x14ac:dyDescent="0.3">
      <c r="A27" s="2">
        <v>44265</v>
      </c>
      <c r="B27" s="3">
        <v>0.54248842592592594</v>
      </c>
      <c r="C27">
        <v>753</v>
      </c>
      <c r="D27">
        <v>49.3</v>
      </c>
      <c r="E27">
        <v>114.76</v>
      </c>
      <c r="F27">
        <v>29.588999999999999</v>
      </c>
      <c r="G27">
        <v>3.323</v>
      </c>
      <c r="H27">
        <v>482.74</v>
      </c>
      <c r="I27">
        <f t="shared" si="0"/>
        <v>367.98</v>
      </c>
    </row>
    <row r="28" spans="1:9" x14ac:dyDescent="0.3">
      <c r="A28" s="2">
        <v>44265</v>
      </c>
      <c r="B28" s="3">
        <v>0.54282407407407407</v>
      </c>
      <c r="C28">
        <v>782</v>
      </c>
      <c r="D28">
        <v>49.25</v>
      </c>
      <c r="E28">
        <v>124.71899999999999</v>
      </c>
      <c r="F28">
        <v>29.588999999999999</v>
      </c>
      <c r="G28">
        <v>3.323</v>
      </c>
      <c r="H28">
        <v>482.74</v>
      </c>
      <c r="I28">
        <f t="shared" si="0"/>
        <v>358.02100000000002</v>
      </c>
    </row>
    <row r="29" spans="1:9" x14ac:dyDescent="0.3">
      <c r="A29" s="2">
        <v>44265</v>
      </c>
      <c r="B29" s="3">
        <v>0.54310185185185189</v>
      </c>
      <c r="C29">
        <v>806</v>
      </c>
      <c r="D29">
        <v>49.2</v>
      </c>
      <c r="E29">
        <v>134.88999999999999</v>
      </c>
      <c r="F29">
        <v>29.588999999999999</v>
      </c>
      <c r="G29">
        <v>3.323</v>
      </c>
      <c r="H29">
        <v>482.74</v>
      </c>
      <c r="I29">
        <f t="shared" si="0"/>
        <v>347.85</v>
      </c>
    </row>
    <row r="30" spans="1:9" x14ac:dyDescent="0.3">
      <c r="A30" s="2">
        <v>44265</v>
      </c>
      <c r="B30" s="3">
        <v>0.54368055555555561</v>
      </c>
      <c r="C30">
        <v>856</v>
      </c>
      <c r="D30">
        <v>49.18</v>
      </c>
      <c r="E30">
        <v>144.76499999999999</v>
      </c>
      <c r="F30">
        <v>29.588999999999999</v>
      </c>
      <c r="G30">
        <v>3.3519999999999999</v>
      </c>
      <c r="H30">
        <v>482.74</v>
      </c>
      <c r="I30">
        <f t="shared" si="0"/>
        <v>337.97500000000002</v>
      </c>
    </row>
    <row r="31" spans="1:9" x14ac:dyDescent="0.3">
      <c r="A31" s="2">
        <v>44265</v>
      </c>
      <c r="B31" s="3">
        <v>0.54403935185185182</v>
      </c>
      <c r="C31">
        <v>887</v>
      </c>
      <c r="D31">
        <v>49.18</v>
      </c>
      <c r="E31">
        <v>154.73599999999999</v>
      </c>
      <c r="F31">
        <v>29.588999999999999</v>
      </c>
      <c r="G31">
        <v>3.323</v>
      </c>
      <c r="H31">
        <v>482.74</v>
      </c>
      <c r="I31">
        <f t="shared" si="0"/>
        <v>328.00400000000002</v>
      </c>
    </row>
    <row r="32" spans="1:9" x14ac:dyDescent="0.3">
      <c r="A32" s="2">
        <v>44265</v>
      </c>
      <c r="B32" s="3">
        <v>0.54453703703703704</v>
      </c>
      <c r="C32">
        <v>930</v>
      </c>
      <c r="D32">
        <v>49.19</v>
      </c>
      <c r="E32">
        <v>165.01900000000001</v>
      </c>
      <c r="F32">
        <v>29.588999999999999</v>
      </c>
      <c r="G32">
        <v>3.3519999999999999</v>
      </c>
      <c r="H32">
        <v>482.74</v>
      </c>
      <c r="I32">
        <f t="shared" si="0"/>
        <v>317.721</v>
      </c>
    </row>
    <row r="33" spans="1:9" x14ac:dyDescent="0.3">
      <c r="A33" s="2">
        <v>44265</v>
      </c>
      <c r="B33" s="3">
        <v>0.54534722222222221</v>
      </c>
      <c r="C33">
        <v>1000</v>
      </c>
      <c r="D33">
        <v>49.2</v>
      </c>
      <c r="E33">
        <v>166.14099999999999</v>
      </c>
      <c r="F33">
        <v>29.588999999999999</v>
      </c>
      <c r="G33">
        <v>3.3820000000000001</v>
      </c>
      <c r="H33">
        <v>482.74</v>
      </c>
      <c r="I33">
        <f t="shared" si="0"/>
        <v>316.59900000000005</v>
      </c>
    </row>
    <row r="34" spans="1:9" x14ac:dyDescent="0.3">
      <c r="A34" s="2">
        <v>44265</v>
      </c>
      <c r="B34" s="3">
        <v>0.54547453703703697</v>
      </c>
      <c r="C34">
        <v>1011</v>
      </c>
      <c r="D34">
        <v>49.18</v>
      </c>
      <c r="E34">
        <v>165.43100000000001</v>
      </c>
      <c r="F34">
        <v>29.588999999999999</v>
      </c>
      <c r="G34">
        <v>3.411</v>
      </c>
      <c r="H34">
        <v>482.74</v>
      </c>
      <c r="I34">
        <f t="shared" si="0"/>
        <v>317.30899999999997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AE05B-20D2-44DE-9C07-763BA4F503D1}">
  <sheetPr codeName="Sheet74"/>
  <dimension ref="A1:T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  <col min="2" max="3" width="11.33203125" bestFit="1" customWidth="1"/>
  </cols>
  <sheetData>
    <row r="1" spans="1:20" x14ac:dyDescent="0.3">
      <c r="A1" t="s">
        <v>33</v>
      </c>
      <c r="B1" t="s">
        <v>110</v>
      </c>
      <c r="C1" t="s">
        <v>42</v>
      </c>
      <c r="D1" t="s">
        <v>24</v>
      </c>
      <c r="E1" t="s">
        <v>0</v>
      </c>
      <c r="F1" t="s">
        <v>27</v>
      </c>
      <c r="G1" t="s">
        <v>21</v>
      </c>
      <c r="H1" t="s">
        <v>22</v>
      </c>
      <c r="I1" t="s">
        <v>52</v>
      </c>
      <c r="J1" t="s">
        <v>26</v>
      </c>
      <c r="K1" t="s">
        <v>72</v>
      </c>
      <c r="L1" t="s">
        <v>79</v>
      </c>
      <c r="M1" t="s">
        <v>78</v>
      </c>
      <c r="N1" t="s">
        <v>74</v>
      </c>
      <c r="O1" t="s">
        <v>75</v>
      </c>
      <c r="P1" t="s">
        <v>76</v>
      </c>
      <c r="Q1" t="s">
        <v>73</v>
      </c>
      <c r="R1" t="s">
        <v>80</v>
      </c>
      <c r="S1" t="s">
        <v>81</v>
      </c>
      <c r="T1" t="s">
        <v>77</v>
      </c>
    </row>
    <row r="2" spans="1:20" x14ac:dyDescent="0.3">
      <c r="A2" s="2">
        <v>44315</v>
      </c>
      <c r="B2" s="165">
        <v>2.8425925925925924E-2</v>
      </c>
      <c r="C2" s="165">
        <f>B2+12/24</f>
        <v>0.52842592592592597</v>
      </c>
      <c r="D2">
        <v>29</v>
      </c>
      <c r="E2">
        <v>67.790000000000006</v>
      </c>
      <c r="F2">
        <v>1.0589999999999999</v>
      </c>
      <c r="G2">
        <v>29.588999999999999</v>
      </c>
      <c r="H2">
        <v>3.2639999999999998</v>
      </c>
      <c r="I2">
        <v>501.16</v>
      </c>
      <c r="J2">
        <f>I2-F2</f>
        <v>500.101</v>
      </c>
      <c r="K2">
        <v>219.072</v>
      </c>
      <c r="L2">
        <v>1.1000000000000001</v>
      </c>
      <c r="M2">
        <v>1144</v>
      </c>
      <c r="N2">
        <v>0</v>
      </c>
      <c r="O2">
        <v>180</v>
      </c>
      <c r="P2">
        <v>0</v>
      </c>
      <c r="Q2">
        <v>356</v>
      </c>
      <c r="R2">
        <v>54</v>
      </c>
      <c r="S2">
        <v>0.56000000000000005</v>
      </c>
      <c r="T2">
        <v>0</v>
      </c>
    </row>
    <row r="3" spans="1:20" x14ac:dyDescent="0.3">
      <c r="A3" s="2">
        <v>44315</v>
      </c>
      <c r="B3" s="165">
        <v>2.8761574074074075E-2</v>
      </c>
      <c r="C3" s="165">
        <f t="shared" ref="C3:C25" si="0">B3+12/24</f>
        <v>0.52876157407407409</v>
      </c>
      <c r="D3">
        <v>58</v>
      </c>
      <c r="E3">
        <v>65.63</v>
      </c>
      <c r="F3">
        <v>4.0830000000000002</v>
      </c>
      <c r="G3">
        <v>29.588999999999999</v>
      </c>
      <c r="H3">
        <v>3.2349999999999999</v>
      </c>
      <c r="I3">
        <v>501.16</v>
      </c>
      <c r="J3">
        <f t="shared" ref="J3:J26" si="1">I3-F3</f>
        <v>497.077</v>
      </c>
    </row>
    <row r="4" spans="1:20" x14ac:dyDescent="0.3">
      <c r="A4" s="2">
        <v>44315</v>
      </c>
      <c r="B4" s="165">
        <v>2.8969907407407406E-2</v>
      </c>
      <c r="C4" s="165">
        <f t="shared" si="0"/>
        <v>0.52896990740740746</v>
      </c>
      <c r="D4">
        <v>76</v>
      </c>
      <c r="E4">
        <v>65.63</v>
      </c>
      <c r="F4">
        <v>3.9630000000000001</v>
      </c>
      <c r="G4">
        <v>29.588999999999999</v>
      </c>
      <c r="H4">
        <v>3.2639999999999998</v>
      </c>
      <c r="I4">
        <v>501.16</v>
      </c>
      <c r="J4">
        <f t="shared" si="1"/>
        <v>497.197</v>
      </c>
    </row>
    <row r="5" spans="1:20" x14ac:dyDescent="0.3">
      <c r="A5" s="2">
        <v>44315</v>
      </c>
      <c r="B5" s="165">
        <v>2.9270833333333333E-2</v>
      </c>
      <c r="C5" s="165">
        <f t="shared" si="0"/>
        <v>0.52927083333333336</v>
      </c>
      <c r="D5">
        <v>102</v>
      </c>
      <c r="E5">
        <v>65.22</v>
      </c>
      <c r="F5">
        <v>6.9450000000000003</v>
      </c>
      <c r="G5">
        <v>29.588999999999999</v>
      </c>
      <c r="H5">
        <v>3.2639999999999998</v>
      </c>
      <c r="I5">
        <v>501.16</v>
      </c>
      <c r="J5">
        <f t="shared" si="1"/>
        <v>494.21500000000003</v>
      </c>
    </row>
    <row r="6" spans="1:20" x14ac:dyDescent="0.3">
      <c r="A6" s="2">
        <v>44315</v>
      </c>
      <c r="B6" s="165">
        <v>2.9664351851851855E-2</v>
      </c>
      <c r="C6" s="165">
        <f t="shared" si="0"/>
        <v>0.5296643518518519</v>
      </c>
      <c r="D6">
        <v>136</v>
      </c>
      <c r="E6">
        <v>65.010000000000005</v>
      </c>
      <c r="F6">
        <v>9.827</v>
      </c>
      <c r="G6">
        <v>29.588999999999999</v>
      </c>
      <c r="H6">
        <v>3.2349999999999999</v>
      </c>
      <c r="I6">
        <v>501.16</v>
      </c>
      <c r="J6">
        <f t="shared" si="1"/>
        <v>491.33300000000003</v>
      </c>
    </row>
    <row r="7" spans="1:20" x14ac:dyDescent="0.3">
      <c r="A7" s="2">
        <v>44315</v>
      </c>
      <c r="B7" s="165">
        <v>3.005787037037037E-2</v>
      </c>
      <c r="C7" s="165">
        <f t="shared" si="0"/>
        <v>0.53005787037037033</v>
      </c>
      <c r="D7">
        <v>170</v>
      </c>
      <c r="E7">
        <v>65.02</v>
      </c>
      <c r="F7">
        <v>10.032</v>
      </c>
      <c r="G7">
        <v>29.588999999999999</v>
      </c>
      <c r="H7">
        <v>3.2639999999999998</v>
      </c>
      <c r="I7">
        <v>501.16</v>
      </c>
      <c r="J7">
        <f t="shared" si="1"/>
        <v>491.12800000000004</v>
      </c>
    </row>
    <row r="8" spans="1:20" x14ac:dyDescent="0.3">
      <c r="A8" s="2">
        <v>44315</v>
      </c>
      <c r="B8" s="165">
        <v>3.0358796296296297E-2</v>
      </c>
      <c r="C8" s="165">
        <f t="shared" si="0"/>
        <v>0.53035879629629634</v>
      </c>
      <c r="D8">
        <v>196</v>
      </c>
      <c r="E8">
        <v>64.98</v>
      </c>
      <c r="F8">
        <v>12.988</v>
      </c>
      <c r="G8">
        <v>29.588999999999999</v>
      </c>
      <c r="H8">
        <v>3.2639999999999998</v>
      </c>
      <c r="I8">
        <v>501.16</v>
      </c>
      <c r="J8">
        <f t="shared" si="1"/>
        <v>488.17200000000003</v>
      </c>
    </row>
    <row r="9" spans="1:20" x14ac:dyDescent="0.3">
      <c r="A9" s="2">
        <v>44315</v>
      </c>
      <c r="B9" s="165">
        <v>3.0694444444444444E-2</v>
      </c>
      <c r="C9" s="165">
        <f t="shared" si="0"/>
        <v>0.53069444444444447</v>
      </c>
      <c r="D9">
        <v>225</v>
      </c>
      <c r="E9">
        <v>64.91</v>
      </c>
      <c r="F9">
        <v>15.927</v>
      </c>
      <c r="G9">
        <v>29.588999999999999</v>
      </c>
      <c r="H9">
        <v>3.2349999999999999</v>
      </c>
      <c r="I9">
        <v>501.16</v>
      </c>
      <c r="J9">
        <f t="shared" si="1"/>
        <v>485.233</v>
      </c>
    </row>
    <row r="10" spans="1:20" x14ac:dyDescent="0.3">
      <c r="A10" s="2">
        <v>44315</v>
      </c>
      <c r="B10" s="165">
        <v>3.0937499999999996E-2</v>
      </c>
      <c r="C10" s="165">
        <f t="shared" si="0"/>
        <v>0.53093749999999995</v>
      </c>
      <c r="D10">
        <v>246</v>
      </c>
      <c r="E10">
        <v>64.88</v>
      </c>
      <c r="F10">
        <v>15.912000000000001</v>
      </c>
      <c r="G10">
        <v>29.588999999999999</v>
      </c>
      <c r="H10">
        <v>3.2639999999999998</v>
      </c>
      <c r="I10">
        <v>501.16</v>
      </c>
      <c r="J10">
        <f t="shared" si="1"/>
        <v>485.24800000000005</v>
      </c>
    </row>
    <row r="11" spans="1:20" x14ac:dyDescent="0.3">
      <c r="A11" s="2">
        <v>44315</v>
      </c>
      <c r="B11" s="165">
        <v>3.1145833333333334E-2</v>
      </c>
      <c r="C11" s="165">
        <f t="shared" si="0"/>
        <v>0.53114583333333332</v>
      </c>
      <c r="D11">
        <v>264</v>
      </c>
      <c r="E11">
        <v>64.81</v>
      </c>
      <c r="F11">
        <v>18.949000000000002</v>
      </c>
      <c r="G11">
        <v>29.588999999999999</v>
      </c>
      <c r="H11">
        <v>3.2349999999999999</v>
      </c>
      <c r="I11">
        <v>501.16</v>
      </c>
      <c r="J11">
        <f t="shared" si="1"/>
        <v>482.21100000000001</v>
      </c>
    </row>
    <row r="12" spans="1:20" x14ac:dyDescent="0.3">
      <c r="A12" s="2">
        <v>44315</v>
      </c>
      <c r="B12" s="165">
        <v>3.1655092592592596E-2</v>
      </c>
      <c r="C12" s="165">
        <f t="shared" si="0"/>
        <v>0.53165509259259258</v>
      </c>
      <c r="D12">
        <v>308</v>
      </c>
      <c r="E12">
        <v>59.4</v>
      </c>
      <c r="F12">
        <v>28.984999999999999</v>
      </c>
      <c r="G12">
        <v>29.588999999999999</v>
      </c>
      <c r="H12">
        <v>3.2050000000000001</v>
      </c>
      <c r="I12">
        <v>501.16</v>
      </c>
      <c r="J12">
        <f t="shared" si="1"/>
        <v>472.17500000000001</v>
      </c>
    </row>
    <row r="13" spans="1:20" x14ac:dyDescent="0.3">
      <c r="A13" s="2">
        <v>44315</v>
      </c>
      <c r="B13" s="165">
        <v>3.184027777777778E-2</v>
      </c>
      <c r="C13" s="165">
        <f t="shared" si="0"/>
        <v>0.53184027777777776</v>
      </c>
      <c r="D13">
        <v>324</v>
      </c>
      <c r="E13">
        <v>58.38</v>
      </c>
      <c r="F13">
        <v>29.003</v>
      </c>
      <c r="G13">
        <v>29.588999999999999</v>
      </c>
      <c r="H13">
        <v>3.2349999999999999</v>
      </c>
      <c r="I13">
        <v>501.16</v>
      </c>
      <c r="J13">
        <f t="shared" si="1"/>
        <v>472.15700000000004</v>
      </c>
    </row>
    <row r="14" spans="1:20" x14ac:dyDescent="0.3">
      <c r="A14" s="2">
        <v>44315</v>
      </c>
      <c r="B14" s="165">
        <v>3.2083333333333332E-2</v>
      </c>
      <c r="C14" s="165">
        <f t="shared" si="0"/>
        <v>0.53208333333333335</v>
      </c>
      <c r="D14">
        <v>345</v>
      </c>
      <c r="E14">
        <v>55.69</v>
      </c>
      <c r="F14">
        <v>38.979999999999997</v>
      </c>
      <c r="G14">
        <v>29.588999999999999</v>
      </c>
      <c r="H14">
        <v>3.2050000000000001</v>
      </c>
      <c r="I14">
        <v>501.16</v>
      </c>
      <c r="J14">
        <f t="shared" si="1"/>
        <v>462.18</v>
      </c>
    </row>
    <row r="15" spans="1:20" x14ac:dyDescent="0.3">
      <c r="A15" s="2">
        <v>44315</v>
      </c>
      <c r="B15" s="165">
        <v>3.259259259259259E-2</v>
      </c>
      <c r="C15" s="165">
        <f t="shared" si="0"/>
        <v>0.53259259259259262</v>
      </c>
      <c r="D15">
        <v>389</v>
      </c>
      <c r="E15">
        <v>54.61</v>
      </c>
      <c r="F15">
        <v>48.902000000000001</v>
      </c>
      <c r="G15">
        <v>29.588999999999999</v>
      </c>
      <c r="H15">
        <v>3.2050000000000001</v>
      </c>
      <c r="I15">
        <v>501.16</v>
      </c>
      <c r="J15">
        <f t="shared" si="1"/>
        <v>452.25800000000004</v>
      </c>
    </row>
    <row r="16" spans="1:20" x14ac:dyDescent="0.3">
      <c r="A16" s="2">
        <v>44315</v>
      </c>
      <c r="B16" s="165">
        <v>3.2893518518518523E-2</v>
      </c>
      <c r="C16" s="165">
        <f t="shared" si="0"/>
        <v>0.53289351851851852</v>
      </c>
      <c r="D16">
        <v>415</v>
      </c>
      <c r="E16">
        <v>54.64</v>
      </c>
      <c r="F16">
        <v>48.996000000000002</v>
      </c>
      <c r="G16">
        <v>29.588999999999999</v>
      </c>
      <c r="H16">
        <v>3.2349999999999999</v>
      </c>
      <c r="I16">
        <v>501.16</v>
      </c>
      <c r="J16">
        <f t="shared" si="1"/>
        <v>452.16400000000004</v>
      </c>
    </row>
    <row r="17" spans="1:10" x14ac:dyDescent="0.3">
      <c r="A17" s="2">
        <v>44315</v>
      </c>
      <c r="B17" s="165">
        <v>3.3379629629629634E-2</v>
      </c>
      <c r="C17" s="165">
        <f t="shared" si="0"/>
        <v>0.53337962962962959</v>
      </c>
      <c r="D17">
        <v>457</v>
      </c>
      <c r="E17">
        <v>53.96</v>
      </c>
      <c r="F17">
        <v>59.176000000000002</v>
      </c>
      <c r="G17">
        <v>29.588999999999999</v>
      </c>
      <c r="H17">
        <v>3.2050000000000001</v>
      </c>
      <c r="I17">
        <v>501.16</v>
      </c>
      <c r="J17">
        <f t="shared" si="1"/>
        <v>441.98400000000004</v>
      </c>
    </row>
    <row r="18" spans="1:10" x14ac:dyDescent="0.3">
      <c r="A18" s="2">
        <v>44315</v>
      </c>
      <c r="B18" s="165">
        <v>3.3773148148148149E-2</v>
      </c>
      <c r="C18" s="165">
        <f t="shared" si="0"/>
        <v>0.53377314814814814</v>
      </c>
      <c r="D18">
        <v>491</v>
      </c>
      <c r="E18">
        <v>53.52</v>
      </c>
      <c r="F18">
        <v>68.866</v>
      </c>
      <c r="G18">
        <v>29.588999999999999</v>
      </c>
      <c r="H18">
        <v>3.2349999999999999</v>
      </c>
      <c r="I18">
        <v>501.16</v>
      </c>
      <c r="J18">
        <f t="shared" si="1"/>
        <v>432.29400000000004</v>
      </c>
    </row>
    <row r="19" spans="1:10" x14ac:dyDescent="0.3">
      <c r="A19" s="2">
        <v>44315</v>
      </c>
      <c r="B19" s="165">
        <v>3.4201388888888885E-2</v>
      </c>
      <c r="C19" s="165">
        <f t="shared" si="0"/>
        <v>0.53420138888888891</v>
      </c>
      <c r="D19">
        <v>528</v>
      </c>
      <c r="E19">
        <v>52.54</v>
      </c>
      <c r="F19">
        <v>78.924000000000007</v>
      </c>
      <c r="G19">
        <v>29.588999999999999</v>
      </c>
      <c r="H19">
        <v>3.2349999999999999</v>
      </c>
      <c r="I19">
        <v>501.16</v>
      </c>
      <c r="J19">
        <f t="shared" si="1"/>
        <v>422.23599999999999</v>
      </c>
    </row>
    <row r="20" spans="1:10" x14ac:dyDescent="0.3">
      <c r="A20" s="2">
        <v>44315</v>
      </c>
      <c r="B20" s="165">
        <v>3.4826388888888886E-2</v>
      </c>
      <c r="C20" s="165">
        <f t="shared" si="0"/>
        <v>0.53482638888888889</v>
      </c>
      <c r="D20">
        <v>582</v>
      </c>
      <c r="E20">
        <v>51.56</v>
      </c>
      <c r="F20">
        <v>89.049000000000007</v>
      </c>
      <c r="G20">
        <v>29.588999999999999</v>
      </c>
      <c r="H20">
        <v>3.2349999999999999</v>
      </c>
      <c r="I20">
        <v>501.16</v>
      </c>
      <c r="J20">
        <f t="shared" si="1"/>
        <v>412.11099999999999</v>
      </c>
    </row>
    <row r="21" spans="1:10" x14ac:dyDescent="0.3">
      <c r="A21" s="2">
        <v>44315</v>
      </c>
      <c r="B21" s="165">
        <v>3.5254629629629629E-2</v>
      </c>
      <c r="C21" s="165">
        <f t="shared" si="0"/>
        <v>0.53525462962962966</v>
      </c>
      <c r="D21">
        <v>619</v>
      </c>
      <c r="E21">
        <v>51.15</v>
      </c>
      <c r="F21">
        <v>98.727000000000004</v>
      </c>
      <c r="G21">
        <v>29.588999999999999</v>
      </c>
      <c r="H21">
        <v>3.2050000000000001</v>
      </c>
      <c r="I21">
        <v>501.16</v>
      </c>
      <c r="J21">
        <f t="shared" si="1"/>
        <v>402.43299999999999</v>
      </c>
    </row>
    <row r="22" spans="1:10" x14ac:dyDescent="0.3">
      <c r="A22" s="2">
        <v>44315</v>
      </c>
      <c r="B22" s="165">
        <v>3.5706018518518519E-2</v>
      </c>
      <c r="C22" s="165">
        <f t="shared" si="0"/>
        <v>0.53570601851851851</v>
      </c>
      <c r="D22">
        <v>658</v>
      </c>
      <c r="E22">
        <v>50.7</v>
      </c>
      <c r="F22">
        <v>108.89700000000001</v>
      </c>
      <c r="G22">
        <v>29.588999999999999</v>
      </c>
      <c r="H22">
        <v>3.2050000000000001</v>
      </c>
      <c r="I22">
        <v>501.16</v>
      </c>
      <c r="J22">
        <f t="shared" si="1"/>
        <v>392.26300000000003</v>
      </c>
    </row>
    <row r="23" spans="1:10" x14ac:dyDescent="0.3">
      <c r="A23" s="2">
        <v>44315</v>
      </c>
      <c r="B23" s="165">
        <v>3.5914351851851857E-2</v>
      </c>
      <c r="C23" s="165">
        <f t="shared" si="0"/>
        <v>0.53591435185185188</v>
      </c>
      <c r="D23">
        <v>676</v>
      </c>
      <c r="E23">
        <v>50.45</v>
      </c>
      <c r="F23">
        <v>119.041</v>
      </c>
      <c r="G23">
        <v>29.588999999999999</v>
      </c>
      <c r="H23">
        <v>3.1760000000000002</v>
      </c>
      <c r="I23">
        <v>501.16</v>
      </c>
      <c r="J23">
        <f t="shared" si="1"/>
        <v>382.11900000000003</v>
      </c>
    </row>
    <row r="24" spans="1:10" x14ac:dyDescent="0.3">
      <c r="A24" s="2">
        <v>44315</v>
      </c>
      <c r="B24" s="165">
        <v>3.6307870370370372E-2</v>
      </c>
      <c r="C24" s="165">
        <f t="shared" si="0"/>
        <v>0.53630787037037042</v>
      </c>
      <c r="D24">
        <v>710</v>
      </c>
      <c r="E24">
        <v>50.28</v>
      </c>
      <c r="F24">
        <v>128.745</v>
      </c>
      <c r="G24">
        <v>29.588999999999999</v>
      </c>
      <c r="H24">
        <v>3.2050000000000001</v>
      </c>
      <c r="I24">
        <v>501.16</v>
      </c>
      <c r="J24">
        <f t="shared" si="1"/>
        <v>372.41500000000002</v>
      </c>
    </row>
    <row r="25" spans="1:10" x14ac:dyDescent="0.3">
      <c r="A25" s="2">
        <v>44315</v>
      </c>
      <c r="B25" s="165">
        <v>3.6921296296296292E-2</v>
      </c>
      <c r="C25" s="165">
        <f t="shared" si="0"/>
        <v>0.53692129629629626</v>
      </c>
      <c r="D25">
        <v>763</v>
      </c>
      <c r="E25">
        <v>50.04</v>
      </c>
      <c r="F25">
        <v>138.94399999999999</v>
      </c>
      <c r="G25">
        <v>29.588999999999999</v>
      </c>
      <c r="H25">
        <v>3.0880000000000001</v>
      </c>
      <c r="I25">
        <v>501.16</v>
      </c>
      <c r="J25">
        <f t="shared" si="1"/>
        <v>362.21600000000001</v>
      </c>
    </row>
    <row r="26" spans="1:10" x14ac:dyDescent="0.3">
      <c r="A26" s="2">
        <v>44315</v>
      </c>
      <c r="B26" s="165">
        <v>0.53855324074074074</v>
      </c>
      <c r="C26" s="165">
        <v>0.53855324074074074</v>
      </c>
      <c r="D26">
        <v>904</v>
      </c>
      <c r="E26">
        <v>50.02</v>
      </c>
      <c r="F26">
        <v>144.41499999999999</v>
      </c>
      <c r="G26">
        <v>29.588999999999999</v>
      </c>
      <c r="H26">
        <v>3.0880000000000001</v>
      </c>
      <c r="I26">
        <v>501.16</v>
      </c>
      <c r="J26">
        <f t="shared" si="1"/>
        <v>356.745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EFE25-D725-4D66-94C0-FE2C1E66E246}">
  <sheetPr codeName="Sheet75"/>
  <dimension ref="A1:AD25"/>
  <sheetViews>
    <sheetView workbookViewId="0">
      <pane ySplit="1" topLeftCell="A17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0.57202546296296297</v>
      </c>
      <c r="C2">
        <v>0</v>
      </c>
      <c r="D2" t="s">
        <v>20</v>
      </c>
      <c r="E2">
        <v>54.8</v>
      </c>
      <c r="F2">
        <v>0.98</v>
      </c>
      <c r="G2">
        <v>59.5</v>
      </c>
      <c r="H2">
        <v>104.2</v>
      </c>
      <c r="I2">
        <v>105.5</v>
      </c>
      <c r="J2">
        <v>9.25</v>
      </c>
      <c r="K2">
        <v>0.42399999999999999</v>
      </c>
      <c r="L2">
        <v>0.03</v>
      </c>
      <c r="M2">
        <v>59.1</v>
      </c>
      <c r="N2">
        <v>38</v>
      </c>
      <c r="O2">
        <v>70.206000000000003</v>
      </c>
      <c r="P2">
        <v>1.032</v>
      </c>
      <c r="Q2">
        <v>37.005070000000003</v>
      </c>
      <c r="R2">
        <v>-119.7008</v>
      </c>
      <c r="S2">
        <v>514.48</v>
      </c>
      <c r="T2">
        <f>S2-F2</f>
        <v>513.5</v>
      </c>
      <c r="U2">
        <v>260.791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0.57216435185185188</v>
      </c>
      <c r="C3">
        <v>0</v>
      </c>
      <c r="D3" t="s">
        <v>20</v>
      </c>
      <c r="E3">
        <v>54.7</v>
      </c>
      <c r="F3">
        <v>3.996</v>
      </c>
      <c r="G3">
        <v>59.5</v>
      </c>
      <c r="H3">
        <v>104</v>
      </c>
      <c r="I3">
        <v>105.3</v>
      </c>
      <c r="J3">
        <v>9.26</v>
      </c>
      <c r="K3">
        <v>1.7290000000000001</v>
      </c>
      <c r="L3">
        <v>0.03</v>
      </c>
      <c r="M3">
        <v>59.1</v>
      </c>
      <c r="N3">
        <v>38</v>
      </c>
      <c r="O3">
        <v>69.930000000000007</v>
      </c>
      <c r="P3">
        <v>3.996</v>
      </c>
      <c r="Q3">
        <v>37.005070000000003</v>
      </c>
      <c r="R3">
        <v>-119.7008</v>
      </c>
      <c r="S3">
        <v>514.48</v>
      </c>
      <c r="T3">
        <f t="shared" ref="T3:T25" si="0">S3-F3</f>
        <v>510.48400000000004</v>
      </c>
    </row>
    <row r="4" spans="1:30" x14ac:dyDescent="0.3">
      <c r="A4" s="2">
        <v>44342</v>
      </c>
      <c r="B4" s="3">
        <v>0.57251157407407405</v>
      </c>
      <c r="C4">
        <v>0</v>
      </c>
      <c r="D4" t="s">
        <v>20</v>
      </c>
      <c r="E4">
        <v>54.3</v>
      </c>
      <c r="F4">
        <v>3.96</v>
      </c>
      <c r="G4">
        <v>59.5</v>
      </c>
      <c r="H4">
        <v>104.1</v>
      </c>
      <c r="I4">
        <v>105.4</v>
      </c>
      <c r="J4">
        <v>9.32</v>
      </c>
      <c r="K4">
        <v>1.7130000000000001</v>
      </c>
      <c r="L4">
        <v>0.03</v>
      </c>
      <c r="M4">
        <v>59.1</v>
      </c>
      <c r="N4">
        <v>38</v>
      </c>
      <c r="O4">
        <v>69.379000000000005</v>
      </c>
      <c r="P4">
        <v>3.9969999999999999</v>
      </c>
      <c r="Q4">
        <v>37.005070000000003</v>
      </c>
      <c r="R4">
        <v>-119.7007</v>
      </c>
      <c r="S4">
        <v>514.48</v>
      </c>
      <c r="T4">
        <f t="shared" si="0"/>
        <v>510.52000000000004</v>
      </c>
    </row>
    <row r="5" spans="1:30" x14ac:dyDescent="0.3">
      <c r="A5" s="2">
        <v>44342</v>
      </c>
      <c r="B5" s="3">
        <v>0.57291666666666663</v>
      </c>
      <c r="C5">
        <v>0</v>
      </c>
      <c r="D5" t="s">
        <v>20</v>
      </c>
      <c r="E5">
        <v>53.9</v>
      </c>
      <c r="F5">
        <v>6.9580000000000002</v>
      </c>
      <c r="G5">
        <v>59.5</v>
      </c>
      <c r="H5">
        <v>103.9</v>
      </c>
      <c r="I5">
        <v>105.2</v>
      </c>
      <c r="J5">
        <v>9.3699999999999992</v>
      </c>
      <c r="K5">
        <v>3.0110000000000001</v>
      </c>
      <c r="L5">
        <v>0.03</v>
      </c>
      <c r="M5">
        <v>59</v>
      </c>
      <c r="N5">
        <v>38</v>
      </c>
      <c r="O5">
        <v>68.83</v>
      </c>
      <c r="P5">
        <v>6.83</v>
      </c>
      <c r="Q5">
        <v>37.00508</v>
      </c>
      <c r="R5">
        <v>-119.70059999999999</v>
      </c>
      <c r="S5">
        <v>514.48</v>
      </c>
      <c r="T5">
        <f t="shared" si="0"/>
        <v>507.52199999999999</v>
      </c>
    </row>
    <row r="6" spans="1:30" x14ac:dyDescent="0.3">
      <c r="A6" s="2">
        <v>44342</v>
      </c>
      <c r="B6" s="3">
        <v>0.57314814814814818</v>
      </c>
      <c r="C6">
        <v>0</v>
      </c>
      <c r="D6" t="s">
        <v>20</v>
      </c>
      <c r="E6">
        <v>53.7</v>
      </c>
      <c r="F6">
        <v>9.8789999999999996</v>
      </c>
      <c r="G6">
        <v>59.6</v>
      </c>
      <c r="H6">
        <v>103.4</v>
      </c>
      <c r="I6">
        <v>104.7</v>
      </c>
      <c r="J6">
        <v>9.3699999999999992</v>
      </c>
      <c r="K6">
        <v>4.2750000000000004</v>
      </c>
      <c r="L6">
        <v>0.03</v>
      </c>
      <c r="M6">
        <v>59.1</v>
      </c>
      <c r="N6">
        <v>38</v>
      </c>
      <c r="O6">
        <v>68.337999999999994</v>
      </c>
      <c r="P6">
        <v>9.8870000000000005</v>
      </c>
      <c r="Q6">
        <v>37.00508</v>
      </c>
      <c r="R6">
        <v>-119.70059999999999</v>
      </c>
      <c r="S6">
        <v>514.48</v>
      </c>
      <c r="T6">
        <f t="shared" si="0"/>
        <v>504.601</v>
      </c>
    </row>
    <row r="7" spans="1:30" x14ac:dyDescent="0.3">
      <c r="A7" s="2">
        <v>44342</v>
      </c>
      <c r="B7" s="3">
        <v>0.57333333333333336</v>
      </c>
      <c r="C7">
        <v>0</v>
      </c>
      <c r="D7" t="s">
        <v>20</v>
      </c>
      <c r="E7">
        <v>53.6</v>
      </c>
      <c r="F7">
        <v>13.004</v>
      </c>
      <c r="G7">
        <v>59.6</v>
      </c>
      <c r="H7">
        <v>103.4</v>
      </c>
      <c r="I7">
        <v>104.7</v>
      </c>
      <c r="J7">
        <v>9.3699999999999992</v>
      </c>
      <c r="K7">
        <v>5.6269999999999998</v>
      </c>
      <c r="L7">
        <v>0.03</v>
      </c>
      <c r="M7">
        <v>59.1</v>
      </c>
      <c r="N7">
        <v>38</v>
      </c>
      <c r="O7">
        <v>68.278999999999996</v>
      </c>
      <c r="P7">
        <v>13.013999999999999</v>
      </c>
      <c r="Q7">
        <v>37.00508</v>
      </c>
      <c r="R7">
        <v>-119.70050000000001</v>
      </c>
      <c r="S7">
        <v>514.48</v>
      </c>
      <c r="T7">
        <f t="shared" si="0"/>
        <v>501.476</v>
      </c>
    </row>
    <row r="8" spans="1:30" x14ac:dyDescent="0.3">
      <c r="A8" s="2">
        <v>44342</v>
      </c>
      <c r="B8" s="3">
        <v>0.57366898148148149</v>
      </c>
      <c r="C8">
        <v>0</v>
      </c>
      <c r="D8" t="s">
        <v>20</v>
      </c>
      <c r="E8">
        <v>53.4</v>
      </c>
      <c r="F8">
        <v>16.106999999999999</v>
      </c>
      <c r="G8">
        <v>59.7</v>
      </c>
      <c r="H8">
        <v>102.9</v>
      </c>
      <c r="I8">
        <v>104.1</v>
      </c>
      <c r="J8">
        <v>9.3699999999999992</v>
      </c>
      <c r="K8">
        <v>6.97</v>
      </c>
      <c r="L8">
        <v>0.03</v>
      </c>
      <c r="M8">
        <v>59.2</v>
      </c>
      <c r="N8">
        <v>38</v>
      </c>
      <c r="O8">
        <v>67.834999999999994</v>
      </c>
      <c r="P8">
        <v>16.044</v>
      </c>
      <c r="Q8">
        <v>37.005099999999999</v>
      </c>
      <c r="R8">
        <v>-119.7004</v>
      </c>
      <c r="S8">
        <v>514.48</v>
      </c>
      <c r="T8">
        <f t="shared" si="0"/>
        <v>498.37300000000005</v>
      </c>
    </row>
    <row r="9" spans="1:30" x14ac:dyDescent="0.3">
      <c r="A9" s="2">
        <v>44342</v>
      </c>
      <c r="B9" s="3">
        <v>0.57429398148148147</v>
      </c>
      <c r="C9">
        <v>0</v>
      </c>
      <c r="D9" t="s">
        <v>20</v>
      </c>
      <c r="E9">
        <v>51.8</v>
      </c>
      <c r="F9">
        <v>25.821999999999999</v>
      </c>
      <c r="G9">
        <v>61.8</v>
      </c>
      <c r="H9">
        <v>105</v>
      </c>
      <c r="I9">
        <v>106.3</v>
      </c>
      <c r="J9">
        <v>10.130000000000001</v>
      </c>
      <c r="K9">
        <v>11.180999999999999</v>
      </c>
      <c r="L9">
        <v>0.03</v>
      </c>
      <c r="M9">
        <v>61</v>
      </c>
      <c r="N9">
        <v>40</v>
      </c>
      <c r="O9">
        <v>62.756999999999998</v>
      </c>
      <c r="P9">
        <v>26.045000000000002</v>
      </c>
      <c r="Q9">
        <v>37.005110000000002</v>
      </c>
      <c r="R9">
        <v>-119.7003</v>
      </c>
      <c r="S9">
        <v>514.48</v>
      </c>
      <c r="T9">
        <f t="shared" si="0"/>
        <v>488.65800000000002</v>
      </c>
    </row>
    <row r="10" spans="1:30" x14ac:dyDescent="0.3">
      <c r="A10" s="2">
        <v>44342</v>
      </c>
      <c r="B10" s="3">
        <v>0.57451388888888888</v>
      </c>
      <c r="C10">
        <v>0</v>
      </c>
      <c r="D10" t="s">
        <v>20</v>
      </c>
      <c r="E10">
        <v>51.7</v>
      </c>
      <c r="F10">
        <v>25.98</v>
      </c>
      <c r="G10">
        <v>61.9</v>
      </c>
      <c r="H10">
        <v>105.4</v>
      </c>
      <c r="I10">
        <v>106.7</v>
      </c>
      <c r="J10">
        <v>10.19</v>
      </c>
      <c r="K10">
        <v>11.249000000000001</v>
      </c>
      <c r="L10">
        <v>0.03</v>
      </c>
      <c r="M10">
        <v>61.1</v>
      </c>
      <c r="N10">
        <v>40</v>
      </c>
      <c r="O10">
        <v>62.55</v>
      </c>
      <c r="P10">
        <v>25.808</v>
      </c>
      <c r="Q10">
        <v>37.005110000000002</v>
      </c>
      <c r="R10">
        <v>-119.7003</v>
      </c>
      <c r="S10">
        <v>514.48</v>
      </c>
      <c r="T10">
        <f t="shared" si="0"/>
        <v>488.5</v>
      </c>
    </row>
    <row r="11" spans="1:30" x14ac:dyDescent="0.3">
      <c r="A11" s="2">
        <v>44342</v>
      </c>
      <c r="B11" s="3">
        <v>0.57494212962962965</v>
      </c>
      <c r="C11">
        <v>0</v>
      </c>
      <c r="D11" t="s">
        <v>20</v>
      </c>
      <c r="E11">
        <v>49.9</v>
      </c>
      <c r="F11">
        <v>35.801000000000002</v>
      </c>
      <c r="G11">
        <v>62.3</v>
      </c>
      <c r="H11">
        <v>98.1</v>
      </c>
      <c r="I11">
        <v>99.3</v>
      </c>
      <c r="J11">
        <v>9.85</v>
      </c>
      <c r="K11">
        <v>15.506</v>
      </c>
      <c r="L11">
        <v>0.03</v>
      </c>
      <c r="M11">
        <v>61.4</v>
      </c>
      <c r="N11">
        <v>40</v>
      </c>
      <c r="O11">
        <v>59.375999999999998</v>
      </c>
      <c r="P11">
        <v>35.985999999999997</v>
      </c>
      <c r="Q11">
        <v>37.005099999999999</v>
      </c>
      <c r="R11">
        <v>-119.7003</v>
      </c>
      <c r="S11">
        <v>514.48</v>
      </c>
      <c r="T11">
        <f t="shared" si="0"/>
        <v>478.67900000000003</v>
      </c>
    </row>
    <row r="12" spans="1:30" x14ac:dyDescent="0.3">
      <c r="A12" s="2">
        <v>44342</v>
      </c>
      <c r="B12" s="3">
        <v>0.57538194444444446</v>
      </c>
      <c r="C12">
        <v>0</v>
      </c>
      <c r="D12" t="s">
        <v>20</v>
      </c>
      <c r="E12">
        <v>47.9</v>
      </c>
      <c r="F12">
        <v>45.731999999999999</v>
      </c>
      <c r="G12">
        <v>60.9</v>
      </c>
      <c r="H12">
        <v>92</v>
      </c>
      <c r="I12">
        <v>93.1</v>
      </c>
      <c r="J12">
        <v>9.3800000000000008</v>
      </c>
      <c r="K12">
        <v>19.809999999999999</v>
      </c>
      <c r="L12">
        <v>0.03</v>
      </c>
      <c r="M12">
        <v>60</v>
      </c>
      <c r="N12">
        <v>39</v>
      </c>
      <c r="O12">
        <v>58.06</v>
      </c>
      <c r="P12">
        <v>45.863</v>
      </c>
      <c r="Q12">
        <v>37.005110000000002</v>
      </c>
      <c r="R12">
        <v>-119.7002</v>
      </c>
      <c r="S12">
        <v>514.48</v>
      </c>
      <c r="T12">
        <f t="shared" si="0"/>
        <v>468.74800000000005</v>
      </c>
    </row>
    <row r="13" spans="1:30" x14ac:dyDescent="0.3">
      <c r="A13" s="2">
        <v>44342</v>
      </c>
      <c r="B13" s="3">
        <v>0.57590277777777776</v>
      </c>
      <c r="C13">
        <v>0</v>
      </c>
      <c r="D13" t="s">
        <v>20</v>
      </c>
      <c r="E13">
        <v>48.7</v>
      </c>
      <c r="F13">
        <v>45.814</v>
      </c>
      <c r="G13">
        <v>61.9</v>
      </c>
      <c r="H13">
        <v>90.7</v>
      </c>
      <c r="I13">
        <v>91.9</v>
      </c>
      <c r="J13">
        <v>9.26</v>
      </c>
      <c r="K13">
        <v>19.846</v>
      </c>
      <c r="L13">
        <v>0.03</v>
      </c>
      <c r="M13">
        <v>61</v>
      </c>
      <c r="N13">
        <v>40</v>
      </c>
      <c r="O13">
        <v>57.988999999999997</v>
      </c>
      <c r="P13">
        <v>45.944000000000003</v>
      </c>
      <c r="Q13">
        <v>37.005130000000001</v>
      </c>
      <c r="R13">
        <v>-119.7002</v>
      </c>
      <c r="S13">
        <v>514.48</v>
      </c>
      <c r="T13">
        <f t="shared" si="0"/>
        <v>468.666</v>
      </c>
    </row>
    <row r="14" spans="1:30" x14ac:dyDescent="0.3">
      <c r="A14" s="2">
        <v>44342</v>
      </c>
      <c r="B14" s="3">
        <v>0.57626157407407408</v>
      </c>
      <c r="C14">
        <v>0</v>
      </c>
      <c r="D14" t="s">
        <v>20</v>
      </c>
      <c r="E14">
        <v>51.5</v>
      </c>
      <c r="F14">
        <v>55.970999999999997</v>
      </c>
      <c r="G14">
        <v>66.5</v>
      </c>
      <c r="H14">
        <v>86.8</v>
      </c>
      <c r="I14">
        <v>87.9</v>
      </c>
      <c r="J14">
        <v>8.9700000000000006</v>
      </c>
      <c r="K14">
        <v>24.248000000000001</v>
      </c>
      <c r="L14">
        <v>0.03</v>
      </c>
      <c r="M14">
        <v>65.400000000000006</v>
      </c>
      <c r="N14">
        <v>43</v>
      </c>
      <c r="O14">
        <v>56.988999999999997</v>
      </c>
      <c r="P14">
        <v>55.905000000000001</v>
      </c>
      <c r="Q14">
        <v>37.00515</v>
      </c>
      <c r="R14">
        <v>-119.7002</v>
      </c>
      <c r="S14">
        <v>514.48</v>
      </c>
      <c r="T14">
        <f t="shared" si="0"/>
        <v>458.50900000000001</v>
      </c>
    </row>
    <row r="15" spans="1:30" x14ac:dyDescent="0.3">
      <c r="A15" s="2">
        <v>44342</v>
      </c>
      <c r="B15" s="3">
        <v>0.57694444444444437</v>
      </c>
      <c r="C15">
        <v>0</v>
      </c>
      <c r="D15" t="s">
        <v>20</v>
      </c>
      <c r="E15">
        <v>52</v>
      </c>
      <c r="F15">
        <v>65.869</v>
      </c>
      <c r="G15">
        <v>67.900000000000006</v>
      </c>
      <c r="H15">
        <v>81.3</v>
      </c>
      <c r="I15">
        <v>82.4</v>
      </c>
      <c r="J15">
        <v>8.49</v>
      </c>
      <c r="K15">
        <v>28.538</v>
      </c>
      <c r="L15">
        <v>0.03</v>
      </c>
      <c r="M15">
        <v>66.8</v>
      </c>
      <c r="N15">
        <v>43</v>
      </c>
      <c r="O15">
        <v>56.134999999999998</v>
      </c>
      <c r="P15">
        <v>65.980999999999995</v>
      </c>
      <c r="Q15">
        <v>37.00517</v>
      </c>
      <c r="R15">
        <v>-119.70010000000001</v>
      </c>
      <c r="S15">
        <v>514.48</v>
      </c>
      <c r="T15">
        <f t="shared" si="0"/>
        <v>448.61099999999999</v>
      </c>
    </row>
    <row r="16" spans="1:30" x14ac:dyDescent="0.3">
      <c r="A16" s="2">
        <v>44342</v>
      </c>
      <c r="B16" s="3">
        <v>0.57728009259259261</v>
      </c>
      <c r="C16">
        <v>0</v>
      </c>
      <c r="D16" t="s">
        <v>20</v>
      </c>
      <c r="E16">
        <v>50.8</v>
      </c>
      <c r="F16">
        <v>75.691999999999993</v>
      </c>
      <c r="G16">
        <v>67.2</v>
      </c>
      <c r="H16">
        <v>77.099999999999994</v>
      </c>
      <c r="I16">
        <v>78</v>
      </c>
      <c r="J16">
        <v>8.15</v>
      </c>
      <c r="K16">
        <v>32.795999999999999</v>
      </c>
      <c r="L16">
        <v>0.03</v>
      </c>
      <c r="M16">
        <v>66.099999999999994</v>
      </c>
      <c r="N16">
        <v>43</v>
      </c>
      <c r="O16">
        <v>55.124000000000002</v>
      </c>
      <c r="P16">
        <v>75.823999999999998</v>
      </c>
      <c r="Q16">
        <v>37.00515</v>
      </c>
      <c r="R16">
        <v>-119.70010000000001</v>
      </c>
      <c r="S16">
        <v>514.48</v>
      </c>
      <c r="T16">
        <f t="shared" si="0"/>
        <v>438.78800000000001</v>
      </c>
    </row>
    <row r="17" spans="1:20" x14ac:dyDescent="0.3">
      <c r="A17" s="2">
        <v>44342</v>
      </c>
      <c r="B17" s="3">
        <v>0.57741898148148152</v>
      </c>
      <c r="C17">
        <v>0</v>
      </c>
      <c r="D17" t="s">
        <v>20</v>
      </c>
      <c r="E17">
        <v>50.9</v>
      </c>
      <c r="F17">
        <v>75.759</v>
      </c>
      <c r="G17">
        <v>67.400000000000006</v>
      </c>
      <c r="H17">
        <v>76.099999999999994</v>
      </c>
      <c r="I17">
        <v>77</v>
      </c>
      <c r="J17">
        <v>8.0399999999999991</v>
      </c>
      <c r="K17">
        <v>32.825000000000003</v>
      </c>
      <c r="L17">
        <v>0.03</v>
      </c>
      <c r="M17">
        <v>66.3</v>
      </c>
      <c r="N17">
        <v>43</v>
      </c>
      <c r="O17">
        <v>55.103000000000002</v>
      </c>
      <c r="P17">
        <v>75.757999999999996</v>
      </c>
      <c r="Q17">
        <v>37.005130000000001</v>
      </c>
      <c r="R17">
        <v>-119.70010000000001</v>
      </c>
      <c r="S17">
        <v>514.48</v>
      </c>
      <c r="T17">
        <f t="shared" si="0"/>
        <v>438.721</v>
      </c>
    </row>
    <row r="18" spans="1:20" x14ac:dyDescent="0.3">
      <c r="A18" s="2">
        <v>44342</v>
      </c>
      <c r="B18" s="3">
        <v>0.57817129629629627</v>
      </c>
      <c r="C18">
        <v>0</v>
      </c>
      <c r="D18" t="s">
        <v>20</v>
      </c>
      <c r="E18">
        <v>50</v>
      </c>
      <c r="F18">
        <v>86.537000000000006</v>
      </c>
      <c r="G18">
        <v>66.8</v>
      </c>
      <c r="H18">
        <v>73.8</v>
      </c>
      <c r="I18">
        <v>74.7</v>
      </c>
      <c r="J18">
        <v>7.87</v>
      </c>
      <c r="K18">
        <v>37.497</v>
      </c>
      <c r="L18">
        <v>0.03</v>
      </c>
      <c r="M18">
        <v>65.7</v>
      </c>
      <c r="N18">
        <v>43</v>
      </c>
      <c r="O18">
        <v>54.475999999999999</v>
      </c>
      <c r="P18">
        <v>86.159000000000006</v>
      </c>
      <c r="Q18">
        <v>37.00508</v>
      </c>
      <c r="R18">
        <v>-119.7</v>
      </c>
      <c r="S18">
        <v>514.48</v>
      </c>
      <c r="T18">
        <f t="shared" si="0"/>
        <v>427.94299999999998</v>
      </c>
    </row>
    <row r="19" spans="1:20" x14ac:dyDescent="0.3">
      <c r="A19" s="2">
        <v>44342</v>
      </c>
      <c r="B19" s="3">
        <v>0.5783449074074074</v>
      </c>
      <c r="C19">
        <v>0</v>
      </c>
      <c r="D19" t="s">
        <v>20</v>
      </c>
      <c r="E19">
        <v>50</v>
      </c>
      <c r="F19">
        <v>95.941999999999993</v>
      </c>
      <c r="G19">
        <v>67.3</v>
      </c>
      <c r="H19">
        <v>73.599999999999994</v>
      </c>
      <c r="I19">
        <v>74.5</v>
      </c>
      <c r="J19">
        <v>7.9</v>
      </c>
      <c r="K19">
        <v>41.573999999999998</v>
      </c>
      <c r="L19">
        <v>0.03</v>
      </c>
      <c r="M19">
        <v>66.2</v>
      </c>
      <c r="N19">
        <v>43</v>
      </c>
      <c r="O19">
        <v>53.899000000000001</v>
      </c>
      <c r="P19">
        <v>96.06</v>
      </c>
      <c r="Q19">
        <v>37.00508</v>
      </c>
      <c r="R19">
        <v>-119.7</v>
      </c>
      <c r="S19">
        <v>514.48</v>
      </c>
      <c r="T19">
        <f t="shared" si="0"/>
        <v>418.53800000000001</v>
      </c>
    </row>
    <row r="20" spans="1:20" x14ac:dyDescent="0.3">
      <c r="A20" s="2">
        <v>44342</v>
      </c>
      <c r="B20" s="3">
        <v>0.57965277777777779</v>
      </c>
      <c r="C20">
        <v>0</v>
      </c>
      <c r="D20" t="s">
        <v>20</v>
      </c>
      <c r="E20">
        <v>49.7</v>
      </c>
      <c r="F20">
        <v>106.38200000000001</v>
      </c>
      <c r="G20">
        <v>67.400000000000006</v>
      </c>
      <c r="H20">
        <v>75.400000000000006</v>
      </c>
      <c r="I20">
        <v>76.3</v>
      </c>
      <c r="J20">
        <v>8.14</v>
      </c>
      <c r="K20">
        <v>46.1</v>
      </c>
      <c r="L20">
        <v>0.03</v>
      </c>
      <c r="M20">
        <v>66.2</v>
      </c>
      <c r="N20">
        <v>43</v>
      </c>
      <c r="O20">
        <v>53.42</v>
      </c>
      <c r="P20">
        <v>106.032</v>
      </c>
      <c r="Q20">
        <v>37.005049999999997</v>
      </c>
      <c r="R20">
        <v>-119.6998</v>
      </c>
      <c r="S20">
        <v>514.48</v>
      </c>
      <c r="T20">
        <f t="shared" si="0"/>
        <v>408.09800000000001</v>
      </c>
    </row>
    <row r="21" spans="1:20" x14ac:dyDescent="0.3">
      <c r="A21" s="2">
        <v>44342</v>
      </c>
      <c r="B21" s="3">
        <v>0.58053240740740741</v>
      </c>
      <c r="C21">
        <v>0</v>
      </c>
      <c r="D21" t="s">
        <v>20</v>
      </c>
      <c r="E21">
        <v>48</v>
      </c>
      <c r="F21">
        <v>115.952</v>
      </c>
      <c r="G21">
        <v>65.599999999999994</v>
      </c>
      <c r="H21">
        <v>74.2</v>
      </c>
      <c r="I21">
        <v>75.099999999999994</v>
      </c>
      <c r="J21">
        <v>8.07</v>
      </c>
      <c r="K21">
        <v>50.249000000000002</v>
      </c>
      <c r="L21">
        <v>0.03</v>
      </c>
      <c r="M21">
        <v>64.5</v>
      </c>
      <c r="N21">
        <v>42</v>
      </c>
      <c r="O21">
        <v>52.884999999999998</v>
      </c>
      <c r="P21">
        <v>116.059</v>
      </c>
      <c r="Q21">
        <v>37.00508</v>
      </c>
      <c r="R21">
        <v>-119.6998</v>
      </c>
      <c r="S21">
        <v>514.48</v>
      </c>
      <c r="T21">
        <f t="shared" si="0"/>
        <v>398.52800000000002</v>
      </c>
    </row>
    <row r="22" spans="1:20" x14ac:dyDescent="0.3">
      <c r="A22" s="2">
        <v>44342</v>
      </c>
      <c r="B22" s="3">
        <v>0.58133101851851854</v>
      </c>
      <c r="C22">
        <v>0</v>
      </c>
      <c r="D22" t="s">
        <v>20</v>
      </c>
      <c r="E22">
        <v>48.7</v>
      </c>
      <c r="F22">
        <v>125.56399999999999</v>
      </c>
      <c r="G22">
        <v>67</v>
      </c>
      <c r="H22">
        <v>72.599999999999994</v>
      </c>
      <c r="I22">
        <v>73.5</v>
      </c>
      <c r="J22">
        <v>7.95</v>
      </c>
      <c r="K22">
        <v>54.415999999999997</v>
      </c>
      <c r="L22">
        <v>0.03</v>
      </c>
      <c r="M22">
        <v>65.900000000000006</v>
      </c>
      <c r="N22">
        <v>43</v>
      </c>
      <c r="O22">
        <v>52.393999999999998</v>
      </c>
      <c r="P22">
        <v>125.80200000000001</v>
      </c>
      <c r="Q22">
        <v>37.005029999999998</v>
      </c>
      <c r="R22">
        <v>-119.69970000000001</v>
      </c>
      <c r="S22">
        <v>514.48</v>
      </c>
      <c r="T22">
        <f t="shared" si="0"/>
        <v>388.91600000000005</v>
      </c>
    </row>
    <row r="23" spans="1:20" x14ac:dyDescent="0.3">
      <c r="A23" s="2">
        <v>44342</v>
      </c>
      <c r="B23" s="3">
        <v>0.5819212962962963</v>
      </c>
      <c r="C23">
        <v>0</v>
      </c>
      <c r="D23" t="s">
        <v>20</v>
      </c>
      <c r="E23">
        <v>47.7</v>
      </c>
      <c r="F23">
        <v>136.078</v>
      </c>
      <c r="G23">
        <v>66.3</v>
      </c>
      <c r="H23">
        <v>69.5</v>
      </c>
      <c r="I23">
        <v>70.3</v>
      </c>
      <c r="J23">
        <v>7.67</v>
      </c>
      <c r="K23">
        <v>58.975999999999999</v>
      </c>
      <c r="L23">
        <v>0.03</v>
      </c>
      <c r="M23">
        <v>65.2</v>
      </c>
      <c r="N23">
        <v>42</v>
      </c>
      <c r="O23">
        <v>51.670999999999999</v>
      </c>
      <c r="P23">
        <v>136.1</v>
      </c>
      <c r="Q23">
        <v>37.005009999999999</v>
      </c>
      <c r="R23">
        <v>-119.6996</v>
      </c>
      <c r="S23">
        <v>514.48</v>
      </c>
      <c r="T23">
        <f t="shared" si="0"/>
        <v>378.40200000000004</v>
      </c>
    </row>
    <row r="24" spans="1:20" x14ac:dyDescent="0.3">
      <c r="A24" s="2">
        <v>44342</v>
      </c>
      <c r="B24" s="3">
        <v>0.58219907407407401</v>
      </c>
      <c r="C24">
        <v>0</v>
      </c>
      <c r="D24" t="s">
        <v>20</v>
      </c>
      <c r="E24">
        <v>47.6</v>
      </c>
      <c r="F24">
        <v>135.76300000000001</v>
      </c>
      <c r="G24">
        <v>66.2</v>
      </c>
      <c r="H24">
        <v>69.2</v>
      </c>
      <c r="I24">
        <v>70.099999999999994</v>
      </c>
      <c r="J24">
        <v>7.64</v>
      </c>
      <c r="K24">
        <v>58.838999999999999</v>
      </c>
      <c r="L24">
        <v>0.03</v>
      </c>
      <c r="M24">
        <v>65</v>
      </c>
      <c r="N24">
        <v>42</v>
      </c>
      <c r="O24">
        <v>51.692999999999998</v>
      </c>
      <c r="P24">
        <v>135.03800000000001</v>
      </c>
      <c r="Q24">
        <v>37.005020000000002</v>
      </c>
      <c r="R24">
        <v>-119.6996</v>
      </c>
      <c r="S24">
        <v>514.48</v>
      </c>
      <c r="T24">
        <f t="shared" si="0"/>
        <v>378.71699999999998</v>
      </c>
    </row>
    <row r="25" spans="1:20" x14ac:dyDescent="0.3">
      <c r="A25" s="2">
        <v>44342</v>
      </c>
      <c r="B25" s="3">
        <v>0.58344907407407409</v>
      </c>
      <c r="C25">
        <v>0</v>
      </c>
      <c r="D25" t="s">
        <v>20</v>
      </c>
      <c r="E25">
        <v>47.8</v>
      </c>
      <c r="F25">
        <v>139.804</v>
      </c>
      <c r="G25">
        <v>66.599999999999994</v>
      </c>
      <c r="H25">
        <v>67.5</v>
      </c>
      <c r="I25">
        <v>68.3</v>
      </c>
      <c r="J25">
        <v>7.47</v>
      </c>
      <c r="K25">
        <v>60.591000000000001</v>
      </c>
      <c r="L25">
        <v>0.03</v>
      </c>
      <c r="M25">
        <v>65.5</v>
      </c>
      <c r="N25">
        <v>43</v>
      </c>
      <c r="O25">
        <v>51.536000000000001</v>
      </c>
      <c r="P25">
        <v>140.13499999999999</v>
      </c>
      <c r="Q25">
        <v>37.00508</v>
      </c>
      <c r="R25">
        <v>-119.69929999999999</v>
      </c>
      <c r="S25">
        <v>514.48</v>
      </c>
      <c r="T25">
        <f t="shared" si="0"/>
        <v>374.67600000000004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DE19-8D65-45B5-96D7-8C1F36B05E3D}">
  <sheetPr codeName="Sheet76"/>
  <dimension ref="A1:AF25"/>
  <sheetViews>
    <sheetView topLeftCell="L1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  <col min="21" max="21" width="15.6640625" customWidth="1"/>
  </cols>
  <sheetData>
    <row r="1" spans="1:32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52</v>
      </c>
      <c r="V1" t="s">
        <v>26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44363</v>
      </c>
      <c r="B2" s="3">
        <v>0.50807870370370367</v>
      </c>
      <c r="C2">
        <v>0</v>
      </c>
      <c r="D2" t="s">
        <v>20</v>
      </c>
      <c r="E2">
        <v>60</v>
      </c>
      <c r="F2">
        <v>0.72399999999999998</v>
      </c>
      <c r="G2">
        <v>60.4</v>
      </c>
      <c r="H2">
        <v>107.7</v>
      </c>
      <c r="I2">
        <v>108.9</v>
      </c>
      <c r="J2">
        <v>8.9499999999999993</v>
      </c>
      <c r="K2">
        <v>0.313</v>
      </c>
      <c r="L2">
        <v>0.03</v>
      </c>
      <c r="M2">
        <v>60.4</v>
      </c>
      <c r="N2">
        <v>39</v>
      </c>
      <c r="O2">
        <v>8.14</v>
      </c>
      <c r="P2">
        <v>-73.900000000000006</v>
      </c>
      <c r="Q2">
        <v>76.421000000000006</v>
      </c>
      <c r="R2">
        <v>0.81100000000000005</v>
      </c>
      <c r="S2">
        <v>37.005130000000001</v>
      </c>
      <c r="T2">
        <v>-119.6994</v>
      </c>
      <c r="U2">
        <v>516.14</v>
      </c>
      <c r="V2">
        <f>U2-F2</f>
        <v>515.41599999999994</v>
      </c>
      <c r="W2">
        <v>266.29399999999998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2">
        <v>44363</v>
      </c>
      <c r="B3" s="3">
        <v>0.50814814814814813</v>
      </c>
      <c r="C3">
        <v>0</v>
      </c>
      <c r="D3" t="s">
        <v>20</v>
      </c>
      <c r="E3">
        <v>60</v>
      </c>
      <c r="F3">
        <v>0.76600000000000001</v>
      </c>
      <c r="G3">
        <v>60.4</v>
      </c>
      <c r="H3">
        <v>107.8</v>
      </c>
      <c r="I3">
        <v>109.1</v>
      </c>
      <c r="J3">
        <v>8.9700000000000006</v>
      </c>
      <c r="K3">
        <v>0.33100000000000002</v>
      </c>
      <c r="L3">
        <v>0.03</v>
      </c>
      <c r="M3">
        <v>60.4</v>
      </c>
      <c r="N3">
        <v>39</v>
      </c>
      <c r="O3">
        <v>8.15</v>
      </c>
      <c r="P3">
        <v>-74.3</v>
      </c>
      <c r="Q3">
        <v>76.39</v>
      </c>
      <c r="R3">
        <v>1.0129999999999999</v>
      </c>
      <c r="S3">
        <v>37.005130000000001</v>
      </c>
      <c r="T3">
        <v>-119.6994</v>
      </c>
      <c r="U3">
        <v>516.14</v>
      </c>
      <c r="V3">
        <f t="shared" ref="V3:V25" si="0">U3-F3</f>
        <v>515.37400000000002</v>
      </c>
    </row>
    <row r="4" spans="1:32" x14ac:dyDescent="0.3">
      <c r="A4" s="2">
        <v>44363</v>
      </c>
      <c r="B4" s="3">
        <v>0.50850694444444444</v>
      </c>
      <c r="C4">
        <v>0</v>
      </c>
      <c r="D4" t="s">
        <v>20</v>
      </c>
      <c r="E4">
        <v>58.8</v>
      </c>
      <c r="F4">
        <v>3.96</v>
      </c>
      <c r="G4">
        <v>60.3</v>
      </c>
      <c r="H4">
        <v>107.4</v>
      </c>
      <c r="I4">
        <v>108.7</v>
      </c>
      <c r="J4">
        <v>9.08</v>
      </c>
      <c r="K4">
        <v>1.712</v>
      </c>
      <c r="L4">
        <v>0.03</v>
      </c>
      <c r="M4">
        <v>60.1</v>
      </c>
      <c r="N4">
        <v>39</v>
      </c>
      <c r="O4">
        <v>8.23</v>
      </c>
      <c r="P4">
        <v>-78.5</v>
      </c>
      <c r="Q4">
        <v>74.840999999999994</v>
      </c>
      <c r="R4">
        <v>3.9780000000000002</v>
      </c>
      <c r="S4">
        <v>37.005130000000001</v>
      </c>
      <c r="T4">
        <v>-119.6994</v>
      </c>
      <c r="U4">
        <v>516.14</v>
      </c>
      <c r="V4">
        <f t="shared" si="0"/>
        <v>512.17999999999995</v>
      </c>
    </row>
    <row r="5" spans="1:32" x14ac:dyDescent="0.3">
      <c r="A5" s="2">
        <v>44363</v>
      </c>
      <c r="B5" s="3">
        <v>0.50880787037037034</v>
      </c>
      <c r="C5">
        <v>0</v>
      </c>
      <c r="D5" t="s">
        <v>20</v>
      </c>
      <c r="E5">
        <v>58.4</v>
      </c>
      <c r="F5">
        <v>5.4820000000000002</v>
      </c>
      <c r="G5">
        <v>60.3</v>
      </c>
      <c r="H5">
        <v>107.3</v>
      </c>
      <c r="I5">
        <v>108.6</v>
      </c>
      <c r="J5">
        <v>9.11</v>
      </c>
      <c r="K5">
        <v>2.37</v>
      </c>
      <c r="L5">
        <v>0.03</v>
      </c>
      <c r="M5">
        <v>60.1</v>
      </c>
      <c r="N5">
        <v>39</v>
      </c>
      <c r="O5">
        <v>8.26</v>
      </c>
      <c r="P5">
        <v>-80.400000000000006</v>
      </c>
      <c r="Q5">
        <v>74.352999999999994</v>
      </c>
      <c r="R5">
        <v>6.9710000000000001</v>
      </c>
      <c r="S5">
        <v>37.005119999999998</v>
      </c>
      <c r="T5">
        <v>-119.6994</v>
      </c>
      <c r="U5">
        <v>516.14</v>
      </c>
      <c r="V5">
        <f t="shared" si="0"/>
        <v>510.65799999999996</v>
      </c>
    </row>
    <row r="6" spans="1:32" x14ac:dyDescent="0.3">
      <c r="A6" s="2">
        <v>44363</v>
      </c>
      <c r="B6" s="3">
        <v>0.50914351851851858</v>
      </c>
      <c r="C6">
        <v>0</v>
      </c>
      <c r="D6" t="s">
        <v>20</v>
      </c>
      <c r="E6">
        <v>57.6</v>
      </c>
      <c r="F6">
        <v>9.7260000000000009</v>
      </c>
      <c r="G6">
        <v>60.1</v>
      </c>
      <c r="H6">
        <v>107.2</v>
      </c>
      <c r="I6">
        <v>108.4</v>
      </c>
      <c r="J6">
        <v>9.1999999999999993</v>
      </c>
      <c r="K6">
        <v>4.2060000000000004</v>
      </c>
      <c r="L6">
        <v>0.03</v>
      </c>
      <c r="M6">
        <v>59.9</v>
      </c>
      <c r="N6">
        <v>39</v>
      </c>
      <c r="O6">
        <v>8.34</v>
      </c>
      <c r="P6">
        <v>-84.9</v>
      </c>
      <c r="Q6">
        <v>73.353999999999999</v>
      </c>
      <c r="R6">
        <v>9.9659999999999993</v>
      </c>
      <c r="S6">
        <v>37.005110000000002</v>
      </c>
      <c r="T6">
        <v>-119.6994</v>
      </c>
      <c r="U6">
        <v>516.14</v>
      </c>
      <c r="V6">
        <f t="shared" si="0"/>
        <v>506.41399999999999</v>
      </c>
    </row>
    <row r="7" spans="1:32" x14ac:dyDescent="0.3">
      <c r="A7" s="2">
        <v>44363</v>
      </c>
      <c r="B7" s="3">
        <v>0.51006944444444446</v>
      </c>
      <c r="C7">
        <v>0</v>
      </c>
      <c r="D7" t="s">
        <v>20</v>
      </c>
      <c r="E7">
        <v>57.1</v>
      </c>
      <c r="F7">
        <v>19.62</v>
      </c>
      <c r="G7">
        <v>60.4</v>
      </c>
      <c r="H7">
        <v>105.5</v>
      </c>
      <c r="I7">
        <v>106.7</v>
      </c>
      <c r="J7">
        <v>9.14</v>
      </c>
      <c r="K7">
        <v>8.4860000000000007</v>
      </c>
      <c r="L7">
        <v>0.03</v>
      </c>
      <c r="M7">
        <v>60.1</v>
      </c>
      <c r="N7">
        <v>39</v>
      </c>
      <c r="O7">
        <v>8.35</v>
      </c>
      <c r="P7">
        <v>-85.6</v>
      </c>
      <c r="Q7">
        <v>72.370999999999995</v>
      </c>
      <c r="R7">
        <v>20.109000000000002</v>
      </c>
      <c r="S7">
        <v>37.00517</v>
      </c>
      <c r="T7">
        <v>-119.6995</v>
      </c>
      <c r="U7">
        <v>516.14</v>
      </c>
      <c r="V7">
        <f t="shared" si="0"/>
        <v>496.52</v>
      </c>
    </row>
    <row r="8" spans="1:32" x14ac:dyDescent="0.3">
      <c r="A8" s="2">
        <v>44363</v>
      </c>
      <c r="B8" s="3">
        <v>0.51039351851851855</v>
      </c>
      <c r="C8">
        <v>0</v>
      </c>
      <c r="D8" t="s">
        <v>20</v>
      </c>
      <c r="E8">
        <v>45</v>
      </c>
      <c r="F8">
        <v>29.917000000000002</v>
      </c>
      <c r="G8">
        <v>52.5</v>
      </c>
      <c r="H8">
        <v>105.2</v>
      </c>
      <c r="I8">
        <v>106.4</v>
      </c>
      <c r="J8">
        <v>9.94</v>
      </c>
      <c r="K8">
        <v>12.951000000000001</v>
      </c>
      <c r="L8">
        <v>0.02</v>
      </c>
      <c r="M8">
        <v>51.9</v>
      </c>
      <c r="N8">
        <v>34</v>
      </c>
      <c r="O8">
        <v>7.75</v>
      </c>
      <c r="P8">
        <v>-50</v>
      </c>
      <c r="Q8">
        <v>64.507999999999996</v>
      </c>
      <c r="R8">
        <v>30.074000000000002</v>
      </c>
      <c r="S8">
        <v>37.00515</v>
      </c>
      <c r="T8">
        <v>-119.6995</v>
      </c>
      <c r="U8">
        <v>516.14</v>
      </c>
      <c r="V8">
        <f t="shared" si="0"/>
        <v>486.22299999999996</v>
      </c>
    </row>
    <row r="9" spans="1:32" x14ac:dyDescent="0.3">
      <c r="A9" s="2">
        <v>44363</v>
      </c>
      <c r="B9" s="3">
        <v>0.51078703703703698</v>
      </c>
      <c r="C9">
        <v>0</v>
      </c>
      <c r="D9" t="s">
        <v>20</v>
      </c>
      <c r="E9">
        <v>45.2</v>
      </c>
      <c r="F9">
        <v>38.840000000000003</v>
      </c>
      <c r="G9">
        <v>54.5</v>
      </c>
      <c r="H9">
        <v>92.2</v>
      </c>
      <c r="I9">
        <v>93.3</v>
      </c>
      <c r="J9">
        <v>8.99</v>
      </c>
      <c r="K9">
        <v>16.818999999999999</v>
      </c>
      <c r="L9">
        <v>0.02</v>
      </c>
      <c r="M9">
        <v>53.8</v>
      </c>
      <c r="N9">
        <v>35</v>
      </c>
      <c r="O9">
        <v>7.27</v>
      </c>
      <c r="P9">
        <v>-22.6</v>
      </c>
      <c r="Q9">
        <v>61.854999999999997</v>
      </c>
      <c r="R9">
        <v>39.957000000000001</v>
      </c>
      <c r="S9">
        <v>37.00515</v>
      </c>
      <c r="T9">
        <v>-119.6995</v>
      </c>
      <c r="U9">
        <v>516.14</v>
      </c>
      <c r="V9">
        <f t="shared" si="0"/>
        <v>477.29999999999995</v>
      </c>
    </row>
    <row r="10" spans="1:32" x14ac:dyDescent="0.3">
      <c r="A10" s="2">
        <v>44363</v>
      </c>
      <c r="B10" s="3">
        <v>0.51096064814814812</v>
      </c>
      <c r="C10">
        <v>0</v>
      </c>
      <c r="D10" t="s">
        <v>20</v>
      </c>
      <c r="E10">
        <v>46.4</v>
      </c>
      <c r="F10">
        <v>50.014000000000003</v>
      </c>
      <c r="G10">
        <v>57.7</v>
      </c>
      <c r="H10">
        <v>87.3</v>
      </c>
      <c r="I10">
        <v>88.3</v>
      </c>
      <c r="J10">
        <v>8.73</v>
      </c>
      <c r="K10">
        <v>21.661999999999999</v>
      </c>
      <c r="L10">
        <v>0.03</v>
      </c>
      <c r="M10">
        <v>56.8</v>
      </c>
      <c r="N10">
        <v>37</v>
      </c>
      <c r="O10">
        <v>7.22</v>
      </c>
      <c r="P10">
        <v>-19.8</v>
      </c>
      <c r="Q10">
        <v>59.661000000000001</v>
      </c>
      <c r="R10">
        <v>50.024999999999999</v>
      </c>
      <c r="S10">
        <v>37.00515</v>
      </c>
      <c r="T10">
        <v>-119.6995</v>
      </c>
      <c r="U10">
        <v>516.14</v>
      </c>
      <c r="V10">
        <f t="shared" si="0"/>
        <v>466.12599999999998</v>
      </c>
    </row>
    <row r="11" spans="1:32" x14ac:dyDescent="0.3">
      <c r="A11" s="2">
        <v>44363</v>
      </c>
      <c r="B11" s="3">
        <v>0.51131944444444444</v>
      </c>
      <c r="C11">
        <v>0</v>
      </c>
      <c r="D11" t="s">
        <v>20</v>
      </c>
      <c r="E11">
        <v>47.5</v>
      </c>
      <c r="F11">
        <v>59.744999999999997</v>
      </c>
      <c r="G11">
        <v>60.4</v>
      </c>
      <c r="H11">
        <v>83.2</v>
      </c>
      <c r="I11">
        <v>84.2</v>
      </c>
      <c r="J11">
        <v>8.5</v>
      </c>
      <c r="K11">
        <v>25.881</v>
      </c>
      <c r="L11">
        <v>0.03</v>
      </c>
      <c r="M11">
        <v>59.5</v>
      </c>
      <c r="N11">
        <v>39</v>
      </c>
      <c r="O11">
        <v>7.07</v>
      </c>
      <c r="P11">
        <v>-11.6</v>
      </c>
      <c r="Q11">
        <v>57.96</v>
      </c>
      <c r="R11">
        <v>59.987000000000002</v>
      </c>
      <c r="S11">
        <v>37.00515</v>
      </c>
      <c r="T11">
        <v>-119.6995</v>
      </c>
      <c r="U11">
        <v>516.14</v>
      </c>
      <c r="V11">
        <f t="shared" si="0"/>
        <v>456.39499999999998</v>
      </c>
    </row>
    <row r="12" spans="1:32" x14ac:dyDescent="0.3">
      <c r="A12" s="2">
        <v>44363</v>
      </c>
      <c r="B12" s="3">
        <v>0.51178240740740744</v>
      </c>
      <c r="C12">
        <v>0</v>
      </c>
      <c r="D12" t="s">
        <v>20</v>
      </c>
      <c r="E12">
        <v>50.6</v>
      </c>
      <c r="F12">
        <v>69.631</v>
      </c>
      <c r="G12">
        <v>65.400000000000006</v>
      </c>
      <c r="H12">
        <v>80.599999999999994</v>
      </c>
      <c r="I12">
        <v>81.5</v>
      </c>
      <c r="J12">
        <v>8.33</v>
      </c>
      <c r="K12">
        <v>30.166</v>
      </c>
      <c r="L12">
        <v>0.03</v>
      </c>
      <c r="M12">
        <v>64.400000000000006</v>
      </c>
      <c r="N12">
        <v>42</v>
      </c>
      <c r="O12">
        <v>7.01</v>
      </c>
      <c r="P12">
        <v>-8.3000000000000007</v>
      </c>
      <c r="Q12">
        <v>56.893000000000001</v>
      </c>
      <c r="R12">
        <v>70.113</v>
      </c>
      <c r="S12">
        <v>37.00515</v>
      </c>
      <c r="T12">
        <v>-119.6995</v>
      </c>
      <c r="U12">
        <v>516.14</v>
      </c>
      <c r="V12">
        <f t="shared" si="0"/>
        <v>446.50900000000001</v>
      </c>
    </row>
    <row r="13" spans="1:32" x14ac:dyDescent="0.3">
      <c r="A13" s="2">
        <v>44363</v>
      </c>
      <c r="B13" s="3">
        <v>0.51222222222222225</v>
      </c>
      <c r="C13">
        <v>0</v>
      </c>
      <c r="D13" t="s">
        <v>20</v>
      </c>
      <c r="E13">
        <v>51.8</v>
      </c>
      <c r="F13">
        <v>80.126000000000005</v>
      </c>
      <c r="G13">
        <v>68</v>
      </c>
      <c r="H13">
        <v>75.599999999999994</v>
      </c>
      <c r="I13">
        <v>76.5</v>
      </c>
      <c r="J13">
        <v>7.93</v>
      </c>
      <c r="K13">
        <v>34.716000000000001</v>
      </c>
      <c r="L13">
        <v>0.03</v>
      </c>
      <c r="M13">
        <v>66.900000000000006</v>
      </c>
      <c r="N13">
        <v>43</v>
      </c>
      <c r="O13">
        <v>6.97</v>
      </c>
      <c r="P13">
        <v>-5.9</v>
      </c>
      <c r="Q13">
        <v>55.753</v>
      </c>
      <c r="R13">
        <v>79.980999999999995</v>
      </c>
      <c r="S13">
        <v>37.00515</v>
      </c>
      <c r="T13">
        <v>-119.6995</v>
      </c>
      <c r="U13">
        <v>516.14</v>
      </c>
      <c r="V13">
        <f t="shared" si="0"/>
        <v>436.01400000000001</v>
      </c>
    </row>
    <row r="14" spans="1:32" x14ac:dyDescent="0.3">
      <c r="A14" s="2">
        <v>44363</v>
      </c>
      <c r="B14" s="3">
        <v>0.51238425925925923</v>
      </c>
      <c r="C14">
        <v>0</v>
      </c>
      <c r="D14" t="s">
        <v>20</v>
      </c>
      <c r="E14">
        <v>51.5</v>
      </c>
      <c r="F14">
        <v>90.072000000000003</v>
      </c>
      <c r="G14">
        <v>68</v>
      </c>
      <c r="H14">
        <v>73.900000000000006</v>
      </c>
      <c r="I14">
        <v>74.8</v>
      </c>
      <c r="J14">
        <v>7.79</v>
      </c>
      <c r="K14">
        <v>39.027000000000001</v>
      </c>
      <c r="L14">
        <v>0.03</v>
      </c>
      <c r="M14">
        <v>66.8</v>
      </c>
      <c r="N14">
        <v>43</v>
      </c>
      <c r="O14">
        <v>6.95</v>
      </c>
      <c r="P14">
        <v>-5</v>
      </c>
      <c r="Q14">
        <v>55.36</v>
      </c>
      <c r="R14">
        <v>89.850999999999999</v>
      </c>
      <c r="S14">
        <v>37.005159999999997</v>
      </c>
      <c r="T14">
        <v>-119.6995</v>
      </c>
      <c r="U14">
        <v>516.14</v>
      </c>
      <c r="V14">
        <f t="shared" si="0"/>
        <v>426.06799999999998</v>
      </c>
    </row>
    <row r="15" spans="1:32" x14ac:dyDescent="0.3">
      <c r="A15" s="2">
        <v>44363</v>
      </c>
      <c r="B15" s="3">
        <v>0.51271990740740747</v>
      </c>
      <c r="C15">
        <v>0</v>
      </c>
      <c r="D15" t="s">
        <v>20</v>
      </c>
      <c r="E15">
        <v>50.6</v>
      </c>
      <c r="F15">
        <v>99.343999999999994</v>
      </c>
      <c r="G15">
        <v>67.7</v>
      </c>
      <c r="H15">
        <v>70.900000000000006</v>
      </c>
      <c r="I15">
        <v>71.8</v>
      </c>
      <c r="J15">
        <v>7.56</v>
      </c>
      <c r="K15">
        <v>43.046999999999997</v>
      </c>
      <c r="L15">
        <v>0.03</v>
      </c>
      <c r="M15">
        <v>66.5</v>
      </c>
      <c r="N15">
        <v>43</v>
      </c>
      <c r="O15">
        <v>6.92</v>
      </c>
      <c r="P15">
        <v>-3</v>
      </c>
      <c r="Q15">
        <v>54.463000000000001</v>
      </c>
      <c r="R15">
        <v>99.994</v>
      </c>
      <c r="S15">
        <v>37.005159999999997</v>
      </c>
      <c r="T15">
        <v>-119.6995</v>
      </c>
      <c r="U15">
        <v>516.14</v>
      </c>
      <c r="V15">
        <f t="shared" si="0"/>
        <v>416.79599999999999</v>
      </c>
    </row>
    <row r="16" spans="1:32" x14ac:dyDescent="0.3">
      <c r="A16" s="2">
        <v>44363</v>
      </c>
      <c r="B16" s="3">
        <v>0.51296296296296295</v>
      </c>
      <c r="C16">
        <v>0</v>
      </c>
      <c r="D16" t="s">
        <v>20</v>
      </c>
      <c r="E16">
        <v>50.4</v>
      </c>
      <c r="F16">
        <v>109.557</v>
      </c>
      <c r="G16">
        <v>68</v>
      </c>
      <c r="H16">
        <v>72</v>
      </c>
      <c r="I16">
        <v>72.8</v>
      </c>
      <c r="J16">
        <v>7.73</v>
      </c>
      <c r="K16">
        <v>47.475000000000001</v>
      </c>
      <c r="L16">
        <v>0.03</v>
      </c>
      <c r="M16">
        <v>66.8</v>
      </c>
      <c r="N16">
        <v>43</v>
      </c>
      <c r="O16">
        <v>6.92</v>
      </c>
      <c r="P16">
        <v>-3</v>
      </c>
      <c r="Q16">
        <v>53.783000000000001</v>
      </c>
      <c r="R16">
        <v>109.98699999999999</v>
      </c>
      <c r="S16">
        <v>37.005159999999997</v>
      </c>
      <c r="T16">
        <v>-119.6995</v>
      </c>
      <c r="U16">
        <v>516.14</v>
      </c>
      <c r="V16">
        <f t="shared" si="0"/>
        <v>406.58299999999997</v>
      </c>
    </row>
    <row r="17" spans="1:22" x14ac:dyDescent="0.3">
      <c r="A17" s="2">
        <v>44363</v>
      </c>
      <c r="B17" s="3">
        <v>0.5131944444444444</v>
      </c>
      <c r="C17">
        <v>0</v>
      </c>
      <c r="D17" t="s">
        <v>20</v>
      </c>
      <c r="E17">
        <v>51</v>
      </c>
      <c r="F17">
        <v>120.318</v>
      </c>
      <c r="G17">
        <v>69.400000000000006</v>
      </c>
      <c r="H17">
        <v>72.599999999999994</v>
      </c>
      <c r="I17">
        <v>73.5</v>
      </c>
      <c r="J17">
        <v>7.86</v>
      </c>
      <c r="K17">
        <v>52.14</v>
      </c>
      <c r="L17">
        <v>0.03</v>
      </c>
      <c r="M17">
        <v>68.2</v>
      </c>
      <c r="N17">
        <v>44</v>
      </c>
      <c r="O17">
        <v>6.93</v>
      </c>
      <c r="P17">
        <v>-3.6</v>
      </c>
      <c r="Q17">
        <v>53.255000000000003</v>
      </c>
      <c r="R17">
        <v>120.071</v>
      </c>
      <c r="S17">
        <v>37.005159999999997</v>
      </c>
      <c r="T17">
        <v>-119.6995</v>
      </c>
      <c r="U17">
        <v>516.14</v>
      </c>
      <c r="V17">
        <f t="shared" si="0"/>
        <v>395.822</v>
      </c>
    </row>
    <row r="18" spans="1:22" x14ac:dyDescent="0.3">
      <c r="A18" s="2">
        <v>44363</v>
      </c>
      <c r="B18" s="3">
        <v>0.51336805555555554</v>
      </c>
      <c r="C18">
        <v>0</v>
      </c>
      <c r="D18" t="s">
        <v>20</v>
      </c>
      <c r="E18">
        <v>50.6</v>
      </c>
      <c r="F18">
        <v>130.33199999999999</v>
      </c>
      <c r="G18">
        <v>69.2</v>
      </c>
      <c r="H18">
        <v>71.599999999999994</v>
      </c>
      <c r="I18">
        <v>72.5</v>
      </c>
      <c r="J18">
        <v>7.78</v>
      </c>
      <c r="K18">
        <v>56.481000000000002</v>
      </c>
      <c r="L18">
        <v>0.03</v>
      </c>
      <c r="M18">
        <v>68</v>
      </c>
      <c r="N18">
        <v>44</v>
      </c>
      <c r="O18">
        <v>6.93</v>
      </c>
      <c r="P18">
        <v>-3.5</v>
      </c>
      <c r="Q18">
        <v>52.938000000000002</v>
      </c>
      <c r="R18">
        <v>130.09899999999999</v>
      </c>
      <c r="S18">
        <v>37.005159999999997</v>
      </c>
      <c r="T18">
        <v>-119.6995</v>
      </c>
      <c r="U18">
        <v>516.14</v>
      </c>
      <c r="V18">
        <f t="shared" si="0"/>
        <v>385.80799999999999</v>
      </c>
    </row>
    <row r="19" spans="1:22" x14ac:dyDescent="0.3">
      <c r="A19" s="2">
        <v>44363</v>
      </c>
      <c r="B19" s="3">
        <v>0.51386574074074076</v>
      </c>
      <c r="C19">
        <v>0</v>
      </c>
      <c r="D19" t="s">
        <v>20</v>
      </c>
      <c r="E19">
        <v>50.4</v>
      </c>
      <c r="F19">
        <v>140.48699999999999</v>
      </c>
      <c r="G19">
        <v>69.5</v>
      </c>
      <c r="H19">
        <v>68</v>
      </c>
      <c r="I19">
        <v>68.8</v>
      </c>
      <c r="J19">
        <v>7.45</v>
      </c>
      <c r="K19">
        <v>60.884999999999998</v>
      </c>
      <c r="L19">
        <v>0.03</v>
      </c>
      <c r="M19">
        <v>68.3</v>
      </c>
      <c r="N19">
        <v>44</v>
      </c>
      <c r="O19">
        <v>6.89</v>
      </c>
      <c r="P19">
        <v>-1.6</v>
      </c>
      <c r="Q19">
        <v>52.332000000000001</v>
      </c>
      <c r="R19">
        <v>140.05099999999999</v>
      </c>
      <c r="S19">
        <v>37.00517</v>
      </c>
      <c r="T19">
        <v>-119.6996</v>
      </c>
      <c r="U19">
        <v>516.14</v>
      </c>
      <c r="V19">
        <f t="shared" si="0"/>
        <v>375.65300000000002</v>
      </c>
    </row>
    <row r="20" spans="1:22" x14ac:dyDescent="0.3">
      <c r="A20" s="2">
        <v>44363</v>
      </c>
      <c r="B20" s="3">
        <v>0.51398148148148148</v>
      </c>
      <c r="C20">
        <v>0</v>
      </c>
      <c r="D20" t="s">
        <v>20</v>
      </c>
      <c r="E20">
        <v>50.5</v>
      </c>
      <c r="F20">
        <v>149.88</v>
      </c>
      <c r="G20">
        <v>69.8</v>
      </c>
      <c r="H20">
        <v>67.400000000000006</v>
      </c>
      <c r="I20">
        <v>68.2</v>
      </c>
      <c r="J20">
        <v>7.4</v>
      </c>
      <c r="K20">
        <v>64.956999999999994</v>
      </c>
      <c r="L20">
        <v>0.03</v>
      </c>
      <c r="M20">
        <v>68.599999999999994</v>
      </c>
      <c r="N20">
        <v>45</v>
      </c>
      <c r="O20">
        <v>6.88</v>
      </c>
      <c r="P20">
        <v>-1.1000000000000001</v>
      </c>
      <c r="Q20">
        <v>52.154000000000003</v>
      </c>
      <c r="R20">
        <v>149.976</v>
      </c>
      <c r="S20">
        <v>37.005180000000003</v>
      </c>
      <c r="T20">
        <v>-119.6996</v>
      </c>
      <c r="U20">
        <v>516.14</v>
      </c>
      <c r="V20">
        <f t="shared" si="0"/>
        <v>366.26</v>
      </c>
    </row>
    <row r="21" spans="1:22" x14ac:dyDescent="0.3">
      <c r="A21" s="2">
        <v>44363</v>
      </c>
      <c r="B21" s="3">
        <v>0.51454861111111116</v>
      </c>
      <c r="C21">
        <v>0</v>
      </c>
      <c r="D21" t="s">
        <v>20</v>
      </c>
      <c r="E21">
        <v>49.5</v>
      </c>
      <c r="F21">
        <v>158.82400000000001</v>
      </c>
      <c r="G21">
        <v>69.3</v>
      </c>
      <c r="H21">
        <v>58.8</v>
      </c>
      <c r="I21">
        <v>59.5</v>
      </c>
      <c r="J21">
        <v>6.52</v>
      </c>
      <c r="K21">
        <v>68.835999999999999</v>
      </c>
      <c r="L21">
        <v>0.03</v>
      </c>
      <c r="M21">
        <v>68.099999999999994</v>
      </c>
      <c r="N21">
        <v>44</v>
      </c>
      <c r="O21">
        <v>6.8</v>
      </c>
      <c r="P21">
        <v>3.3</v>
      </c>
      <c r="Q21">
        <v>51.335999999999999</v>
      </c>
      <c r="R21">
        <v>160.00899999999999</v>
      </c>
      <c r="S21">
        <v>37.005209999999998</v>
      </c>
      <c r="T21">
        <v>-119.6996</v>
      </c>
      <c r="U21">
        <v>516.14</v>
      </c>
      <c r="V21">
        <f t="shared" si="0"/>
        <v>357.31599999999997</v>
      </c>
    </row>
    <row r="22" spans="1:22" x14ac:dyDescent="0.3">
      <c r="A22" s="2">
        <v>44363</v>
      </c>
      <c r="B22" s="3">
        <v>0.51472222222222219</v>
      </c>
      <c r="C22">
        <v>0</v>
      </c>
      <c r="D22" t="s">
        <v>20</v>
      </c>
      <c r="E22">
        <v>48.6</v>
      </c>
      <c r="F22">
        <v>170.351</v>
      </c>
      <c r="G22">
        <v>68.400000000000006</v>
      </c>
      <c r="H22">
        <v>56.8</v>
      </c>
      <c r="I22">
        <v>57.5</v>
      </c>
      <c r="J22">
        <v>6.33</v>
      </c>
      <c r="K22">
        <v>73.834000000000003</v>
      </c>
      <c r="L22">
        <v>0.03</v>
      </c>
      <c r="M22">
        <v>67.2</v>
      </c>
      <c r="N22">
        <v>44</v>
      </c>
      <c r="O22">
        <v>6.78</v>
      </c>
      <c r="P22">
        <v>4.3</v>
      </c>
      <c r="Q22">
        <v>50.965000000000003</v>
      </c>
      <c r="R22">
        <v>170.14699999999999</v>
      </c>
      <c r="S22">
        <v>37.005200000000002</v>
      </c>
      <c r="T22">
        <v>-119.6995</v>
      </c>
      <c r="U22">
        <v>516.14</v>
      </c>
      <c r="V22">
        <f t="shared" si="0"/>
        <v>345.78899999999999</v>
      </c>
    </row>
    <row r="23" spans="1:22" x14ac:dyDescent="0.3">
      <c r="A23" s="2">
        <v>44363</v>
      </c>
      <c r="B23" s="3">
        <v>0.51503472222222224</v>
      </c>
      <c r="C23">
        <v>0</v>
      </c>
      <c r="D23" t="s">
        <v>20</v>
      </c>
      <c r="E23">
        <v>48.2</v>
      </c>
      <c r="F23">
        <v>180.44</v>
      </c>
      <c r="G23">
        <v>67.900000000000006</v>
      </c>
      <c r="H23">
        <v>52.9</v>
      </c>
      <c r="I23">
        <v>53.6</v>
      </c>
      <c r="J23">
        <v>5.91</v>
      </c>
      <c r="K23">
        <v>78.209000000000003</v>
      </c>
      <c r="L23">
        <v>0.03</v>
      </c>
      <c r="M23">
        <v>66.7</v>
      </c>
      <c r="N23">
        <v>43</v>
      </c>
      <c r="O23">
        <v>6.74</v>
      </c>
      <c r="P23">
        <v>6.7</v>
      </c>
      <c r="Q23">
        <v>50.798999999999999</v>
      </c>
      <c r="R23">
        <v>180.00200000000001</v>
      </c>
      <c r="S23">
        <v>37.00517</v>
      </c>
      <c r="T23">
        <v>-119.6996</v>
      </c>
      <c r="U23">
        <v>516.14</v>
      </c>
      <c r="V23">
        <f t="shared" si="0"/>
        <v>335.7</v>
      </c>
    </row>
    <row r="24" spans="1:22" x14ac:dyDescent="0.3">
      <c r="A24" s="2">
        <v>44363</v>
      </c>
      <c r="B24" s="3">
        <v>0.51517361111111104</v>
      </c>
      <c r="C24">
        <v>0</v>
      </c>
      <c r="D24" t="s">
        <v>20</v>
      </c>
      <c r="E24">
        <v>48.2</v>
      </c>
      <c r="F24">
        <v>189.54900000000001</v>
      </c>
      <c r="G24">
        <v>68</v>
      </c>
      <c r="H24">
        <v>51.3</v>
      </c>
      <c r="I24">
        <v>51.9</v>
      </c>
      <c r="J24">
        <v>5.73</v>
      </c>
      <c r="K24">
        <v>82.156999999999996</v>
      </c>
      <c r="L24">
        <v>0.03</v>
      </c>
      <c r="M24">
        <v>66.8</v>
      </c>
      <c r="N24">
        <v>43</v>
      </c>
      <c r="O24">
        <v>6.73</v>
      </c>
      <c r="P24">
        <v>7.4</v>
      </c>
      <c r="Q24">
        <v>50.753999999999998</v>
      </c>
      <c r="R24">
        <v>189.95599999999999</v>
      </c>
      <c r="S24">
        <v>37.005159999999997</v>
      </c>
      <c r="T24">
        <v>-119.6996</v>
      </c>
      <c r="U24">
        <v>516.14</v>
      </c>
      <c r="V24">
        <f t="shared" si="0"/>
        <v>326.59100000000001</v>
      </c>
    </row>
    <row r="25" spans="1:22" x14ac:dyDescent="0.3">
      <c r="A25" s="2">
        <v>44363</v>
      </c>
      <c r="B25" s="3">
        <v>0.51554398148148151</v>
      </c>
      <c r="C25">
        <v>0</v>
      </c>
      <c r="D25" t="s">
        <v>20</v>
      </c>
      <c r="E25">
        <v>49.7</v>
      </c>
      <c r="F25">
        <v>199.672</v>
      </c>
      <c r="G25">
        <v>70.099999999999994</v>
      </c>
      <c r="H25">
        <v>43.2</v>
      </c>
      <c r="I25">
        <v>43.7</v>
      </c>
      <c r="J25">
        <v>4.83</v>
      </c>
      <c r="K25">
        <v>86.546000000000006</v>
      </c>
      <c r="L25">
        <v>0.03</v>
      </c>
      <c r="M25">
        <v>68.900000000000006</v>
      </c>
      <c r="N25">
        <v>45</v>
      </c>
      <c r="O25">
        <v>6.71</v>
      </c>
      <c r="P25">
        <v>8.6999999999999993</v>
      </c>
      <c r="Q25">
        <v>50.74</v>
      </c>
      <c r="R25">
        <v>199.93100000000001</v>
      </c>
      <c r="S25">
        <v>37.00515</v>
      </c>
      <c r="T25">
        <v>-119.6995</v>
      </c>
      <c r="U25">
        <v>516.14</v>
      </c>
      <c r="V25">
        <f t="shared" si="0"/>
        <v>316.46799999999996</v>
      </c>
    </row>
  </sheetData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338F-CCA6-4501-8B1E-012691038025}">
  <sheetPr codeName="Sheet77"/>
  <dimension ref="A1:AD27"/>
  <sheetViews>
    <sheetView topLeftCell="N1" workbookViewId="0">
      <pane ySplit="1" topLeftCell="A8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30" x14ac:dyDescent="0.3">
      <c r="A1" s="9" t="s">
        <v>33</v>
      </c>
      <c r="B1" s="9" t="s">
        <v>42</v>
      </c>
      <c r="C1" s="9" t="s">
        <v>98</v>
      </c>
      <c r="D1" s="9" t="s">
        <v>5</v>
      </c>
      <c r="E1" s="9" t="s">
        <v>17</v>
      </c>
      <c r="F1" s="9" t="s">
        <v>34</v>
      </c>
      <c r="G1" s="9" t="s">
        <v>0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18</v>
      </c>
      <c r="Q1" s="9" t="s">
        <v>19</v>
      </c>
      <c r="R1" s="9" t="s">
        <v>35</v>
      </c>
      <c r="S1" s="9" t="s">
        <v>26</v>
      </c>
      <c r="T1" s="9" t="s">
        <v>52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10">
        <v>44419</v>
      </c>
      <c r="B2" s="11">
        <v>0.36532407407407402</v>
      </c>
      <c r="C2" s="9">
        <v>0</v>
      </c>
      <c r="D2" s="9" t="s">
        <v>20</v>
      </c>
      <c r="E2" s="9">
        <v>0.49199999999999999</v>
      </c>
      <c r="F2" s="9">
        <v>0.95799999999999996</v>
      </c>
      <c r="G2" s="9">
        <v>80.762</v>
      </c>
      <c r="H2" s="9">
        <v>58</v>
      </c>
      <c r="I2" s="9">
        <v>108.1</v>
      </c>
      <c r="J2" s="9">
        <v>109.7</v>
      </c>
      <c r="K2" s="9">
        <v>8.6</v>
      </c>
      <c r="L2" s="9">
        <v>0.41399999999999998</v>
      </c>
      <c r="M2" s="9">
        <v>0.03</v>
      </c>
      <c r="N2" s="9">
        <v>58.3</v>
      </c>
      <c r="O2" s="9">
        <v>38</v>
      </c>
      <c r="P2" s="9">
        <v>37.005130000000001</v>
      </c>
      <c r="Q2" s="9">
        <v>-119.6994</v>
      </c>
      <c r="R2" s="9">
        <v>745.5</v>
      </c>
      <c r="S2">
        <f>T2-F2</f>
        <v>501.50199999999995</v>
      </c>
      <c r="T2">
        <v>502.46</v>
      </c>
      <c r="U2" s="9">
        <v>222.953</v>
      </c>
      <c r="V2" s="9">
        <v>-0.751</v>
      </c>
      <c r="W2" s="9">
        <v>792</v>
      </c>
      <c r="X2" s="9">
        <v>0</v>
      </c>
      <c r="Y2" s="9">
        <v>859</v>
      </c>
      <c r="Z2" s="9">
        <v>0</v>
      </c>
      <c r="AA2" s="9">
        <v>275</v>
      </c>
      <c r="AB2" s="9">
        <v>37</v>
      </c>
      <c r="AC2" s="9">
        <v>0.38</v>
      </c>
      <c r="AD2" s="9">
        <v>0</v>
      </c>
    </row>
    <row r="3" spans="1:30" x14ac:dyDescent="0.3">
      <c r="A3" s="10">
        <v>44419</v>
      </c>
      <c r="B3" s="11">
        <v>0.36805555555555558</v>
      </c>
      <c r="C3" s="9">
        <v>0</v>
      </c>
      <c r="D3" s="9" t="s">
        <v>20</v>
      </c>
      <c r="E3" s="9">
        <v>1.667</v>
      </c>
      <c r="F3" s="9">
        <v>1.667</v>
      </c>
      <c r="G3" s="9">
        <v>80.781800000000004</v>
      </c>
      <c r="H3" s="9">
        <v>58.1</v>
      </c>
      <c r="I3" s="9">
        <v>108.6</v>
      </c>
      <c r="J3" s="9">
        <v>110.3</v>
      </c>
      <c r="K3" s="9">
        <v>8.64</v>
      </c>
      <c r="L3" s="9">
        <v>0.71899999999999997</v>
      </c>
      <c r="M3" s="9">
        <v>0.03</v>
      </c>
      <c r="N3" s="9">
        <v>58.4</v>
      </c>
      <c r="O3" s="9">
        <v>38</v>
      </c>
      <c r="P3" s="9">
        <v>37.005119999999998</v>
      </c>
      <c r="Q3" s="9">
        <v>-119.6994</v>
      </c>
      <c r="R3" s="9">
        <v>745.5</v>
      </c>
      <c r="S3">
        <f t="shared" ref="S3:S27" si="0">T3-F3</f>
        <v>500.79300000000001</v>
      </c>
      <c r="T3">
        <v>502.46</v>
      </c>
    </row>
    <row r="4" spans="1:30" x14ac:dyDescent="0.3">
      <c r="A4" s="10">
        <v>44419</v>
      </c>
      <c r="B4" s="11">
        <v>0.3684837962962963</v>
      </c>
      <c r="C4" s="9">
        <v>0</v>
      </c>
      <c r="D4" s="9" t="s">
        <v>20</v>
      </c>
      <c r="E4" s="9">
        <v>2.0110000000000001</v>
      </c>
      <c r="F4" s="9">
        <v>2.657</v>
      </c>
      <c r="G4" s="9">
        <v>80.771000000000001</v>
      </c>
      <c r="H4" s="9">
        <v>58.9</v>
      </c>
      <c r="I4" s="9">
        <v>108.8</v>
      </c>
      <c r="J4" s="9">
        <v>110.5</v>
      </c>
      <c r="K4" s="9">
        <v>8.65</v>
      </c>
      <c r="L4" s="9">
        <v>1.1479999999999999</v>
      </c>
      <c r="M4" s="9">
        <v>0.03</v>
      </c>
      <c r="N4" s="9">
        <v>59.2</v>
      </c>
      <c r="O4" s="9">
        <v>38</v>
      </c>
      <c r="P4" s="9">
        <v>37.005119999999998</v>
      </c>
      <c r="Q4" s="9">
        <v>-119.6994</v>
      </c>
      <c r="R4" s="9">
        <v>745.4</v>
      </c>
      <c r="S4">
        <f t="shared" si="0"/>
        <v>499.803</v>
      </c>
      <c r="T4">
        <v>502.46</v>
      </c>
    </row>
    <row r="5" spans="1:30" x14ac:dyDescent="0.3">
      <c r="A5" s="10">
        <v>44419</v>
      </c>
      <c r="B5" s="11">
        <v>0.36984953703703699</v>
      </c>
      <c r="C5" s="9">
        <v>0</v>
      </c>
      <c r="D5" s="9" t="s">
        <v>20</v>
      </c>
      <c r="E5" s="9">
        <v>5.83</v>
      </c>
      <c r="F5" s="9">
        <v>6.3849999999999998</v>
      </c>
      <c r="G5" s="9">
        <v>80.767399999999995</v>
      </c>
      <c r="H5" s="9">
        <v>59.1</v>
      </c>
      <c r="I5" s="9">
        <v>108.3</v>
      </c>
      <c r="J5" s="9">
        <v>110</v>
      </c>
      <c r="K5" s="9">
        <v>8.6199999999999992</v>
      </c>
      <c r="L5" s="9">
        <v>2.758</v>
      </c>
      <c r="M5" s="9">
        <v>0.03</v>
      </c>
      <c r="N5" s="9">
        <v>59.4</v>
      </c>
      <c r="O5" s="9">
        <v>39</v>
      </c>
      <c r="P5" s="9">
        <v>37.005070000000003</v>
      </c>
      <c r="Q5" s="9">
        <v>-119.6994</v>
      </c>
      <c r="R5" s="9">
        <v>745.5</v>
      </c>
      <c r="S5">
        <f t="shared" si="0"/>
        <v>496.07499999999999</v>
      </c>
      <c r="T5">
        <v>502.46</v>
      </c>
    </row>
    <row r="6" spans="1:30" x14ac:dyDescent="0.3">
      <c r="A6" s="10">
        <v>44419</v>
      </c>
      <c r="B6" s="11">
        <v>0.37059027777777781</v>
      </c>
      <c r="C6" s="9">
        <v>0</v>
      </c>
      <c r="D6" s="9" t="s">
        <v>20</v>
      </c>
      <c r="E6" s="9">
        <v>9.3339999999999996</v>
      </c>
      <c r="F6" s="9">
        <v>9.0120000000000005</v>
      </c>
      <c r="G6" s="9">
        <v>80.754800000000003</v>
      </c>
      <c r="H6" s="9">
        <v>59.4</v>
      </c>
      <c r="I6" s="9">
        <v>108.7</v>
      </c>
      <c r="J6" s="9">
        <v>110.4</v>
      </c>
      <c r="K6" s="9">
        <v>8.65</v>
      </c>
      <c r="L6" s="9">
        <v>3.8940000000000001</v>
      </c>
      <c r="M6" s="9">
        <v>0.03</v>
      </c>
      <c r="N6" s="9">
        <v>59.6</v>
      </c>
      <c r="O6" s="9">
        <v>39</v>
      </c>
      <c r="P6" s="9">
        <v>37.005070000000003</v>
      </c>
      <c r="Q6" s="9">
        <v>-119.6994</v>
      </c>
      <c r="R6" s="9">
        <v>745.4</v>
      </c>
      <c r="S6">
        <f t="shared" si="0"/>
        <v>493.44799999999998</v>
      </c>
      <c r="T6">
        <v>502.46</v>
      </c>
    </row>
    <row r="7" spans="1:30" x14ac:dyDescent="0.3">
      <c r="A7" s="10">
        <v>44419</v>
      </c>
      <c r="B7" s="11">
        <v>0.37085648148148148</v>
      </c>
      <c r="C7" s="9">
        <v>0</v>
      </c>
      <c r="D7" s="9" t="s">
        <v>20</v>
      </c>
      <c r="E7" s="9">
        <v>11.808</v>
      </c>
      <c r="F7" s="9">
        <v>11.804</v>
      </c>
      <c r="G7" s="9">
        <v>80.753</v>
      </c>
      <c r="H7" s="9">
        <v>59.6</v>
      </c>
      <c r="I7" s="9">
        <v>108.6</v>
      </c>
      <c r="J7" s="9">
        <v>110.2</v>
      </c>
      <c r="K7" s="9">
        <v>8.64</v>
      </c>
      <c r="L7" s="9">
        <v>5.0990000000000002</v>
      </c>
      <c r="M7" s="9">
        <v>0.03</v>
      </c>
      <c r="N7" s="9">
        <v>59.8</v>
      </c>
      <c r="O7" s="9">
        <v>39</v>
      </c>
      <c r="P7" s="9">
        <v>37.005070000000003</v>
      </c>
      <c r="Q7" s="9">
        <v>-119.6994</v>
      </c>
      <c r="R7" s="9">
        <v>745.4</v>
      </c>
      <c r="S7">
        <f t="shared" si="0"/>
        <v>490.65600000000001</v>
      </c>
      <c r="T7">
        <v>502.46</v>
      </c>
    </row>
    <row r="8" spans="1:30" x14ac:dyDescent="0.3">
      <c r="A8" s="10">
        <v>44419</v>
      </c>
      <c r="B8" s="11">
        <v>0.37134259259259261</v>
      </c>
      <c r="C8" s="9">
        <v>0</v>
      </c>
      <c r="D8" s="9" t="s">
        <v>20</v>
      </c>
      <c r="E8" s="9">
        <v>15.343999999999999</v>
      </c>
      <c r="F8" s="9">
        <v>15.131</v>
      </c>
      <c r="G8" s="9">
        <v>80.707999999999998</v>
      </c>
      <c r="H8" s="9">
        <v>59.7</v>
      </c>
      <c r="I8" s="9">
        <v>108.4</v>
      </c>
      <c r="J8" s="9">
        <v>110.1</v>
      </c>
      <c r="K8" s="9">
        <v>8.6300000000000008</v>
      </c>
      <c r="L8" s="9">
        <v>6.5359999999999996</v>
      </c>
      <c r="M8" s="9">
        <v>0.03</v>
      </c>
      <c r="N8" s="9">
        <v>60</v>
      </c>
      <c r="O8" s="9">
        <v>39</v>
      </c>
      <c r="P8" s="9">
        <v>37.00508</v>
      </c>
      <c r="Q8" s="9">
        <v>-119.6994</v>
      </c>
      <c r="R8" s="9">
        <v>745.4</v>
      </c>
      <c r="S8">
        <f t="shared" si="0"/>
        <v>487.32899999999995</v>
      </c>
      <c r="T8">
        <v>502.46</v>
      </c>
    </row>
    <row r="9" spans="1:30" x14ac:dyDescent="0.3">
      <c r="A9" s="10">
        <v>44419</v>
      </c>
      <c r="B9" s="11">
        <v>0.37164351851851851</v>
      </c>
      <c r="C9" s="9">
        <v>0</v>
      </c>
      <c r="D9" s="9" t="s">
        <v>20</v>
      </c>
      <c r="E9" s="9">
        <v>18.030999999999999</v>
      </c>
      <c r="F9" s="9">
        <v>18.041</v>
      </c>
      <c r="G9" s="9">
        <v>80.655799999999999</v>
      </c>
      <c r="H9" s="9">
        <v>59.7</v>
      </c>
      <c r="I9" s="9">
        <v>108.5</v>
      </c>
      <c r="J9" s="9">
        <v>110.1</v>
      </c>
      <c r="K9" s="9">
        <v>8.64</v>
      </c>
      <c r="L9" s="9">
        <v>7.7939999999999996</v>
      </c>
      <c r="M9" s="9">
        <v>0.03</v>
      </c>
      <c r="N9" s="9">
        <v>59.9</v>
      </c>
      <c r="O9" s="9">
        <v>39</v>
      </c>
      <c r="P9" s="9">
        <v>37.005099999999999</v>
      </c>
      <c r="Q9" s="9">
        <v>-119.6994</v>
      </c>
      <c r="R9" s="9">
        <v>745.4</v>
      </c>
      <c r="S9">
        <f t="shared" si="0"/>
        <v>484.41899999999998</v>
      </c>
      <c r="T9">
        <v>502.46</v>
      </c>
    </row>
    <row r="10" spans="1:30" x14ac:dyDescent="0.3">
      <c r="A10" s="10">
        <v>44419</v>
      </c>
      <c r="B10" s="11">
        <v>0.37215277777777778</v>
      </c>
      <c r="C10" s="9">
        <v>0</v>
      </c>
      <c r="D10" s="9" t="s">
        <v>20</v>
      </c>
      <c r="E10" s="9">
        <v>21.190999999999999</v>
      </c>
      <c r="F10" s="9">
        <v>21.138000000000002</v>
      </c>
      <c r="G10" s="9">
        <v>78.256399999999999</v>
      </c>
      <c r="H10" s="9">
        <v>54.1</v>
      </c>
      <c r="I10" s="9">
        <v>116.3</v>
      </c>
      <c r="J10" s="9">
        <v>118.1</v>
      </c>
      <c r="K10" s="9">
        <v>9.49</v>
      </c>
      <c r="L10" s="9">
        <v>9.1349999999999998</v>
      </c>
      <c r="M10" s="9">
        <v>0.02</v>
      </c>
      <c r="N10" s="9">
        <v>54.2</v>
      </c>
      <c r="O10" s="9">
        <v>35</v>
      </c>
      <c r="P10" s="9">
        <v>37.005119999999998</v>
      </c>
      <c r="Q10" s="9">
        <v>-119.6994</v>
      </c>
      <c r="R10" s="9">
        <v>745.4</v>
      </c>
      <c r="S10">
        <f t="shared" si="0"/>
        <v>481.322</v>
      </c>
      <c r="T10">
        <v>502.46</v>
      </c>
    </row>
    <row r="11" spans="1:30" x14ac:dyDescent="0.3">
      <c r="A11" s="10">
        <v>44419</v>
      </c>
      <c r="B11" s="11">
        <v>0.37333333333333335</v>
      </c>
      <c r="C11" s="9">
        <v>0</v>
      </c>
      <c r="D11" s="9" t="s">
        <v>20</v>
      </c>
      <c r="E11" s="9">
        <v>30.873000000000001</v>
      </c>
      <c r="F11" s="9">
        <v>31.321999999999999</v>
      </c>
      <c r="G11" s="9">
        <v>69.978200000000001</v>
      </c>
      <c r="H11" s="9">
        <v>42.5</v>
      </c>
      <c r="I11" s="9">
        <v>79.5</v>
      </c>
      <c r="J11" s="9">
        <v>80.7</v>
      </c>
      <c r="K11" s="9">
        <v>7.07</v>
      </c>
      <c r="L11" s="9">
        <v>13.552</v>
      </c>
      <c r="M11" s="9">
        <v>0.02</v>
      </c>
      <c r="N11" s="9">
        <v>42.2</v>
      </c>
      <c r="O11" s="9">
        <v>27</v>
      </c>
      <c r="P11" s="9">
        <v>37.005119999999998</v>
      </c>
      <c r="Q11" s="9">
        <v>-119.6994</v>
      </c>
      <c r="R11" s="9">
        <v>745.4</v>
      </c>
      <c r="S11">
        <f t="shared" si="0"/>
        <v>471.13799999999998</v>
      </c>
      <c r="T11">
        <v>502.46</v>
      </c>
    </row>
    <row r="12" spans="1:30" x14ac:dyDescent="0.3">
      <c r="A12" s="10">
        <v>44419</v>
      </c>
      <c r="B12" s="11">
        <v>0.37383101851851852</v>
      </c>
      <c r="C12" s="9">
        <v>0</v>
      </c>
      <c r="D12" s="9" t="s">
        <v>20</v>
      </c>
      <c r="E12" s="9">
        <v>41.046999999999997</v>
      </c>
      <c r="F12" s="9">
        <v>41.027000000000001</v>
      </c>
      <c r="G12" s="9">
        <v>67.557199999999995</v>
      </c>
      <c r="H12" s="9">
        <v>41.1</v>
      </c>
      <c r="I12" s="9">
        <v>70.8</v>
      </c>
      <c r="J12" s="9">
        <v>71.900000000000006</v>
      </c>
      <c r="K12" s="9">
        <v>6.47</v>
      </c>
      <c r="L12" s="9">
        <v>17.754999999999999</v>
      </c>
      <c r="M12" s="9">
        <v>0.02</v>
      </c>
      <c r="N12" s="9">
        <v>40.700000000000003</v>
      </c>
      <c r="O12" s="9">
        <v>26</v>
      </c>
      <c r="P12" s="9">
        <v>37.005110000000002</v>
      </c>
      <c r="Q12" s="9">
        <v>-119.6994</v>
      </c>
      <c r="R12" s="9">
        <v>745.4</v>
      </c>
      <c r="S12">
        <f t="shared" si="0"/>
        <v>461.43299999999999</v>
      </c>
      <c r="T12">
        <v>502.46</v>
      </c>
    </row>
    <row r="13" spans="1:30" x14ac:dyDescent="0.3">
      <c r="A13" s="10">
        <v>44419</v>
      </c>
      <c r="B13" s="11">
        <v>0.37427083333333333</v>
      </c>
      <c r="C13" s="9">
        <v>0</v>
      </c>
      <c r="D13" s="9" t="s">
        <v>20</v>
      </c>
      <c r="E13" s="9">
        <v>51.347999999999999</v>
      </c>
      <c r="F13" s="9">
        <v>51.148000000000003</v>
      </c>
      <c r="G13" s="9">
        <v>65.937200000000004</v>
      </c>
      <c r="H13" s="9">
        <v>42.7</v>
      </c>
      <c r="I13" s="9">
        <v>61.4</v>
      </c>
      <c r="J13" s="9">
        <v>62.3</v>
      </c>
      <c r="K13" s="9">
        <v>5.71</v>
      </c>
      <c r="L13" s="9">
        <v>22.14</v>
      </c>
      <c r="M13" s="9">
        <v>0.02</v>
      </c>
      <c r="N13" s="9">
        <v>42.2</v>
      </c>
      <c r="O13" s="9">
        <v>27</v>
      </c>
      <c r="P13" s="9">
        <v>37.005119999999998</v>
      </c>
      <c r="Q13" s="9">
        <v>-119.6994</v>
      </c>
      <c r="R13" s="9">
        <v>745.5</v>
      </c>
      <c r="S13">
        <f t="shared" si="0"/>
        <v>451.31199999999995</v>
      </c>
      <c r="T13">
        <v>502.46</v>
      </c>
    </row>
    <row r="14" spans="1:30" x14ac:dyDescent="0.3">
      <c r="A14" s="10">
        <v>44419</v>
      </c>
      <c r="B14" s="11">
        <v>0.37460648148148151</v>
      </c>
      <c r="C14" s="9">
        <v>0</v>
      </c>
      <c r="D14" s="9" t="s">
        <v>20</v>
      </c>
      <c r="E14" s="9">
        <v>61.063000000000002</v>
      </c>
      <c r="F14" s="9">
        <v>61.027000000000001</v>
      </c>
      <c r="G14" s="9">
        <v>62.816000000000003</v>
      </c>
      <c r="H14" s="9">
        <v>49</v>
      </c>
      <c r="I14" s="9">
        <v>54.1</v>
      </c>
      <c r="J14" s="9">
        <v>54.9</v>
      </c>
      <c r="K14" s="9">
        <v>5.22</v>
      </c>
      <c r="L14" s="9">
        <v>26.423999999999999</v>
      </c>
      <c r="M14" s="9">
        <v>0.02</v>
      </c>
      <c r="N14" s="9">
        <v>48.3</v>
      </c>
      <c r="O14" s="9">
        <v>31</v>
      </c>
      <c r="P14" s="9">
        <v>37.005130000000001</v>
      </c>
      <c r="Q14" s="9">
        <v>-119.6994</v>
      </c>
      <c r="R14" s="9">
        <v>745.4</v>
      </c>
      <c r="S14">
        <f t="shared" si="0"/>
        <v>441.43299999999999</v>
      </c>
      <c r="T14">
        <v>502.46</v>
      </c>
    </row>
    <row r="15" spans="1:30" x14ac:dyDescent="0.3">
      <c r="A15" s="10">
        <v>44419</v>
      </c>
      <c r="B15" s="11">
        <v>0.37517361111111108</v>
      </c>
      <c r="C15" s="9">
        <v>0</v>
      </c>
      <c r="D15" s="9" t="s">
        <v>20</v>
      </c>
      <c r="E15" s="9">
        <v>71.397999999999996</v>
      </c>
      <c r="F15" s="9">
        <v>71.308999999999997</v>
      </c>
      <c r="G15" s="9">
        <v>58.578800000000001</v>
      </c>
      <c r="H15" s="9">
        <v>59.3</v>
      </c>
      <c r="I15" s="9">
        <v>57</v>
      </c>
      <c r="J15" s="9">
        <v>57.9</v>
      </c>
      <c r="K15" s="9">
        <v>5.77</v>
      </c>
      <c r="L15" s="9">
        <v>30.888000000000002</v>
      </c>
      <c r="M15" s="9">
        <v>0.03</v>
      </c>
      <c r="N15" s="9">
        <v>58.4</v>
      </c>
      <c r="O15" s="9">
        <v>38</v>
      </c>
      <c r="P15" s="9">
        <v>37.005130000000001</v>
      </c>
      <c r="Q15" s="9">
        <v>-119.6994</v>
      </c>
      <c r="R15" s="9">
        <v>745.4</v>
      </c>
      <c r="S15">
        <f t="shared" si="0"/>
        <v>431.15099999999995</v>
      </c>
      <c r="T15">
        <v>502.46</v>
      </c>
    </row>
    <row r="16" spans="1:30" x14ac:dyDescent="0.3">
      <c r="A16" s="10">
        <v>44419</v>
      </c>
      <c r="B16" s="11">
        <v>0.3755324074074074</v>
      </c>
      <c r="C16" s="9">
        <v>0</v>
      </c>
      <c r="D16" s="9" t="s">
        <v>20</v>
      </c>
      <c r="E16" s="9">
        <v>80.869</v>
      </c>
      <c r="F16" s="9">
        <v>80.793999999999997</v>
      </c>
      <c r="G16" s="9">
        <v>56.773400000000002</v>
      </c>
      <c r="H16" s="9">
        <v>65</v>
      </c>
      <c r="I16" s="9">
        <v>58.5</v>
      </c>
      <c r="J16" s="9">
        <v>59.4</v>
      </c>
      <c r="K16" s="9">
        <v>6.06</v>
      </c>
      <c r="L16" s="9">
        <v>35.003</v>
      </c>
      <c r="M16" s="9">
        <v>0.03</v>
      </c>
      <c r="N16" s="9">
        <v>64</v>
      </c>
      <c r="O16" s="9">
        <v>42</v>
      </c>
      <c r="P16" s="9">
        <v>37.005110000000002</v>
      </c>
      <c r="Q16" s="9">
        <v>-119.6994</v>
      </c>
      <c r="R16" s="9">
        <v>745.5</v>
      </c>
      <c r="S16">
        <f t="shared" si="0"/>
        <v>421.666</v>
      </c>
      <c r="T16">
        <v>502.46</v>
      </c>
    </row>
    <row r="17" spans="1:20" x14ac:dyDescent="0.3">
      <c r="A17" s="10">
        <v>44419</v>
      </c>
      <c r="B17" s="11">
        <v>0.37597222222222221</v>
      </c>
      <c r="C17" s="9">
        <v>0</v>
      </c>
      <c r="D17" s="9" t="s">
        <v>20</v>
      </c>
      <c r="E17" s="9">
        <v>91.667000000000002</v>
      </c>
      <c r="F17" s="9">
        <v>91.319000000000003</v>
      </c>
      <c r="G17" s="9">
        <v>55.925600000000003</v>
      </c>
      <c r="H17" s="9">
        <v>67.599999999999994</v>
      </c>
      <c r="I17" s="9">
        <v>59.6</v>
      </c>
      <c r="J17" s="9">
        <v>60.5</v>
      </c>
      <c r="K17" s="9">
        <v>6.24</v>
      </c>
      <c r="L17" s="9">
        <v>39.564</v>
      </c>
      <c r="M17" s="9">
        <v>0.03</v>
      </c>
      <c r="N17" s="9">
        <v>66.5</v>
      </c>
      <c r="O17" s="9">
        <v>43</v>
      </c>
      <c r="P17" s="9">
        <v>37.005099999999999</v>
      </c>
      <c r="Q17" s="9">
        <v>-119.6994</v>
      </c>
      <c r="R17" s="9">
        <v>745.5</v>
      </c>
      <c r="S17">
        <f t="shared" si="0"/>
        <v>411.14099999999996</v>
      </c>
      <c r="T17">
        <v>502.46</v>
      </c>
    </row>
    <row r="18" spans="1:20" x14ac:dyDescent="0.3">
      <c r="A18" s="10">
        <v>44419</v>
      </c>
      <c r="B18" s="11">
        <v>0.37642361111111106</v>
      </c>
      <c r="C18" s="9">
        <v>0</v>
      </c>
      <c r="D18" s="9" t="s">
        <v>20</v>
      </c>
      <c r="E18" s="9">
        <v>101.24</v>
      </c>
      <c r="F18" s="9">
        <v>101.26</v>
      </c>
      <c r="G18" s="9">
        <v>55.203800000000001</v>
      </c>
      <c r="H18" s="9">
        <v>69.099999999999994</v>
      </c>
      <c r="I18" s="9">
        <v>60.5</v>
      </c>
      <c r="J18" s="9">
        <v>61.5</v>
      </c>
      <c r="K18" s="9">
        <v>6.39</v>
      </c>
      <c r="L18" s="9">
        <v>43.875</v>
      </c>
      <c r="M18" s="9">
        <v>0.03</v>
      </c>
      <c r="N18" s="9">
        <v>67.900000000000006</v>
      </c>
      <c r="O18" s="9">
        <v>44</v>
      </c>
      <c r="P18" s="9">
        <v>37.005090000000003</v>
      </c>
      <c r="Q18" s="9">
        <v>-119.6994</v>
      </c>
      <c r="R18" s="9">
        <v>745.4</v>
      </c>
      <c r="S18">
        <f t="shared" si="0"/>
        <v>401.2</v>
      </c>
      <c r="T18">
        <v>502.46</v>
      </c>
    </row>
    <row r="19" spans="1:20" x14ac:dyDescent="0.3">
      <c r="A19" s="10">
        <v>44419</v>
      </c>
      <c r="B19" s="11">
        <v>0.37711805555555555</v>
      </c>
      <c r="C19" s="9">
        <v>0</v>
      </c>
      <c r="D19" s="9" t="s">
        <v>20</v>
      </c>
      <c r="E19" s="9">
        <v>110.65</v>
      </c>
      <c r="F19" s="9">
        <v>111.10899999999999</v>
      </c>
      <c r="G19" s="9">
        <v>54.793399999999998</v>
      </c>
      <c r="H19" s="9">
        <v>69.8</v>
      </c>
      <c r="I19" s="9">
        <v>61.4</v>
      </c>
      <c r="J19" s="9">
        <v>62.3</v>
      </c>
      <c r="K19" s="9">
        <v>6.52</v>
      </c>
      <c r="L19" s="9">
        <v>48.143999999999998</v>
      </c>
      <c r="M19" s="9">
        <v>0.03</v>
      </c>
      <c r="N19" s="9">
        <v>68.7</v>
      </c>
      <c r="O19" s="9">
        <v>45</v>
      </c>
      <c r="P19" s="9">
        <v>37.00508</v>
      </c>
      <c r="Q19" s="9">
        <v>-119.6994</v>
      </c>
      <c r="R19" s="9">
        <v>745.4</v>
      </c>
      <c r="S19">
        <f t="shared" si="0"/>
        <v>391.351</v>
      </c>
      <c r="T19">
        <v>502.46</v>
      </c>
    </row>
    <row r="20" spans="1:20" x14ac:dyDescent="0.3">
      <c r="A20" s="10">
        <v>44419</v>
      </c>
      <c r="B20" s="11">
        <v>0.37759259259259265</v>
      </c>
      <c r="C20" s="9">
        <v>0</v>
      </c>
      <c r="D20" s="9" t="s">
        <v>20</v>
      </c>
      <c r="E20" s="9">
        <v>121.42100000000001</v>
      </c>
      <c r="F20" s="9">
        <v>121.096</v>
      </c>
      <c r="G20" s="9">
        <v>54.1526</v>
      </c>
      <c r="H20" s="9">
        <v>70.900000000000006</v>
      </c>
      <c r="I20" s="9">
        <v>59.1</v>
      </c>
      <c r="J20" s="9">
        <v>60</v>
      </c>
      <c r="K20" s="9">
        <v>6.33</v>
      </c>
      <c r="L20" s="9">
        <v>52.472999999999999</v>
      </c>
      <c r="M20" s="9">
        <v>0.03</v>
      </c>
      <c r="N20" s="9">
        <v>69.7</v>
      </c>
      <c r="O20" s="9">
        <v>45</v>
      </c>
      <c r="P20" s="9">
        <v>37.005070000000003</v>
      </c>
      <c r="Q20" s="9">
        <v>-119.6994</v>
      </c>
      <c r="R20" s="9">
        <v>745.4</v>
      </c>
      <c r="S20">
        <f t="shared" si="0"/>
        <v>381.36399999999998</v>
      </c>
      <c r="T20">
        <v>502.46</v>
      </c>
    </row>
    <row r="21" spans="1:20" x14ac:dyDescent="0.3">
      <c r="A21" s="10">
        <v>44419</v>
      </c>
      <c r="B21" s="11">
        <v>0.37802083333333331</v>
      </c>
      <c r="C21" s="9">
        <v>0</v>
      </c>
      <c r="D21" s="9" t="s">
        <v>20</v>
      </c>
      <c r="E21" s="9">
        <v>131.00399999999999</v>
      </c>
      <c r="F21" s="9">
        <v>131.10599999999999</v>
      </c>
      <c r="G21" s="9">
        <v>53.3444</v>
      </c>
      <c r="H21" s="9">
        <v>72.3</v>
      </c>
      <c r="I21" s="9">
        <v>58</v>
      </c>
      <c r="J21" s="9">
        <v>58.9</v>
      </c>
      <c r="K21" s="9">
        <v>6.27</v>
      </c>
      <c r="L21" s="9">
        <v>56.814</v>
      </c>
      <c r="M21" s="9">
        <v>0.03</v>
      </c>
      <c r="N21" s="9">
        <v>71.099999999999994</v>
      </c>
      <c r="O21" s="9">
        <v>46</v>
      </c>
      <c r="P21" s="9">
        <v>37.00506</v>
      </c>
      <c r="Q21" s="9">
        <v>-119.6994</v>
      </c>
      <c r="R21" s="9">
        <v>745.4</v>
      </c>
      <c r="S21">
        <f t="shared" si="0"/>
        <v>371.35399999999998</v>
      </c>
      <c r="T21">
        <v>502.46</v>
      </c>
    </row>
    <row r="22" spans="1:20" x14ac:dyDescent="0.3">
      <c r="A22" s="10">
        <v>44419</v>
      </c>
      <c r="B22" s="11">
        <v>0.37844907407407408</v>
      </c>
      <c r="C22" s="9">
        <v>0</v>
      </c>
      <c r="D22" s="9" t="s">
        <v>20</v>
      </c>
      <c r="E22" s="9">
        <v>141.096</v>
      </c>
      <c r="F22" s="9">
        <v>141.03</v>
      </c>
      <c r="G22" s="9">
        <v>52.489400000000003</v>
      </c>
      <c r="H22" s="9">
        <v>72.599999999999994</v>
      </c>
      <c r="I22" s="9">
        <v>47.5</v>
      </c>
      <c r="J22" s="9">
        <v>48.2</v>
      </c>
      <c r="K22" s="9">
        <v>5.19</v>
      </c>
      <c r="L22" s="9">
        <v>61.119</v>
      </c>
      <c r="M22" s="9">
        <v>0.03</v>
      </c>
      <c r="N22" s="9">
        <v>71.3</v>
      </c>
      <c r="O22" s="9">
        <v>46</v>
      </c>
      <c r="P22" s="9">
        <v>37.00506</v>
      </c>
      <c r="Q22" s="9">
        <v>-119.6994</v>
      </c>
      <c r="R22" s="9">
        <v>745.5</v>
      </c>
      <c r="S22">
        <f t="shared" si="0"/>
        <v>361.42999999999995</v>
      </c>
      <c r="T22">
        <v>502.46</v>
      </c>
    </row>
    <row r="23" spans="1:20" x14ac:dyDescent="0.3">
      <c r="A23" s="10">
        <v>44419</v>
      </c>
      <c r="B23" s="11">
        <v>0.37876157407407413</v>
      </c>
      <c r="C23" s="9">
        <v>0</v>
      </c>
      <c r="D23" s="9" t="s">
        <v>20</v>
      </c>
      <c r="E23" s="9">
        <v>150.994</v>
      </c>
      <c r="F23" s="9">
        <v>151.03299999999999</v>
      </c>
      <c r="G23" s="9">
        <v>51.992600000000003</v>
      </c>
      <c r="H23" s="9">
        <v>72.400000000000006</v>
      </c>
      <c r="I23" s="9">
        <v>38.200000000000003</v>
      </c>
      <c r="J23" s="9">
        <v>38.799999999999997</v>
      </c>
      <c r="K23" s="9">
        <v>4.2</v>
      </c>
      <c r="L23" s="9">
        <v>65.456999999999994</v>
      </c>
      <c r="M23" s="9">
        <v>0.03</v>
      </c>
      <c r="N23" s="9">
        <v>71.2</v>
      </c>
      <c r="O23" s="9">
        <v>46</v>
      </c>
      <c r="P23" s="9">
        <v>37.005070000000003</v>
      </c>
      <c r="Q23" s="9">
        <v>-119.6994</v>
      </c>
      <c r="R23" s="9">
        <v>745.4</v>
      </c>
      <c r="S23">
        <f t="shared" si="0"/>
        <v>351.42700000000002</v>
      </c>
      <c r="T23">
        <v>502.46</v>
      </c>
    </row>
    <row r="24" spans="1:20" x14ac:dyDescent="0.3">
      <c r="A24" s="10">
        <v>44419</v>
      </c>
      <c r="B24" s="11">
        <v>0.37939814814814815</v>
      </c>
      <c r="C24" s="9">
        <v>0</v>
      </c>
      <c r="D24" s="9" t="s">
        <v>20</v>
      </c>
      <c r="E24" s="9">
        <v>160.75800000000001</v>
      </c>
      <c r="F24" s="9">
        <v>160.863</v>
      </c>
      <c r="G24" s="9">
        <v>51.803600000000003</v>
      </c>
      <c r="H24" s="9">
        <v>72.599999999999994</v>
      </c>
      <c r="I24" s="9">
        <v>29.9</v>
      </c>
      <c r="J24" s="9">
        <v>30.4</v>
      </c>
      <c r="K24" s="9">
        <v>3.3</v>
      </c>
      <c r="L24" s="9">
        <v>69.718000000000004</v>
      </c>
      <c r="M24" s="9">
        <v>0.03</v>
      </c>
      <c r="N24" s="9">
        <v>71.3</v>
      </c>
      <c r="O24" s="9">
        <v>46</v>
      </c>
      <c r="P24" s="9">
        <v>37.005070000000003</v>
      </c>
      <c r="Q24" s="9">
        <v>-119.6994</v>
      </c>
      <c r="R24" s="9">
        <v>745.5</v>
      </c>
      <c r="S24">
        <f t="shared" si="0"/>
        <v>341.59699999999998</v>
      </c>
      <c r="T24">
        <v>502.46</v>
      </c>
    </row>
    <row r="25" spans="1:20" x14ac:dyDescent="0.3">
      <c r="A25" s="10">
        <v>44419</v>
      </c>
      <c r="B25" s="11">
        <v>0.37999999999999995</v>
      </c>
      <c r="C25" s="9">
        <v>0</v>
      </c>
      <c r="D25" s="9" t="s">
        <v>20</v>
      </c>
      <c r="E25" s="9">
        <v>170.44900000000001</v>
      </c>
      <c r="F25" s="9">
        <v>170.93199999999999</v>
      </c>
      <c r="G25" s="9">
        <v>51.690199999999997</v>
      </c>
      <c r="H25" s="9">
        <v>72.5</v>
      </c>
      <c r="I25" s="9">
        <v>27.9</v>
      </c>
      <c r="J25" s="9">
        <v>28.3</v>
      </c>
      <c r="K25" s="9">
        <v>3.08</v>
      </c>
      <c r="L25" s="9">
        <v>74.082999999999998</v>
      </c>
      <c r="M25" s="9">
        <v>0.03</v>
      </c>
      <c r="N25" s="9">
        <v>71.3</v>
      </c>
      <c r="O25" s="9">
        <v>46</v>
      </c>
      <c r="P25" s="9">
        <v>37.00508</v>
      </c>
      <c r="Q25" s="9">
        <v>-119.6994</v>
      </c>
      <c r="R25" s="9">
        <v>745.5</v>
      </c>
      <c r="S25">
        <f t="shared" si="0"/>
        <v>331.52800000000002</v>
      </c>
      <c r="T25">
        <v>502.46</v>
      </c>
    </row>
    <row r="26" spans="1:20" x14ac:dyDescent="0.3">
      <c r="A26" s="10">
        <v>44419</v>
      </c>
      <c r="B26" s="11">
        <v>0.38033564814814813</v>
      </c>
      <c r="C26" s="9">
        <v>0</v>
      </c>
      <c r="D26" s="9" t="s">
        <v>20</v>
      </c>
      <c r="E26" s="9">
        <v>181.191</v>
      </c>
      <c r="F26" s="9">
        <v>181.19399999999999</v>
      </c>
      <c r="G26" s="9">
        <v>51.627200000000002</v>
      </c>
      <c r="H26" s="9">
        <v>73.5</v>
      </c>
      <c r="I26" s="9">
        <v>23.6</v>
      </c>
      <c r="J26" s="9">
        <v>24</v>
      </c>
      <c r="K26" s="9">
        <v>2.61</v>
      </c>
      <c r="L26" s="9">
        <v>78.531999999999996</v>
      </c>
      <c r="M26" s="9">
        <v>0.03</v>
      </c>
      <c r="N26" s="9">
        <v>72.2</v>
      </c>
      <c r="O26" s="9">
        <v>47</v>
      </c>
      <c r="P26" s="9">
        <v>37.005090000000003</v>
      </c>
      <c r="Q26" s="9">
        <v>-119.6994</v>
      </c>
      <c r="R26" s="9">
        <v>745.5</v>
      </c>
      <c r="S26">
        <f t="shared" si="0"/>
        <v>321.26599999999996</v>
      </c>
      <c r="T26">
        <v>502.46</v>
      </c>
    </row>
    <row r="27" spans="1:20" x14ac:dyDescent="0.3">
      <c r="A27" s="10">
        <v>44419</v>
      </c>
      <c r="B27" s="11">
        <v>0.38060185185185186</v>
      </c>
      <c r="C27" s="9">
        <v>0</v>
      </c>
      <c r="D27" s="9" t="s">
        <v>20</v>
      </c>
      <c r="E27" s="9">
        <v>184.75399999999999</v>
      </c>
      <c r="F27" s="9">
        <v>184.77699999999999</v>
      </c>
      <c r="G27" s="9">
        <v>51.6128</v>
      </c>
      <c r="H27" s="9">
        <v>80.400000000000006</v>
      </c>
      <c r="I27" s="9">
        <v>20.100000000000001</v>
      </c>
      <c r="J27" s="9">
        <v>20.399999999999999</v>
      </c>
      <c r="K27" s="9">
        <v>2.2200000000000002</v>
      </c>
      <c r="L27" s="9">
        <v>80.084999999999994</v>
      </c>
      <c r="M27" s="9">
        <v>0.04</v>
      </c>
      <c r="N27" s="9">
        <v>79</v>
      </c>
      <c r="O27" s="9">
        <v>51</v>
      </c>
      <c r="P27" s="9">
        <v>37.005099999999999</v>
      </c>
      <c r="Q27" s="9">
        <v>-119.6994</v>
      </c>
      <c r="R27" s="9">
        <v>745.5</v>
      </c>
      <c r="S27">
        <f t="shared" si="0"/>
        <v>317.68299999999999</v>
      </c>
      <c r="T27">
        <v>502.46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344D-8E52-4E01-B763-2BDCD509606F}">
  <sheetPr codeName="Sheet78"/>
  <dimension ref="A1:AI26"/>
  <sheetViews>
    <sheetView topLeftCell="S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0.46527777777777773</v>
      </c>
      <c r="C2" t="s">
        <v>20</v>
      </c>
      <c r="D2">
        <v>1.2230000000000001</v>
      </c>
      <c r="E2">
        <v>79.358000000000004</v>
      </c>
      <c r="F2">
        <v>57.1</v>
      </c>
      <c r="G2">
        <v>1.0469999999999999</v>
      </c>
      <c r="H2">
        <v>55.6</v>
      </c>
      <c r="I2">
        <v>108.1</v>
      </c>
      <c r="J2">
        <v>110.5</v>
      </c>
      <c r="K2">
        <v>8.7200000000000006</v>
      </c>
      <c r="L2">
        <v>0.45200000000000001</v>
      </c>
      <c r="M2">
        <v>0.02</v>
      </c>
      <c r="N2">
        <v>55.7</v>
      </c>
      <c r="O2">
        <v>36</v>
      </c>
      <c r="P2">
        <v>8.59</v>
      </c>
      <c r="Q2">
        <v>-107.3</v>
      </c>
      <c r="R2">
        <v>37.005099999999999</v>
      </c>
      <c r="S2">
        <v>-119.6995</v>
      </c>
      <c r="T2">
        <v>148.9</v>
      </c>
      <c r="U2">
        <v>2.4</v>
      </c>
      <c r="V2">
        <v>0</v>
      </c>
      <c r="W2">
        <v>739.1</v>
      </c>
      <c r="X2">
        <v>505.88</v>
      </c>
      <c r="Y2">
        <f>X2-G2</f>
        <v>504.83299999999997</v>
      </c>
      <c r="Z2" s="9">
        <v>233.36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44</v>
      </c>
      <c r="AH2" s="9">
        <v>0.44</v>
      </c>
      <c r="AI2" s="9">
        <v>0</v>
      </c>
    </row>
    <row r="3" spans="1:35" x14ac:dyDescent="0.3">
      <c r="A3" s="2">
        <v>44439</v>
      </c>
      <c r="B3" s="3">
        <v>0.46543981481481483</v>
      </c>
      <c r="C3" t="s">
        <v>20</v>
      </c>
      <c r="D3">
        <v>3.915</v>
      </c>
      <c r="E3">
        <v>79.135000000000005</v>
      </c>
      <c r="F3">
        <v>56.9</v>
      </c>
      <c r="G3">
        <v>3.9159999999999999</v>
      </c>
      <c r="H3">
        <v>55.5</v>
      </c>
      <c r="I3">
        <v>108.3</v>
      </c>
      <c r="J3">
        <v>110.8</v>
      </c>
      <c r="K3">
        <v>8.76</v>
      </c>
      <c r="L3">
        <v>1.6919999999999999</v>
      </c>
      <c r="M3">
        <v>0.02</v>
      </c>
      <c r="N3">
        <v>55.7</v>
      </c>
      <c r="O3">
        <v>36</v>
      </c>
      <c r="P3">
        <v>8.6300000000000008</v>
      </c>
      <c r="Q3">
        <v>-109.5</v>
      </c>
      <c r="R3">
        <v>37.005099999999999</v>
      </c>
      <c r="S3">
        <v>-119.6995</v>
      </c>
      <c r="T3">
        <v>149.4</v>
      </c>
      <c r="U3">
        <v>2.4</v>
      </c>
      <c r="V3">
        <v>0</v>
      </c>
      <c r="W3">
        <v>739.1</v>
      </c>
      <c r="X3">
        <v>505.88</v>
      </c>
      <c r="Y3">
        <f t="shared" ref="Y3:Y26" si="0">X3-G3</f>
        <v>501.964</v>
      </c>
    </row>
    <row r="4" spans="1:35" x14ac:dyDescent="0.3">
      <c r="A4" s="2">
        <v>44439</v>
      </c>
      <c r="B4" s="3">
        <v>0.46563657407407405</v>
      </c>
      <c r="C4" t="s">
        <v>20</v>
      </c>
      <c r="D4">
        <v>7.0629999999999997</v>
      </c>
      <c r="E4">
        <v>78.715000000000003</v>
      </c>
      <c r="F4">
        <v>56.6</v>
      </c>
      <c r="G4">
        <v>6.9989999999999997</v>
      </c>
      <c r="H4">
        <v>55.4</v>
      </c>
      <c r="I4">
        <v>108.9</v>
      </c>
      <c r="J4">
        <v>111.4</v>
      </c>
      <c r="K4">
        <v>8.84</v>
      </c>
      <c r="L4">
        <v>3.0249999999999999</v>
      </c>
      <c r="M4">
        <v>0.02</v>
      </c>
      <c r="N4">
        <v>55.5</v>
      </c>
      <c r="O4">
        <v>36</v>
      </c>
      <c r="P4">
        <v>8.66</v>
      </c>
      <c r="Q4">
        <v>-111.4</v>
      </c>
      <c r="R4">
        <v>37.005099999999999</v>
      </c>
      <c r="S4">
        <v>-119.6995</v>
      </c>
      <c r="T4">
        <v>149.5</v>
      </c>
      <c r="U4">
        <v>2.39</v>
      </c>
      <c r="V4">
        <v>0</v>
      </c>
      <c r="W4">
        <v>739.1</v>
      </c>
      <c r="X4">
        <v>505.88</v>
      </c>
      <c r="Y4">
        <f t="shared" si="0"/>
        <v>498.88099999999997</v>
      </c>
    </row>
    <row r="5" spans="1:35" x14ac:dyDescent="0.3">
      <c r="A5" s="2">
        <v>44439</v>
      </c>
      <c r="B5" s="3">
        <v>0.46575231481481483</v>
      </c>
      <c r="C5" t="s">
        <v>20</v>
      </c>
      <c r="D5">
        <v>9.9779999999999998</v>
      </c>
      <c r="E5">
        <v>78.513999999999996</v>
      </c>
      <c r="F5">
        <v>56.4</v>
      </c>
      <c r="G5">
        <v>10.006</v>
      </c>
      <c r="H5">
        <v>55.4</v>
      </c>
      <c r="I5">
        <v>109.1</v>
      </c>
      <c r="J5">
        <v>111.5</v>
      </c>
      <c r="K5">
        <v>8.8699999999999992</v>
      </c>
      <c r="L5">
        <v>4.3239999999999998</v>
      </c>
      <c r="M5">
        <v>0.02</v>
      </c>
      <c r="N5">
        <v>55.5</v>
      </c>
      <c r="O5">
        <v>36</v>
      </c>
      <c r="P5">
        <v>8.67</v>
      </c>
      <c r="Q5">
        <v>-112</v>
      </c>
      <c r="R5">
        <v>37.005099999999999</v>
      </c>
      <c r="S5">
        <v>-119.6995</v>
      </c>
      <c r="T5">
        <v>149.4</v>
      </c>
      <c r="U5">
        <v>2.38</v>
      </c>
      <c r="V5">
        <v>0</v>
      </c>
      <c r="W5">
        <v>739.1</v>
      </c>
      <c r="X5">
        <v>505.88</v>
      </c>
      <c r="Y5">
        <f t="shared" si="0"/>
        <v>495.87400000000002</v>
      </c>
    </row>
    <row r="6" spans="1:35" x14ac:dyDescent="0.3">
      <c r="A6" s="2">
        <v>44439</v>
      </c>
      <c r="B6" s="3">
        <v>0.46585648148148145</v>
      </c>
      <c r="C6" t="s">
        <v>20</v>
      </c>
      <c r="D6">
        <v>13.061</v>
      </c>
      <c r="E6">
        <v>78.38</v>
      </c>
      <c r="F6">
        <v>56.3</v>
      </c>
      <c r="G6">
        <v>13.055999999999999</v>
      </c>
      <c r="H6">
        <v>55.4</v>
      </c>
      <c r="I6">
        <v>109</v>
      </c>
      <c r="J6">
        <v>111.5</v>
      </c>
      <c r="K6">
        <v>8.8800000000000008</v>
      </c>
      <c r="L6">
        <v>5.6420000000000003</v>
      </c>
      <c r="M6">
        <v>0.02</v>
      </c>
      <c r="N6">
        <v>55.4</v>
      </c>
      <c r="O6">
        <v>36</v>
      </c>
      <c r="P6">
        <v>8.68</v>
      </c>
      <c r="Q6">
        <v>-112.3</v>
      </c>
      <c r="R6">
        <v>37.005099999999999</v>
      </c>
      <c r="S6">
        <v>-119.6995</v>
      </c>
      <c r="T6">
        <v>149</v>
      </c>
      <c r="U6">
        <v>2.38</v>
      </c>
      <c r="V6">
        <v>0</v>
      </c>
      <c r="W6">
        <v>739</v>
      </c>
      <c r="X6">
        <v>505.88</v>
      </c>
      <c r="Y6">
        <f t="shared" si="0"/>
        <v>492.82400000000001</v>
      </c>
    </row>
    <row r="7" spans="1:35" x14ac:dyDescent="0.3">
      <c r="A7" s="2">
        <v>44439</v>
      </c>
      <c r="B7" s="3">
        <v>0.46598379629629627</v>
      </c>
      <c r="C7" t="s">
        <v>20</v>
      </c>
      <c r="D7">
        <v>15.879</v>
      </c>
      <c r="E7">
        <v>78.296000000000006</v>
      </c>
      <c r="F7">
        <v>56.2</v>
      </c>
      <c r="G7">
        <v>14.659000000000001</v>
      </c>
      <c r="H7">
        <v>55.4</v>
      </c>
      <c r="I7">
        <v>108.8</v>
      </c>
      <c r="J7">
        <v>111.3</v>
      </c>
      <c r="K7">
        <v>8.8699999999999992</v>
      </c>
      <c r="L7">
        <v>6.335</v>
      </c>
      <c r="M7">
        <v>0.02</v>
      </c>
      <c r="N7">
        <v>55.4</v>
      </c>
      <c r="O7">
        <v>36</v>
      </c>
      <c r="P7">
        <v>8.68</v>
      </c>
      <c r="Q7">
        <v>-112.4</v>
      </c>
      <c r="R7">
        <v>37.005099999999999</v>
      </c>
      <c r="S7">
        <v>-119.6995</v>
      </c>
      <c r="T7">
        <v>148.69999999999999</v>
      </c>
      <c r="U7">
        <v>2.38</v>
      </c>
      <c r="V7">
        <v>0</v>
      </c>
      <c r="W7">
        <v>739</v>
      </c>
      <c r="X7">
        <v>505.88</v>
      </c>
      <c r="Y7">
        <f t="shared" si="0"/>
        <v>491.221</v>
      </c>
    </row>
    <row r="8" spans="1:35" x14ac:dyDescent="0.3">
      <c r="A8" s="2">
        <v>44439</v>
      </c>
      <c r="B8" s="3">
        <v>0.46609953703703705</v>
      </c>
      <c r="C8" t="s">
        <v>20</v>
      </c>
      <c r="D8">
        <v>18.956</v>
      </c>
      <c r="E8">
        <v>77.899000000000001</v>
      </c>
      <c r="F8">
        <v>55.2</v>
      </c>
      <c r="G8">
        <v>18.917999999999999</v>
      </c>
      <c r="H8">
        <v>54.7</v>
      </c>
      <c r="I8">
        <v>108.1</v>
      </c>
      <c r="J8">
        <v>110.5</v>
      </c>
      <c r="K8">
        <v>8.84</v>
      </c>
      <c r="L8">
        <v>8.1760000000000002</v>
      </c>
      <c r="M8">
        <v>0.02</v>
      </c>
      <c r="N8">
        <v>54.7</v>
      </c>
      <c r="O8">
        <v>36</v>
      </c>
      <c r="P8">
        <v>8.42</v>
      </c>
      <c r="Q8">
        <v>-97.2</v>
      </c>
      <c r="R8">
        <v>37.005099999999999</v>
      </c>
      <c r="S8">
        <v>-119.6994</v>
      </c>
      <c r="T8">
        <v>148.9</v>
      </c>
      <c r="U8">
        <v>2.38</v>
      </c>
      <c r="V8">
        <v>0</v>
      </c>
      <c r="W8">
        <v>739</v>
      </c>
      <c r="X8">
        <v>505.88</v>
      </c>
      <c r="Y8">
        <f t="shared" si="0"/>
        <v>486.96199999999999</v>
      </c>
    </row>
    <row r="9" spans="1:35" x14ac:dyDescent="0.3">
      <c r="A9" s="2">
        <v>44439</v>
      </c>
      <c r="B9" s="3">
        <v>0.46642361111111108</v>
      </c>
      <c r="C9" t="s">
        <v>20</v>
      </c>
      <c r="D9">
        <v>22.018000000000001</v>
      </c>
      <c r="E9">
        <v>73.204999999999998</v>
      </c>
      <c r="F9">
        <v>40</v>
      </c>
      <c r="G9">
        <v>21.873000000000001</v>
      </c>
      <c r="H9">
        <v>41.8</v>
      </c>
      <c r="I9">
        <v>99.6</v>
      </c>
      <c r="J9">
        <v>101.9</v>
      </c>
      <c r="K9">
        <v>8.56</v>
      </c>
      <c r="L9">
        <v>9.4600000000000009</v>
      </c>
      <c r="M9">
        <v>0.02</v>
      </c>
      <c r="N9">
        <v>41.6</v>
      </c>
      <c r="O9">
        <v>27</v>
      </c>
      <c r="P9">
        <v>7.57</v>
      </c>
      <c r="Q9">
        <v>-47.9</v>
      </c>
      <c r="R9">
        <v>37.005099999999999</v>
      </c>
      <c r="S9">
        <v>-119.6994</v>
      </c>
      <c r="T9">
        <v>149.19999999999999</v>
      </c>
      <c r="U9">
        <v>2.38</v>
      </c>
      <c r="V9">
        <v>0</v>
      </c>
      <c r="W9">
        <v>739.1</v>
      </c>
      <c r="X9">
        <v>505.88</v>
      </c>
      <c r="Y9">
        <f t="shared" si="0"/>
        <v>484.00700000000001</v>
      </c>
    </row>
    <row r="10" spans="1:35" x14ac:dyDescent="0.3">
      <c r="A10" s="2">
        <v>44439</v>
      </c>
      <c r="B10" s="3">
        <v>0.46672453703703703</v>
      </c>
      <c r="C10" t="s">
        <v>20</v>
      </c>
      <c r="D10">
        <v>32.01</v>
      </c>
      <c r="E10">
        <v>69.009</v>
      </c>
      <c r="F10">
        <v>36</v>
      </c>
      <c r="G10">
        <v>32.045999999999999</v>
      </c>
      <c r="H10">
        <v>39.6</v>
      </c>
      <c r="I10">
        <v>77.8</v>
      </c>
      <c r="J10">
        <v>79.599999999999994</v>
      </c>
      <c r="K10">
        <v>6.99</v>
      </c>
      <c r="L10">
        <v>13.866</v>
      </c>
      <c r="M10">
        <v>0.02</v>
      </c>
      <c r="N10">
        <v>39.299999999999997</v>
      </c>
      <c r="O10">
        <v>26</v>
      </c>
      <c r="P10">
        <v>7.28</v>
      </c>
      <c r="Q10">
        <v>-31.3</v>
      </c>
      <c r="R10">
        <v>37.005110000000002</v>
      </c>
      <c r="S10">
        <v>-119.6994</v>
      </c>
      <c r="T10">
        <v>149.5</v>
      </c>
      <c r="U10">
        <v>2.37</v>
      </c>
      <c r="V10">
        <v>0</v>
      </c>
      <c r="W10">
        <v>739.1</v>
      </c>
      <c r="X10">
        <v>505.88</v>
      </c>
      <c r="Y10">
        <f t="shared" si="0"/>
        <v>473.834</v>
      </c>
    </row>
    <row r="11" spans="1:35" x14ac:dyDescent="0.3">
      <c r="A11" s="2">
        <v>44439</v>
      </c>
      <c r="B11" s="3">
        <v>0.46736111111111112</v>
      </c>
      <c r="C11" t="s">
        <v>20</v>
      </c>
      <c r="D11">
        <v>41.966999999999999</v>
      </c>
      <c r="E11">
        <v>66.977000000000004</v>
      </c>
      <c r="F11">
        <v>34.5</v>
      </c>
      <c r="G11">
        <v>41.216000000000001</v>
      </c>
      <c r="H11">
        <v>39</v>
      </c>
      <c r="I11">
        <v>67.8</v>
      </c>
      <c r="J11">
        <v>69.3</v>
      </c>
      <c r="K11">
        <v>6.23</v>
      </c>
      <c r="L11">
        <v>17.838000000000001</v>
      </c>
      <c r="M11">
        <v>0.02</v>
      </c>
      <c r="N11">
        <v>38.6</v>
      </c>
      <c r="O11">
        <v>25</v>
      </c>
      <c r="P11">
        <v>6.88</v>
      </c>
      <c r="Q11">
        <v>-8.1999999999999993</v>
      </c>
      <c r="R11">
        <v>37.005139999999997</v>
      </c>
      <c r="S11">
        <v>-119.6994</v>
      </c>
      <c r="T11">
        <v>148.5</v>
      </c>
      <c r="U11">
        <v>2.36</v>
      </c>
      <c r="V11">
        <v>0</v>
      </c>
      <c r="W11">
        <v>739.1</v>
      </c>
      <c r="X11">
        <v>505.88</v>
      </c>
      <c r="Y11">
        <f t="shared" si="0"/>
        <v>464.66399999999999</v>
      </c>
    </row>
    <row r="12" spans="1:35" x14ac:dyDescent="0.3">
      <c r="A12" s="2">
        <v>44439</v>
      </c>
      <c r="B12" s="3">
        <v>0.46777777777777779</v>
      </c>
      <c r="C12" t="s">
        <v>20</v>
      </c>
      <c r="D12">
        <v>51.953000000000003</v>
      </c>
      <c r="E12">
        <v>65.936000000000007</v>
      </c>
      <c r="F12">
        <v>33.6</v>
      </c>
      <c r="G12">
        <v>52.524999999999999</v>
      </c>
      <c r="H12">
        <v>38.5</v>
      </c>
      <c r="I12">
        <v>76.3</v>
      </c>
      <c r="J12">
        <v>78</v>
      </c>
      <c r="K12">
        <v>7.1</v>
      </c>
      <c r="L12">
        <v>22.736000000000001</v>
      </c>
      <c r="M12">
        <v>0.02</v>
      </c>
      <c r="N12">
        <v>38.1</v>
      </c>
      <c r="O12">
        <v>25</v>
      </c>
      <c r="P12">
        <v>6.83</v>
      </c>
      <c r="Q12">
        <v>-5.6</v>
      </c>
      <c r="R12">
        <v>37.00515</v>
      </c>
      <c r="S12">
        <v>-119.6994</v>
      </c>
      <c r="T12">
        <v>148.1</v>
      </c>
      <c r="U12">
        <v>2.37</v>
      </c>
      <c r="V12">
        <v>0</v>
      </c>
      <c r="W12">
        <v>739.1</v>
      </c>
      <c r="X12">
        <v>505.88</v>
      </c>
      <c r="Y12">
        <f t="shared" si="0"/>
        <v>453.35500000000002</v>
      </c>
    </row>
    <row r="13" spans="1:35" x14ac:dyDescent="0.3">
      <c r="A13" s="2">
        <v>44439</v>
      </c>
      <c r="B13" s="3">
        <v>0.46810185185185182</v>
      </c>
      <c r="C13" t="s">
        <v>20</v>
      </c>
      <c r="D13">
        <v>61.996000000000002</v>
      </c>
      <c r="E13">
        <v>64.864000000000004</v>
      </c>
      <c r="F13">
        <v>36.200000000000003</v>
      </c>
      <c r="G13">
        <v>61.930999999999997</v>
      </c>
      <c r="H13">
        <v>42.1</v>
      </c>
      <c r="I13">
        <v>58.5</v>
      </c>
      <c r="J13">
        <v>59.8</v>
      </c>
      <c r="K13">
        <v>5.5</v>
      </c>
      <c r="L13">
        <v>26.81</v>
      </c>
      <c r="M13">
        <v>0.02</v>
      </c>
      <c r="N13">
        <v>41.6</v>
      </c>
      <c r="O13">
        <v>27</v>
      </c>
      <c r="P13">
        <v>6.75</v>
      </c>
      <c r="Q13">
        <v>-1</v>
      </c>
      <c r="R13">
        <v>37.005159999999997</v>
      </c>
      <c r="S13">
        <v>-119.6994</v>
      </c>
      <c r="T13">
        <v>148.5</v>
      </c>
      <c r="U13">
        <v>2.33</v>
      </c>
      <c r="V13">
        <v>0</v>
      </c>
      <c r="W13">
        <v>739.1</v>
      </c>
      <c r="X13">
        <v>505.88</v>
      </c>
      <c r="Y13">
        <f t="shared" si="0"/>
        <v>443.94900000000001</v>
      </c>
    </row>
    <row r="14" spans="1:35" x14ac:dyDescent="0.3">
      <c r="A14" s="2">
        <v>44439</v>
      </c>
      <c r="B14" s="3">
        <v>0.46839120370370368</v>
      </c>
      <c r="C14" t="s">
        <v>20</v>
      </c>
      <c r="D14">
        <v>72.179000000000002</v>
      </c>
      <c r="E14">
        <v>62.591999999999999</v>
      </c>
      <c r="F14">
        <v>40.6</v>
      </c>
      <c r="G14">
        <v>72.147000000000006</v>
      </c>
      <c r="H14">
        <v>48.5</v>
      </c>
      <c r="I14">
        <v>47.9</v>
      </c>
      <c r="J14">
        <v>49</v>
      </c>
      <c r="K14">
        <v>4.63</v>
      </c>
      <c r="L14">
        <v>31.24</v>
      </c>
      <c r="M14">
        <v>0.02</v>
      </c>
      <c r="N14">
        <v>47.9</v>
      </c>
      <c r="O14">
        <v>31</v>
      </c>
      <c r="P14">
        <v>6.64</v>
      </c>
      <c r="Q14">
        <v>5.0999999999999996</v>
      </c>
      <c r="R14">
        <v>37.005159999999997</v>
      </c>
      <c r="S14">
        <v>-119.6994</v>
      </c>
      <c r="T14">
        <v>149.1</v>
      </c>
      <c r="U14">
        <v>2.2200000000000002</v>
      </c>
      <c r="V14">
        <v>0</v>
      </c>
      <c r="W14">
        <v>739.1</v>
      </c>
      <c r="X14">
        <v>505.88</v>
      </c>
      <c r="Y14">
        <f t="shared" si="0"/>
        <v>433.733</v>
      </c>
    </row>
    <row r="15" spans="1:35" x14ac:dyDescent="0.3">
      <c r="A15" s="2">
        <v>44439</v>
      </c>
      <c r="B15" s="3">
        <v>0.46878472222222217</v>
      </c>
      <c r="C15" t="s">
        <v>20</v>
      </c>
      <c r="D15">
        <v>81.903999999999996</v>
      </c>
      <c r="E15">
        <v>59.473999999999997</v>
      </c>
      <c r="F15">
        <v>45.2</v>
      </c>
      <c r="G15">
        <v>81.933000000000007</v>
      </c>
      <c r="H15">
        <v>56.4</v>
      </c>
      <c r="I15">
        <v>45.7</v>
      </c>
      <c r="J15">
        <v>46.7</v>
      </c>
      <c r="K15">
        <v>4.57</v>
      </c>
      <c r="L15">
        <v>35.488</v>
      </c>
      <c r="M15">
        <v>0.03</v>
      </c>
      <c r="N15">
        <v>55.5</v>
      </c>
      <c r="O15">
        <v>36</v>
      </c>
      <c r="P15">
        <v>6.62</v>
      </c>
      <c r="Q15">
        <v>6.2</v>
      </c>
      <c r="R15">
        <v>37.005159999999997</v>
      </c>
      <c r="S15">
        <v>-119.6995</v>
      </c>
      <c r="T15">
        <v>149.4</v>
      </c>
      <c r="U15">
        <v>2.3199999999999998</v>
      </c>
      <c r="V15">
        <v>0</v>
      </c>
      <c r="W15">
        <v>739.1</v>
      </c>
      <c r="X15">
        <v>505.88</v>
      </c>
      <c r="Y15">
        <f t="shared" si="0"/>
        <v>423.947</v>
      </c>
    </row>
    <row r="16" spans="1:35" x14ac:dyDescent="0.3">
      <c r="A16" s="2">
        <v>44439</v>
      </c>
      <c r="B16" s="3">
        <v>0.46907407407407403</v>
      </c>
      <c r="C16" t="s">
        <v>20</v>
      </c>
      <c r="D16">
        <v>92.036000000000001</v>
      </c>
      <c r="E16">
        <v>57.280999999999999</v>
      </c>
      <c r="F16">
        <v>48.8</v>
      </c>
      <c r="G16">
        <v>92.043000000000006</v>
      </c>
      <c r="H16">
        <v>62.7</v>
      </c>
      <c r="I16">
        <v>50.6</v>
      </c>
      <c r="J16">
        <v>51.8</v>
      </c>
      <c r="K16">
        <v>5.21</v>
      </c>
      <c r="L16">
        <v>39.875</v>
      </c>
      <c r="M16">
        <v>0.03</v>
      </c>
      <c r="N16">
        <v>61.7</v>
      </c>
      <c r="O16">
        <v>40</v>
      </c>
      <c r="P16">
        <v>6.66</v>
      </c>
      <c r="Q16">
        <v>3.7</v>
      </c>
      <c r="R16">
        <v>37.005159999999997</v>
      </c>
      <c r="S16">
        <v>-119.6995</v>
      </c>
      <c r="T16">
        <v>150.4</v>
      </c>
      <c r="U16">
        <v>2.33</v>
      </c>
      <c r="V16">
        <v>0</v>
      </c>
      <c r="W16">
        <v>739.1</v>
      </c>
      <c r="X16">
        <v>505.88</v>
      </c>
      <c r="Y16">
        <f t="shared" si="0"/>
        <v>413.83699999999999</v>
      </c>
    </row>
    <row r="17" spans="1:25" x14ac:dyDescent="0.3">
      <c r="A17" s="2">
        <v>44439</v>
      </c>
      <c r="B17" s="3">
        <v>0.46936342592592589</v>
      </c>
      <c r="C17" t="s">
        <v>20</v>
      </c>
      <c r="D17">
        <v>102.111</v>
      </c>
      <c r="E17">
        <v>56.381</v>
      </c>
      <c r="F17">
        <v>50.5</v>
      </c>
      <c r="G17">
        <v>102.121</v>
      </c>
      <c r="H17">
        <v>65.7</v>
      </c>
      <c r="I17">
        <v>54.6</v>
      </c>
      <c r="J17">
        <v>55.8</v>
      </c>
      <c r="K17">
        <v>5.68</v>
      </c>
      <c r="L17">
        <v>44.244</v>
      </c>
      <c r="M17">
        <v>0.03</v>
      </c>
      <c r="N17">
        <v>64.599999999999994</v>
      </c>
      <c r="O17">
        <v>42</v>
      </c>
      <c r="P17">
        <v>6.71</v>
      </c>
      <c r="Q17">
        <v>0.8</v>
      </c>
      <c r="R17">
        <v>37.00515</v>
      </c>
      <c r="S17">
        <v>-119.6995</v>
      </c>
      <c r="T17">
        <v>151.1</v>
      </c>
      <c r="U17">
        <v>2.23</v>
      </c>
      <c r="V17">
        <v>0</v>
      </c>
      <c r="W17">
        <v>739.1</v>
      </c>
      <c r="X17">
        <v>505.88</v>
      </c>
      <c r="Y17">
        <f t="shared" si="0"/>
        <v>403.75900000000001</v>
      </c>
    </row>
    <row r="18" spans="1:25" x14ac:dyDescent="0.3">
      <c r="A18" s="2">
        <v>44439</v>
      </c>
      <c r="B18" s="3">
        <v>0.46959490740740745</v>
      </c>
      <c r="C18" t="s">
        <v>20</v>
      </c>
      <c r="D18">
        <v>111.95099999999999</v>
      </c>
      <c r="E18">
        <v>55.573999999999998</v>
      </c>
      <c r="F18">
        <v>51.7</v>
      </c>
      <c r="G18">
        <v>112.56100000000001</v>
      </c>
      <c r="H18">
        <v>68</v>
      </c>
      <c r="I18">
        <v>55.9</v>
      </c>
      <c r="J18">
        <v>57.2</v>
      </c>
      <c r="K18">
        <v>5.88</v>
      </c>
      <c r="L18">
        <v>48.771000000000001</v>
      </c>
      <c r="M18">
        <v>0.03</v>
      </c>
      <c r="N18">
        <v>66.8</v>
      </c>
      <c r="O18">
        <v>43</v>
      </c>
      <c r="P18">
        <v>6.74</v>
      </c>
      <c r="Q18">
        <v>-0.8</v>
      </c>
      <c r="R18">
        <v>37.00515</v>
      </c>
      <c r="S18">
        <v>-119.6995</v>
      </c>
      <c r="T18">
        <v>150.80000000000001</v>
      </c>
      <c r="U18">
        <v>2.31</v>
      </c>
      <c r="V18">
        <v>0</v>
      </c>
      <c r="W18">
        <v>739.1</v>
      </c>
      <c r="X18">
        <v>505.88</v>
      </c>
      <c r="Y18">
        <f t="shared" si="0"/>
        <v>393.31899999999996</v>
      </c>
    </row>
    <row r="19" spans="1:25" x14ac:dyDescent="0.3">
      <c r="A19" s="2">
        <v>44439</v>
      </c>
      <c r="B19" s="3">
        <v>0.46978009259259257</v>
      </c>
      <c r="C19" t="s">
        <v>20</v>
      </c>
      <c r="D19">
        <v>122.13</v>
      </c>
      <c r="E19">
        <v>55.076000000000001</v>
      </c>
      <c r="F19">
        <v>52</v>
      </c>
      <c r="G19">
        <v>121.242</v>
      </c>
      <c r="H19">
        <v>68.900000000000006</v>
      </c>
      <c r="I19">
        <v>56.2</v>
      </c>
      <c r="J19">
        <v>57.4</v>
      </c>
      <c r="K19">
        <v>5.94</v>
      </c>
      <c r="L19">
        <v>52.533999999999999</v>
      </c>
      <c r="M19">
        <v>0.03</v>
      </c>
      <c r="N19">
        <v>67.8</v>
      </c>
      <c r="O19">
        <v>44</v>
      </c>
      <c r="P19">
        <v>6.76</v>
      </c>
      <c r="Q19">
        <v>-1.8</v>
      </c>
      <c r="R19">
        <v>37.005139999999997</v>
      </c>
      <c r="S19">
        <v>-119.6995</v>
      </c>
      <c r="T19">
        <v>150.1</v>
      </c>
      <c r="U19">
        <v>2.29</v>
      </c>
      <c r="V19">
        <v>0</v>
      </c>
      <c r="W19">
        <v>739.1</v>
      </c>
      <c r="X19">
        <v>505.88</v>
      </c>
      <c r="Y19">
        <f t="shared" si="0"/>
        <v>384.63799999999998</v>
      </c>
    </row>
    <row r="20" spans="1:25" x14ac:dyDescent="0.3">
      <c r="A20" s="2">
        <v>44439</v>
      </c>
      <c r="B20" s="3">
        <v>0.47001157407407407</v>
      </c>
      <c r="C20" t="s">
        <v>20</v>
      </c>
      <c r="D20">
        <v>131.97300000000001</v>
      </c>
      <c r="E20">
        <v>54.417999999999999</v>
      </c>
      <c r="F20">
        <v>52.6</v>
      </c>
      <c r="G20">
        <v>132.16999999999999</v>
      </c>
      <c r="H20">
        <v>70.400000000000006</v>
      </c>
      <c r="I20">
        <v>55.7</v>
      </c>
      <c r="J20">
        <v>57</v>
      </c>
      <c r="K20">
        <v>5.94</v>
      </c>
      <c r="L20">
        <v>57.271999999999998</v>
      </c>
      <c r="M20">
        <v>0.03</v>
      </c>
      <c r="N20">
        <v>69.2</v>
      </c>
      <c r="O20">
        <v>45</v>
      </c>
      <c r="P20">
        <v>6.77</v>
      </c>
      <c r="Q20">
        <v>-2.2999999999999998</v>
      </c>
      <c r="R20">
        <v>37.005139999999997</v>
      </c>
      <c r="S20">
        <v>-119.6995</v>
      </c>
      <c r="T20">
        <v>150.80000000000001</v>
      </c>
      <c r="U20">
        <v>2.23</v>
      </c>
      <c r="V20">
        <v>0</v>
      </c>
      <c r="W20">
        <v>739.1</v>
      </c>
      <c r="X20">
        <v>505.88</v>
      </c>
      <c r="Y20">
        <f t="shared" si="0"/>
        <v>373.71000000000004</v>
      </c>
    </row>
    <row r="21" spans="1:25" x14ac:dyDescent="0.3">
      <c r="A21" s="2">
        <v>44439</v>
      </c>
      <c r="B21" s="3">
        <v>0.47024305555555551</v>
      </c>
      <c r="C21" t="s">
        <v>20</v>
      </c>
      <c r="D21">
        <v>142.05799999999999</v>
      </c>
      <c r="E21">
        <v>53.555</v>
      </c>
      <c r="F21">
        <v>52.8</v>
      </c>
      <c r="G21">
        <v>140.92599999999999</v>
      </c>
      <c r="H21">
        <v>71.5</v>
      </c>
      <c r="I21">
        <v>50.6</v>
      </c>
      <c r="J21">
        <v>51.7</v>
      </c>
      <c r="K21">
        <v>5.45</v>
      </c>
      <c r="L21">
        <v>61.07</v>
      </c>
      <c r="M21">
        <v>0.03</v>
      </c>
      <c r="N21">
        <v>70.3</v>
      </c>
      <c r="O21">
        <v>46</v>
      </c>
      <c r="P21">
        <v>6.77</v>
      </c>
      <c r="Q21">
        <v>-2.6</v>
      </c>
      <c r="R21">
        <v>37.005139999999997</v>
      </c>
      <c r="S21">
        <v>-119.6995</v>
      </c>
      <c r="T21">
        <v>151.6</v>
      </c>
      <c r="U21">
        <v>2.2799999999999998</v>
      </c>
      <c r="V21">
        <v>0</v>
      </c>
      <c r="W21">
        <v>739.1</v>
      </c>
      <c r="X21">
        <v>505.88</v>
      </c>
      <c r="Y21">
        <f t="shared" si="0"/>
        <v>364.95400000000001</v>
      </c>
    </row>
    <row r="22" spans="1:25" x14ac:dyDescent="0.3">
      <c r="A22" s="2">
        <v>44439</v>
      </c>
      <c r="B22" s="3">
        <v>0.47038194444444442</v>
      </c>
      <c r="C22" t="s">
        <v>20</v>
      </c>
      <c r="D22">
        <v>151.81299999999999</v>
      </c>
      <c r="E22">
        <v>52.895000000000003</v>
      </c>
      <c r="F22">
        <v>52.5</v>
      </c>
      <c r="G22">
        <v>152.166</v>
      </c>
      <c r="H22">
        <v>71.8</v>
      </c>
      <c r="I22">
        <v>43.1</v>
      </c>
      <c r="J22">
        <v>44.1</v>
      </c>
      <c r="K22">
        <v>4.68</v>
      </c>
      <c r="L22">
        <v>65.944000000000003</v>
      </c>
      <c r="M22">
        <v>0.03</v>
      </c>
      <c r="N22">
        <v>70.599999999999994</v>
      </c>
      <c r="O22">
        <v>46</v>
      </c>
      <c r="P22">
        <v>6.75</v>
      </c>
      <c r="Q22">
        <v>-1.4</v>
      </c>
      <c r="R22">
        <v>37.005139999999997</v>
      </c>
      <c r="S22">
        <v>-119.6995</v>
      </c>
      <c r="T22">
        <v>150.80000000000001</v>
      </c>
      <c r="U22">
        <v>2.25</v>
      </c>
      <c r="V22">
        <v>0</v>
      </c>
      <c r="W22">
        <v>739.1</v>
      </c>
      <c r="X22">
        <v>505.88</v>
      </c>
      <c r="Y22">
        <f t="shared" si="0"/>
        <v>353.714</v>
      </c>
    </row>
    <row r="23" spans="1:25" x14ac:dyDescent="0.3">
      <c r="A23" s="2">
        <v>44439</v>
      </c>
      <c r="B23" s="3">
        <v>0.47061342592592598</v>
      </c>
      <c r="C23" t="s">
        <v>20</v>
      </c>
      <c r="D23">
        <v>161.94800000000001</v>
      </c>
      <c r="E23">
        <v>52.171999999999997</v>
      </c>
      <c r="F23">
        <v>52.2</v>
      </c>
      <c r="G23">
        <v>161.71899999999999</v>
      </c>
      <c r="H23">
        <v>72.099999999999994</v>
      </c>
      <c r="I23">
        <v>33.1</v>
      </c>
      <c r="J23">
        <v>33.9</v>
      </c>
      <c r="K23">
        <v>3.64</v>
      </c>
      <c r="L23">
        <v>70.087999999999994</v>
      </c>
      <c r="M23">
        <v>0.03</v>
      </c>
      <c r="N23">
        <v>70.900000000000006</v>
      </c>
      <c r="O23">
        <v>46</v>
      </c>
      <c r="P23">
        <v>6.67</v>
      </c>
      <c r="Q23">
        <v>2.6</v>
      </c>
      <c r="R23">
        <v>37.005139999999997</v>
      </c>
      <c r="S23">
        <v>-119.6995</v>
      </c>
      <c r="T23">
        <v>151.80000000000001</v>
      </c>
      <c r="U23">
        <v>2.2000000000000002</v>
      </c>
      <c r="V23">
        <v>0</v>
      </c>
      <c r="W23">
        <v>739.1</v>
      </c>
      <c r="X23">
        <v>505.88</v>
      </c>
      <c r="Y23">
        <f t="shared" si="0"/>
        <v>344.161</v>
      </c>
    </row>
    <row r="24" spans="1:25" x14ac:dyDescent="0.3">
      <c r="A24" s="2">
        <v>44439</v>
      </c>
      <c r="B24" s="3">
        <v>0.47118055555555555</v>
      </c>
      <c r="C24" t="s">
        <v>20</v>
      </c>
      <c r="D24">
        <v>172.02500000000001</v>
      </c>
      <c r="E24">
        <v>51.87</v>
      </c>
      <c r="F24">
        <v>52.5</v>
      </c>
      <c r="G24">
        <v>172.46700000000001</v>
      </c>
      <c r="H24">
        <v>72.8</v>
      </c>
      <c r="I24">
        <v>20.6</v>
      </c>
      <c r="J24">
        <v>21.1</v>
      </c>
      <c r="K24">
        <v>2.27</v>
      </c>
      <c r="L24">
        <v>74.748000000000005</v>
      </c>
      <c r="M24">
        <v>0.03</v>
      </c>
      <c r="N24">
        <v>71.599999999999994</v>
      </c>
      <c r="O24">
        <v>47</v>
      </c>
      <c r="P24">
        <v>6.6</v>
      </c>
      <c r="Q24">
        <v>6.5</v>
      </c>
      <c r="R24">
        <v>37.005130000000001</v>
      </c>
      <c r="S24">
        <v>-119.6995</v>
      </c>
      <c r="T24">
        <v>150.5</v>
      </c>
      <c r="U24">
        <v>2.2799999999999998</v>
      </c>
      <c r="V24">
        <v>0</v>
      </c>
      <c r="W24">
        <v>739</v>
      </c>
      <c r="X24">
        <v>505.88</v>
      </c>
      <c r="Y24">
        <f t="shared" si="0"/>
        <v>333.41300000000001</v>
      </c>
    </row>
    <row r="25" spans="1:25" x14ac:dyDescent="0.3">
      <c r="A25" s="2">
        <v>44439</v>
      </c>
      <c r="B25" s="3">
        <v>0.47144675925925927</v>
      </c>
      <c r="C25" t="s">
        <v>20</v>
      </c>
      <c r="D25">
        <v>181.88200000000001</v>
      </c>
      <c r="E25">
        <v>51.79</v>
      </c>
      <c r="F25">
        <v>53</v>
      </c>
      <c r="G25">
        <v>181.92500000000001</v>
      </c>
      <c r="H25">
        <v>73.7</v>
      </c>
      <c r="I25">
        <v>14.8</v>
      </c>
      <c r="J25">
        <v>15.1</v>
      </c>
      <c r="K25">
        <v>1.63</v>
      </c>
      <c r="L25">
        <v>78.847999999999999</v>
      </c>
      <c r="M25">
        <v>0.03</v>
      </c>
      <c r="N25">
        <v>72.400000000000006</v>
      </c>
      <c r="O25">
        <v>47</v>
      </c>
      <c r="P25">
        <v>6.57</v>
      </c>
      <c r="Q25">
        <v>8.1999999999999993</v>
      </c>
      <c r="R25">
        <v>37.005130000000001</v>
      </c>
      <c r="S25">
        <v>-119.6995</v>
      </c>
      <c r="T25">
        <v>151.5</v>
      </c>
      <c r="U25">
        <v>2.21</v>
      </c>
      <c r="V25">
        <v>0</v>
      </c>
      <c r="W25">
        <v>739.1</v>
      </c>
      <c r="X25">
        <v>505.88</v>
      </c>
      <c r="Y25">
        <f t="shared" si="0"/>
        <v>323.95499999999998</v>
      </c>
    </row>
    <row r="26" spans="1:25" x14ac:dyDescent="0.3">
      <c r="A26" s="2">
        <v>44439</v>
      </c>
      <c r="B26" s="3">
        <v>0.47209490740740739</v>
      </c>
      <c r="C26" t="s">
        <v>20</v>
      </c>
      <c r="D26">
        <v>191.00299999999999</v>
      </c>
      <c r="E26">
        <v>51.743000000000002</v>
      </c>
      <c r="F26">
        <v>55.5</v>
      </c>
      <c r="G26">
        <v>191.49199999999999</v>
      </c>
      <c r="H26">
        <v>77.099999999999994</v>
      </c>
      <c r="I26">
        <v>5.6</v>
      </c>
      <c r="J26">
        <v>5.8</v>
      </c>
      <c r="K26">
        <v>0.62</v>
      </c>
      <c r="L26">
        <v>82.995000000000005</v>
      </c>
      <c r="M26">
        <v>0.04</v>
      </c>
      <c r="N26">
        <v>75.8</v>
      </c>
      <c r="O26">
        <v>49</v>
      </c>
      <c r="P26">
        <v>6.54</v>
      </c>
      <c r="Q26">
        <v>9.9</v>
      </c>
      <c r="R26">
        <v>37.005119999999998</v>
      </c>
      <c r="S26">
        <v>-119.6995</v>
      </c>
      <c r="T26">
        <v>151.19999999999999</v>
      </c>
      <c r="U26">
        <v>2.34</v>
      </c>
      <c r="V26">
        <v>0</v>
      </c>
      <c r="W26">
        <v>739.1</v>
      </c>
      <c r="X26">
        <v>505.88</v>
      </c>
      <c r="Y26">
        <f t="shared" si="0"/>
        <v>314.38800000000003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7AF6-E322-49EA-8C2C-C9CB609FA15A}">
  <sheetPr codeName="Sheet79"/>
  <dimension ref="A1:AF44"/>
  <sheetViews>
    <sheetView topLeftCell="L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2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102</v>
      </c>
      <c r="S1" t="s">
        <v>104</v>
      </c>
      <c r="T1" t="s">
        <v>35</v>
      </c>
      <c r="U1" t="s">
        <v>52</v>
      </c>
      <c r="V1" t="s">
        <v>26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44456</v>
      </c>
      <c r="B2" s="3">
        <v>0.44800925925925927</v>
      </c>
      <c r="C2" t="s">
        <v>20</v>
      </c>
      <c r="D2">
        <v>0.24399999999999999</v>
      </c>
      <c r="E2">
        <v>77.144000000000005</v>
      </c>
      <c r="F2">
        <v>54</v>
      </c>
      <c r="G2">
        <v>0.24299999999999999</v>
      </c>
      <c r="H2">
        <v>53.9</v>
      </c>
      <c r="I2">
        <v>114.9</v>
      </c>
      <c r="J2">
        <v>117.5</v>
      </c>
      <c r="K2">
        <v>9.48</v>
      </c>
      <c r="L2">
        <v>0.105</v>
      </c>
      <c r="M2">
        <v>0.02</v>
      </c>
      <c r="N2">
        <v>53.9</v>
      </c>
      <c r="O2">
        <v>35</v>
      </c>
      <c r="P2">
        <v>37.005209999999998</v>
      </c>
      <c r="Q2">
        <v>-119.6995</v>
      </c>
      <c r="R2">
        <v>152</v>
      </c>
      <c r="S2">
        <v>0</v>
      </c>
      <c r="T2">
        <v>745.1</v>
      </c>
      <c r="U2">
        <v>514.19000000000005</v>
      </c>
      <c r="V2">
        <f>U2-G2</f>
        <v>513.947</v>
      </c>
      <c r="W2">
        <v>259.83600000000001</v>
      </c>
      <c r="X2">
        <v>3.8</v>
      </c>
      <c r="Y2">
        <v>2793</v>
      </c>
      <c r="Z2">
        <v>0</v>
      </c>
      <c r="AA2">
        <v>646</v>
      </c>
      <c r="AB2">
        <v>0</v>
      </c>
      <c r="AC2">
        <v>256</v>
      </c>
      <c r="AD2">
        <v>34</v>
      </c>
      <c r="AE2">
        <v>0.32</v>
      </c>
      <c r="AF2">
        <v>0</v>
      </c>
    </row>
    <row r="3" spans="1:32" x14ac:dyDescent="0.3">
      <c r="A3" s="2">
        <v>44456</v>
      </c>
      <c r="B3" s="3">
        <v>0.44829861111111113</v>
      </c>
      <c r="C3" t="s">
        <v>20</v>
      </c>
      <c r="D3">
        <v>2.081</v>
      </c>
      <c r="E3">
        <v>77.165000000000006</v>
      </c>
      <c r="F3">
        <v>54</v>
      </c>
      <c r="G3">
        <v>0.33800000000000002</v>
      </c>
      <c r="H3">
        <v>53.9</v>
      </c>
      <c r="I3">
        <v>115.1</v>
      </c>
      <c r="J3">
        <v>117.8</v>
      </c>
      <c r="K3">
        <v>9.5</v>
      </c>
      <c r="L3">
        <v>0.14599999999999999</v>
      </c>
      <c r="M3">
        <v>0.02</v>
      </c>
      <c r="N3">
        <v>53.9</v>
      </c>
      <c r="O3">
        <v>35</v>
      </c>
      <c r="P3">
        <v>37.005200000000002</v>
      </c>
      <c r="Q3">
        <v>-119.6996</v>
      </c>
      <c r="R3">
        <v>153.1</v>
      </c>
      <c r="S3">
        <v>0</v>
      </c>
      <c r="T3">
        <v>745.1</v>
      </c>
      <c r="U3">
        <v>514.19000000000005</v>
      </c>
      <c r="V3">
        <f t="shared" ref="V3:V44" si="0">U3-G3</f>
        <v>513.85200000000009</v>
      </c>
    </row>
    <row r="4" spans="1:32" x14ac:dyDescent="0.3">
      <c r="A4" s="2">
        <v>44456</v>
      </c>
      <c r="B4" s="3">
        <v>0.44877314814814812</v>
      </c>
      <c r="C4" t="s">
        <v>20</v>
      </c>
      <c r="D4">
        <v>4.351</v>
      </c>
      <c r="E4">
        <v>76.724000000000004</v>
      </c>
      <c r="F4">
        <v>53.3</v>
      </c>
      <c r="G4">
        <v>4.3209999999999997</v>
      </c>
      <c r="H4">
        <v>53.5</v>
      </c>
      <c r="I4">
        <v>113.9</v>
      </c>
      <c r="J4">
        <v>116.5</v>
      </c>
      <c r="K4">
        <v>9.44</v>
      </c>
      <c r="L4">
        <v>1.8680000000000001</v>
      </c>
      <c r="M4">
        <v>0.02</v>
      </c>
      <c r="N4">
        <v>53.4</v>
      </c>
      <c r="O4">
        <v>35</v>
      </c>
      <c r="P4">
        <v>37.005180000000003</v>
      </c>
      <c r="Q4">
        <v>-119.6996</v>
      </c>
      <c r="R4">
        <v>153.80000000000001</v>
      </c>
      <c r="S4">
        <v>0</v>
      </c>
      <c r="T4">
        <v>745.1</v>
      </c>
      <c r="U4">
        <v>514.19000000000005</v>
      </c>
      <c r="V4">
        <f t="shared" si="0"/>
        <v>509.86900000000003</v>
      </c>
    </row>
    <row r="5" spans="1:32" x14ac:dyDescent="0.3">
      <c r="A5" s="2">
        <v>44456</v>
      </c>
      <c r="B5" s="3">
        <v>0.44905092592592594</v>
      </c>
      <c r="C5" t="s">
        <v>20</v>
      </c>
      <c r="D5">
        <v>7.1260000000000003</v>
      </c>
      <c r="E5">
        <v>76.742000000000004</v>
      </c>
      <c r="F5">
        <v>53.3</v>
      </c>
      <c r="G5">
        <v>7.0670000000000002</v>
      </c>
      <c r="H5">
        <v>53.4</v>
      </c>
      <c r="I5">
        <v>113.8</v>
      </c>
      <c r="J5">
        <v>116.3</v>
      </c>
      <c r="K5">
        <v>9.42</v>
      </c>
      <c r="L5">
        <v>3.0550000000000002</v>
      </c>
      <c r="M5">
        <v>0.02</v>
      </c>
      <c r="N5">
        <v>53.4</v>
      </c>
      <c r="O5">
        <v>35</v>
      </c>
      <c r="P5">
        <v>37.00517</v>
      </c>
      <c r="Q5">
        <v>-119.6996</v>
      </c>
      <c r="R5">
        <v>153.6</v>
      </c>
      <c r="S5">
        <v>0</v>
      </c>
      <c r="T5">
        <v>745.1</v>
      </c>
      <c r="U5">
        <v>514.19000000000005</v>
      </c>
      <c r="V5">
        <f t="shared" si="0"/>
        <v>507.12300000000005</v>
      </c>
    </row>
    <row r="6" spans="1:32" x14ac:dyDescent="0.3">
      <c r="A6" s="2">
        <v>44456</v>
      </c>
      <c r="B6" s="3">
        <v>0.45228009259259255</v>
      </c>
      <c r="C6" t="s">
        <v>20</v>
      </c>
      <c r="D6">
        <v>3.0979999999999999</v>
      </c>
      <c r="E6">
        <v>77.180000000000007</v>
      </c>
      <c r="F6">
        <v>54</v>
      </c>
      <c r="G6">
        <v>3.218</v>
      </c>
      <c r="H6">
        <v>53.9</v>
      </c>
      <c r="I6">
        <v>115.5</v>
      </c>
      <c r="J6">
        <v>118.1</v>
      </c>
      <c r="K6">
        <v>9.5299999999999994</v>
      </c>
      <c r="L6">
        <v>1.391</v>
      </c>
      <c r="M6">
        <v>0.02</v>
      </c>
      <c r="N6">
        <v>53.9</v>
      </c>
      <c r="O6">
        <v>35</v>
      </c>
      <c r="P6">
        <v>37.005180000000003</v>
      </c>
      <c r="Q6">
        <v>-119.6996</v>
      </c>
      <c r="R6">
        <v>151.1</v>
      </c>
      <c r="S6">
        <v>0</v>
      </c>
      <c r="T6">
        <v>745.1</v>
      </c>
      <c r="U6">
        <v>514.19000000000005</v>
      </c>
      <c r="V6">
        <f t="shared" si="0"/>
        <v>510.97200000000004</v>
      </c>
    </row>
    <row r="7" spans="1:32" x14ac:dyDescent="0.3">
      <c r="A7" s="2">
        <v>44456</v>
      </c>
      <c r="B7" s="3">
        <v>0.45249999999999996</v>
      </c>
      <c r="C7" t="s">
        <v>20</v>
      </c>
      <c r="D7">
        <v>5.9889999999999999</v>
      </c>
      <c r="E7">
        <v>76.945999999999998</v>
      </c>
      <c r="F7">
        <v>53.7</v>
      </c>
      <c r="G7">
        <v>5.9539999999999997</v>
      </c>
      <c r="H7">
        <v>53.8</v>
      </c>
      <c r="I7">
        <v>115.3</v>
      </c>
      <c r="J7">
        <v>117.9</v>
      </c>
      <c r="K7">
        <v>9.5299999999999994</v>
      </c>
      <c r="L7">
        <v>2.5739999999999998</v>
      </c>
      <c r="M7">
        <v>0.02</v>
      </c>
      <c r="N7">
        <v>53.8</v>
      </c>
      <c r="O7">
        <v>35</v>
      </c>
      <c r="P7">
        <v>37.005180000000003</v>
      </c>
      <c r="Q7">
        <v>-119.6996</v>
      </c>
      <c r="R7">
        <v>151.5</v>
      </c>
      <c r="S7">
        <v>0</v>
      </c>
      <c r="T7">
        <v>745.1</v>
      </c>
      <c r="U7">
        <v>514.19000000000005</v>
      </c>
      <c r="V7">
        <f t="shared" si="0"/>
        <v>508.23600000000005</v>
      </c>
    </row>
    <row r="8" spans="1:32" x14ac:dyDescent="0.3">
      <c r="A8" s="2">
        <v>44456</v>
      </c>
      <c r="B8" s="3">
        <v>0.45324074074074078</v>
      </c>
      <c r="C8" t="s">
        <v>20</v>
      </c>
      <c r="D8">
        <v>12.45</v>
      </c>
      <c r="E8">
        <v>76.424000000000007</v>
      </c>
      <c r="F8">
        <v>53.1</v>
      </c>
      <c r="G8">
        <v>12.37</v>
      </c>
      <c r="H8">
        <v>53.4</v>
      </c>
      <c r="I8">
        <v>113.6</v>
      </c>
      <c r="J8">
        <v>116.2</v>
      </c>
      <c r="K8">
        <v>9.44</v>
      </c>
      <c r="L8">
        <v>5.3470000000000004</v>
      </c>
      <c r="M8">
        <v>0.02</v>
      </c>
      <c r="N8">
        <v>53.4</v>
      </c>
      <c r="O8">
        <v>35</v>
      </c>
      <c r="P8">
        <v>37.00517</v>
      </c>
      <c r="Q8">
        <v>-119.69970000000001</v>
      </c>
      <c r="R8">
        <v>150.6</v>
      </c>
      <c r="S8">
        <v>0</v>
      </c>
      <c r="T8">
        <v>745.1</v>
      </c>
      <c r="U8">
        <v>514.19000000000005</v>
      </c>
      <c r="V8">
        <f t="shared" si="0"/>
        <v>501.82000000000005</v>
      </c>
    </row>
    <row r="9" spans="1:32" x14ac:dyDescent="0.3">
      <c r="A9" s="2">
        <v>44456</v>
      </c>
      <c r="B9" s="3">
        <v>0.45343749999999999</v>
      </c>
      <c r="C9" t="s">
        <v>20</v>
      </c>
      <c r="D9">
        <v>15.670999999999999</v>
      </c>
      <c r="E9">
        <v>76.352000000000004</v>
      </c>
      <c r="F9">
        <v>53</v>
      </c>
      <c r="G9">
        <v>15.696</v>
      </c>
      <c r="H9">
        <v>53.4</v>
      </c>
      <c r="I9">
        <v>113.2</v>
      </c>
      <c r="J9">
        <v>115.8</v>
      </c>
      <c r="K9">
        <v>9.42</v>
      </c>
      <c r="L9">
        <v>6.7850000000000001</v>
      </c>
      <c r="M9">
        <v>0.02</v>
      </c>
      <c r="N9">
        <v>53.4</v>
      </c>
      <c r="O9">
        <v>35</v>
      </c>
      <c r="P9">
        <v>37.00517</v>
      </c>
      <c r="Q9">
        <v>-119.6996</v>
      </c>
      <c r="R9">
        <v>150.80000000000001</v>
      </c>
      <c r="S9">
        <v>0</v>
      </c>
      <c r="T9">
        <v>745.2</v>
      </c>
      <c r="U9">
        <v>514.19000000000005</v>
      </c>
      <c r="V9">
        <f t="shared" si="0"/>
        <v>498.49400000000003</v>
      </c>
    </row>
    <row r="10" spans="1:32" x14ac:dyDescent="0.3">
      <c r="A10" s="2">
        <v>44456</v>
      </c>
      <c r="B10" s="3">
        <v>0.45383101851851854</v>
      </c>
      <c r="C10" t="s">
        <v>20</v>
      </c>
      <c r="D10">
        <v>18.527999999999999</v>
      </c>
      <c r="E10">
        <v>76.215999999999994</v>
      </c>
      <c r="F10">
        <v>53</v>
      </c>
      <c r="G10">
        <v>18.503</v>
      </c>
      <c r="H10">
        <v>53.5</v>
      </c>
      <c r="I10">
        <v>113</v>
      </c>
      <c r="J10">
        <v>115.6</v>
      </c>
      <c r="K10">
        <v>9.41</v>
      </c>
      <c r="L10">
        <v>7.9989999999999997</v>
      </c>
      <c r="M10">
        <v>0.02</v>
      </c>
      <c r="N10">
        <v>53.4</v>
      </c>
      <c r="O10">
        <v>35</v>
      </c>
      <c r="P10">
        <v>37.00517</v>
      </c>
      <c r="Q10">
        <v>-119.6996</v>
      </c>
      <c r="R10">
        <v>150.80000000000001</v>
      </c>
      <c r="S10">
        <v>0</v>
      </c>
      <c r="T10">
        <v>745.1</v>
      </c>
      <c r="U10">
        <v>514.19000000000005</v>
      </c>
      <c r="V10">
        <f t="shared" si="0"/>
        <v>495.68700000000007</v>
      </c>
    </row>
    <row r="11" spans="1:32" x14ac:dyDescent="0.3">
      <c r="A11" s="2">
        <v>44456</v>
      </c>
      <c r="B11" s="3">
        <v>0.45394675925925926</v>
      </c>
      <c r="C11" t="s">
        <v>20</v>
      </c>
      <c r="D11">
        <v>21.844000000000001</v>
      </c>
      <c r="E11">
        <v>73.962999999999994</v>
      </c>
      <c r="F11">
        <v>51.6</v>
      </c>
      <c r="G11">
        <v>21.896999999999998</v>
      </c>
      <c r="H11">
        <v>53.5</v>
      </c>
      <c r="I11">
        <v>106.4</v>
      </c>
      <c r="J11">
        <v>108.8</v>
      </c>
      <c r="K11">
        <v>9.06</v>
      </c>
      <c r="L11">
        <v>9.4689999999999994</v>
      </c>
      <c r="M11">
        <v>0.02</v>
      </c>
      <c r="N11">
        <v>53.3</v>
      </c>
      <c r="O11">
        <v>35</v>
      </c>
      <c r="P11">
        <v>37.005180000000003</v>
      </c>
      <c r="Q11">
        <v>-119.6996</v>
      </c>
      <c r="R11">
        <v>152.80000000000001</v>
      </c>
      <c r="S11">
        <v>0</v>
      </c>
      <c r="T11">
        <v>745.1</v>
      </c>
      <c r="U11">
        <v>514.19000000000005</v>
      </c>
      <c r="V11">
        <f t="shared" si="0"/>
        <v>492.29300000000006</v>
      </c>
    </row>
    <row r="12" spans="1:32" x14ac:dyDescent="0.3">
      <c r="A12" s="2">
        <v>44456</v>
      </c>
      <c r="B12" s="3">
        <v>0.45425925925925931</v>
      </c>
      <c r="C12" t="s">
        <v>20</v>
      </c>
      <c r="D12">
        <v>23.638999999999999</v>
      </c>
      <c r="E12">
        <v>71.343000000000004</v>
      </c>
      <c r="F12">
        <v>42.5</v>
      </c>
      <c r="G12">
        <v>23.68</v>
      </c>
      <c r="H12">
        <v>45.4</v>
      </c>
      <c r="I12">
        <v>93.7</v>
      </c>
      <c r="J12">
        <v>95.8</v>
      </c>
      <c r="K12">
        <v>8.1999999999999993</v>
      </c>
      <c r="L12">
        <v>10.243</v>
      </c>
      <c r="M12">
        <v>0.02</v>
      </c>
      <c r="N12">
        <v>45.2</v>
      </c>
      <c r="O12">
        <v>29</v>
      </c>
      <c r="P12">
        <v>37.00517</v>
      </c>
      <c r="Q12">
        <v>-119.6996</v>
      </c>
      <c r="R12">
        <v>152.1</v>
      </c>
      <c r="S12">
        <v>0</v>
      </c>
      <c r="T12">
        <v>745.1</v>
      </c>
      <c r="U12">
        <v>514.19000000000005</v>
      </c>
      <c r="V12">
        <f t="shared" si="0"/>
        <v>490.51000000000005</v>
      </c>
    </row>
    <row r="13" spans="1:32" x14ac:dyDescent="0.3">
      <c r="A13" s="2">
        <v>44456</v>
      </c>
      <c r="B13" s="3">
        <v>0.45466435185185183</v>
      </c>
      <c r="C13" t="s">
        <v>20</v>
      </c>
      <c r="D13">
        <v>27.042000000000002</v>
      </c>
      <c r="E13">
        <v>70.435000000000002</v>
      </c>
      <c r="F13">
        <v>38</v>
      </c>
      <c r="G13">
        <v>27.045000000000002</v>
      </c>
      <c r="H13">
        <v>41.2</v>
      </c>
      <c r="I13">
        <v>82.9</v>
      </c>
      <c r="J13">
        <v>84.8</v>
      </c>
      <c r="K13">
        <v>7.34</v>
      </c>
      <c r="L13">
        <v>11.7</v>
      </c>
      <c r="M13">
        <v>0.02</v>
      </c>
      <c r="N13">
        <v>40.9</v>
      </c>
      <c r="O13">
        <v>27</v>
      </c>
      <c r="P13">
        <v>37.00517</v>
      </c>
      <c r="Q13">
        <v>-119.69970000000001</v>
      </c>
      <c r="R13">
        <v>153.30000000000001</v>
      </c>
      <c r="S13">
        <v>0</v>
      </c>
      <c r="T13">
        <v>745.2</v>
      </c>
      <c r="U13">
        <v>514.19000000000005</v>
      </c>
      <c r="V13">
        <f t="shared" si="0"/>
        <v>487.14500000000004</v>
      </c>
    </row>
    <row r="14" spans="1:32" x14ac:dyDescent="0.3">
      <c r="A14" s="2">
        <v>44456</v>
      </c>
      <c r="B14" s="3">
        <v>0.45503472222222219</v>
      </c>
      <c r="C14" t="s">
        <v>20</v>
      </c>
      <c r="D14">
        <v>31.009</v>
      </c>
      <c r="E14">
        <v>69.894999999999996</v>
      </c>
      <c r="F14">
        <v>37.5</v>
      </c>
      <c r="G14">
        <v>31.004000000000001</v>
      </c>
      <c r="H14">
        <v>40.799999999999997</v>
      </c>
      <c r="I14">
        <v>80.099999999999994</v>
      </c>
      <c r="J14">
        <v>81.900000000000006</v>
      </c>
      <c r="K14">
        <v>7.13</v>
      </c>
      <c r="L14">
        <v>13.414</v>
      </c>
      <c r="M14">
        <v>0.02</v>
      </c>
      <c r="N14">
        <v>40.5</v>
      </c>
      <c r="O14">
        <v>26</v>
      </c>
      <c r="P14">
        <v>37.005159999999997</v>
      </c>
      <c r="Q14">
        <v>-119.69970000000001</v>
      </c>
      <c r="R14">
        <v>153.69999999999999</v>
      </c>
      <c r="S14">
        <v>0</v>
      </c>
      <c r="T14">
        <v>745.1</v>
      </c>
      <c r="U14">
        <v>514.19000000000005</v>
      </c>
      <c r="V14">
        <f t="shared" si="0"/>
        <v>483.18600000000004</v>
      </c>
    </row>
    <row r="15" spans="1:32" x14ac:dyDescent="0.3">
      <c r="A15" s="2">
        <v>44456</v>
      </c>
      <c r="B15" s="3">
        <v>0.45531250000000001</v>
      </c>
      <c r="C15" t="s">
        <v>20</v>
      </c>
      <c r="D15">
        <v>31.652000000000001</v>
      </c>
      <c r="E15">
        <v>69.349000000000004</v>
      </c>
      <c r="F15">
        <v>37.299999999999997</v>
      </c>
      <c r="G15">
        <v>31.385000000000002</v>
      </c>
      <c r="H15">
        <v>40.9</v>
      </c>
      <c r="I15">
        <v>80.7</v>
      </c>
      <c r="J15">
        <v>82.5</v>
      </c>
      <c r="K15">
        <v>7.23</v>
      </c>
      <c r="L15">
        <v>13.58</v>
      </c>
      <c r="M15">
        <v>0.02</v>
      </c>
      <c r="N15">
        <v>40.6</v>
      </c>
      <c r="O15">
        <v>26</v>
      </c>
      <c r="P15">
        <v>37.005159999999997</v>
      </c>
      <c r="Q15">
        <v>-119.69970000000001</v>
      </c>
      <c r="R15">
        <v>153.9</v>
      </c>
      <c r="S15">
        <v>0</v>
      </c>
      <c r="T15">
        <v>745.1</v>
      </c>
      <c r="U15">
        <v>514.19000000000005</v>
      </c>
      <c r="V15">
        <f t="shared" si="0"/>
        <v>482.80500000000006</v>
      </c>
    </row>
    <row r="16" spans="1:32" x14ac:dyDescent="0.3">
      <c r="A16" s="2">
        <v>44456</v>
      </c>
      <c r="B16" s="3">
        <v>0.45548611111111109</v>
      </c>
      <c r="C16" t="s">
        <v>20</v>
      </c>
      <c r="D16">
        <v>36.738999999999997</v>
      </c>
      <c r="E16">
        <v>69.14</v>
      </c>
      <c r="F16">
        <v>36.9</v>
      </c>
      <c r="G16">
        <v>34.854999999999997</v>
      </c>
      <c r="H16">
        <v>40.6</v>
      </c>
      <c r="I16">
        <v>82.7</v>
      </c>
      <c r="J16">
        <v>84.6</v>
      </c>
      <c r="K16">
        <v>7.43</v>
      </c>
      <c r="L16">
        <v>15.082000000000001</v>
      </c>
      <c r="M16">
        <v>0.02</v>
      </c>
      <c r="N16">
        <v>40.299999999999997</v>
      </c>
      <c r="O16">
        <v>26</v>
      </c>
      <c r="P16">
        <v>37.00517</v>
      </c>
      <c r="Q16">
        <v>-119.69970000000001</v>
      </c>
      <c r="R16">
        <v>153.5</v>
      </c>
      <c r="S16">
        <v>0</v>
      </c>
      <c r="T16">
        <v>745.1</v>
      </c>
      <c r="U16">
        <v>514.19000000000005</v>
      </c>
      <c r="V16">
        <f t="shared" si="0"/>
        <v>479.33500000000004</v>
      </c>
    </row>
    <row r="17" spans="1:22" x14ac:dyDescent="0.3">
      <c r="A17" s="2">
        <v>44456</v>
      </c>
      <c r="B17" s="3">
        <v>0.45567129629629632</v>
      </c>
      <c r="C17" t="s">
        <v>20</v>
      </c>
      <c r="D17">
        <v>39.655000000000001</v>
      </c>
      <c r="E17">
        <v>68.879000000000005</v>
      </c>
      <c r="F17">
        <v>36.9</v>
      </c>
      <c r="G17">
        <v>39.616</v>
      </c>
      <c r="H17">
        <v>40.700000000000003</v>
      </c>
      <c r="I17">
        <v>82.7</v>
      </c>
      <c r="J17">
        <v>84.6</v>
      </c>
      <c r="K17">
        <v>7.44</v>
      </c>
      <c r="L17">
        <v>17.141999999999999</v>
      </c>
      <c r="M17">
        <v>0.02</v>
      </c>
      <c r="N17">
        <v>40.299999999999997</v>
      </c>
      <c r="O17">
        <v>26</v>
      </c>
      <c r="P17">
        <v>37.00517</v>
      </c>
      <c r="Q17">
        <v>-119.6996</v>
      </c>
      <c r="R17">
        <v>154.5</v>
      </c>
      <c r="S17">
        <v>0</v>
      </c>
      <c r="T17">
        <v>745.1</v>
      </c>
      <c r="U17">
        <v>514.19000000000005</v>
      </c>
      <c r="V17">
        <f t="shared" si="0"/>
        <v>474.57400000000007</v>
      </c>
    </row>
    <row r="18" spans="1:22" x14ac:dyDescent="0.3">
      <c r="A18" s="2">
        <v>44456</v>
      </c>
      <c r="B18" s="3">
        <v>0.4558680555555556</v>
      </c>
      <c r="C18" t="s">
        <v>20</v>
      </c>
      <c r="D18">
        <v>42.826000000000001</v>
      </c>
      <c r="E18">
        <v>68.495999999999995</v>
      </c>
      <c r="F18">
        <v>36.299999999999997</v>
      </c>
      <c r="G18">
        <v>42.843000000000004</v>
      </c>
      <c r="H18">
        <v>40.299999999999997</v>
      </c>
      <c r="I18">
        <v>79.5</v>
      </c>
      <c r="J18">
        <v>81.3</v>
      </c>
      <c r="K18">
        <v>7.19</v>
      </c>
      <c r="L18">
        <v>18.539000000000001</v>
      </c>
      <c r="M18">
        <v>0.02</v>
      </c>
      <c r="N18">
        <v>39.9</v>
      </c>
      <c r="O18">
        <v>26</v>
      </c>
      <c r="P18">
        <v>37.00517</v>
      </c>
      <c r="Q18">
        <v>-119.6996</v>
      </c>
      <c r="R18">
        <v>154.9</v>
      </c>
      <c r="S18">
        <v>0</v>
      </c>
      <c r="T18">
        <v>745.1</v>
      </c>
      <c r="U18">
        <v>514.19000000000005</v>
      </c>
      <c r="V18">
        <f t="shared" si="0"/>
        <v>471.34700000000004</v>
      </c>
    </row>
    <row r="19" spans="1:22" x14ac:dyDescent="0.3">
      <c r="A19" s="2">
        <v>44456</v>
      </c>
      <c r="B19" s="3">
        <v>0.45607638888888885</v>
      </c>
      <c r="C19" t="s">
        <v>20</v>
      </c>
      <c r="D19">
        <v>45.673000000000002</v>
      </c>
      <c r="E19">
        <v>68.224000000000004</v>
      </c>
      <c r="F19">
        <v>36</v>
      </c>
      <c r="G19">
        <v>45.719000000000001</v>
      </c>
      <c r="H19">
        <v>40.1</v>
      </c>
      <c r="I19">
        <v>77</v>
      </c>
      <c r="J19">
        <v>78.7</v>
      </c>
      <c r="K19">
        <v>6.98</v>
      </c>
      <c r="L19">
        <v>19.783999999999999</v>
      </c>
      <c r="M19">
        <v>0.02</v>
      </c>
      <c r="N19">
        <v>39.700000000000003</v>
      </c>
      <c r="O19">
        <v>26</v>
      </c>
      <c r="P19">
        <v>37.00517</v>
      </c>
      <c r="Q19">
        <v>-119.6996</v>
      </c>
      <c r="R19">
        <v>154.5</v>
      </c>
      <c r="S19">
        <v>0</v>
      </c>
      <c r="T19">
        <v>745.1</v>
      </c>
      <c r="U19">
        <v>514.19000000000005</v>
      </c>
      <c r="V19">
        <f t="shared" si="0"/>
        <v>468.47100000000006</v>
      </c>
    </row>
    <row r="20" spans="1:22" x14ac:dyDescent="0.3">
      <c r="A20" s="2">
        <v>44456</v>
      </c>
      <c r="B20" s="3">
        <v>0.45635416666666667</v>
      </c>
      <c r="C20" t="s">
        <v>20</v>
      </c>
      <c r="D20">
        <v>48.348999999999997</v>
      </c>
      <c r="E20">
        <v>67.777000000000001</v>
      </c>
      <c r="F20">
        <v>36</v>
      </c>
      <c r="G20">
        <v>48.350999999999999</v>
      </c>
      <c r="H20">
        <v>40.299999999999997</v>
      </c>
      <c r="I20">
        <v>78.900000000000006</v>
      </c>
      <c r="J20">
        <v>80.7</v>
      </c>
      <c r="K20">
        <v>7.19</v>
      </c>
      <c r="L20">
        <v>20.925000000000001</v>
      </c>
      <c r="M20">
        <v>0.02</v>
      </c>
      <c r="N20">
        <v>39.9</v>
      </c>
      <c r="O20">
        <v>26</v>
      </c>
      <c r="P20">
        <v>37.005180000000003</v>
      </c>
      <c r="Q20">
        <v>-119.6996</v>
      </c>
      <c r="R20">
        <v>155</v>
      </c>
      <c r="S20">
        <v>0</v>
      </c>
      <c r="T20">
        <v>745.1</v>
      </c>
      <c r="U20">
        <v>514.19000000000005</v>
      </c>
      <c r="V20">
        <f t="shared" si="0"/>
        <v>465.83900000000006</v>
      </c>
    </row>
    <row r="21" spans="1:22" x14ac:dyDescent="0.3">
      <c r="A21" s="2">
        <v>44456</v>
      </c>
      <c r="B21" s="3">
        <v>0.45648148148148149</v>
      </c>
      <c r="C21" t="s">
        <v>20</v>
      </c>
      <c r="D21">
        <v>51.009</v>
      </c>
      <c r="E21">
        <v>67.674999999999997</v>
      </c>
      <c r="F21">
        <v>35.6</v>
      </c>
      <c r="G21">
        <v>50.929000000000002</v>
      </c>
      <c r="H21">
        <v>39.9</v>
      </c>
      <c r="I21">
        <v>78.3</v>
      </c>
      <c r="J21">
        <v>80.099999999999994</v>
      </c>
      <c r="K21">
        <v>7.15</v>
      </c>
      <c r="L21">
        <v>22.041</v>
      </c>
      <c r="M21">
        <v>0.02</v>
      </c>
      <c r="N21">
        <v>39.5</v>
      </c>
      <c r="O21">
        <v>26</v>
      </c>
      <c r="P21">
        <v>37.005189999999999</v>
      </c>
      <c r="Q21">
        <v>-119.6996</v>
      </c>
      <c r="R21">
        <v>155.19999999999999</v>
      </c>
      <c r="S21">
        <v>0</v>
      </c>
      <c r="T21">
        <v>745.2</v>
      </c>
      <c r="U21">
        <v>514.19000000000005</v>
      </c>
      <c r="V21">
        <f t="shared" si="0"/>
        <v>463.26100000000008</v>
      </c>
    </row>
    <row r="22" spans="1:22" x14ac:dyDescent="0.3">
      <c r="A22" s="2">
        <v>44456</v>
      </c>
      <c r="B22" s="3">
        <v>0.45671296296296293</v>
      </c>
      <c r="C22" t="s">
        <v>20</v>
      </c>
      <c r="D22">
        <v>54.222999999999999</v>
      </c>
      <c r="E22">
        <v>67.412999999999997</v>
      </c>
      <c r="F22">
        <v>34.5</v>
      </c>
      <c r="G22">
        <v>54.228000000000002</v>
      </c>
      <c r="H22">
        <v>38.700000000000003</v>
      </c>
      <c r="I22">
        <v>74.8</v>
      </c>
      <c r="J22">
        <v>76.5</v>
      </c>
      <c r="K22">
        <v>6.85</v>
      </c>
      <c r="L22">
        <v>23.469000000000001</v>
      </c>
      <c r="M22">
        <v>0.02</v>
      </c>
      <c r="N22">
        <v>38.4</v>
      </c>
      <c r="O22">
        <v>25</v>
      </c>
      <c r="P22">
        <v>37.00517</v>
      </c>
      <c r="Q22">
        <v>-119.6996</v>
      </c>
      <c r="R22">
        <v>155.30000000000001</v>
      </c>
      <c r="S22">
        <v>0</v>
      </c>
      <c r="T22">
        <v>745.2</v>
      </c>
      <c r="U22">
        <v>514.19000000000005</v>
      </c>
      <c r="V22">
        <f t="shared" si="0"/>
        <v>459.96200000000005</v>
      </c>
    </row>
    <row r="23" spans="1:22" x14ac:dyDescent="0.3">
      <c r="A23" s="2">
        <v>44456</v>
      </c>
      <c r="B23" s="3">
        <v>0.45699074074074075</v>
      </c>
      <c r="C23" t="s">
        <v>20</v>
      </c>
      <c r="D23">
        <v>56.646999999999998</v>
      </c>
      <c r="E23">
        <v>66.992999999999995</v>
      </c>
      <c r="F23">
        <v>34.1</v>
      </c>
      <c r="G23">
        <v>56.628999999999998</v>
      </c>
      <c r="H23">
        <v>38.6</v>
      </c>
      <c r="I23">
        <v>71.099999999999994</v>
      </c>
      <c r="J23">
        <v>72.7</v>
      </c>
      <c r="K23">
        <v>6.54</v>
      </c>
      <c r="L23">
        <v>24.509</v>
      </c>
      <c r="M23">
        <v>0.02</v>
      </c>
      <c r="N23">
        <v>38.200000000000003</v>
      </c>
      <c r="O23">
        <v>25</v>
      </c>
      <c r="P23">
        <v>37.00515</v>
      </c>
      <c r="Q23">
        <v>-119.6996</v>
      </c>
      <c r="R23">
        <v>154.1</v>
      </c>
      <c r="S23">
        <v>0</v>
      </c>
      <c r="T23">
        <v>745.2</v>
      </c>
      <c r="U23">
        <v>514.19000000000005</v>
      </c>
      <c r="V23">
        <f t="shared" si="0"/>
        <v>457.56100000000004</v>
      </c>
    </row>
    <row r="24" spans="1:22" x14ac:dyDescent="0.3">
      <c r="A24" s="2">
        <v>44456</v>
      </c>
      <c r="B24" s="3">
        <v>0.45730324074074075</v>
      </c>
      <c r="C24" t="s">
        <v>20</v>
      </c>
      <c r="D24">
        <v>59.241</v>
      </c>
      <c r="E24">
        <v>66.766000000000005</v>
      </c>
      <c r="F24">
        <v>34.1</v>
      </c>
      <c r="G24">
        <v>59.241</v>
      </c>
      <c r="H24">
        <v>38.6</v>
      </c>
      <c r="I24">
        <v>71.7</v>
      </c>
      <c r="J24">
        <v>73.400000000000006</v>
      </c>
      <c r="K24">
        <v>6.61</v>
      </c>
      <c r="L24">
        <v>25.64</v>
      </c>
      <c r="M24">
        <v>0.02</v>
      </c>
      <c r="N24">
        <v>38.200000000000003</v>
      </c>
      <c r="O24">
        <v>25</v>
      </c>
      <c r="P24">
        <v>37.00517</v>
      </c>
      <c r="Q24">
        <v>-119.6996</v>
      </c>
      <c r="R24">
        <v>154</v>
      </c>
      <c r="S24">
        <v>0</v>
      </c>
      <c r="T24">
        <v>745.1</v>
      </c>
      <c r="U24">
        <v>514.19000000000005</v>
      </c>
      <c r="V24">
        <f t="shared" si="0"/>
        <v>454.94900000000007</v>
      </c>
    </row>
    <row r="25" spans="1:22" x14ac:dyDescent="0.3">
      <c r="A25" s="2">
        <v>44456</v>
      </c>
      <c r="B25" s="3">
        <v>0.45741898148148147</v>
      </c>
      <c r="C25" t="s">
        <v>20</v>
      </c>
      <c r="D25">
        <v>59.488999999999997</v>
      </c>
      <c r="E25">
        <v>66.534000000000006</v>
      </c>
      <c r="F25">
        <v>34</v>
      </c>
      <c r="G25">
        <v>59.52</v>
      </c>
      <c r="H25">
        <v>38.6</v>
      </c>
      <c r="I25">
        <v>70.400000000000006</v>
      </c>
      <c r="J25">
        <v>72</v>
      </c>
      <c r="K25">
        <v>6.5</v>
      </c>
      <c r="L25">
        <v>25.762</v>
      </c>
      <c r="M25">
        <v>0.02</v>
      </c>
      <c r="N25">
        <v>38.299999999999997</v>
      </c>
      <c r="O25">
        <v>25</v>
      </c>
      <c r="P25">
        <v>37.00517</v>
      </c>
      <c r="Q25">
        <v>-119.6996</v>
      </c>
      <c r="R25">
        <v>154.6</v>
      </c>
      <c r="S25">
        <v>0</v>
      </c>
      <c r="T25">
        <v>745.1</v>
      </c>
      <c r="U25">
        <v>514.19000000000005</v>
      </c>
      <c r="V25">
        <f t="shared" si="0"/>
        <v>454.67000000000007</v>
      </c>
    </row>
    <row r="26" spans="1:22" x14ac:dyDescent="0.3">
      <c r="A26" s="2">
        <v>44456</v>
      </c>
      <c r="B26" s="3">
        <v>0.45754629629629634</v>
      </c>
      <c r="C26" t="s">
        <v>20</v>
      </c>
      <c r="D26">
        <v>62.433</v>
      </c>
      <c r="E26">
        <v>66.484999999999999</v>
      </c>
      <c r="F26">
        <v>34</v>
      </c>
      <c r="G26">
        <v>62.597999999999999</v>
      </c>
      <c r="H26">
        <v>38.700000000000003</v>
      </c>
      <c r="I26">
        <v>68.7</v>
      </c>
      <c r="J26">
        <v>70.3</v>
      </c>
      <c r="K26">
        <v>6.35</v>
      </c>
      <c r="L26">
        <v>27.094000000000001</v>
      </c>
      <c r="M26">
        <v>0.02</v>
      </c>
      <c r="N26">
        <v>38.299999999999997</v>
      </c>
      <c r="O26">
        <v>25</v>
      </c>
      <c r="P26">
        <v>37.005180000000003</v>
      </c>
      <c r="Q26">
        <v>-119.6996</v>
      </c>
      <c r="R26">
        <v>154</v>
      </c>
      <c r="S26">
        <v>0</v>
      </c>
      <c r="T26">
        <v>745.1</v>
      </c>
      <c r="U26">
        <v>514.19000000000005</v>
      </c>
      <c r="V26">
        <f t="shared" si="0"/>
        <v>451.59200000000004</v>
      </c>
    </row>
    <row r="27" spans="1:22" x14ac:dyDescent="0.3">
      <c r="A27" s="2">
        <v>44456</v>
      </c>
      <c r="B27" s="3">
        <v>0.45774305555555556</v>
      </c>
      <c r="C27" t="s">
        <v>20</v>
      </c>
      <c r="D27">
        <v>65.906000000000006</v>
      </c>
      <c r="E27">
        <v>66.289000000000001</v>
      </c>
      <c r="F27">
        <v>33.9</v>
      </c>
      <c r="G27">
        <v>66.186999999999998</v>
      </c>
      <c r="H27">
        <v>38.6</v>
      </c>
      <c r="I27">
        <v>67.900000000000006</v>
      </c>
      <c r="J27">
        <v>69.400000000000006</v>
      </c>
      <c r="K27">
        <v>6.29</v>
      </c>
      <c r="L27">
        <v>28.649000000000001</v>
      </c>
      <c r="M27">
        <v>0.02</v>
      </c>
      <c r="N27">
        <v>38.299999999999997</v>
      </c>
      <c r="O27">
        <v>25</v>
      </c>
      <c r="P27">
        <v>37.005189999999999</v>
      </c>
      <c r="Q27">
        <v>-119.6996</v>
      </c>
      <c r="R27">
        <v>154.19999999999999</v>
      </c>
      <c r="S27">
        <v>0</v>
      </c>
      <c r="T27">
        <v>745.1</v>
      </c>
      <c r="U27">
        <v>514.19000000000005</v>
      </c>
      <c r="V27">
        <f t="shared" si="0"/>
        <v>448.00300000000004</v>
      </c>
    </row>
    <row r="28" spans="1:22" x14ac:dyDescent="0.3">
      <c r="A28" s="2">
        <v>44456</v>
      </c>
      <c r="B28" s="3">
        <v>0.45795138888888887</v>
      </c>
      <c r="C28" t="s">
        <v>20</v>
      </c>
      <c r="D28">
        <v>69.673000000000002</v>
      </c>
      <c r="E28">
        <v>65.94</v>
      </c>
      <c r="F28">
        <v>34.200000000000003</v>
      </c>
      <c r="G28">
        <v>69.748000000000005</v>
      </c>
      <c r="H28">
        <v>39.200000000000003</v>
      </c>
      <c r="I28">
        <v>65.599999999999994</v>
      </c>
      <c r="J28">
        <v>67.099999999999994</v>
      </c>
      <c r="K28">
        <v>6.11</v>
      </c>
      <c r="L28">
        <v>30.190999999999999</v>
      </c>
      <c r="M28">
        <v>0.02</v>
      </c>
      <c r="N28">
        <v>38.700000000000003</v>
      </c>
      <c r="O28">
        <v>25</v>
      </c>
      <c r="P28">
        <v>37.005189999999999</v>
      </c>
      <c r="Q28">
        <v>-119.6996</v>
      </c>
      <c r="R28">
        <v>154.80000000000001</v>
      </c>
      <c r="S28">
        <v>0</v>
      </c>
      <c r="T28">
        <v>745.1</v>
      </c>
      <c r="U28">
        <v>514.19000000000005</v>
      </c>
      <c r="V28">
        <f t="shared" si="0"/>
        <v>444.44200000000006</v>
      </c>
    </row>
    <row r="29" spans="1:22" x14ac:dyDescent="0.3">
      <c r="A29" s="2">
        <v>44456</v>
      </c>
      <c r="B29" s="3">
        <v>0.45814814814814814</v>
      </c>
      <c r="C29" t="s">
        <v>20</v>
      </c>
      <c r="D29">
        <v>71.897999999999996</v>
      </c>
      <c r="E29">
        <v>65.643000000000001</v>
      </c>
      <c r="F29">
        <v>34.5</v>
      </c>
      <c r="G29">
        <v>72.474999999999994</v>
      </c>
      <c r="H29">
        <v>39.6</v>
      </c>
      <c r="I29">
        <v>63.2</v>
      </c>
      <c r="J29">
        <v>64.599999999999994</v>
      </c>
      <c r="K29">
        <v>5.9</v>
      </c>
      <c r="L29">
        <v>31.373000000000001</v>
      </c>
      <c r="M29">
        <v>0.02</v>
      </c>
      <c r="N29">
        <v>39.200000000000003</v>
      </c>
      <c r="O29">
        <v>25</v>
      </c>
      <c r="P29">
        <v>37.005180000000003</v>
      </c>
      <c r="Q29">
        <v>-119.6996</v>
      </c>
      <c r="R29">
        <v>153.69999999999999</v>
      </c>
      <c r="S29">
        <v>0</v>
      </c>
      <c r="T29">
        <v>745.1</v>
      </c>
      <c r="U29">
        <v>514.19000000000005</v>
      </c>
      <c r="V29">
        <f t="shared" si="0"/>
        <v>441.71500000000003</v>
      </c>
    </row>
    <row r="30" spans="1:22" x14ac:dyDescent="0.3">
      <c r="A30" s="2">
        <v>44456</v>
      </c>
      <c r="B30" s="3">
        <v>0.45848379629629626</v>
      </c>
      <c r="C30" t="s">
        <v>20</v>
      </c>
      <c r="D30">
        <v>77.593999999999994</v>
      </c>
      <c r="E30">
        <v>64.941999999999993</v>
      </c>
      <c r="F30">
        <v>36.200000000000003</v>
      </c>
      <c r="G30">
        <v>77.569999999999993</v>
      </c>
      <c r="H30">
        <v>42</v>
      </c>
      <c r="I30">
        <v>50.2</v>
      </c>
      <c r="J30">
        <v>51.4</v>
      </c>
      <c r="K30">
        <v>4.7300000000000004</v>
      </c>
      <c r="L30">
        <v>33.581000000000003</v>
      </c>
      <c r="M30">
        <v>0.02</v>
      </c>
      <c r="N30">
        <v>41.5</v>
      </c>
      <c r="O30">
        <v>27</v>
      </c>
      <c r="P30">
        <v>37.005180000000003</v>
      </c>
      <c r="Q30">
        <v>-119.6996</v>
      </c>
      <c r="R30">
        <v>154.1</v>
      </c>
      <c r="S30">
        <v>0</v>
      </c>
      <c r="T30">
        <v>745.1</v>
      </c>
      <c r="U30">
        <v>514.19000000000005</v>
      </c>
      <c r="V30">
        <f t="shared" si="0"/>
        <v>436.62000000000006</v>
      </c>
    </row>
    <row r="31" spans="1:22" x14ac:dyDescent="0.3">
      <c r="A31" s="2">
        <v>44456</v>
      </c>
      <c r="B31" s="3">
        <v>0.45871527777777782</v>
      </c>
      <c r="C31" t="s">
        <v>20</v>
      </c>
      <c r="D31">
        <v>88.626000000000005</v>
      </c>
      <c r="E31">
        <v>61.603000000000002</v>
      </c>
      <c r="F31">
        <v>38.5</v>
      </c>
      <c r="G31">
        <v>88.709000000000003</v>
      </c>
      <c r="H31">
        <v>46.6</v>
      </c>
      <c r="I31">
        <v>42.7</v>
      </c>
      <c r="J31">
        <v>43.7</v>
      </c>
      <c r="K31">
        <v>4.17</v>
      </c>
      <c r="L31">
        <v>38.415999999999997</v>
      </c>
      <c r="M31">
        <v>0.02</v>
      </c>
      <c r="N31">
        <v>46</v>
      </c>
      <c r="O31">
        <v>30</v>
      </c>
      <c r="P31">
        <v>37.005180000000003</v>
      </c>
      <c r="Q31">
        <v>-119.6996</v>
      </c>
      <c r="R31">
        <v>155.5</v>
      </c>
      <c r="S31">
        <v>0</v>
      </c>
      <c r="T31">
        <v>745.1</v>
      </c>
      <c r="U31">
        <v>514.19000000000005</v>
      </c>
      <c r="V31">
        <f t="shared" si="0"/>
        <v>425.48100000000005</v>
      </c>
    </row>
    <row r="32" spans="1:22" x14ac:dyDescent="0.3">
      <c r="A32" s="2">
        <v>44456</v>
      </c>
      <c r="B32" s="3">
        <v>0.45916666666666667</v>
      </c>
      <c r="C32" t="s">
        <v>20</v>
      </c>
      <c r="D32">
        <v>99.757999999999996</v>
      </c>
      <c r="E32">
        <v>59.143999999999998</v>
      </c>
      <c r="F32">
        <v>45.7</v>
      </c>
      <c r="G32">
        <v>99.739000000000004</v>
      </c>
      <c r="H32">
        <v>57.3</v>
      </c>
      <c r="I32">
        <v>41.4</v>
      </c>
      <c r="J32">
        <v>42.4</v>
      </c>
      <c r="K32">
        <v>4.17</v>
      </c>
      <c r="L32">
        <v>43.203000000000003</v>
      </c>
      <c r="M32">
        <v>0.03</v>
      </c>
      <c r="N32">
        <v>56.4</v>
      </c>
      <c r="O32">
        <v>37</v>
      </c>
      <c r="P32">
        <v>37.00517</v>
      </c>
      <c r="Q32">
        <v>-119.6996</v>
      </c>
      <c r="R32">
        <v>154.9</v>
      </c>
      <c r="S32">
        <v>0</v>
      </c>
      <c r="T32">
        <v>745.1</v>
      </c>
      <c r="U32">
        <v>514.19000000000005</v>
      </c>
      <c r="V32">
        <f t="shared" si="0"/>
        <v>414.45100000000002</v>
      </c>
    </row>
    <row r="33" spans="1:22" x14ac:dyDescent="0.3">
      <c r="A33" s="2">
        <v>44456</v>
      </c>
      <c r="B33" s="3">
        <v>0.45947916666666666</v>
      </c>
      <c r="C33" t="s">
        <v>20</v>
      </c>
      <c r="D33">
        <v>111.726</v>
      </c>
      <c r="E33">
        <v>57.261000000000003</v>
      </c>
      <c r="F33">
        <v>48.8</v>
      </c>
      <c r="G33">
        <v>111.739</v>
      </c>
      <c r="H33">
        <v>62.7</v>
      </c>
      <c r="I33">
        <v>47.7</v>
      </c>
      <c r="J33">
        <v>48.7</v>
      </c>
      <c r="K33">
        <v>4.91</v>
      </c>
      <c r="L33">
        <v>48.408999999999999</v>
      </c>
      <c r="M33">
        <v>0.03</v>
      </c>
      <c r="N33">
        <v>61.7</v>
      </c>
      <c r="O33">
        <v>40</v>
      </c>
      <c r="P33">
        <v>37.005159999999997</v>
      </c>
      <c r="Q33">
        <v>-119.6996</v>
      </c>
      <c r="R33">
        <v>154.4</v>
      </c>
      <c r="S33">
        <v>0</v>
      </c>
      <c r="T33">
        <v>745.1</v>
      </c>
      <c r="U33">
        <v>514.19000000000005</v>
      </c>
      <c r="V33">
        <f t="shared" si="0"/>
        <v>402.45100000000002</v>
      </c>
    </row>
    <row r="34" spans="1:22" x14ac:dyDescent="0.3">
      <c r="A34" s="2">
        <v>44456</v>
      </c>
      <c r="B34" s="3">
        <v>0.45978009259259256</v>
      </c>
      <c r="C34" t="s">
        <v>20</v>
      </c>
      <c r="D34">
        <v>124.776</v>
      </c>
      <c r="E34">
        <v>56.698</v>
      </c>
      <c r="F34">
        <v>49.7</v>
      </c>
      <c r="G34">
        <v>124.795</v>
      </c>
      <c r="H34">
        <v>64.400000000000006</v>
      </c>
      <c r="I34">
        <v>51.6</v>
      </c>
      <c r="J34">
        <v>52.8</v>
      </c>
      <c r="K34">
        <v>5.35</v>
      </c>
      <c r="L34">
        <v>54.067</v>
      </c>
      <c r="M34">
        <v>0.03</v>
      </c>
      <c r="N34">
        <v>63.4</v>
      </c>
      <c r="O34">
        <v>41</v>
      </c>
      <c r="P34">
        <v>37.00515</v>
      </c>
      <c r="Q34">
        <v>-119.6996</v>
      </c>
      <c r="R34">
        <v>154.1</v>
      </c>
      <c r="S34">
        <v>0</v>
      </c>
      <c r="T34">
        <v>745.1</v>
      </c>
      <c r="U34">
        <v>514.19000000000005</v>
      </c>
      <c r="V34">
        <f t="shared" si="0"/>
        <v>389.39500000000004</v>
      </c>
    </row>
    <row r="35" spans="1:22" x14ac:dyDescent="0.3">
      <c r="A35" s="2">
        <v>44456</v>
      </c>
      <c r="B35" s="3">
        <v>0.46001157407407406</v>
      </c>
      <c r="C35" t="s">
        <v>20</v>
      </c>
      <c r="D35">
        <v>134.48400000000001</v>
      </c>
      <c r="E35">
        <v>55.92</v>
      </c>
      <c r="F35">
        <v>51.1</v>
      </c>
      <c r="G35">
        <v>134.63499999999999</v>
      </c>
      <c r="H35">
        <v>66.900000000000006</v>
      </c>
      <c r="I35">
        <v>52.9</v>
      </c>
      <c r="J35">
        <v>54.1</v>
      </c>
      <c r="K35">
        <v>5.54</v>
      </c>
      <c r="L35">
        <v>58.334000000000003</v>
      </c>
      <c r="M35">
        <v>0.03</v>
      </c>
      <c r="N35">
        <v>65.8</v>
      </c>
      <c r="O35">
        <v>43</v>
      </c>
      <c r="P35">
        <v>37.005159999999997</v>
      </c>
      <c r="Q35">
        <v>-119.6996</v>
      </c>
      <c r="R35">
        <v>154.80000000000001</v>
      </c>
      <c r="S35">
        <v>0</v>
      </c>
      <c r="T35">
        <v>745.1</v>
      </c>
      <c r="U35">
        <v>514.19000000000005</v>
      </c>
      <c r="V35">
        <f t="shared" si="0"/>
        <v>379.55500000000006</v>
      </c>
    </row>
    <row r="36" spans="1:22" x14ac:dyDescent="0.3">
      <c r="A36" s="2">
        <v>44456</v>
      </c>
      <c r="B36" s="3">
        <v>0.46019675925925929</v>
      </c>
      <c r="C36" t="s">
        <v>20</v>
      </c>
      <c r="D36">
        <v>134.60300000000001</v>
      </c>
      <c r="E36">
        <v>55.398000000000003</v>
      </c>
      <c r="F36">
        <v>51.8</v>
      </c>
      <c r="G36">
        <v>134.57</v>
      </c>
      <c r="H36">
        <v>68.400000000000006</v>
      </c>
      <c r="I36">
        <v>52.6</v>
      </c>
      <c r="J36">
        <v>53.8</v>
      </c>
      <c r="K36">
        <v>5.54</v>
      </c>
      <c r="L36">
        <v>58.308999999999997</v>
      </c>
      <c r="M36">
        <v>0.03</v>
      </c>
      <c r="N36">
        <v>67.2</v>
      </c>
      <c r="O36">
        <v>44</v>
      </c>
      <c r="P36">
        <v>37.00517</v>
      </c>
      <c r="Q36">
        <v>-119.6996</v>
      </c>
      <c r="R36">
        <v>154.30000000000001</v>
      </c>
      <c r="S36">
        <v>0</v>
      </c>
      <c r="T36">
        <v>745.1</v>
      </c>
      <c r="U36">
        <v>514.19000000000005</v>
      </c>
      <c r="V36">
        <f t="shared" si="0"/>
        <v>379.62000000000006</v>
      </c>
    </row>
    <row r="37" spans="1:22" x14ac:dyDescent="0.3">
      <c r="A37" s="2">
        <v>44456</v>
      </c>
      <c r="B37" s="3">
        <v>0.46034722222222224</v>
      </c>
      <c r="C37" t="s">
        <v>20</v>
      </c>
      <c r="D37">
        <v>146.20699999999999</v>
      </c>
      <c r="E37">
        <v>54.905000000000001</v>
      </c>
      <c r="F37">
        <v>52.2</v>
      </c>
      <c r="G37">
        <v>146.184</v>
      </c>
      <c r="H37">
        <v>69.400000000000006</v>
      </c>
      <c r="I37">
        <v>52.4</v>
      </c>
      <c r="J37">
        <v>53.6</v>
      </c>
      <c r="K37">
        <v>5.55</v>
      </c>
      <c r="L37">
        <v>63.343000000000004</v>
      </c>
      <c r="M37">
        <v>0.03</v>
      </c>
      <c r="N37">
        <v>68.2</v>
      </c>
      <c r="O37">
        <v>44</v>
      </c>
      <c r="P37">
        <v>37.00517</v>
      </c>
      <c r="Q37">
        <v>-119.6996</v>
      </c>
      <c r="R37">
        <v>154</v>
      </c>
      <c r="S37">
        <v>0</v>
      </c>
      <c r="T37">
        <v>745.1</v>
      </c>
      <c r="U37">
        <v>514.19000000000005</v>
      </c>
      <c r="V37">
        <f t="shared" si="0"/>
        <v>368.00600000000009</v>
      </c>
    </row>
    <row r="38" spans="1:22" x14ac:dyDescent="0.3">
      <c r="A38" s="2">
        <v>44456</v>
      </c>
      <c r="B38" s="3">
        <v>0.46068287037037042</v>
      </c>
      <c r="C38" t="s">
        <v>20</v>
      </c>
      <c r="D38">
        <v>155.00299999999999</v>
      </c>
      <c r="E38">
        <v>53.768999999999998</v>
      </c>
      <c r="F38">
        <v>52.7</v>
      </c>
      <c r="G38">
        <v>154.13900000000001</v>
      </c>
      <c r="H38">
        <v>71.099999999999994</v>
      </c>
      <c r="I38">
        <v>46</v>
      </c>
      <c r="J38">
        <v>47.1</v>
      </c>
      <c r="K38">
        <v>4.95</v>
      </c>
      <c r="L38">
        <v>66.796000000000006</v>
      </c>
      <c r="M38">
        <v>0.03</v>
      </c>
      <c r="N38">
        <v>69.900000000000006</v>
      </c>
      <c r="O38">
        <v>45</v>
      </c>
      <c r="P38">
        <v>37.00517</v>
      </c>
      <c r="Q38">
        <v>-119.6996</v>
      </c>
      <c r="R38">
        <v>153.9</v>
      </c>
      <c r="S38">
        <v>0</v>
      </c>
      <c r="T38">
        <v>745.1</v>
      </c>
      <c r="U38">
        <v>514.19000000000005</v>
      </c>
      <c r="V38">
        <f t="shared" si="0"/>
        <v>360.05100000000004</v>
      </c>
    </row>
    <row r="39" spans="1:22" x14ac:dyDescent="0.3">
      <c r="A39" s="2">
        <v>44456</v>
      </c>
      <c r="B39" s="3">
        <v>0.46112268518518523</v>
      </c>
      <c r="C39" t="s">
        <v>20</v>
      </c>
      <c r="D39">
        <v>167.92099999999999</v>
      </c>
      <c r="E39">
        <v>52.51</v>
      </c>
      <c r="F39">
        <v>52</v>
      </c>
      <c r="G39">
        <v>167.86099999999999</v>
      </c>
      <c r="H39">
        <v>71.5</v>
      </c>
      <c r="I39">
        <v>31.8</v>
      </c>
      <c r="J39">
        <v>32.5</v>
      </c>
      <c r="K39">
        <v>3.47</v>
      </c>
      <c r="L39">
        <v>72.748999999999995</v>
      </c>
      <c r="M39">
        <v>0.03</v>
      </c>
      <c r="N39">
        <v>70.3</v>
      </c>
      <c r="O39">
        <v>46</v>
      </c>
      <c r="P39">
        <v>37.00517</v>
      </c>
      <c r="Q39">
        <v>-119.6996</v>
      </c>
      <c r="R39">
        <v>154.9</v>
      </c>
      <c r="S39">
        <v>0</v>
      </c>
      <c r="T39">
        <v>745.1</v>
      </c>
      <c r="U39">
        <v>514.19000000000005</v>
      </c>
      <c r="V39">
        <f t="shared" si="0"/>
        <v>346.32900000000006</v>
      </c>
    </row>
    <row r="40" spans="1:22" x14ac:dyDescent="0.3">
      <c r="A40" s="2">
        <v>44456</v>
      </c>
      <c r="B40" s="3">
        <v>0.46173611111111112</v>
      </c>
      <c r="C40" t="s">
        <v>20</v>
      </c>
      <c r="D40">
        <v>177.50800000000001</v>
      </c>
      <c r="E40">
        <v>52.055999999999997</v>
      </c>
      <c r="F40">
        <v>53.1</v>
      </c>
      <c r="G40">
        <v>177.53</v>
      </c>
      <c r="H40">
        <v>73.5</v>
      </c>
      <c r="I40">
        <v>14.8</v>
      </c>
      <c r="J40">
        <v>15.1</v>
      </c>
      <c r="K40">
        <v>1.63</v>
      </c>
      <c r="L40">
        <v>76.941999999999993</v>
      </c>
      <c r="M40">
        <v>0.03</v>
      </c>
      <c r="N40">
        <v>72.2</v>
      </c>
      <c r="O40">
        <v>47</v>
      </c>
      <c r="P40">
        <v>37.005200000000002</v>
      </c>
      <c r="Q40">
        <v>-119.6996</v>
      </c>
      <c r="R40">
        <v>153.6</v>
      </c>
      <c r="S40">
        <v>0</v>
      </c>
      <c r="T40">
        <v>745.1</v>
      </c>
      <c r="U40">
        <v>514.19000000000005</v>
      </c>
      <c r="V40">
        <f t="shared" si="0"/>
        <v>336.66000000000008</v>
      </c>
    </row>
    <row r="41" spans="1:22" x14ac:dyDescent="0.3">
      <c r="A41" s="2">
        <v>44456</v>
      </c>
      <c r="B41" s="3">
        <v>0.46202546296296299</v>
      </c>
      <c r="C41" t="s">
        <v>20</v>
      </c>
      <c r="D41">
        <v>189.39500000000001</v>
      </c>
      <c r="E41">
        <v>51.99</v>
      </c>
      <c r="F41">
        <v>53.3</v>
      </c>
      <c r="G41">
        <v>189.33199999999999</v>
      </c>
      <c r="H41">
        <v>73.900000000000006</v>
      </c>
      <c r="I41">
        <v>9.9</v>
      </c>
      <c r="J41">
        <v>10.199999999999999</v>
      </c>
      <c r="K41">
        <v>1.0900000000000001</v>
      </c>
      <c r="L41">
        <v>82.058000000000007</v>
      </c>
      <c r="M41">
        <v>0.03</v>
      </c>
      <c r="N41">
        <v>72.599999999999994</v>
      </c>
      <c r="O41">
        <v>47</v>
      </c>
      <c r="P41">
        <v>37.005189999999999</v>
      </c>
      <c r="Q41">
        <v>-119.6996</v>
      </c>
      <c r="R41">
        <v>153.19999999999999</v>
      </c>
      <c r="S41">
        <v>0</v>
      </c>
      <c r="T41">
        <v>745.1</v>
      </c>
      <c r="U41">
        <v>514.19000000000005</v>
      </c>
      <c r="V41">
        <f t="shared" si="0"/>
        <v>324.85800000000006</v>
      </c>
    </row>
    <row r="42" spans="1:22" x14ac:dyDescent="0.3">
      <c r="A42" s="2">
        <v>44456</v>
      </c>
      <c r="B42" s="3">
        <v>0.46229166666666671</v>
      </c>
      <c r="C42" t="s">
        <v>20</v>
      </c>
      <c r="D42">
        <v>197.21799999999999</v>
      </c>
      <c r="E42">
        <v>51.906999999999996</v>
      </c>
      <c r="F42">
        <v>54.1</v>
      </c>
      <c r="G42">
        <v>196.94200000000001</v>
      </c>
      <c r="H42">
        <v>75</v>
      </c>
      <c r="I42">
        <v>6</v>
      </c>
      <c r="J42">
        <v>6.1</v>
      </c>
      <c r="K42">
        <v>0.66</v>
      </c>
      <c r="L42">
        <v>85.356999999999999</v>
      </c>
      <c r="M42">
        <v>0.03</v>
      </c>
      <c r="N42">
        <v>73.7</v>
      </c>
      <c r="O42">
        <v>48</v>
      </c>
      <c r="P42">
        <v>37.005189999999999</v>
      </c>
      <c r="Q42">
        <v>-119.6996</v>
      </c>
      <c r="R42">
        <v>154.9</v>
      </c>
      <c r="S42">
        <v>0</v>
      </c>
      <c r="T42">
        <v>745.1</v>
      </c>
      <c r="U42">
        <v>514.19000000000005</v>
      </c>
      <c r="V42">
        <f t="shared" si="0"/>
        <v>317.24800000000005</v>
      </c>
    </row>
    <row r="43" spans="1:22" x14ac:dyDescent="0.3">
      <c r="A43" s="2">
        <v>44456</v>
      </c>
      <c r="B43" s="3">
        <v>0.46278935185185183</v>
      </c>
      <c r="C43" t="s">
        <v>20</v>
      </c>
      <c r="D43">
        <v>197.20099999999999</v>
      </c>
      <c r="E43">
        <v>51.898000000000003</v>
      </c>
      <c r="F43">
        <v>55.5</v>
      </c>
      <c r="G43">
        <v>197.20500000000001</v>
      </c>
      <c r="H43">
        <v>77</v>
      </c>
      <c r="I43">
        <v>2</v>
      </c>
      <c r="J43">
        <v>2.1</v>
      </c>
      <c r="K43">
        <v>0.23</v>
      </c>
      <c r="L43">
        <v>85.471000000000004</v>
      </c>
      <c r="M43">
        <v>0.03</v>
      </c>
      <c r="N43">
        <v>75.599999999999994</v>
      </c>
      <c r="O43">
        <v>49</v>
      </c>
      <c r="P43">
        <v>37.005180000000003</v>
      </c>
      <c r="Q43">
        <v>-119.6996</v>
      </c>
      <c r="R43">
        <v>154.30000000000001</v>
      </c>
      <c r="S43">
        <v>0</v>
      </c>
      <c r="T43">
        <v>745.1</v>
      </c>
      <c r="U43">
        <v>514.19000000000005</v>
      </c>
      <c r="V43">
        <f t="shared" si="0"/>
        <v>316.98500000000001</v>
      </c>
    </row>
    <row r="44" spans="1:22" x14ac:dyDescent="0.3">
      <c r="A44" s="2">
        <v>44456</v>
      </c>
      <c r="B44" s="3">
        <v>0.46307870370370369</v>
      </c>
      <c r="C44" t="s">
        <v>20</v>
      </c>
      <c r="D44">
        <v>197.21</v>
      </c>
      <c r="E44">
        <v>51.9</v>
      </c>
      <c r="F44">
        <v>55.7</v>
      </c>
      <c r="G44">
        <v>197.197</v>
      </c>
      <c r="H44">
        <v>77.3</v>
      </c>
      <c r="I44">
        <v>1.8</v>
      </c>
      <c r="J44">
        <v>1.8</v>
      </c>
      <c r="K44">
        <v>0.2</v>
      </c>
      <c r="L44">
        <v>85.468000000000004</v>
      </c>
      <c r="M44">
        <v>0.04</v>
      </c>
      <c r="N44">
        <v>76</v>
      </c>
      <c r="O44">
        <v>49</v>
      </c>
      <c r="P44">
        <v>37.005189999999999</v>
      </c>
      <c r="Q44">
        <v>-119.6996</v>
      </c>
      <c r="R44">
        <v>154.1</v>
      </c>
      <c r="S44">
        <v>0</v>
      </c>
      <c r="T44">
        <v>745.1</v>
      </c>
      <c r="U44">
        <v>514.19000000000005</v>
      </c>
      <c r="V44">
        <f t="shared" si="0"/>
        <v>316.99300000000005</v>
      </c>
    </row>
  </sheetData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9C5E-C4A9-49F0-8251-F952F4118987}">
  <sheetPr codeName="Sheet80"/>
  <dimension ref="A1:AK18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7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136</v>
      </c>
      <c r="M1" t="s">
        <v>12</v>
      </c>
      <c r="N1" t="s">
        <v>13</v>
      </c>
      <c r="O1" t="s">
        <v>14</v>
      </c>
      <c r="P1" t="s">
        <v>137</v>
      </c>
      <c r="Q1" t="s">
        <v>138</v>
      </c>
      <c r="R1" t="s">
        <v>15</v>
      </c>
      <c r="S1" t="s">
        <v>16</v>
      </c>
      <c r="T1" t="s">
        <v>18</v>
      </c>
      <c r="U1" t="s">
        <v>19</v>
      </c>
      <c r="V1" t="s">
        <v>102</v>
      </c>
      <c r="W1" t="s">
        <v>103</v>
      </c>
      <c r="X1" t="s">
        <v>104</v>
      </c>
      <c r="Y1" t="s">
        <v>35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44468</v>
      </c>
      <c r="B2" s="3">
        <v>0.46236111111111106</v>
      </c>
      <c r="C2" t="s">
        <v>20</v>
      </c>
      <c r="D2">
        <v>0.90800000000000003</v>
      </c>
      <c r="E2">
        <v>72.364999999999995</v>
      </c>
      <c r="F2">
        <v>46.4</v>
      </c>
      <c r="G2">
        <v>0.79400000000000004</v>
      </c>
      <c r="H2">
        <v>49</v>
      </c>
      <c r="I2">
        <v>98.3</v>
      </c>
      <c r="J2">
        <v>99.3</v>
      </c>
      <c r="K2">
        <v>8.52</v>
      </c>
      <c r="L2">
        <v>0.34300000000000003</v>
      </c>
      <c r="M2">
        <v>0.02</v>
      </c>
      <c r="N2">
        <v>48.8</v>
      </c>
      <c r="O2">
        <v>32</v>
      </c>
      <c r="P2">
        <v>0.66</v>
      </c>
      <c r="Q2">
        <v>0</v>
      </c>
      <c r="R2">
        <v>7.79</v>
      </c>
      <c r="S2">
        <v>-59.5</v>
      </c>
      <c r="T2">
        <v>37.005070000000003</v>
      </c>
      <c r="U2">
        <v>-119.6998</v>
      </c>
      <c r="V2">
        <v>154.69999999999999</v>
      </c>
      <c r="W2">
        <v>2.57</v>
      </c>
      <c r="X2">
        <v>0</v>
      </c>
      <c r="Y2">
        <v>746.2</v>
      </c>
      <c r="Z2">
        <v>526.57000000000005</v>
      </c>
      <c r="AA2">
        <f t="shared" ref="AA2:AA18" si="0">Z2-G2</f>
        <v>525.77600000000007</v>
      </c>
      <c r="AB2">
        <v>302.44600000000003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2">
        <v>44468</v>
      </c>
      <c r="B3" s="3">
        <v>0.46270833333333333</v>
      </c>
      <c r="C3" t="s">
        <v>20</v>
      </c>
      <c r="D3">
        <v>3.9830000000000001</v>
      </c>
      <c r="E3">
        <v>72.311000000000007</v>
      </c>
      <c r="F3">
        <v>46.3</v>
      </c>
      <c r="G3">
        <v>3.9249999999999998</v>
      </c>
      <c r="H3">
        <v>49</v>
      </c>
      <c r="I3">
        <v>98.3</v>
      </c>
      <c r="J3">
        <v>99.4</v>
      </c>
      <c r="K3">
        <v>8.5299999999999994</v>
      </c>
      <c r="L3">
        <v>1.696</v>
      </c>
      <c r="M3">
        <v>0.02</v>
      </c>
      <c r="N3">
        <v>48.8</v>
      </c>
      <c r="O3">
        <v>32</v>
      </c>
      <c r="P3">
        <v>0.64</v>
      </c>
      <c r="Q3">
        <v>0</v>
      </c>
      <c r="R3">
        <v>7.79</v>
      </c>
      <c r="S3">
        <v>-59.8</v>
      </c>
      <c r="T3">
        <v>37.005090000000003</v>
      </c>
      <c r="U3">
        <v>-119.6998</v>
      </c>
      <c r="V3">
        <v>154.19999999999999</v>
      </c>
      <c r="W3">
        <v>2.58</v>
      </c>
      <c r="X3">
        <v>0</v>
      </c>
      <c r="Y3">
        <v>746.3</v>
      </c>
      <c r="Z3">
        <v>526.57000000000005</v>
      </c>
      <c r="AA3">
        <f t="shared" si="0"/>
        <v>522.6450000000001</v>
      </c>
    </row>
    <row r="4" spans="1:37" x14ac:dyDescent="0.3">
      <c r="A4" s="2">
        <v>44468</v>
      </c>
      <c r="B4" s="3">
        <v>0.46295138888888893</v>
      </c>
      <c r="C4" t="s">
        <v>20</v>
      </c>
      <c r="D4">
        <v>7.0259999999999998</v>
      </c>
      <c r="E4">
        <v>72.302000000000007</v>
      </c>
      <c r="F4">
        <v>46.3</v>
      </c>
      <c r="G4">
        <v>5.4880000000000004</v>
      </c>
      <c r="H4">
        <v>49</v>
      </c>
      <c r="I4">
        <v>98.3</v>
      </c>
      <c r="J4">
        <v>99.3</v>
      </c>
      <c r="K4">
        <v>8.5299999999999994</v>
      </c>
      <c r="L4">
        <v>2.371</v>
      </c>
      <c r="M4">
        <v>0.02</v>
      </c>
      <c r="N4">
        <v>48.8</v>
      </c>
      <c r="O4">
        <v>32</v>
      </c>
      <c r="P4">
        <v>0.65</v>
      </c>
      <c r="Q4">
        <v>0</v>
      </c>
      <c r="R4">
        <v>7.79</v>
      </c>
      <c r="S4">
        <v>-59.5</v>
      </c>
      <c r="T4">
        <v>37.005119999999998</v>
      </c>
      <c r="U4">
        <v>-119.6998</v>
      </c>
      <c r="V4">
        <v>154.69999999999999</v>
      </c>
      <c r="W4">
        <v>2.61</v>
      </c>
      <c r="X4">
        <v>0</v>
      </c>
      <c r="Y4">
        <v>746.2</v>
      </c>
      <c r="Z4">
        <v>526.57000000000005</v>
      </c>
      <c r="AA4">
        <f t="shared" si="0"/>
        <v>521.08199999999999</v>
      </c>
    </row>
    <row r="5" spans="1:37" x14ac:dyDescent="0.3">
      <c r="A5" s="2">
        <v>44468</v>
      </c>
      <c r="B5" s="3">
        <v>0.46314814814814814</v>
      </c>
      <c r="C5" t="s">
        <v>20</v>
      </c>
      <c r="D5">
        <v>9.9849999999999994</v>
      </c>
      <c r="E5">
        <v>72.222999999999999</v>
      </c>
      <c r="F5">
        <v>46.3</v>
      </c>
      <c r="G5">
        <v>9.7850000000000001</v>
      </c>
      <c r="H5">
        <v>49</v>
      </c>
      <c r="I5">
        <v>98.1</v>
      </c>
      <c r="J5">
        <v>99.1</v>
      </c>
      <c r="K5">
        <v>8.52</v>
      </c>
      <c r="L5">
        <v>4.2270000000000003</v>
      </c>
      <c r="M5">
        <v>0.02</v>
      </c>
      <c r="N5">
        <v>48.8</v>
      </c>
      <c r="O5">
        <v>32</v>
      </c>
      <c r="P5">
        <v>0.61</v>
      </c>
      <c r="Q5">
        <v>0</v>
      </c>
      <c r="R5">
        <v>7.8</v>
      </c>
      <c r="S5">
        <v>-60.4</v>
      </c>
      <c r="T5">
        <v>37.005139999999997</v>
      </c>
      <c r="U5">
        <v>-119.6998</v>
      </c>
      <c r="V5">
        <v>155.80000000000001</v>
      </c>
      <c r="W5">
        <v>2.61</v>
      </c>
      <c r="X5">
        <v>0</v>
      </c>
      <c r="Y5">
        <v>746.3</v>
      </c>
      <c r="Z5">
        <v>526.57000000000005</v>
      </c>
      <c r="AA5">
        <f t="shared" si="0"/>
        <v>516.78500000000008</v>
      </c>
    </row>
    <row r="6" spans="1:37" x14ac:dyDescent="0.3">
      <c r="A6" s="2">
        <v>44468</v>
      </c>
      <c r="B6" s="3">
        <v>0.46331018518518513</v>
      </c>
      <c r="C6" t="s">
        <v>20</v>
      </c>
      <c r="D6">
        <v>13.061999999999999</v>
      </c>
      <c r="E6">
        <v>72.158000000000001</v>
      </c>
      <c r="F6">
        <v>46.3</v>
      </c>
      <c r="G6">
        <v>13.042</v>
      </c>
      <c r="H6">
        <v>49</v>
      </c>
      <c r="I6">
        <v>97.9</v>
      </c>
      <c r="J6">
        <v>99</v>
      </c>
      <c r="K6">
        <v>8.51</v>
      </c>
      <c r="L6">
        <v>5.6340000000000003</v>
      </c>
      <c r="M6">
        <v>0.02</v>
      </c>
      <c r="N6">
        <v>48.8</v>
      </c>
      <c r="O6">
        <v>32</v>
      </c>
      <c r="P6">
        <v>0.73</v>
      </c>
      <c r="Q6">
        <v>0</v>
      </c>
      <c r="R6">
        <v>7.81</v>
      </c>
      <c r="S6">
        <v>-60.9</v>
      </c>
      <c r="T6">
        <v>37.00515</v>
      </c>
      <c r="U6">
        <v>-119.6998</v>
      </c>
      <c r="V6">
        <v>156.80000000000001</v>
      </c>
      <c r="W6">
        <v>2.61</v>
      </c>
      <c r="X6">
        <v>0</v>
      </c>
      <c r="Y6">
        <v>746.2</v>
      </c>
      <c r="Z6">
        <v>526.57000000000005</v>
      </c>
      <c r="AA6">
        <f t="shared" si="0"/>
        <v>513.52800000000002</v>
      </c>
    </row>
    <row r="7" spans="1:37" x14ac:dyDescent="0.3">
      <c r="A7" s="2">
        <v>44468</v>
      </c>
      <c r="B7" s="3">
        <v>0.46359953703703699</v>
      </c>
      <c r="C7" t="s">
        <v>20</v>
      </c>
      <c r="D7">
        <v>16.091999999999999</v>
      </c>
      <c r="E7">
        <v>71.891000000000005</v>
      </c>
      <c r="F7">
        <v>46</v>
      </c>
      <c r="G7">
        <v>14.673</v>
      </c>
      <c r="H7">
        <v>48.8</v>
      </c>
      <c r="I7">
        <v>96.3</v>
      </c>
      <c r="J7">
        <v>97.3</v>
      </c>
      <c r="K7">
        <v>8.39</v>
      </c>
      <c r="L7">
        <v>6.3390000000000004</v>
      </c>
      <c r="M7">
        <v>0.02</v>
      </c>
      <c r="N7">
        <v>48.6</v>
      </c>
      <c r="O7">
        <v>32</v>
      </c>
      <c r="P7">
        <v>0.68</v>
      </c>
      <c r="Q7">
        <v>0</v>
      </c>
      <c r="R7">
        <v>7.75</v>
      </c>
      <c r="S7">
        <v>-57.4</v>
      </c>
      <c r="T7">
        <v>37.005180000000003</v>
      </c>
      <c r="U7">
        <v>-119.6998</v>
      </c>
      <c r="V7">
        <v>157.1</v>
      </c>
      <c r="W7">
        <v>2.61</v>
      </c>
      <c r="X7">
        <v>0</v>
      </c>
      <c r="Y7">
        <v>746.3</v>
      </c>
      <c r="Z7">
        <v>526.57000000000005</v>
      </c>
      <c r="AA7">
        <f t="shared" si="0"/>
        <v>511.89700000000005</v>
      </c>
    </row>
    <row r="8" spans="1:37" x14ac:dyDescent="0.3">
      <c r="A8" s="2">
        <v>44468</v>
      </c>
      <c r="B8" s="3">
        <v>0.46378472222222222</v>
      </c>
      <c r="C8" t="s">
        <v>20</v>
      </c>
      <c r="D8">
        <v>19.091000000000001</v>
      </c>
      <c r="E8">
        <v>71.844999999999999</v>
      </c>
      <c r="F8">
        <v>45.9</v>
      </c>
      <c r="G8">
        <v>19.146000000000001</v>
      </c>
      <c r="H8">
        <v>48.8</v>
      </c>
      <c r="I8">
        <v>95.4</v>
      </c>
      <c r="J8">
        <v>96.4</v>
      </c>
      <c r="K8">
        <v>8.32</v>
      </c>
      <c r="L8">
        <v>8.2710000000000008</v>
      </c>
      <c r="M8">
        <v>0.02</v>
      </c>
      <c r="N8">
        <v>48.6</v>
      </c>
      <c r="O8">
        <v>32</v>
      </c>
      <c r="P8">
        <v>0.64</v>
      </c>
      <c r="Q8">
        <v>0</v>
      </c>
      <c r="R8">
        <v>7.69</v>
      </c>
      <c r="S8">
        <v>-53.9</v>
      </c>
      <c r="T8">
        <v>37.005189999999999</v>
      </c>
      <c r="U8">
        <v>-119.6998</v>
      </c>
      <c r="V8">
        <v>156.5</v>
      </c>
      <c r="W8">
        <v>2.59</v>
      </c>
      <c r="X8">
        <v>0</v>
      </c>
      <c r="Y8">
        <v>746.3</v>
      </c>
      <c r="Z8">
        <v>526.57000000000005</v>
      </c>
      <c r="AA8">
        <f t="shared" si="0"/>
        <v>507.42400000000004</v>
      </c>
    </row>
    <row r="9" spans="1:37" x14ac:dyDescent="0.3">
      <c r="A9" s="2">
        <v>44468</v>
      </c>
      <c r="B9" s="3">
        <v>0.46399305555555559</v>
      </c>
      <c r="C9" t="s">
        <v>20</v>
      </c>
      <c r="D9">
        <v>22.01</v>
      </c>
      <c r="E9">
        <v>71.801000000000002</v>
      </c>
      <c r="F9">
        <v>45.9</v>
      </c>
      <c r="G9">
        <v>22.001000000000001</v>
      </c>
      <c r="H9">
        <v>48.8</v>
      </c>
      <c r="I9">
        <v>94.9</v>
      </c>
      <c r="J9">
        <v>95.9</v>
      </c>
      <c r="K9">
        <v>8.2799999999999994</v>
      </c>
      <c r="L9">
        <v>9.5050000000000008</v>
      </c>
      <c r="M9">
        <v>0.02</v>
      </c>
      <c r="N9">
        <v>48.6</v>
      </c>
      <c r="O9">
        <v>32</v>
      </c>
      <c r="P9">
        <v>0.64</v>
      </c>
      <c r="Q9">
        <v>0</v>
      </c>
      <c r="R9">
        <v>7.66</v>
      </c>
      <c r="S9">
        <v>-52.2</v>
      </c>
      <c r="T9">
        <v>37.005189999999999</v>
      </c>
      <c r="U9">
        <v>-119.69970000000001</v>
      </c>
      <c r="V9">
        <v>156.4</v>
      </c>
      <c r="W9">
        <v>2.61</v>
      </c>
      <c r="X9">
        <v>0</v>
      </c>
      <c r="Y9">
        <v>746.3</v>
      </c>
      <c r="Z9">
        <v>526.57000000000005</v>
      </c>
      <c r="AA9">
        <f t="shared" si="0"/>
        <v>504.56900000000007</v>
      </c>
    </row>
    <row r="10" spans="1:37" x14ac:dyDescent="0.3">
      <c r="A10" s="2">
        <v>44468</v>
      </c>
      <c r="B10" s="3">
        <v>0.46437499999999998</v>
      </c>
      <c r="C10" t="s">
        <v>20</v>
      </c>
      <c r="D10">
        <v>24.995000000000001</v>
      </c>
      <c r="E10">
        <v>71.662000000000006</v>
      </c>
      <c r="F10">
        <v>45.5</v>
      </c>
      <c r="G10">
        <v>24.937000000000001</v>
      </c>
      <c r="H10">
        <v>48.5</v>
      </c>
      <c r="I10">
        <v>93.7</v>
      </c>
      <c r="J10">
        <v>94.7</v>
      </c>
      <c r="K10">
        <v>8.19</v>
      </c>
      <c r="L10">
        <v>10.773999999999999</v>
      </c>
      <c r="M10">
        <v>0.02</v>
      </c>
      <c r="N10">
        <v>48.3</v>
      </c>
      <c r="O10">
        <v>31</v>
      </c>
      <c r="P10">
        <v>0.61</v>
      </c>
      <c r="Q10">
        <v>0</v>
      </c>
      <c r="R10">
        <v>7.59</v>
      </c>
      <c r="S10">
        <v>-48.1</v>
      </c>
      <c r="T10">
        <v>37.005209999999998</v>
      </c>
      <c r="U10">
        <v>-119.69970000000001</v>
      </c>
      <c r="V10">
        <v>157</v>
      </c>
      <c r="W10">
        <v>2.61</v>
      </c>
      <c r="X10">
        <v>0</v>
      </c>
      <c r="Y10">
        <v>746.2</v>
      </c>
      <c r="Z10">
        <v>526.57000000000005</v>
      </c>
      <c r="AA10">
        <f t="shared" si="0"/>
        <v>501.63300000000004</v>
      </c>
    </row>
    <row r="11" spans="1:37" x14ac:dyDescent="0.3">
      <c r="A11" s="2">
        <v>44468</v>
      </c>
      <c r="B11" s="3">
        <v>0.46469907407407413</v>
      </c>
      <c r="C11" t="s">
        <v>20</v>
      </c>
      <c r="D11">
        <v>27.850999999999999</v>
      </c>
      <c r="E11">
        <v>71.647999999999996</v>
      </c>
      <c r="F11">
        <v>45.5</v>
      </c>
      <c r="G11">
        <v>27.917999999999999</v>
      </c>
      <c r="H11">
        <v>48.5</v>
      </c>
      <c r="I11">
        <v>93.4</v>
      </c>
      <c r="J11">
        <v>94.4</v>
      </c>
      <c r="K11">
        <v>8.17</v>
      </c>
      <c r="L11">
        <v>12.061999999999999</v>
      </c>
      <c r="M11">
        <v>0.02</v>
      </c>
      <c r="N11">
        <v>48.2</v>
      </c>
      <c r="O11">
        <v>31</v>
      </c>
      <c r="P11">
        <v>0.59</v>
      </c>
      <c r="Q11">
        <v>0</v>
      </c>
      <c r="R11">
        <v>7.55</v>
      </c>
      <c r="S11">
        <v>-46.1</v>
      </c>
      <c r="T11">
        <v>37.005209999999998</v>
      </c>
      <c r="U11">
        <v>-119.69970000000001</v>
      </c>
      <c r="V11">
        <v>157.19999999999999</v>
      </c>
      <c r="W11">
        <v>2.6</v>
      </c>
      <c r="X11">
        <v>0</v>
      </c>
      <c r="Y11">
        <v>746.2</v>
      </c>
      <c r="Z11">
        <v>526.57000000000005</v>
      </c>
      <c r="AA11">
        <f t="shared" si="0"/>
        <v>498.65200000000004</v>
      </c>
    </row>
    <row r="12" spans="1:37" x14ac:dyDescent="0.3">
      <c r="A12" s="2">
        <v>44468</v>
      </c>
      <c r="B12" s="3">
        <v>0.46501157407407406</v>
      </c>
      <c r="C12" t="s">
        <v>20</v>
      </c>
      <c r="D12">
        <v>30.006</v>
      </c>
      <c r="E12">
        <v>71.543999999999997</v>
      </c>
      <c r="F12">
        <v>45.4</v>
      </c>
      <c r="G12">
        <v>30.236999999999998</v>
      </c>
      <c r="H12">
        <v>48.4</v>
      </c>
      <c r="I12">
        <v>92.9</v>
      </c>
      <c r="J12">
        <v>93.9</v>
      </c>
      <c r="K12">
        <v>8.1300000000000008</v>
      </c>
      <c r="L12">
        <v>13.064</v>
      </c>
      <c r="M12">
        <v>0.02</v>
      </c>
      <c r="N12">
        <v>48.2</v>
      </c>
      <c r="O12">
        <v>31</v>
      </c>
      <c r="P12">
        <v>0.56000000000000005</v>
      </c>
      <c r="Q12">
        <v>0</v>
      </c>
      <c r="R12">
        <v>7.53</v>
      </c>
      <c r="S12">
        <v>-45</v>
      </c>
      <c r="T12">
        <v>37.005209999999998</v>
      </c>
      <c r="U12">
        <v>-119.69970000000001</v>
      </c>
      <c r="V12">
        <v>157</v>
      </c>
      <c r="W12">
        <v>2.61</v>
      </c>
      <c r="X12">
        <v>0</v>
      </c>
      <c r="Y12">
        <v>746.3</v>
      </c>
      <c r="Z12">
        <v>526.57000000000005</v>
      </c>
      <c r="AA12">
        <f t="shared" si="0"/>
        <v>496.33300000000003</v>
      </c>
    </row>
    <row r="13" spans="1:37" x14ac:dyDescent="0.3">
      <c r="A13" s="2">
        <v>44468</v>
      </c>
      <c r="B13" s="3">
        <v>0.46532407407407406</v>
      </c>
      <c r="C13" t="s">
        <v>20</v>
      </c>
      <c r="D13">
        <v>30.972000000000001</v>
      </c>
      <c r="E13">
        <v>71.525000000000006</v>
      </c>
      <c r="F13">
        <v>45.3</v>
      </c>
      <c r="G13">
        <v>30.469000000000001</v>
      </c>
      <c r="H13">
        <v>48.4</v>
      </c>
      <c r="I13">
        <v>92.8</v>
      </c>
      <c r="J13">
        <v>93.8</v>
      </c>
      <c r="K13">
        <v>8.1199999999999992</v>
      </c>
      <c r="L13">
        <v>13.164</v>
      </c>
      <c r="M13">
        <v>0.02</v>
      </c>
      <c r="N13">
        <v>48.1</v>
      </c>
      <c r="O13">
        <v>31</v>
      </c>
      <c r="P13">
        <v>0.55000000000000004</v>
      </c>
      <c r="Q13">
        <v>0</v>
      </c>
      <c r="R13">
        <v>7.53</v>
      </c>
      <c r="S13">
        <v>-44.7</v>
      </c>
      <c r="T13">
        <v>37.005209999999998</v>
      </c>
      <c r="U13">
        <v>-119.69970000000001</v>
      </c>
      <c r="V13">
        <v>156.9</v>
      </c>
      <c r="W13">
        <v>2.61</v>
      </c>
      <c r="X13">
        <v>0</v>
      </c>
      <c r="Y13">
        <v>746.1</v>
      </c>
      <c r="Z13">
        <v>526.57000000000005</v>
      </c>
      <c r="AA13">
        <f t="shared" si="0"/>
        <v>496.10100000000006</v>
      </c>
    </row>
    <row r="14" spans="1:37" x14ac:dyDescent="0.3">
      <c r="A14" s="2">
        <v>44468</v>
      </c>
      <c r="B14" s="3">
        <v>0.46562500000000001</v>
      </c>
      <c r="C14" t="s">
        <v>20</v>
      </c>
      <c r="D14">
        <v>33.99</v>
      </c>
      <c r="E14">
        <v>71.402000000000001</v>
      </c>
      <c r="F14">
        <v>45.2</v>
      </c>
      <c r="G14">
        <v>33.863</v>
      </c>
      <c r="H14">
        <v>48.4</v>
      </c>
      <c r="I14">
        <v>92.5</v>
      </c>
      <c r="J14">
        <v>93.5</v>
      </c>
      <c r="K14">
        <v>8.1</v>
      </c>
      <c r="L14">
        <v>14.631</v>
      </c>
      <c r="M14">
        <v>0.02</v>
      </c>
      <c r="N14">
        <v>48.1</v>
      </c>
      <c r="O14">
        <v>31</v>
      </c>
      <c r="P14">
        <v>0.56999999999999995</v>
      </c>
      <c r="Q14">
        <v>0</v>
      </c>
      <c r="R14">
        <v>7.51</v>
      </c>
      <c r="S14">
        <v>-43.6</v>
      </c>
      <c r="T14">
        <v>37.005200000000002</v>
      </c>
      <c r="U14">
        <v>-119.6998</v>
      </c>
      <c r="V14">
        <v>156.4</v>
      </c>
      <c r="W14">
        <v>2.6</v>
      </c>
      <c r="X14">
        <v>0</v>
      </c>
      <c r="Y14">
        <v>746.2</v>
      </c>
      <c r="Z14">
        <v>526.57000000000005</v>
      </c>
      <c r="AA14">
        <f t="shared" si="0"/>
        <v>492.70700000000005</v>
      </c>
    </row>
    <row r="15" spans="1:37" x14ac:dyDescent="0.3">
      <c r="A15" s="2">
        <v>44468</v>
      </c>
      <c r="B15" s="3">
        <v>0.4659490740740741</v>
      </c>
      <c r="C15" t="s">
        <v>20</v>
      </c>
      <c r="D15">
        <v>36.988999999999997</v>
      </c>
      <c r="E15">
        <v>69.953999999999994</v>
      </c>
      <c r="F15">
        <v>40</v>
      </c>
      <c r="G15">
        <v>36.911000000000001</v>
      </c>
      <c r="H15">
        <v>43.5</v>
      </c>
      <c r="I15">
        <v>83.1</v>
      </c>
      <c r="J15">
        <v>84</v>
      </c>
      <c r="K15">
        <v>7.4</v>
      </c>
      <c r="L15">
        <v>15.951000000000001</v>
      </c>
      <c r="M15">
        <v>0.02</v>
      </c>
      <c r="N15">
        <v>43.2</v>
      </c>
      <c r="O15">
        <v>28</v>
      </c>
      <c r="P15">
        <v>-0.1</v>
      </c>
      <c r="Q15">
        <v>0</v>
      </c>
      <c r="R15">
        <v>7.3</v>
      </c>
      <c r="S15">
        <v>-31.3</v>
      </c>
      <c r="T15">
        <v>37.00517</v>
      </c>
      <c r="U15">
        <v>-119.69970000000001</v>
      </c>
      <c r="V15">
        <v>156.5</v>
      </c>
      <c r="W15">
        <v>2.61</v>
      </c>
      <c r="X15">
        <v>0</v>
      </c>
      <c r="Y15">
        <v>746.3</v>
      </c>
      <c r="Z15">
        <v>526.57000000000005</v>
      </c>
      <c r="AA15">
        <f t="shared" si="0"/>
        <v>489.65900000000005</v>
      </c>
    </row>
    <row r="16" spans="1:37" x14ac:dyDescent="0.3">
      <c r="A16" s="2">
        <v>44468</v>
      </c>
      <c r="B16" s="3">
        <v>0.46658564814814812</v>
      </c>
      <c r="C16" t="s">
        <v>20</v>
      </c>
      <c r="D16">
        <v>47.058999999999997</v>
      </c>
      <c r="E16">
        <v>68.915999999999997</v>
      </c>
      <c r="F16">
        <v>39.799999999999997</v>
      </c>
      <c r="G16">
        <v>46.896999999999998</v>
      </c>
      <c r="H16">
        <v>43.9</v>
      </c>
      <c r="I16">
        <v>80.8</v>
      </c>
      <c r="J16">
        <v>81.7</v>
      </c>
      <c r="K16">
        <v>7.28</v>
      </c>
      <c r="L16">
        <v>20.268000000000001</v>
      </c>
      <c r="M16">
        <v>0.02</v>
      </c>
      <c r="N16">
        <v>43.6</v>
      </c>
      <c r="O16">
        <v>28</v>
      </c>
      <c r="P16">
        <v>-0.11</v>
      </c>
      <c r="Q16">
        <v>0</v>
      </c>
      <c r="R16">
        <v>7.02</v>
      </c>
      <c r="S16">
        <v>-15.4</v>
      </c>
      <c r="T16">
        <v>37.005200000000002</v>
      </c>
      <c r="U16">
        <v>-119.69970000000001</v>
      </c>
      <c r="V16">
        <v>157.1</v>
      </c>
      <c r="W16">
        <v>2.58</v>
      </c>
      <c r="X16">
        <v>0</v>
      </c>
      <c r="Y16">
        <v>746.2</v>
      </c>
      <c r="Z16">
        <v>526.57000000000005</v>
      </c>
      <c r="AA16">
        <f t="shared" si="0"/>
        <v>479.67300000000006</v>
      </c>
    </row>
    <row r="17" spans="1:27" x14ac:dyDescent="0.3">
      <c r="A17" s="2">
        <v>44468</v>
      </c>
      <c r="B17" s="3">
        <v>0.46682870370370372</v>
      </c>
      <c r="C17" t="s">
        <v>20</v>
      </c>
      <c r="D17">
        <v>56.951999999999998</v>
      </c>
      <c r="E17">
        <v>68.728999999999999</v>
      </c>
      <c r="F17">
        <v>39.200000000000003</v>
      </c>
      <c r="G17">
        <v>56.936</v>
      </c>
      <c r="H17">
        <v>43.3</v>
      </c>
      <c r="I17">
        <v>80.099999999999994</v>
      </c>
      <c r="J17">
        <v>81</v>
      </c>
      <c r="K17">
        <v>7.23</v>
      </c>
      <c r="L17">
        <v>24.608000000000001</v>
      </c>
      <c r="M17">
        <v>0.02</v>
      </c>
      <c r="N17">
        <v>43</v>
      </c>
      <c r="O17">
        <v>28</v>
      </c>
      <c r="P17">
        <v>-0.1</v>
      </c>
      <c r="Q17">
        <v>0</v>
      </c>
      <c r="R17">
        <v>6.98</v>
      </c>
      <c r="S17">
        <v>-13</v>
      </c>
      <c r="T17">
        <v>37.005220000000001</v>
      </c>
      <c r="U17">
        <v>-119.69970000000001</v>
      </c>
      <c r="V17">
        <v>156.30000000000001</v>
      </c>
      <c r="W17">
        <v>2.58</v>
      </c>
      <c r="X17">
        <v>0</v>
      </c>
      <c r="Y17">
        <v>746.2</v>
      </c>
      <c r="Z17">
        <v>526.57000000000005</v>
      </c>
      <c r="AA17">
        <f t="shared" si="0"/>
        <v>469.63400000000007</v>
      </c>
    </row>
    <row r="18" spans="1:27" x14ac:dyDescent="0.3">
      <c r="A18" s="2">
        <v>44468</v>
      </c>
      <c r="B18" s="3">
        <v>0.46704861111111112</v>
      </c>
      <c r="C18" t="s">
        <v>20</v>
      </c>
      <c r="D18">
        <v>67.08</v>
      </c>
      <c r="E18">
        <v>67.888999999999996</v>
      </c>
      <c r="F18">
        <v>36.299999999999997</v>
      </c>
      <c r="G18">
        <v>65.724999999999994</v>
      </c>
      <c r="H18">
        <v>40.5</v>
      </c>
      <c r="I18">
        <v>71.900000000000006</v>
      </c>
      <c r="J18">
        <v>72.7</v>
      </c>
      <c r="K18">
        <v>6.54</v>
      </c>
      <c r="L18">
        <v>28.408999999999999</v>
      </c>
      <c r="M18">
        <v>0.02</v>
      </c>
      <c r="N18">
        <v>40.200000000000003</v>
      </c>
      <c r="O18">
        <v>26</v>
      </c>
      <c r="P18">
        <v>-0.14000000000000001</v>
      </c>
      <c r="Q18">
        <v>0</v>
      </c>
      <c r="R18">
        <v>6.92</v>
      </c>
      <c r="S18">
        <v>-9.8000000000000007</v>
      </c>
      <c r="T18">
        <v>37.005229999999997</v>
      </c>
      <c r="U18">
        <v>-119.69970000000001</v>
      </c>
      <c r="V18">
        <v>156.69999999999999</v>
      </c>
      <c r="W18">
        <v>2.58</v>
      </c>
      <c r="X18">
        <v>0</v>
      </c>
      <c r="Y18">
        <v>746.2</v>
      </c>
      <c r="Z18">
        <v>526.57000000000005</v>
      </c>
      <c r="AA18">
        <f t="shared" si="0"/>
        <v>460.84500000000003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791D-FAE1-4DC0-AE68-A398523461A4}">
  <sheetPr codeName="Sheet81"/>
  <dimension ref="A1:AG33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3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102</v>
      </c>
      <c r="S1" t="s">
        <v>103</v>
      </c>
      <c r="T1" t="s">
        <v>104</v>
      </c>
      <c r="U1" t="s">
        <v>35</v>
      </c>
      <c r="V1" t="s">
        <v>52</v>
      </c>
      <c r="W1" t="s">
        <v>26</v>
      </c>
      <c r="X1" t="s">
        <v>72</v>
      </c>
      <c r="Y1" t="s">
        <v>79</v>
      </c>
      <c r="Z1" t="s">
        <v>78</v>
      </c>
      <c r="AA1" t="s">
        <v>74</v>
      </c>
      <c r="AB1" t="s">
        <v>75</v>
      </c>
      <c r="AC1" t="s">
        <v>76</v>
      </c>
      <c r="AD1" t="s">
        <v>73</v>
      </c>
      <c r="AE1" t="s">
        <v>80</v>
      </c>
      <c r="AF1" t="s">
        <v>81</v>
      </c>
      <c r="AG1" t="s">
        <v>77</v>
      </c>
    </row>
    <row r="2" spans="1:33" x14ac:dyDescent="0.3">
      <c r="A2" s="2">
        <v>44469</v>
      </c>
      <c r="B2" s="3">
        <v>0.44951388888888894</v>
      </c>
      <c r="C2" t="s">
        <v>20</v>
      </c>
      <c r="D2">
        <v>0.98199999999999998</v>
      </c>
      <c r="E2">
        <v>72.394000000000005</v>
      </c>
      <c r="F2">
        <v>46.9</v>
      </c>
      <c r="G2">
        <v>0.50700000000000001</v>
      </c>
      <c r="H2">
        <v>49.5</v>
      </c>
      <c r="I2">
        <v>98.9</v>
      </c>
      <c r="J2">
        <v>101.1</v>
      </c>
      <c r="K2">
        <v>8.57</v>
      </c>
      <c r="L2">
        <v>0.219</v>
      </c>
      <c r="M2">
        <v>0.02</v>
      </c>
      <c r="N2">
        <v>49.3</v>
      </c>
      <c r="O2">
        <v>32</v>
      </c>
      <c r="P2">
        <v>37.004600000000003</v>
      </c>
      <c r="Q2">
        <v>-119.70099999999999</v>
      </c>
      <c r="R2">
        <v>158.80000000000001</v>
      </c>
      <c r="S2">
        <v>2.41</v>
      </c>
      <c r="T2">
        <v>0</v>
      </c>
      <c r="U2">
        <v>747.9</v>
      </c>
      <c r="V2">
        <v>527.51</v>
      </c>
      <c r="W2">
        <f>V2-G2</f>
        <v>527.00300000000004</v>
      </c>
      <c r="X2">
        <v>305.83999999999997</v>
      </c>
      <c r="Y2">
        <v>3.1</v>
      </c>
      <c r="Z2">
        <v>2524</v>
      </c>
      <c r="AA2">
        <v>0</v>
      </c>
      <c r="AB2">
        <v>661</v>
      </c>
      <c r="AC2">
        <v>0</v>
      </c>
      <c r="AD2">
        <v>260</v>
      </c>
      <c r="AE2">
        <v>32</v>
      </c>
      <c r="AF2">
        <v>0.27</v>
      </c>
      <c r="AG2">
        <v>0</v>
      </c>
    </row>
    <row r="3" spans="1:33" x14ac:dyDescent="0.3">
      <c r="A3" s="2">
        <v>44469</v>
      </c>
      <c r="B3" s="3">
        <v>0.44968750000000002</v>
      </c>
      <c r="C3" t="s">
        <v>20</v>
      </c>
      <c r="D3">
        <v>3.9780000000000002</v>
      </c>
      <c r="E3">
        <v>72.155000000000001</v>
      </c>
      <c r="F3">
        <v>46.7</v>
      </c>
      <c r="G3">
        <v>3.9220000000000002</v>
      </c>
      <c r="H3">
        <v>49.5</v>
      </c>
      <c r="I3">
        <v>99</v>
      </c>
      <c r="J3">
        <v>101.2</v>
      </c>
      <c r="K3">
        <v>8.6</v>
      </c>
      <c r="L3">
        <v>1.696</v>
      </c>
      <c r="M3">
        <v>0.02</v>
      </c>
      <c r="N3">
        <v>49.2</v>
      </c>
      <c r="O3">
        <v>32</v>
      </c>
      <c r="P3">
        <v>37.004629999999999</v>
      </c>
      <c r="Q3">
        <v>-119.70099999999999</v>
      </c>
      <c r="R3">
        <v>159.1</v>
      </c>
      <c r="S3">
        <v>2.4</v>
      </c>
      <c r="T3">
        <v>0</v>
      </c>
      <c r="U3">
        <v>748</v>
      </c>
      <c r="V3">
        <v>527.51</v>
      </c>
      <c r="W3">
        <f t="shared" ref="W3:W33" si="0">V3-G3</f>
        <v>523.58799999999997</v>
      </c>
    </row>
    <row r="4" spans="1:33" x14ac:dyDescent="0.3">
      <c r="A4" s="2">
        <v>44469</v>
      </c>
      <c r="B4" s="3">
        <v>0.45006944444444441</v>
      </c>
      <c r="C4" t="s">
        <v>20</v>
      </c>
      <c r="D4">
        <v>7.0650000000000004</v>
      </c>
      <c r="E4">
        <v>71.98</v>
      </c>
      <c r="F4">
        <v>46.5</v>
      </c>
      <c r="G4">
        <v>7.3330000000000002</v>
      </c>
      <c r="H4">
        <v>49.3</v>
      </c>
      <c r="I4">
        <v>98.9</v>
      </c>
      <c r="J4">
        <v>101.1</v>
      </c>
      <c r="K4">
        <v>8.61</v>
      </c>
      <c r="L4">
        <v>3.1720000000000002</v>
      </c>
      <c r="M4">
        <v>0.02</v>
      </c>
      <c r="N4">
        <v>49.1</v>
      </c>
      <c r="O4">
        <v>32</v>
      </c>
      <c r="P4">
        <v>37.004689999999997</v>
      </c>
      <c r="Q4">
        <v>-119.70099999999999</v>
      </c>
      <c r="R4">
        <v>158.1</v>
      </c>
      <c r="S4">
        <v>2.4</v>
      </c>
      <c r="T4">
        <v>0</v>
      </c>
      <c r="U4">
        <v>747.9</v>
      </c>
      <c r="V4">
        <v>527.51</v>
      </c>
      <c r="W4">
        <f t="shared" si="0"/>
        <v>520.17700000000002</v>
      </c>
    </row>
    <row r="5" spans="1:33" x14ac:dyDescent="0.3">
      <c r="A5" s="2">
        <v>44469</v>
      </c>
      <c r="B5" s="3">
        <v>0.45025462962962964</v>
      </c>
      <c r="C5" t="s">
        <v>20</v>
      </c>
      <c r="D5">
        <v>10.069000000000001</v>
      </c>
      <c r="E5">
        <v>71.953999999999994</v>
      </c>
      <c r="F5">
        <v>46.4</v>
      </c>
      <c r="G5">
        <v>10.057</v>
      </c>
      <c r="H5">
        <v>49.3</v>
      </c>
      <c r="I5">
        <v>98.8</v>
      </c>
      <c r="J5">
        <v>101.1</v>
      </c>
      <c r="K5">
        <v>8.61</v>
      </c>
      <c r="L5">
        <v>4.3499999999999996</v>
      </c>
      <c r="M5">
        <v>0.02</v>
      </c>
      <c r="N5">
        <v>49</v>
      </c>
      <c r="O5">
        <v>32</v>
      </c>
      <c r="P5">
        <v>37.004710000000003</v>
      </c>
      <c r="Q5">
        <v>-119.70099999999999</v>
      </c>
      <c r="R5">
        <v>158</v>
      </c>
      <c r="S5">
        <v>2.4</v>
      </c>
      <c r="T5">
        <v>0</v>
      </c>
      <c r="U5">
        <v>748</v>
      </c>
      <c r="V5">
        <v>527.51</v>
      </c>
      <c r="W5">
        <f t="shared" si="0"/>
        <v>517.45299999999997</v>
      </c>
    </row>
    <row r="6" spans="1:33" x14ac:dyDescent="0.3">
      <c r="A6" s="2">
        <v>44469</v>
      </c>
      <c r="B6" s="3">
        <v>0.45042824074074073</v>
      </c>
      <c r="C6" t="s">
        <v>20</v>
      </c>
      <c r="D6">
        <v>13.004</v>
      </c>
      <c r="E6">
        <v>71.814999999999998</v>
      </c>
      <c r="F6">
        <v>46</v>
      </c>
      <c r="G6">
        <v>13.098000000000001</v>
      </c>
      <c r="H6">
        <v>48.9</v>
      </c>
      <c r="I6">
        <v>98.2</v>
      </c>
      <c r="J6">
        <v>100.4</v>
      </c>
      <c r="K6">
        <v>8.56</v>
      </c>
      <c r="L6">
        <v>5.665</v>
      </c>
      <c r="M6">
        <v>0.02</v>
      </c>
      <c r="N6">
        <v>48.7</v>
      </c>
      <c r="O6">
        <v>32</v>
      </c>
      <c r="P6">
        <v>37.004739999999998</v>
      </c>
      <c r="Q6">
        <v>-119.70099999999999</v>
      </c>
      <c r="R6">
        <v>157.80000000000001</v>
      </c>
      <c r="S6">
        <v>2.4</v>
      </c>
      <c r="T6">
        <v>0</v>
      </c>
      <c r="U6">
        <v>748</v>
      </c>
      <c r="V6">
        <v>527.51</v>
      </c>
      <c r="W6">
        <f t="shared" si="0"/>
        <v>514.41200000000003</v>
      </c>
    </row>
    <row r="7" spans="1:33" x14ac:dyDescent="0.3">
      <c r="A7" s="2">
        <v>44469</v>
      </c>
      <c r="B7" s="3">
        <v>0.45069444444444445</v>
      </c>
      <c r="C7" t="s">
        <v>20</v>
      </c>
      <c r="D7">
        <v>13.093</v>
      </c>
      <c r="E7">
        <v>71.78</v>
      </c>
      <c r="F7">
        <v>45.8</v>
      </c>
      <c r="G7">
        <v>13.1</v>
      </c>
      <c r="H7">
        <v>48.8</v>
      </c>
      <c r="I7">
        <v>97.4</v>
      </c>
      <c r="J7">
        <v>99.6</v>
      </c>
      <c r="K7">
        <v>8.5</v>
      </c>
      <c r="L7">
        <v>5.6669999999999998</v>
      </c>
      <c r="M7">
        <v>0.02</v>
      </c>
      <c r="N7">
        <v>48.5</v>
      </c>
      <c r="O7">
        <v>32</v>
      </c>
      <c r="P7">
        <v>37.004779999999997</v>
      </c>
      <c r="Q7">
        <v>-119.70099999999999</v>
      </c>
      <c r="R7">
        <v>157.80000000000001</v>
      </c>
      <c r="S7">
        <v>2.37</v>
      </c>
      <c r="T7">
        <v>0</v>
      </c>
      <c r="U7">
        <v>747.9</v>
      </c>
      <c r="V7">
        <v>527.51</v>
      </c>
      <c r="W7">
        <f t="shared" si="0"/>
        <v>514.41</v>
      </c>
    </row>
    <row r="8" spans="1:33" x14ac:dyDescent="0.3">
      <c r="A8" s="2">
        <v>44469</v>
      </c>
      <c r="B8" s="3">
        <v>0.45091435185185186</v>
      </c>
      <c r="C8" t="s">
        <v>20</v>
      </c>
      <c r="D8">
        <v>16.071000000000002</v>
      </c>
      <c r="E8">
        <v>71.766999999999996</v>
      </c>
      <c r="F8">
        <v>45.8</v>
      </c>
      <c r="G8">
        <v>16.056000000000001</v>
      </c>
      <c r="H8">
        <v>48.8</v>
      </c>
      <c r="I8">
        <v>97.2</v>
      </c>
      <c r="J8">
        <v>99.4</v>
      </c>
      <c r="K8">
        <v>8.48</v>
      </c>
      <c r="L8">
        <v>6.9450000000000003</v>
      </c>
      <c r="M8">
        <v>0.02</v>
      </c>
      <c r="N8">
        <v>48.5</v>
      </c>
      <c r="O8">
        <v>32</v>
      </c>
      <c r="P8">
        <v>37.004809999999999</v>
      </c>
      <c r="Q8">
        <v>-119.70099999999999</v>
      </c>
      <c r="R8">
        <v>158.30000000000001</v>
      </c>
      <c r="S8">
        <v>2.37</v>
      </c>
      <c r="T8">
        <v>0</v>
      </c>
      <c r="U8">
        <v>748</v>
      </c>
      <c r="V8">
        <v>527.51</v>
      </c>
      <c r="W8">
        <f t="shared" si="0"/>
        <v>511.45400000000001</v>
      </c>
    </row>
    <row r="9" spans="1:33" x14ac:dyDescent="0.3">
      <c r="A9" s="2">
        <v>44469</v>
      </c>
      <c r="B9" s="3">
        <v>0.45111111111111107</v>
      </c>
      <c r="C9" t="s">
        <v>20</v>
      </c>
      <c r="D9">
        <v>18.885999999999999</v>
      </c>
      <c r="E9">
        <v>71.742999999999995</v>
      </c>
      <c r="F9">
        <v>45.8</v>
      </c>
      <c r="G9">
        <v>18.876000000000001</v>
      </c>
      <c r="H9">
        <v>48.8</v>
      </c>
      <c r="I9">
        <v>96.8</v>
      </c>
      <c r="J9">
        <v>99</v>
      </c>
      <c r="K9">
        <v>8.4499999999999993</v>
      </c>
      <c r="L9">
        <v>8.1649999999999991</v>
      </c>
      <c r="M9">
        <v>0.02</v>
      </c>
      <c r="N9">
        <v>48.5</v>
      </c>
      <c r="O9">
        <v>32</v>
      </c>
      <c r="P9">
        <v>37.004829999999998</v>
      </c>
      <c r="Q9">
        <v>-119.70099999999999</v>
      </c>
      <c r="R9">
        <v>158.80000000000001</v>
      </c>
      <c r="S9">
        <v>2.4</v>
      </c>
      <c r="T9">
        <v>0</v>
      </c>
      <c r="U9">
        <v>748</v>
      </c>
      <c r="V9">
        <v>527.51</v>
      </c>
      <c r="W9">
        <f t="shared" si="0"/>
        <v>508.63400000000001</v>
      </c>
    </row>
    <row r="10" spans="1:33" x14ac:dyDescent="0.3">
      <c r="A10" s="2">
        <v>44469</v>
      </c>
      <c r="B10" s="3">
        <v>0.45144675925925926</v>
      </c>
      <c r="C10" t="s">
        <v>20</v>
      </c>
      <c r="D10">
        <v>23.047000000000001</v>
      </c>
      <c r="E10">
        <v>71.72</v>
      </c>
      <c r="F10">
        <v>45.7</v>
      </c>
      <c r="G10">
        <v>22.972999999999999</v>
      </c>
      <c r="H10">
        <v>48.7</v>
      </c>
      <c r="I10">
        <v>96.6</v>
      </c>
      <c r="J10">
        <v>98.7</v>
      </c>
      <c r="K10">
        <v>8.43</v>
      </c>
      <c r="L10">
        <v>9.9369999999999994</v>
      </c>
      <c r="M10">
        <v>0.02</v>
      </c>
      <c r="N10">
        <v>48.4</v>
      </c>
      <c r="O10">
        <v>31</v>
      </c>
      <c r="P10">
        <v>37.004890000000003</v>
      </c>
      <c r="Q10">
        <v>-119.70099999999999</v>
      </c>
      <c r="R10">
        <v>159</v>
      </c>
      <c r="S10">
        <v>2.4</v>
      </c>
      <c r="T10">
        <v>0</v>
      </c>
      <c r="U10">
        <v>748</v>
      </c>
      <c r="V10">
        <v>527.51</v>
      </c>
      <c r="W10">
        <f t="shared" si="0"/>
        <v>504.53699999999998</v>
      </c>
    </row>
    <row r="11" spans="1:33" x14ac:dyDescent="0.3">
      <c r="A11" s="2">
        <v>44469</v>
      </c>
      <c r="B11" s="3">
        <v>0.45185185185185189</v>
      </c>
      <c r="C11" t="s">
        <v>20</v>
      </c>
      <c r="D11">
        <v>25.983000000000001</v>
      </c>
      <c r="E11">
        <v>71.691999999999993</v>
      </c>
      <c r="F11">
        <v>45.7</v>
      </c>
      <c r="G11">
        <v>25.812000000000001</v>
      </c>
      <c r="H11">
        <v>48.7</v>
      </c>
      <c r="I11">
        <v>96.1</v>
      </c>
      <c r="J11">
        <v>98.3</v>
      </c>
      <c r="K11">
        <v>8.4</v>
      </c>
      <c r="L11">
        <v>11.164999999999999</v>
      </c>
      <c r="M11">
        <v>0.02</v>
      </c>
      <c r="N11">
        <v>48.4</v>
      </c>
      <c r="O11">
        <v>31</v>
      </c>
      <c r="P11">
        <v>37.004939999999998</v>
      </c>
      <c r="Q11">
        <v>-119.70099999999999</v>
      </c>
      <c r="R11">
        <v>158.30000000000001</v>
      </c>
      <c r="S11">
        <v>2.4</v>
      </c>
      <c r="T11">
        <v>0</v>
      </c>
      <c r="U11">
        <v>748</v>
      </c>
      <c r="V11">
        <v>527.51</v>
      </c>
      <c r="W11">
        <f t="shared" si="0"/>
        <v>501.69799999999998</v>
      </c>
    </row>
    <row r="12" spans="1:33" x14ac:dyDescent="0.3">
      <c r="A12" s="2">
        <v>44469</v>
      </c>
      <c r="B12" s="3">
        <v>0.45211805555555556</v>
      </c>
      <c r="C12" t="s">
        <v>20</v>
      </c>
      <c r="D12">
        <v>29.041</v>
      </c>
      <c r="E12">
        <v>71.677999999999997</v>
      </c>
      <c r="F12">
        <v>45.6</v>
      </c>
      <c r="G12">
        <v>28.876000000000001</v>
      </c>
      <c r="H12">
        <v>48.6</v>
      </c>
      <c r="I12">
        <v>96</v>
      </c>
      <c r="J12">
        <v>98.1</v>
      </c>
      <c r="K12">
        <v>8.3800000000000008</v>
      </c>
      <c r="L12">
        <v>12.49</v>
      </c>
      <c r="M12">
        <v>0.02</v>
      </c>
      <c r="N12">
        <v>48.3</v>
      </c>
      <c r="O12">
        <v>31</v>
      </c>
      <c r="P12">
        <v>37.004959999999997</v>
      </c>
      <c r="Q12">
        <v>-119.70099999999999</v>
      </c>
      <c r="R12">
        <v>159.30000000000001</v>
      </c>
      <c r="S12">
        <v>2.4</v>
      </c>
      <c r="T12">
        <v>0</v>
      </c>
      <c r="U12">
        <v>747.9</v>
      </c>
      <c r="V12">
        <v>527.51</v>
      </c>
      <c r="W12">
        <f t="shared" si="0"/>
        <v>498.63400000000001</v>
      </c>
    </row>
    <row r="13" spans="1:33" x14ac:dyDescent="0.3">
      <c r="A13" s="2">
        <v>44469</v>
      </c>
      <c r="B13" s="3">
        <v>0.45244212962962965</v>
      </c>
      <c r="C13" t="s">
        <v>20</v>
      </c>
      <c r="D13">
        <v>31.998999999999999</v>
      </c>
      <c r="E13">
        <v>71.661000000000001</v>
      </c>
      <c r="F13">
        <v>45.6</v>
      </c>
      <c r="G13">
        <v>31.811</v>
      </c>
      <c r="H13">
        <v>48.6</v>
      </c>
      <c r="I13">
        <v>95.8</v>
      </c>
      <c r="J13">
        <v>97.9</v>
      </c>
      <c r="K13">
        <v>8.3699999999999992</v>
      </c>
      <c r="L13">
        <v>13.76</v>
      </c>
      <c r="M13">
        <v>0.02</v>
      </c>
      <c r="N13">
        <v>48.3</v>
      </c>
      <c r="O13">
        <v>31</v>
      </c>
      <c r="P13">
        <v>37.004989999999999</v>
      </c>
      <c r="Q13">
        <v>-119.70099999999999</v>
      </c>
      <c r="R13">
        <v>159.5</v>
      </c>
      <c r="S13">
        <v>2.4</v>
      </c>
      <c r="T13">
        <v>0</v>
      </c>
      <c r="U13">
        <v>748</v>
      </c>
      <c r="V13">
        <v>527.51</v>
      </c>
      <c r="W13">
        <f t="shared" si="0"/>
        <v>495.69900000000001</v>
      </c>
    </row>
    <row r="14" spans="1:33" x14ac:dyDescent="0.3">
      <c r="A14" s="2">
        <v>44469</v>
      </c>
      <c r="B14" s="3">
        <v>0.45276620370370368</v>
      </c>
      <c r="C14" t="s">
        <v>20</v>
      </c>
      <c r="D14">
        <v>35.000999999999998</v>
      </c>
      <c r="E14">
        <v>71.623999999999995</v>
      </c>
      <c r="F14">
        <v>45.5</v>
      </c>
      <c r="G14">
        <v>35.017000000000003</v>
      </c>
      <c r="H14">
        <v>48.6</v>
      </c>
      <c r="I14">
        <v>95.5</v>
      </c>
      <c r="J14">
        <v>97.6</v>
      </c>
      <c r="K14">
        <v>8.35</v>
      </c>
      <c r="L14">
        <v>15.147</v>
      </c>
      <c r="M14">
        <v>0.02</v>
      </c>
      <c r="N14">
        <v>48.3</v>
      </c>
      <c r="O14">
        <v>31</v>
      </c>
      <c r="P14">
        <v>37.005020000000002</v>
      </c>
      <c r="Q14">
        <v>-119.70099999999999</v>
      </c>
      <c r="R14">
        <v>160.69999999999999</v>
      </c>
      <c r="S14">
        <v>2.4</v>
      </c>
      <c r="T14">
        <v>0</v>
      </c>
      <c r="U14">
        <v>748</v>
      </c>
      <c r="V14">
        <v>527.51</v>
      </c>
      <c r="W14">
        <f t="shared" si="0"/>
        <v>492.49299999999999</v>
      </c>
    </row>
    <row r="15" spans="1:33" x14ac:dyDescent="0.3">
      <c r="A15" s="2">
        <v>44469</v>
      </c>
      <c r="B15" s="3">
        <v>0.45322916666666663</v>
      </c>
      <c r="C15" t="s">
        <v>20</v>
      </c>
      <c r="D15">
        <v>45.058999999999997</v>
      </c>
      <c r="E15">
        <v>69.147000000000006</v>
      </c>
      <c r="F15">
        <v>40.6</v>
      </c>
      <c r="G15">
        <v>45.457999999999998</v>
      </c>
      <c r="H15">
        <v>44.6</v>
      </c>
      <c r="I15">
        <v>82</v>
      </c>
      <c r="J15">
        <v>83.9</v>
      </c>
      <c r="K15">
        <v>7.36</v>
      </c>
      <c r="L15">
        <v>19.669</v>
      </c>
      <c r="M15">
        <v>0.02</v>
      </c>
      <c r="N15">
        <v>44.3</v>
      </c>
      <c r="O15">
        <v>29</v>
      </c>
      <c r="P15">
        <v>37.00506</v>
      </c>
      <c r="Q15">
        <v>-119.70099999999999</v>
      </c>
      <c r="R15">
        <v>158.80000000000001</v>
      </c>
      <c r="S15">
        <v>2.39</v>
      </c>
      <c r="T15">
        <v>0</v>
      </c>
      <c r="U15">
        <v>748</v>
      </c>
      <c r="V15">
        <v>527.51</v>
      </c>
      <c r="W15">
        <f t="shared" si="0"/>
        <v>482.05200000000002</v>
      </c>
    </row>
    <row r="16" spans="1:33" x14ac:dyDescent="0.3">
      <c r="A16" s="2">
        <v>44469</v>
      </c>
      <c r="B16" s="3">
        <v>0.4538773148148148</v>
      </c>
      <c r="C16" t="s">
        <v>20</v>
      </c>
      <c r="D16">
        <v>54.997</v>
      </c>
      <c r="E16">
        <v>68.745000000000005</v>
      </c>
      <c r="F16">
        <v>38.700000000000003</v>
      </c>
      <c r="G16">
        <v>54.966000000000001</v>
      </c>
      <c r="H16">
        <v>42.7</v>
      </c>
      <c r="I16">
        <v>80.7</v>
      </c>
      <c r="J16">
        <v>82.5</v>
      </c>
      <c r="K16">
        <v>7.28</v>
      </c>
      <c r="L16">
        <v>23.785</v>
      </c>
      <c r="M16">
        <v>0.02</v>
      </c>
      <c r="N16">
        <v>42.4</v>
      </c>
      <c r="O16">
        <v>28</v>
      </c>
      <c r="P16">
        <v>37.005139999999997</v>
      </c>
      <c r="Q16">
        <v>-119.70099999999999</v>
      </c>
      <c r="R16">
        <v>158.9</v>
      </c>
      <c r="S16">
        <v>2.36</v>
      </c>
      <c r="T16">
        <v>0</v>
      </c>
      <c r="U16">
        <v>748.1</v>
      </c>
      <c r="V16">
        <v>527.51</v>
      </c>
      <c r="W16">
        <f t="shared" si="0"/>
        <v>472.54399999999998</v>
      </c>
    </row>
    <row r="17" spans="1:23" x14ac:dyDescent="0.3">
      <c r="A17" s="2">
        <v>44469</v>
      </c>
      <c r="B17" s="3">
        <v>0.45413194444444444</v>
      </c>
      <c r="C17" t="s">
        <v>20</v>
      </c>
      <c r="D17">
        <v>55.015999999999998</v>
      </c>
      <c r="E17">
        <v>68.724000000000004</v>
      </c>
      <c r="F17">
        <v>38.4</v>
      </c>
      <c r="G17">
        <v>54.838999999999999</v>
      </c>
      <c r="H17">
        <v>42.4</v>
      </c>
      <c r="I17">
        <v>81</v>
      </c>
      <c r="J17">
        <v>82.8</v>
      </c>
      <c r="K17">
        <v>7.3</v>
      </c>
      <c r="L17">
        <v>23.73</v>
      </c>
      <c r="M17">
        <v>0.02</v>
      </c>
      <c r="N17">
        <v>42.1</v>
      </c>
      <c r="O17">
        <v>27</v>
      </c>
      <c r="P17">
        <v>37.005180000000003</v>
      </c>
      <c r="Q17">
        <v>-119.70099999999999</v>
      </c>
      <c r="R17">
        <v>158.19999999999999</v>
      </c>
      <c r="S17">
        <v>2.36</v>
      </c>
      <c r="T17">
        <v>0</v>
      </c>
      <c r="U17">
        <v>748</v>
      </c>
      <c r="V17">
        <v>527.51</v>
      </c>
      <c r="W17">
        <f t="shared" si="0"/>
        <v>472.67099999999999</v>
      </c>
    </row>
    <row r="18" spans="1:23" x14ac:dyDescent="0.3">
      <c r="A18" s="2">
        <v>44469</v>
      </c>
      <c r="B18" s="3">
        <v>0.45443287037037039</v>
      </c>
      <c r="C18" t="s">
        <v>20</v>
      </c>
      <c r="D18">
        <v>65.075000000000003</v>
      </c>
      <c r="E18">
        <v>68.161000000000001</v>
      </c>
      <c r="F18">
        <v>36.1</v>
      </c>
      <c r="G18">
        <v>64.887</v>
      </c>
      <c r="H18">
        <v>40.200000000000003</v>
      </c>
      <c r="I18">
        <v>76.900000000000006</v>
      </c>
      <c r="J18">
        <v>78.7</v>
      </c>
      <c r="K18">
        <v>6.98</v>
      </c>
      <c r="L18">
        <v>28.08</v>
      </c>
      <c r="M18">
        <v>0.02</v>
      </c>
      <c r="N18">
        <v>39.799999999999997</v>
      </c>
      <c r="O18">
        <v>26</v>
      </c>
      <c r="P18">
        <v>37.005220000000001</v>
      </c>
      <c r="Q18">
        <v>-119.70099999999999</v>
      </c>
      <c r="R18">
        <v>157.6</v>
      </c>
      <c r="S18">
        <v>2.38</v>
      </c>
      <c r="T18">
        <v>0</v>
      </c>
      <c r="U18">
        <v>747.8</v>
      </c>
      <c r="V18">
        <v>527.51</v>
      </c>
      <c r="W18">
        <f t="shared" si="0"/>
        <v>462.62299999999999</v>
      </c>
    </row>
    <row r="19" spans="1:23" x14ac:dyDescent="0.3">
      <c r="A19" s="2">
        <v>44469</v>
      </c>
      <c r="B19" s="3">
        <v>0.45498842592592598</v>
      </c>
      <c r="C19" t="s">
        <v>20</v>
      </c>
      <c r="D19">
        <v>75.034000000000006</v>
      </c>
      <c r="E19">
        <v>66.948999999999998</v>
      </c>
      <c r="F19">
        <v>34.6</v>
      </c>
      <c r="G19">
        <v>73.611999999999995</v>
      </c>
      <c r="H19">
        <v>39.200000000000003</v>
      </c>
      <c r="I19">
        <v>67.599999999999994</v>
      </c>
      <c r="J19">
        <v>69.099999999999994</v>
      </c>
      <c r="K19">
        <v>6.21</v>
      </c>
      <c r="L19">
        <v>31.86</v>
      </c>
      <c r="M19">
        <v>0.02</v>
      </c>
      <c r="N19">
        <v>38.799999999999997</v>
      </c>
      <c r="O19">
        <v>25</v>
      </c>
      <c r="P19">
        <v>37.005290000000002</v>
      </c>
      <c r="Q19">
        <v>-119.70099999999999</v>
      </c>
      <c r="R19">
        <v>157.4</v>
      </c>
      <c r="S19">
        <v>2.38</v>
      </c>
      <c r="T19">
        <v>0</v>
      </c>
      <c r="U19">
        <v>748</v>
      </c>
      <c r="V19">
        <v>527.51</v>
      </c>
      <c r="W19">
        <f t="shared" si="0"/>
        <v>453.89800000000002</v>
      </c>
    </row>
    <row r="20" spans="1:23" x14ac:dyDescent="0.3">
      <c r="A20" s="2">
        <v>44469</v>
      </c>
      <c r="B20" s="3">
        <v>0.45518518518518519</v>
      </c>
      <c r="C20" t="s">
        <v>20</v>
      </c>
      <c r="D20">
        <v>75.262</v>
      </c>
      <c r="E20">
        <v>66.903999999999996</v>
      </c>
      <c r="F20">
        <v>34.5</v>
      </c>
      <c r="G20">
        <v>74.808000000000007</v>
      </c>
      <c r="H20">
        <v>39</v>
      </c>
      <c r="I20">
        <v>67.3</v>
      </c>
      <c r="J20">
        <v>68.8</v>
      </c>
      <c r="K20">
        <v>6.19</v>
      </c>
      <c r="L20">
        <v>32.378</v>
      </c>
      <c r="M20">
        <v>0.02</v>
      </c>
      <c r="N20">
        <v>38.6</v>
      </c>
      <c r="O20">
        <v>25</v>
      </c>
      <c r="P20">
        <v>37.005299999999998</v>
      </c>
      <c r="Q20">
        <v>-119.70099999999999</v>
      </c>
      <c r="R20">
        <v>157.19999999999999</v>
      </c>
      <c r="S20">
        <v>2.38</v>
      </c>
      <c r="T20">
        <v>0</v>
      </c>
      <c r="U20">
        <v>748</v>
      </c>
      <c r="V20">
        <v>527.51</v>
      </c>
      <c r="W20">
        <f t="shared" si="0"/>
        <v>452.702</v>
      </c>
    </row>
    <row r="21" spans="1:23" x14ac:dyDescent="0.3">
      <c r="A21" s="2">
        <v>44469</v>
      </c>
      <c r="B21" s="3">
        <v>0.45552083333333332</v>
      </c>
      <c r="C21" t="s">
        <v>20</v>
      </c>
      <c r="D21">
        <v>85.05</v>
      </c>
      <c r="E21">
        <v>65.582999999999998</v>
      </c>
      <c r="F21">
        <v>34.5</v>
      </c>
      <c r="G21">
        <v>84.813999999999993</v>
      </c>
      <c r="H21">
        <v>39.700000000000003</v>
      </c>
      <c r="I21">
        <v>59</v>
      </c>
      <c r="J21">
        <v>60.4</v>
      </c>
      <c r="K21">
        <v>5.51</v>
      </c>
      <c r="L21">
        <v>36.715000000000003</v>
      </c>
      <c r="M21">
        <v>0.02</v>
      </c>
      <c r="N21">
        <v>39.299999999999997</v>
      </c>
      <c r="O21">
        <v>26</v>
      </c>
      <c r="P21">
        <v>37.005330000000001</v>
      </c>
      <c r="Q21">
        <v>-119.70099999999999</v>
      </c>
      <c r="R21">
        <v>156.69999999999999</v>
      </c>
      <c r="S21">
        <v>2.38</v>
      </c>
      <c r="T21">
        <v>0</v>
      </c>
      <c r="U21">
        <v>747.9</v>
      </c>
      <c r="V21">
        <v>527.51</v>
      </c>
      <c r="W21">
        <f t="shared" si="0"/>
        <v>442.69600000000003</v>
      </c>
    </row>
    <row r="22" spans="1:23" x14ac:dyDescent="0.3">
      <c r="A22" s="2">
        <v>44469</v>
      </c>
      <c r="B22" s="3">
        <v>0.45605324074074072</v>
      </c>
      <c r="C22" t="s">
        <v>20</v>
      </c>
      <c r="D22">
        <v>95.072999999999993</v>
      </c>
      <c r="E22">
        <v>63.936999999999998</v>
      </c>
      <c r="F22">
        <v>37.700000000000003</v>
      </c>
      <c r="G22">
        <v>94.861999999999995</v>
      </c>
      <c r="H22">
        <v>44.3</v>
      </c>
      <c r="I22">
        <v>43.9</v>
      </c>
      <c r="J22">
        <v>44.9</v>
      </c>
      <c r="K22">
        <v>4.18</v>
      </c>
      <c r="L22">
        <v>41.072000000000003</v>
      </c>
      <c r="M22">
        <v>0.02</v>
      </c>
      <c r="N22">
        <v>43.8</v>
      </c>
      <c r="O22">
        <v>28</v>
      </c>
      <c r="P22">
        <v>37.005360000000003</v>
      </c>
      <c r="Q22">
        <v>-119.7011</v>
      </c>
      <c r="R22">
        <v>156.5</v>
      </c>
      <c r="S22">
        <v>2.38</v>
      </c>
      <c r="T22">
        <v>0</v>
      </c>
      <c r="U22">
        <v>748.1</v>
      </c>
      <c r="V22">
        <v>527.51</v>
      </c>
      <c r="W22">
        <f t="shared" si="0"/>
        <v>432.64800000000002</v>
      </c>
    </row>
    <row r="23" spans="1:23" x14ac:dyDescent="0.3">
      <c r="A23" s="2">
        <v>44469</v>
      </c>
      <c r="B23" s="3">
        <v>0.45667824074074076</v>
      </c>
      <c r="C23" t="s">
        <v>20</v>
      </c>
      <c r="D23">
        <v>104.97199999999999</v>
      </c>
      <c r="E23">
        <v>61.534999999999997</v>
      </c>
      <c r="F23">
        <v>41.9</v>
      </c>
      <c r="G23">
        <v>103.512</v>
      </c>
      <c r="H23">
        <v>50.8</v>
      </c>
      <c r="I23">
        <v>36.9</v>
      </c>
      <c r="J23">
        <v>37.700000000000003</v>
      </c>
      <c r="K23">
        <v>3.61</v>
      </c>
      <c r="L23">
        <v>44.826999999999998</v>
      </c>
      <c r="M23">
        <v>0.02</v>
      </c>
      <c r="N23">
        <v>50.1</v>
      </c>
      <c r="O23">
        <v>33</v>
      </c>
      <c r="P23">
        <v>37.005389999999998</v>
      </c>
      <c r="Q23">
        <v>-119.70099999999999</v>
      </c>
      <c r="R23">
        <v>158.9</v>
      </c>
      <c r="S23">
        <v>2.38</v>
      </c>
      <c r="T23">
        <v>0</v>
      </c>
      <c r="U23">
        <v>748</v>
      </c>
      <c r="V23">
        <v>527.51</v>
      </c>
      <c r="W23">
        <f t="shared" si="0"/>
        <v>423.99799999999999</v>
      </c>
    </row>
    <row r="24" spans="1:23" x14ac:dyDescent="0.3">
      <c r="A24" s="2">
        <v>44469</v>
      </c>
      <c r="B24" s="3">
        <v>0.45706018518518521</v>
      </c>
      <c r="C24" t="s">
        <v>20</v>
      </c>
      <c r="D24">
        <v>114.97</v>
      </c>
      <c r="E24">
        <v>59.646999999999998</v>
      </c>
      <c r="F24">
        <v>44.8</v>
      </c>
      <c r="G24">
        <v>114.88800000000001</v>
      </c>
      <c r="H24">
        <v>55.8</v>
      </c>
      <c r="I24">
        <v>40</v>
      </c>
      <c r="J24">
        <v>40.9</v>
      </c>
      <c r="K24">
        <v>4</v>
      </c>
      <c r="L24">
        <v>49.762999999999998</v>
      </c>
      <c r="M24">
        <v>0.02</v>
      </c>
      <c r="N24">
        <v>54.9</v>
      </c>
      <c r="O24">
        <v>36</v>
      </c>
      <c r="P24">
        <v>37.005420000000001</v>
      </c>
      <c r="Q24">
        <v>-119.70099999999999</v>
      </c>
      <c r="R24">
        <v>160.30000000000001</v>
      </c>
      <c r="S24">
        <v>2.35</v>
      </c>
      <c r="T24">
        <v>0</v>
      </c>
      <c r="U24">
        <v>748</v>
      </c>
      <c r="V24">
        <v>527.51</v>
      </c>
      <c r="W24">
        <f t="shared" si="0"/>
        <v>412.62199999999996</v>
      </c>
    </row>
    <row r="25" spans="1:23" x14ac:dyDescent="0.3">
      <c r="A25" s="2">
        <v>44469</v>
      </c>
      <c r="B25" s="3">
        <v>0.45766203703703701</v>
      </c>
      <c r="C25" t="s">
        <v>20</v>
      </c>
      <c r="D25">
        <v>125.06399999999999</v>
      </c>
      <c r="E25">
        <v>58.185000000000002</v>
      </c>
      <c r="F25">
        <v>47.1</v>
      </c>
      <c r="G25">
        <v>124.113</v>
      </c>
      <c r="H25">
        <v>59.8</v>
      </c>
      <c r="I25">
        <v>46.4</v>
      </c>
      <c r="J25">
        <v>47.4</v>
      </c>
      <c r="K25">
        <v>4.72</v>
      </c>
      <c r="L25">
        <v>53.765999999999998</v>
      </c>
      <c r="M25">
        <v>0.03</v>
      </c>
      <c r="N25">
        <v>58.9</v>
      </c>
      <c r="O25">
        <v>38</v>
      </c>
      <c r="P25">
        <v>37.005479999999999</v>
      </c>
      <c r="Q25">
        <v>-119.70099999999999</v>
      </c>
      <c r="R25">
        <v>158</v>
      </c>
      <c r="S25">
        <v>2.37</v>
      </c>
      <c r="T25">
        <v>0</v>
      </c>
      <c r="U25">
        <v>747.9</v>
      </c>
      <c r="V25">
        <v>527.51</v>
      </c>
      <c r="W25">
        <f t="shared" si="0"/>
        <v>403.39699999999999</v>
      </c>
    </row>
    <row r="26" spans="1:23" x14ac:dyDescent="0.3">
      <c r="A26" s="2">
        <v>44469</v>
      </c>
      <c r="B26" s="3">
        <v>0.45817129629629627</v>
      </c>
      <c r="C26" t="s">
        <v>20</v>
      </c>
      <c r="D26">
        <v>135.06299999999999</v>
      </c>
      <c r="E26">
        <v>57.213999999999999</v>
      </c>
      <c r="F26">
        <v>48.6</v>
      </c>
      <c r="G26">
        <v>134.803</v>
      </c>
      <c r="H26">
        <v>62.6</v>
      </c>
      <c r="I26">
        <v>49.3</v>
      </c>
      <c r="J26">
        <v>50.4</v>
      </c>
      <c r="K26">
        <v>5.08</v>
      </c>
      <c r="L26">
        <v>58.401000000000003</v>
      </c>
      <c r="M26">
        <v>0.03</v>
      </c>
      <c r="N26">
        <v>61.6</v>
      </c>
      <c r="O26">
        <v>40</v>
      </c>
      <c r="P26">
        <v>37.00553</v>
      </c>
      <c r="Q26">
        <v>-119.70099999999999</v>
      </c>
      <c r="R26">
        <v>158.1</v>
      </c>
      <c r="S26">
        <v>2.37</v>
      </c>
      <c r="T26">
        <v>0</v>
      </c>
      <c r="U26">
        <v>747.9</v>
      </c>
      <c r="V26">
        <v>527.51</v>
      </c>
      <c r="W26">
        <f t="shared" si="0"/>
        <v>392.70699999999999</v>
      </c>
    </row>
    <row r="27" spans="1:23" x14ac:dyDescent="0.3">
      <c r="A27" s="2">
        <v>44469</v>
      </c>
      <c r="B27" s="3">
        <v>0.45833333333333331</v>
      </c>
      <c r="C27" t="s">
        <v>20</v>
      </c>
      <c r="D27">
        <v>144.84800000000001</v>
      </c>
      <c r="E27">
        <v>56.426000000000002</v>
      </c>
      <c r="F27">
        <v>49.9</v>
      </c>
      <c r="G27">
        <v>144.88800000000001</v>
      </c>
      <c r="H27">
        <v>64.900000000000006</v>
      </c>
      <c r="I27">
        <v>49.3</v>
      </c>
      <c r="J27">
        <v>50.4</v>
      </c>
      <c r="K27">
        <v>5.12</v>
      </c>
      <c r="L27">
        <v>62.774999999999999</v>
      </c>
      <c r="M27">
        <v>0.03</v>
      </c>
      <c r="N27">
        <v>63.9</v>
      </c>
      <c r="O27">
        <v>42</v>
      </c>
      <c r="P27">
        <v>37.005549999999999</v>
      </c>
      <c r="Q27">
        <v>-119.70099999999999</v>
      </c>
      <c r="R27">
        <v>158.1</v>
      </c>
      <c r="S27">
        <v>2.35</v>
      </c>
      <c r="T27">
        <v>0</v>
      </c>
      <c r="U27">
        <v>748</v>
      </c>
      <c r="V27">
        <v>527.51</v>
      </c>
      <c r="W27">
        <f t="shared" si="0"/>
        <v>382.62199999999996</v>
      </c>
    </row>
    <row r="28" spans="1:23" x14ac:dyDescent="0.3">
      <c r="A28" s="2">
        <v>44469</v>
      </c>
      <c r="B28" s="3">
        <v>0.45891203703703703</v>
      </c>
      <c r="C28" t="s">
        <v>20</v>
      </c>
      <c r="D28">
        <v>156.10300000000001</v>
      </c>
      <c r="E28">
        <v>54.707999999999998</v>
      </c>
      <c r="F28">
        <v>52.1</v>
      </c>
      <c r="G28">
        <v>155.16300000000001</v>
      </c>
      <c r="H28">
        <v>69.5</v>
      </c>
      <c r="I28">
        <v>47.3</v>
      </c>
      <c r="J28">
        <v>48.3</v>
      </c>
      <c r="K28">
        <v>5.0199999999999996</v>
      </c>
      <c r="L28">
        <v>67.236000000000004</v>
      </c>
      <c r="M28">
        <v>0.03</v>
      </c>
      <c r="N28">
        <v>68.3</v>
      </c>
      <c r="O28">
        <v>44</v>
      </c>
      <c r="P28">
        <v>37.005600000000001</v>
      </c>
      <c r="Q28">
        <v>-119.70099999999999</v>
      </c>
      <c r="R28">
        <v>158.4</v>
      </c>
      <c r="S28">
        <v>2.36</v>
      </c>
      <c r="T28">
        <v>0</v>
      </c>
      <c r="U28">
        <v>747.9</v>
      </c>
      <c r="V28">
        <v>527.51</v>
      </c>
      <c r="W28">
        <f t="shared" si="0"/>
        <v>372.34699999999998</v>
      </c>
    </row>
    <row r="29" spans="1:23" x14ac:dyDescent="0.3">
      <c r="A29" s="2">
        <v>44469</v>
      </c>
      <c r="B29" s="3">
        <v>0.45938657407407407</v>
      </c>
      <c r="C29" t="s">
        <v>20</v>
      </c>
      <c r="D29">
        <v>155.126</v>
      </c>
      <c r="E29">
        <v>54.795999999999999</v>
      </c>
      <c r="F29">
        <v>52.1</v>
      </c>
      <c r="G29">
        <v>155.80099999999999</v>
      </c>
      <c r="H29">
        <v>69.3</v>
      </c>
      <c r="I29">
        <v>46.2</v>
      </c>
      <c r="J29">
        <v>47.3</v>
      </c>
      <c r="K29">
        <v>4.91</v>
      </c>
      <c r="L29">
        <v>67.512</v>
      </c>
      <c r="M29">
        <v>0.03</v>
      </c>
      <c r="N29">
        <v>68.2</v>
      </c>
      <c r="O29">
        <v>44</v>
      </c>
      <c r="P29">
        <v>37.00562</v>
      </c>
      <c r="Q29">
        <v>-119.70099999999999</v>
      </c>
      <c r="R29">
        <v>155.6</v>
      </c>
      <c r="S29">
        <v>2.36</v>
      </c>
      <c r="T29">
        <v>0</v>
      </c>
      <c r="U29">
        <v>748</v>
      </c>
      <c r="V29">
        <v>527.51</v>
      </c>
      <c r="W29">
        <f t="shared" si="0"/>
        <v>371.709</v>
      </c>
    </row>
    <row r="30" spans="1:23" x14ac:dyDescent="0.3">
      <c r="A30" s="2">
        <v>44469</v>
      </c>
      <c r="B30" s="3">
        <v>0.45975694444444443</v>
      </c>
      <c r="C30" t="s">
        <v>20</v>
      </c>
      <c r="D30">
        <v>165.02199999999999</v>
      </c>
      <c r="E30">
        <v>53.228000000000002</v>
      </c>
      <c r="F30">
        <v>52.4</v>
      </c>
      <c r="G30">
        <v>164.94</v>
      </c>
      <c r="H30">
        <v>71.3</v>
      </c>
      <c r="I30">
        <v>33.799999999999997</v>
      </c>
      <c r="J30">
        <v>34.6</v>
      </c>
      <c r="K30">
        <v>3.66</v>
      </c>
      <c r="L30">
        <v>71.48</v>
      </c>
      <c r="M30">
        <v>0.03</v>
      </c>
      <c r="N30">
        <v>70.099999999999994</v>
      </c>
      <c r="O30">
        <v>46</v>
      </c>
      <c r="P30">
        <v>37.005650000000003</v>
      </c>
      <c r="Q30">
        <v>-119.70099999999999</v>
      </c>
      <c r="R30">
        <v>157.69999999999999</v>
      </c>
      <c r="S30">
        <v>2.33</v>
      </c>
      <c r="T30">
        <v>0</v>
      </c>
      <c r="U30">
        <v>747.8</v>
      </c>
      <c r="V30">
        <v>527.51</v>
      </c>
      <c r="W30">
        <f t="shared" si="0"/>
        <v>362.57</v>
      </c>
    </row>
    <row r="31" spans="1:23" x14ac:dyDescent="0.3">
      <c r="A31" s="2">
        <v>44469</v>
      </c>
      <c r="B31" s="3">
        <v>0.4602430555555555</v>
      </c>
      <c r="C31" t="s">
        <v>20</v>
      </c>
      <c r="D31">
        <v>175.04900000000001</v>
      </c>
      <c r="E31">
        <v>52.787999999999997</v>
      </c>
      <c r="F31">
        <v>52.3</v>
      </c>
      <c r="G31">
        <v>174.721</v>
      </c>
      <c r="H31">
        <v>71.7</v>
      </c>
      <c r="I31">
        <v>25.9</v>
      </c>
      <c r="J31">
        <v>26.5</v>
      </c>
      <c r="K31">
        <v>2.82</v>
      </c>
      <c r="L31">
        <v>75.721000000000004</v>
      </c>
      <c r="M31">
        <v>0.03</v>
      </c>
      <c r="N31">
        <v>70.400000000000006</v>
      </c>
      <c r="O31">
        <v>46</v>
      </c>
      <c r="P31">
        <v>37.005699999999997</v>
      </c>
      <c r="Q31">
        <v>-119.70099999999999</v>
      </c>
      <c r="R31">
        <v>157.80000000000001</v>
      </c>
      <c r="S31">
        <v>2.2799999999999998</v>
      </c>
      <c r="T31">
        <v>0</v>
      </c>
      <c r="U31">
        <v>747.9</v>
      </c>
      <c r="V31">
        <v>527.51</v>
      </c>
      <c r="W31">
        <f t="shared" si="0"/>
        <v>352.78899999999999</v>
      </c>
    </row>
    <row r="32" spans="1:23" x14ac:dyDescent="0.3">
      <c r="A32" s="2">
        <v>44469</v>
      </c>
      <c r="B32" s="3">
        <v>0.4607060185185185</v>
      </c>
      <c r="C32" t="s">
        <v>20</v>
      </c>
      <c r="D32">
        <v>184.97300000000001</v>
      </c>
      <c r="E32">
        <v>52.530999999999999</v>
      </c>
      <c r="F32">
        <v>52.3</v>
      </c>
      <c r="G32">
        <v>184.595</v>
      </c>
      <c r="H32">
        <v>71.900000000000006</v>
      </c>
      <c r="I32">
        <v>18.5</v>
      </c>
      <c r="J32">
        <v>18.899999999999999</v>
      </c>
      <c r="K32">
        <v>2.02</v>
      </c>
      <c r="L32">
        <v>80.001999999999995</v>
      </c>
      <c r="M32">
        <v>0.03</v>
      </c>
      <c r="N32">
        <v>70.7</v>
      </c>
      <c r="O32">
        <v>46</v>
      </c>
      <c r="P32">
        <v>37.005740000000003</v>
      </c>
      <c r="Q32">
        <v>-119.70099999999999</v>
      </c>
      <c r="R32">
        <v>156.30000000000001</v>
      </c>
      <c r="S32">
        <v>2.35</v>
      </c>
      <c r="T32">
        <v>0</v>
      </c>
      <c r="U32">
        <v>747.8</v>
      </c>
      <c r="V32">
        <v>527.51</v>
      </c>
      <c r="W32">
        <f t="shared" si="0"/>
        <v>342.91499999999996</v>
      </c>
    </row>
    <row r="33" spans="1:23" x14ac:dyDescent="0.3">
      <c r="A33" s="2">
        <v>44469</v>
      </c>
      <c r="B33" s="3">
        <v>0.46152777777777776</v>
      </c>
      <c r="C33" t="s">
        <v>20</v>
      </c>
      <c r="D33">
        <v>190.16900000000001</v>
      </c>
      <c r="E33">
        <v>52.427</v>
      </c>
      <c r="F33">
        <v>55.7</v>
      </c>
      <c r="G33">
        <v>190.78</v>
      </c>
      <c r="H33">
        <v>76.7</v>
      </c>
      <c r="I33">
        <v>10.9</v>
      </c>
      <c r="J33">
        <v>11.1</v>
      </c>
      <c r="K33">
        <v>1.19</v>
      </c>
      <c r="L33">
        <v>82.683999999999997</v>
      </c>
      <c r="M33">
        <v>0.03</v>
      </c>
      <c r="N33">
        <v>75.400000000000006</v>
      </c>
      <c r="O33">
        <v>49</v>
      </c>
      <c r="P33">
        <v>37.005830000000003</v>
      </c>
      <c r="Q33">
        <v>-119.70099999999999</v>
      </c>
      <c r="R33">
        <v>156.4</v>
      </c>
      <c r="S33">
        <v>2.35</v>
      </c>
      <c r="T33">
        <v>0</v>
      </c>
      <c r="U33">
        <v>747.9</v>
      </c>
      <c r="V33">
        <v>527.51</v>
      </c>
      <c r="W33">
        <f t="shared" si="0"/>
        <v>336.73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46D8D-2C22-44AC-8ED2-46A79200E45E}">
  <sheetPr codeName="Sheet82"/>
  <dimension ref="A1:AH35"/>
  <sheetViews>
    <sheetView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0.47697916666666668</v>
      </c>
      <c r="C2">
        <v>0</v>
      </c>
      <c r="D2" t="s">
        <v>20</v>
      </c>
      <c r="E2">
        <v>67.8</v>
      </c>
      <c r="F2">
        <v>1.1000000000000001</v>
      </c>
      <c r="G2">
        <v>42.8</v>
      </c>
      <c r="H2">
        <v>1.1870000000000001</v>
      </c>
      <c r="I2">
        <v>47.9</v>
      </c>
      <c r="J2">
        <v>97.9</v>
      </c>
      <c r="K2">
        <v>98.4</v>
      </c>
      <c r="L2">
        <v>8.92</v>
      </c>
      <c r="M2">
        <v>0.51400000000000001</v>
      </c>
      <c r="N2">
        <v>0.02</v>
      </c>
      <c r="O2">
        <v>47.4</v>
      </c>
      <c r="P2">
        <v>31</v>
      </c>
      <c r="Q2">
        <v>37.004829999999998</v>
      </c>
      <c r="R2">
        <v>-119.7003</v>
      </c>
      <c r="S2">
        <v>160.5</v>
      </c>
      <c r="T2">
        <v>2.41</v>
      </c>
      <c r="U2">
        <v>0</v>
      </c>
      <c r="V2">
        <v>750.9</v>
      </c>
      <c r="W2">
        <f>X2-H2</f>
        <v>526.19299999999998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0.47711805555555559</v>
      </c>
      <c r="C3">
        <v>0</v>
      </c>
      <c r="D3" t="s">
        <v>20</v>
      </c>
      <c r="E3">
        <v>67.668000000000006</v>
      </c>
      <c r="F3">
        <v>3.9689999999999999</v>
      </c>
      <c r="G3">
        <v>42.7</v>
      </c>
      <c r="H3">
        <v>4.0780000000000003</v>
      </c>
      <c r="I3">
        <v>47.9</v>
      </c>
      <c r="J3">
        <v>97.6</v>
      </c>
      <c r="K3">
        <v>98.2</v>
      </c>
      <c r="L3">
        <v>8.91</v>
      </c>
      <c r="M3">
        <v>1.7649999999999999</v>
      </c>
      <c r="N3">
        <v>0.02</v>
      </c>
      <c r="O3">
        <v>47.4</v>
      </c>
      <c r="P3">
        <v>31</v>
      </c>
      <c r="Q3">
        <v>37.004849999999998</v>
      </c>
      <c r="R3">
        <v>-119.7003</v>
      </c>
      <c r="S3">
        <v>161</v>
      </c>
      <c r="T3">
        <v>2.41</v>
      </c>
      <c r="U3">
        <v>0</v>
      </c>
      <c r="V3">
        <v>751</v>
      </c>
      <c r="W3">
        <f t="shared" ref="W3:W35" si="0">X3-H3</f>
        <v>523.30200000000002</v>
      </c>
      <c r="X3">
        <v>527.38</v>
      </c>
    </row>
    <row r="4" spans="1:34" x14ac:dyDescent="0.3">
      <c r="A4" s="2">
        <v>44484</v>
      </c>
      <c r="B4" s="3">
        <v>0.47730324074074071</v>
      </c>
      <c r="C4">
        <v>0</v>
      </c>
      <c r="D4" t="s">
        <v>20</v>
      </c>
      <c r="E4">
        <v>67.563000000000002</v>
      </c>
      <c r="F4">
        <v>7.0309999999999997</v>
      </c>
      <c r="G4">
        <v>42.7</v>
      </c>
      <c r="H4">
        <v>5.5090000000000003</v>
      </c>
      <c r="I4">
        <v>47.9</v>
      </c>
      <c r="J4">
        <v>97.7</v>
      </c>
      <c r="K4">
        <v>98.2</v>
      </c>
      <c r="L4">
        <v>8.92</v>
      </c>
      <c r="M4">
        <v>2.3839999999999999</v>
      </c>
      <c r="N4">
        <v>0.02</v>
      </c>
      <c r="O4">
        <v>47.5</v>
      </c>
      <c r="P4">
        <v>31</v>
      </c>
      <c r="Q4">
        <v>37.00488</v>
      </c>
      <c r="R4">
        <v>-119.7003</v>
      </c>
      <c r="S4">
        <v>161.5</v>
      </c>
      <c r="T4">
        <v>2.4</v>
      </c>
      <c r="U4">
        <v>0</v>
      </c>
      <c r="V4">
        <v>750.9</v>
      </c>
      <c r="W4">
        <f t="shared" si="0"/>
        <v>521.87099999999998</v>
      </c>
      <c r="X4">
        <v>527.38</v>
      </c>
    </row>
    <row r="5" spans="1:34" x14ac:dyDescent="0.3">
      <c r="A5" s="2">
        <v>44484</v>
      </c>
      <c r="B5" s="3">
        <v>0.47753472222222221</v>
      </c>
      <c r="C5">
        <v>0</v>
      </c>
      <c r="D5" t="s">
        <v>20</v>
      </c>
      <c r="E5">
        <v>67.525999999999996</v>
      </c>
      <c r="F5">
        <v>10.144</v>
      </c>
      <c r="G5">
        <v>42.7</v>
      </c>
      <c r="H5">
        <v>10.233000000000001</v>
      </c>
      <c r="I5">
        <v>47.9</v>
      </c>
      <c r="J5">
        <v>97.3</v>
      </c>
      <c r="K5">
        <v>97.8</v>
      </c>
      <c r="L5">
        <v>8.89</v>
      </c>
      <c r="M5">
        <v>4.4279999999999999</v>
      </c>
      <c r="N5">
        <v>0.02</v>
      </c>
      <c r="O5">
        <v>47.4</v>
      </c>
      <c r="P5">
        <v>31</v>
      </c>
      <c r="Q5">
        <v>37.004910000000002</v>
      </c>
      <c r="R5">
        <v>-119.7002</v>
      </c>
      <c r="S5">
        <v>161.80000000000001</v>
      </c>
      <c r="T5">
        <v>2.38</v>
      </c>
      <c r="U5">
        <v>0</v>
      </c>
      <c r="V5">
        <v>750.9</v>
      </c>
      <c r="W5">
        <f t="shared" si="0"/>
        <v>517.14700000000005</v>
      </c>
      <c r="X5">
        <v>527.38</v>
      </c>
    </row>
    <row r="6" spans="1:34" x14ac:dyDescent="0.3">
      <c r="A6" s="2">
        <v>44484</v>
      </c>
      <c r="B6" s="3">
        <v>0.47784722222222226</v>
      </c>
      <c r="C6">
        <v>0</v>
      </c>
      <c r="D6" t="s">
        <v>20</v>
      </c>
      <c r="E6">
        <v>67.52</v>
      </c>
      <c r="F6">
        <v>12.962</v>
      </c>
      <c r="G6">
        <v>42.7</v>
      </c>
      <c r="H6">
        <v>13.055999999999999</v>
      </c>
      <c r="I6">
        <v>47.9</v>
      </c>
      <c r="J6">
        <v>97.1</v>
      </c>
      <c r="K6">
        <v>97.7</v>
      </c>
      <c r="L6">
        <v>8.8800000000000008</v>
      </c>
      <c r="M6">
        <v>5.65</v>
      </c>
      <c r="N6">
        <v>0.02</v>
      </c>
      <c r="O6">
        <v>47.4</v>
      </c>
      <c r="P6">
        <v>31</v>
      </c>
      <c r="Q6">
        <v>37.004950000000001</v>
      </c>
      <c r="R6">
        <v>-119.7002</v>
      </c>
      <c r="S6">
        <v>162.19999999999999</v>
      </c>
      <c r="T6">
        <v>2.39</v>
      </c>
      <c r="U6">
        <v>0</v>
      </c>
      <c r="V6">
        <v>750.9</v>
      </c>
      <c r="W6">
        <f t="shared" si="0"/>
        <v>514.32399999999996</v>
      </c>
      <c r="X6">
        <v>527.38</v>
      </c>
    </row>
    <row r="7" spans="1:34" x14ac:dyDescent="0.3">
      <c r="A7" s="2">
        <v>44484</v>
      </c>
      <c r="B7" s="3">
        <v>0.47804398148148147</v>
      </c>
      <c r="C7">
        <v>0</v>
      </c>
      <c r="D7" t="s">
        <v>20</v>
      </c>
      <c r="E7">
        <v>67.507000000000005</v>
      </c>
      <c r="F7">
        <v>16.042000000000002</v>
      </c>
      <c r="G7">
        <v>42.7</v>
      </c>
      <c r="H7">
        <v>16.469000000000001</v>
      </c>
      <c r="I7">
        <v>47.9</v>
      </c>
      <c r="J7">
        <v>96.8</v>
      </c>
      <c r="K7">
        <v>97.4</v>
      </c>
      <c r="L7">
        <v>8.85</v>
      </c>
      <c r="M7">
        <v>7.1269999999999998</v>
      </c>
      <c r="N7">
        <v>0.02</v>
      </c>
      <c r="O7">
        <v>47.5</v>
      </c>
      <c r="P7">
        <v>31</v>
      </c>
      <c r="Q7">
        <v>37.00497</v>
      </c>
      <c r="R7">
        <v>-119.7002</v>
      </c>
      <c r="S7">
        <v>161</v>
      </c>
      <c r="T7">
        <v>2.38</v>
      </c>
      <c r="U7">
        <v>0</v>
      </c>
      <c r="V7">
        <v>751</v>
      </c>
      <c r="W7">
        <f t="shared" si="0"/>
        <v>510.911</v>
      </c>
      <c r="X7">
        <v>527.38</v>
      </c>
    </row>
    <row r="8" spans="1:34" x14ac:dyDescent="0.3">
      <c r="A8" s="2">
        <v>44484</v>
      </c>
      <c r="B8" s="3">
        <v>0.47949074074074072</v>
      </c>
      <c r="C8">
        <v>0</v>
      </c>
      <c r="D8" t="s">
        <v>20</v>
      </c>
      <c r="E8">
        <v>67.498999999999995</v>
      </c>
      <c r="F8">
        <v>18.998000000000001</v>
      </c>
      <c r="G8">
        <v>42.7</v>
      </c>
      <c r="H8">
        <v>19.047999999999998</v>
      </c>
      <c r="I8">
        <v>47.9</v>
      </c>
      <c r="J8">
        <v>96.3</v>
      </c>
      <c r="K8">
        <v>96.8</v>
      </c>
      <c r="L8">
        <v>8.8000000000000007</v>
      </c>
      <c r="M8">
        <v>8.2439999999999998</v>
      </c>
      <c r="N8">
        <v>0.02</v>
      </c>
      <c r="O8">
        <v>47.5</v>
      </c>
      <c r="P8">
        <v>31</v>
      </c>
      <c r="Q8">
        <v>37.005189999999999</v>
      </c>
      <c r="R8">
        <v>-119.70010000000001</v>
      </c>
      <c r="S8">
        <v>158.4</v>
      </c>
      <c r="T8">
        <v>2.41</v>
      </c>
      <c r="U8">
        <v>0</v>
      </c>
      <c r="V8">
        <v>751</v>
      </c>
      <c r="W8">
        <f t="shared" si="0"/>
        <v>508.33199999999999</v>
      </c>
      <c r="X8">
        <v>527.38</v>
      </c>
    </row>
    <row r="9" spans="1:34" x14ac:dyDescent="0.3">
      <c r="A9" s="2">
        <v>44484</v>
      </c>
      <c r="B9" s="3">
        <v>0.47964120370370367</v>
      </c>
      <c r="C9">
        <v>0</v>
      </c>
      <c r="D9" t="s">
        <v>20</v>
      </c>
      <c r="E9">
        <v>67.497</v>
      </c>
      <c r="F9">
        <v>22.061</v>
      </c>
      <c r="G9">
        <v>42.7</v>
      </c>
      <c r="H9">
        <v>22.056000000000001</v>
      </c>
      <c r="I9">
        <v>47.9</v>
      </c>
      <c r="J9">
        <v>96.2</v>
      </c>
      <c r="K9">
        <v>96.8</v>
      </c>
      <c r="L9">
        <v>8.8000000000000007</v>
      </c>
      <c r="M9">
        <v>9.5449999999999999</v>
      </c>
      <c r="N9">
        <v>0.02</v>
      </c>
      <c r="O9">
        <v>47.5</v>
      </c>
      <c r="P9">
        <v>31</v>
      </c>
      <c r="Q9">
        <v>37.005209999999998</v>
      </c>
      <c r="R9">
        <v>-119.70010000000001</v>
      </c>
      <c r="S9">
        <v>158</v>
      </c>
      <c r="T9">
        <v>2.4</v>
      </c>
      <c r="U9">
        <v>0</v>
      </c>
      <c r="V9">
        <v>750.9</v>
      </c>
      <c r="W9">
        <f t="shared" si="0"/>
        <v>505.32400000000001</v>
      </c>
      <c r="X9">
        <v>527.38</v>
      </c>
    </row>
    <row r="10" spans="1:34" x14ac:dyDescent="0.3">
      <c r="A10" s="2">
        <v>44484</v>
      </c>
      <c r="B10" s="3">
        <v>0.47973379629629626</v>
      </c>
      <c r="C10">
        <v>0</v>
      </c>
      <c r="D10" t="s">
        <v>20</v>
      </c>
      <c r="E10">
        <v>67.492000000000004</v>
      </c>
      <c r="F10">
        <v>25.103999999999999</v>
      </c>
      <c r="G10">
        <v>42.7</v>
      </c>
      <c r="H10">
        <v>24.231999999999999</v>
      </c>
      <c r="I10">
        <v>47.9</v>
      </c>
      <c r="J10">
        <v>96.1</v>
      </c>
      <c r="K10">
        <v>96.7</v>
      </c>
      <c r="L10">
        <v>8.7899999999999991</v>
      </c>
      <c r="M10">
        <v>10.487</v>
      </c>
      <c r="N10">
        <v>0.02</v>
      </c>
      <c r="O10">
        <v>47.5</v>
      </c>
      <c r="P10">
        <v>31</v>
      </c>
      <c r="Q10">
        <v>37.005220000000001</v>
      </c>
      <c r="R10">
        <v>-119.70010000000001</v>
      </c>
      <c r="S10">
        <v>158.19999999999999</v>
      </c>
      <c r="T10">
        <v>2.4</v>
      </c>
      <c r="U10">
        <v>0</v>
      </c>
      <c r="V10">
        <v>751</v>
      </c>
      <c r="W10">
        <f t="shared" si="0"/>
        <v>503.14800000000002</v>
      </c>
      <c r="X10">
        <v>527.38</v>
      </c>
    </row>
    <row r="11" spans="1:34" x14ac:dyDescent="0.3">
      <c r="A11" s="2">
        <v>44484</v>
      </c>
      <c r="B11" s="3">
        <v>0.48003472222222227</v>
      </c>
      <c r="C11">
        <v>0</v>
      </c>
      <c r="D11" t="s">
        <v>20</v>
      </c>
      <c r="E11">
        <v>67.486999999999995</v>
      </c>
      <c r="F11">
        <v>28.254999999999999</v>
      </c>
      <c r="G11">
        <v>42.7</v>
      </c>
      <c r="H11">
        <v>28.385999999999999</v>
      </c>
      <c r="I11">
        <v>47.9</v>
      </c>
      <c r="J11">
        <v>95.7</v>
      </c>
      <c r="K11">
        <v>96.2</v>
      </c>
      <c r="L11">
        <v>8.75</v>
      </c>
      <c r="M11">
        <v>12.285</v>
      </c>
      <c r="N11">
        <v>0.02</v>
      </c>
      <c r="O11">
        <v>47.5</v>
      </c>
      <c r="P11">
        <v>31</v>
      </c>
      <c r="Q11">
        <v>37.00526</v>
      </c>
      <c r="R11">
        <v>-119.70010000000001</v>
      </c>
      <c r="S11">
        <v>158.5</v>
      </c>
      <c r="T11">
        <v>2.4</v>
      </c>
      <c r="U11">
        <v>0</v>
      </c>
      <c r="V11">
        <v>750.8</v>
      </c>
      <c r="W11">
        <f t="shared" si="0"/>
        <v>498.99399999999997</v>
      </c>
      <c r="X11">
        <v>527.38</v>
      </c>
    </row>
    <row r="12" spans="1:34" x14ac:dyDescent="0.3">
      <c r="A12" s="2">
        <v>44484</v>
      </c>
      <c r="B12" s="3">
        <v>0.48098379629629634</v>
      </c>
      <c r="C12">
        <v>0</v>
      </c>
      <c r="D12" t="s">
        <v>20</v>
      </c>
      <c r="E12">
        <v>67.486999999999995</v>
      </c>
      <c r="F12">
        <v>30.954000000000001</v>
      </c>
      <c r="G12">
        <v>42.7</v>
      </c>
      <c r="H12">
        <v>30.984999999999999</v>
      </c>
      <c r="I12">
        <v>47.9</v>
      </c>
      <c r="J12">
        <v>95.7</v>
      </c>
      <c r="K12">
        <v>96.3</v>
      </c>
      <c r="L12">
        <v>8.76</v>
      </c>
      <c r="M12">
        <v>13.41</v>
      </c>
      <c r="N12">
        <v>0.02</v>
      </c>
      <c r="O12">
        <v>47.5</v>
      </c>
      <c r="P12">
        <v>31</v>
      </c>
      <c r="Q12">
        <v>37.00535</v>
      </c>
      <c r="R12">
        <v>-119.70010000000001</v>
      </c>
      <c r="S12">
        <v>156.69999999999999</v>
      </c>
      <c r="T12">
        <v>2.37</v>
      </c>
      <c r="U12">
        <v>0</v>
      </c>
      <c r="V12">
        <v>750.9</v>
      </c>
      <c r="W12">
        <f t="shared" si="0"/>
        <v>496.39499999999998</v>
      </c>
      <c r="X12">
        <v>527.38</v>
      </c>
    </row>
    <row r="13" spans="1:34" x14ac:dyDescent="0.3">
      <c r="A13" s="2">
        <v>44484</v>
      </c>
      <c r="B13" s="3">
        <v>0.48138888888888887</v>
      </c>
      <c r="C13">
        <v>0</v>
      </c>
      <c r="D13" t="s">
        <v>20</v>
      </c>
      <c r="E13">
        <v>67.486000000000004</v>
      </c>
      <c r="F13">
        <v>34.267000000000003</v>
      </c>
      <c r="G13">
        <v>42.7</v>
      </c>
      <c r="H13">
        <v>34.317</v>
      </c>
      <c r="I13">
        <v>47.9</v>
      </c>
      <c r="J13">
        <v>95.7</v>
      </c>
      <c r="K13">
        <v>96.3</v>
      </c>
      <c r="L13">
        <v>8.75</v>
      </c>
      <c r="M13">
        <v>14.852</v>
      </c>
      <c r="N13">
        <v>0.02</v>
      </c>
      <c r="O13">
        <v>47.5</v>
      </c>
      <c r="P13">
        <v>31</v>
      </c>
      <c r="Q13">
        <v>37.005389999999998</v>
      </c>
      <c r="R13">
        <v>-119.7</v>
      </c>
      <c r="S13">
        <v>157.6</v>
      </c>
      <c r="T13">
        <v>2.39</v>
      </c>
      <c r="U13">
        <v>0</v>
      </c>
      <c r="V13">
        <v>751</v>
      </c>
      <c r="W13">
        <f t="shared" si="0"/>
        <v>493.06299999999999</v>
      </c>
      <c r="X13">
        <v>527.38</v>
      </c>
    </row>
    <row r="14" spans="1:34" x14ac:dyDescent="0.3">
      <c r="A14" s="2">
        <v>44484</v>
      </c>
      <c r="B14" s="3">
        <v>0.48167824074074073</v>
      </c>
      <c r="C14">
        <v>0</v>
      </c>
      <c r="D14" t="s">
        <v>20</v>
      </c>
      <c r="E14">
        <v>67.48</v>
      </c>
      <c r="F14">
        <v>37.097999999999999</v>
      </c>
      <c r="G14">
        <v>42.7</v>
      </c>
      <c r="H14">
        <v>37.469000000000001</v>
      </c>
      <c r="I14">
        <v>47.9</v>
      </c>
      <c r="J14">
        <v>95.4</v>
      </c>
      <c r="K14">
        <v>95.9</v>
      </c>
      <c r="L14">
        <v>8.7200000000000006</v>
      </c>
      <c r="M14">
        <v>16.216000000000001</v>
      </c>
      <c r="N14">
        <v>0.02</v>
      </c>
      <c r="O14">
        <v>47.5</v>
      </c>
      <c r="P14">
        <v>31</v>
      </c>
      <c r="Q14">
        <v>37.005420000000001</v>
      </c>
      <c r="R14">
        <v>-119.7</v>
      </c>
      <c r="S14">
        <v>157.1</v>
      </c>
      <c r="T14">
        <v>2.39</v>
      </c>
      <c r="U14">
        <v>0</v>
      </c>
      <c r="V14">
        <v>750.9</v>
      </c>
      <c r="W14">
        <f t="shared" si="0"/>
        <v>489.911</v>
      </c>
      <c r="X14">
        <v>527.38</v>
      </c>
    </row>
    <row r="15" spans="1:34" x14ac:dyDescent="0.3">
      <c r="A15" s="2">
        <v>44484</v>
      </c>
      <c r="B15" s="3">
        <v>0.48188657407407409</v>
      </c>
      <c r="C15">
        <v>0</v>
      </c>
      <c r="D15" t="s">
        <v>20</v>
      </c>
      <c r="E15">
        <v>67.477000000000004</v>
      </c>
      <c r="F15">
        <v>40.034999999999997</v>
      </c>
      <c r="G15">
        <v>42.7</v>
      </c>
      <c r="H15">
        <v>40.378999999999998</v>
      </c>
      <c r="I15">
        <v>47.9</v>
      </c>
      <c r="J15">
        <v>95.3</v>
      </c>
      <c r="K15">
        <v>95.8</v>
      </c>
      <c r="L15">
        <v>8.7100000000000009</v>
      </c>
      <c r="M15">
        <v>17.475000000000001</v>
      </c>
      <c r="N15">
        <v>0.02</v>
      </c>
      <c r="O15">
        <v>47.5</v>
      </c>
      <c r="P15">
        <v>31</v>
      </c>
      <c r="Q15">
        <v>37.00544</v>
      </c>
      <c r="R15">
        <v>-119.7</v>
      </c>
      <c r="S15">
        <v>156.69999999999999</v>
      </c>
      <c r="T15">
        <v>2.39</v>
      </c>
      <c r="U15">
        <v>0</v>
      </c>
      <c r="V15">
        <v>750.8</v>
      </c>
      <c r="W15">
        <f t="shared" si="0"/>
        <v>487.00099999999998</v>
      </c>
      <c r="X15">
        <v>527.38</v>
      </c>
    </row>
    <row r="16" spans="1:34" x14ac:dyDescent="0.3">
      <c r="A16" s="2">
        <v>44484</v>
      </c>
      <c r="B16" s="3">
        <v>0.48211805555555554</v>
      </c>
      <c r="C16">
        <v>0</v>
      </c>
      <c r="D16" t="s">
        <v>20</v>
      </c>
      <c r="E16">
        <v>67.477000000000004</v>
      </c>
      <c r="F16">
        <v>44.063000000000002</v>
      </c>
      <c r="G16">
        <v>42.6</v>
      </c>
      <c r="H16">
        <v>44.223999999999997</v>
      </c>
      <c r="I16">
        <v>47.9</v>
      </c>
      <c r="J16">
        <v>95.2</v>
      </c>
      <c r="K16">
        <v>95.7</v>
      </c>
      <c r="L16">
        <v>8.6999999999999993</v>
      </c>
      <c r="M16">
        <v>19.138999999999999</v>
      </c>
      <c r="N16">
        <v>0.02</v>
      </c>
      <c r="O16">
        <v>47.4</v>
      </c>
      <c r="P16">
        <v>31</v>
      </c>
      <c r="Q16">
        <v>37.005459999999999</v>
      </c>
      <c r="R16">
        <v>-119.7</v>
      </c>
      <c r="S16">
        <v>156.9</v>
      </c>
      <c r="T16">
        <v>2.39</v>
      </c>
      <c r="U16">
        <v>0</v>
      </c>
      <c r="V16">
        <v>750.9</v>
      </c>
      <c r="W16">
        <f t="shared" si="0"/>
        <v>483.15600000000001</v>
      </c>
      <c r="X16">
        <v>527.38</v>
      </c>
    </row>
    <row r="17" spans="1:24" x14ac:dyDescent="0.3">
      <c r="A17" s="2">
        <v>44484</v>
      </c>
      <c r="B17" s="3">
        <v>0.4826273148148148</v>
      </c>
      <c r="C17">
        <v>0</v>
      </c>
      <c r="D17" t="s">
        <v>20</v>
      </c>
      <c r="E17">
        <v>67.471999999999994</v>
      </c>
      <c r="F17">
        <v>48.981000000000002</v>
      </c>
      <c r="G17">
        <v>42.7</v>
      </c>
      <c r="H17">
        <v>48.052999999999997</v>
      </c>
      <c r="I17">
        <v>47.9</v>
      </c>
      <c r="J17">
        <v>95</v>
      </c>
      <c r="K17">
        <v>95.5</v>
      </c>
      <c r="L17">
        <v>8.68</v>
      </c>
      <c r="M17">
        <v>20.795999999999999</v>
      </c>
      <c r="N17">
        <v>0.02</v>
      </c>
      <c r="O17">
        <v>47.5</v>
      </c>
      <c r="P17">
        <v>31</v>
      </c>
      <c r="Q17">
        <v>37.005510000000001</v>
      </c>
      <c r="R17">
        <v>-119.7</v>
      </c>
      <c r="S17">
        <v>156.6</v>
      </c>
      <c r="T17">
        <v>2.38</v>
      </c>
      <c r="U17">
        <v>0</v>
      </c>
      <c r="V17">
        <v>750.9</v>
      </c>
      <c r="W17">
        <f t="shared" si="0"/>
        <v>479.327</v>
      </c>
      <c r="X17">
        <v>527.38</v>
      </c>
    </row>
    <row r="18" spans="1:24" x14ac:dyDescent="0.3">
      <c r="A18" s="2">
        <v>44484</v>
      </c>
      <c r="B18" s="3">
        <v>0.48281250000000003</v>
      </c>
      <c r="C18">
        <v>0</v>
      </c>
      <c r="D18" t="s">
        <v>20</v>
      </c>
      <c r="E18">
        <v>67.47</v>
      </c>
      <c r="F18">
        <v>51.850999999999999</v>
      </c>
      <c r="G18">
        <v>42.6</v>
      </c>
      <c r="H18">
        <v>51.805</v>
      </c>
      <c r="I18">
        <v>47.9</v>
      </c>
      <c r="J18">
        <v>95</v>
      </c>
      <c r="K18">
        <v>95.6</v>
      </c>
      <c r="L18">
        <v>8.69</v>
      </c>
      <c r="M18">
        <v>22.42</v>
      </c>
      <c r="N18">
        <v>0.02</v>
      </c>
      <c r="O18">
        <v>47.4</v>
      </c>
      <c r="P18">
        <v>31</v>
      </c>
      <c r="Q18">
        <v>37.00553</v>
      </c>
      <c r="R18">
        <v>-119.6999</v>
      </c>
      <c r="S18">
        <v>157.1</v>
      </c>
      <c r="T18">
        <v>2.39</v>
      </c>
      <c r="U18">
        <v>0</v>
      </c>
      <c r="V18">
        <v>750.8</v>
      </c>
      <c r="W18">
        <f t="shared" si="0"/>
        <v>475.57499999999999</v>
      </c>
      <c r="X18">
        <v>527.38</v>
      </c>
    </row>
    <row r="19" spans="1:24" x14ac:dyDescent="0.3">
      <c r="A19" s="2">
        <v>44484</v>
      </c>
      <c r="B19" s="3">
        <v>0.48300925925925925</v>
      </c>
      <c r="C19">
        <v>0</v>
      </c>
      <c r="D19" t="s">
        <v>20</v>
      </c>
      <c r="E19">
        <v>67.468000000000004</v>
      </c>
      <c r="F19">
        <v>54.890999999999998</v>
      </c>
      <c r="G19">
        <v>42.6</v>
      </c>
      <c r="H19">
        <v>54.895000000000003</v>
      </c>
      <c r="I19">
        <v>47.9</v>
      </c>
      <c r="J19">
        <v>95.1</v>
      </c>
      <c r="K19">
        <v>95.6</v>
      </c>
      <c r="L19">
        <v>8.69</v>
      </c>
      <c r="M19">
        <v>23.757999999999999</v>
      </c>
      <c r="N19">
        <v>0.02</v>
      </c>
      <c r="O19">
        <v>47.4</v>
      </c>
      <c r="P19">
        <v>31</v>
      </c>
      <c r="Q19">
        <v>37.005549999999999</v>
      </c>
      <c r="R19">
        <v>-119.6999</v>
      </c>
      <c r="S19">
        <v>157.4</v>
      </c>
      <c r="T19">
        <v>2.39</v>
      </c>
      <c r="U19">
        <v>0</v>
      </c>
      <c r="V19">
        <v>750.8</v>
      </c>
      <c r="W19">
        <f t="shared" si="0"/>
        <v>472.48500000000001</v>
      </c>
      <c r="X19">
        <v>527.38</v>
      </c>
    </row>
    <row r="20" spans="1:24" x14ac:dyDescent="0.3">
      <c r="A20" s="2">
        <v>44484</v>
      </c>
      <c r="B20" s="3">
        <v>0.48314814814814816</v>
      </c>
      <c r="C20">
        <v>0</v>
      </c>
      <c r="D20" t="s">
        <v>20</v>
      </c>
      <c r="E20">
        <v>67.468999999999994</v>
      </c>
      <c r="F20">
        <v>58.036999999999999</v>
      </c>
      <c r="G20">
        <v>42.7</v>
      </c>
      <c r="H20">
        <v>58.030999999999999</v>
      </c>
      <c r="I20">
        <v>47.9</v>
      </c>
      <c r="J20">
        <v>95</v>
      </c>
      <c r="K20">
        <v>95.5</v>
      </c>
      <c r="L20">
        <v>8.69</v>
      </c>
      <c r="M20">
        <v>25.114999999999998</v>
      </c>
      <c r="N20">
        <v>0.02</v>
      </c>
      <c r="O20">
        <v>47.5</v>
      </c>
      <c r="P20">
        <v>31</v>
      </c>
      <c r="Q20">
        <v>37.005560000000003</v>
      </c>
      <c r="R20">
        <v>-119.6999</v>
      </c>
      <c r="S20">
        <v>158.1</v>
      </c>
      <c r="T20">
        <v>2.38</v>
      </c>
      <c r="U20">
        <v>0</v>
      </c>
      <c r="V20">
        <v>750.9</v>
      </c>
      <c r="W20">
        <f t="shared" si="0"/>
        <v>469.34899999999999</v>
      </c>
      <c r="X20">
        <v>527.38</v>
      </c>
    </row>
    <row r="21" spans="1:24" x14ac:dyDescent="0.3">
      <c r="A21" s="2">
        <v>44484</v>
      </c>
      <c r="B21" s="3">
        <v>0.48350694444444442</v>
      </c>
      <c r="C21">
        <v>0</v>
      </c>
      <c r="D21" t="s">
        <v>20</v>
      </c>
      <c r="E21">
        <v>67.463999999999999</v>
      </c>
      <c r="F21">
        <v>68.078999999999994</v>
      </c>
      <c r="G21">
        <v>42.6</v>
      </c>
      <c r="H21">
        <v>67.308999999999997</v>
      </c>
      <c r="I21">
        <v>47.9</v>
      </c>
      <c r="J21">
        <v>94.9</v>
      </c>
      <c r="K21">
        <v>95.5</v>
      </c>
      <c r="L21">
        <v>8.68</v>
      </c>
      <c r="M21">
        <v>29.131</v>
      </c>
      <c r="N21">
        <v>0.02</v>
      </c>
      <c r="O21">
        <v>47.4</v>
      </c>
      <c r="P21">
        <v>31</v>
      </c>
      <c r="Q21">
        <v>37.005580000000002</v>
      </c>
      <c r="R21">
        <v>-119.6999</v>
      </c>
      <c r="S21">
        <v>159.5</v>
      </c>
      <c r="T21">
        <v>2.39</v>
      </c>
      <c r="U21">
        <v>0</v>
      </c>
      <c r="V21">
        <v>750.8</v>
      </c>
      <c r="W21">
        <f t="shared" si="0"/>
        <v>460.07100000000003</v>
      </c>
      <c r="X21">
        <v>527.38</v>
      </c>
    </row>
    <row r="22" spans="1:24" x14ac:dyDescent="0.3">
      <c r="A22" s="2">
        <v>44484</v>
      </c>
      <c r="B22" s="3">
        <v>0.48374999999999996</v>
      </c>
      <c r="C22">
        <v>0</v>
      </c>
      <c r="D22" t="s">
        <v>20</v>
      </c>
      <c r="E22">
        <v>67.382999999999996</v>
      </c>
      <c r="F22">
        <v>77.938000000000002</v>
      </c>
      <c r="G22">
        <v>42.2</v>
      </c>
      <c r="H22">
        <v>76.679000000000002</v>
      </c>
      <c r="I22">
        <v>47.4</v>
      </c>
      <c r="J22">
        <v>93.6</v>
      </c>
      <c r="K22">
        <v>94.1</v>
      </c>
      <c r="L22">
        <v>8.57</v>
      </c>
      <c r="M22">
        <v>33.186</v>
      </c>
      <c r="N22">
        <v>0.02</v>
      </c>
      <c r="O22">
        <v>47</v>
      </c>
      <c r="P22">
        <v>31</v>
      </c>
      <c r="Q22">
        <v>37.005600000000001</v>
      </c>
      <c r="R22">
        <v>-119.6999</v>
      </c>
      <c r="S22">
        <v>158.69999999999999</v>
      </c>
      <c r="T22">
        <v>2.39</v>
      </c>
      <c r="U22">
        <v>0</v>
      </c>
      <c r="V22">
        <v>750.9</v>
      </c>
      <c r="W22">
        <f t="shared" si="0"/>
        <v>450.70100000000002</v>
      </c>
      <c r="X22">
        <v>527.38</v>
      </c>
    </row>
    <row r="23" spans="1:24" x14ac:dyDescent="0.3">
      <c r="A23" s="2">
        <v>44484</v>
      </c>
      <c r="B23" s="3">
        <v>0.4846064814814815</v>
      </c>
      <c r="C23">
        <v>0</v>
      </c>
      <c r="D23" t="s">
        <v>20</v>
      </c>
      <c r="E23">
        <v>65.930000000000007</v>
      </c>
      <c r="F23">
        <v>88.951999999999998</v>
      </c>
      <c r="G23">
        <v>35.299999999999997</v>
      </c>
      <c r="H23">
        <v>87.820999999999998</v>
      </c>
      <c r="I23">
        <v>40.4</v>
      </c>
      <c r="J23">
        <v>59.9</v>
      </c>
      <c r="K23">
        <v>60.2</v>
      </c>
      <c r="L23">
        <v>5.57</v>
      </c>
      <c r="M23">
        <v>38.015000000000001</v>
      </c>
      <c r="N23">
        <v>0.02</v>
      </c>
      <c r="O23">
        <v>40</v>
      </c>
      <c r="P23">
        <v>26</v>
      </c>
      <c r="Q23">
        <v>37.005650000000003</v>
      </c>
      <c r="R23">
        <v>-119.6998</v>
      </c>
      <c r="S23">
        <v>159.19999999999999</v>
      </c>
      <c r="T23">
        <v>2.38</v>
      </c>
      <c r="U23">
        <v>0</v>
      </c>
      <c r="V23">
        <v>750.8</v>
      </c>
      <c r="W23">
        <f t="shared" si="0"/>
        <v>439.55899999999997</v>
      </c>
      <c r="X23">
        <v>527.38</v>
      </c>
    </row>
    <row r="24" spans="1:24" x14ac:dyDescent="0.3">
      <c r="A24" s="2">
        <v>44484</v>
      </c>
      <c r="B24" s="3">
        <v>0.48476851851851849</v>
      </c>
      <c r="C24">
        <v>0</v>
      </c>
      <c r="D24" t="s">
        <v>20</v>
      </c>
      <c r="E24">
        <v>65.102999999999994</v>
      </c>
      <c r="F24">
        <v>98.168000000000006</v>
      </c>
      <c r="G24">
        <v>36</v>
      </c>
      <c r="H24">
        <v>98.150999999999996</v>
      </c>
      <c r="I24">
        <v>41.7</v>
      </c>
      <c r="J24">
        <v>52.3</v>
      </c>
      <c r="K24">
        <v>52.6</v>
      </c>
      <c r="L24">
        <v>4.91</v>
      </c>
      <c r="M24">
        <v>42.49</v>
      </c>
      <c r="N24">
        <v>0.02</v>
      </c>
      <c r="O24">
        <v>41.2</v>
      </c>
      <c r="P24">
        <v>27</v>
      </c>
      <c r="Q24">
        <v>37.005650000000003</v>
      </c>
      <c r="R24">
        <v>-119.6998</v>
      </c>
      <c r="S24">
        <v>159.19999999999999</v>
      </c>
      <c r="T24">
        <v>2.38</v>
      </c>
      <c r="U24">
        <v>0</v>
      </c>
      <c r="V24">
        <v>750.9</v>
      </c>
      <c r="W24">
        <f t="shared" si="0"/>
        <v>429.22899999999998</v>
      </c>
      <c r="X24">
        <v>527.38</v>
      </c>
    </row>
    <row r="25" spans="1:24" x14ac:dyDescent="0.3">
      <c r="A25" s="2">
        <v>44484</v>
      </c>
      <c r="B25" s="3">
        <v>0.48533564814814811</v>
      </c>
      <c r="C25">
        <v>0</v>
      </c>
      <c r="D25" t="s">
        <v>20</v>
      </c>
      <c r="E25">
        <v>62.802999999999997</v>
      </c>
      <c r="F25">
        <v>109.411</v>
      </c>
      <c r="G25">
        <v>39.9</v>
      </c>
      <c r="H25">
        <v>108.08199999999999</v>
      </c>
      <c r="I25">
        <v>47.6</v>
      </c>
      <c r="J25">
        <v>38.6</v>
      </c>
      <c r="K25">
        <v>38.799999999999997</v>
      </c>
      <c r="L25">
        <v>3.72</v>
      </c>
      <c r="M25">
        <v>46.801000000000002</v>
      </c>
      <c r="N25">
        <v>0.02</v>
      </c>
      <c r="O25">
        <v>47</v>
      </c>
      <c r="P25">
        <v>31</v>
      </c>
      <c r="Q25">
        <v>37.005679999999998</v>
      </c>
      <c r="R25">
        <v>-119.69970000000001</v>
      </c>
      <c r="S25">
        <v>160</v>
      </c>
      <c r="T25">
        <v>2.38</v>
      </c>
      <c r="U25">
        <v>0</v>
      </c>
      <c r="V25">
        <v>750.8</v>
      </c>
      <c r="W25">
        <f t="shared" si="0"/>
        <v>419.298</v>
      </c>
      <c r="X25">
        <v>527.38</v>
      </c>
    </row>
    <row r="26" spans="1:24" x14ac:dyDescent="0.3">
      <c r="A26" s="2">
        <v>44484</v>
      </c>
      <c r="B26" s="3">
        <v>0.48586805555555551</v>
      </c>
      <c r="C26">
        <v>0</v>
      </c>
      <c r="D26" t="s">
        <v>20</v>
      </c>
      <c r="E26">
        <v>60.116999999999997</v>
      </c>
      <c r="F26">
        <v>119.608</v>
      </c>
      <c r="G26">
        <v>44.5</v>
      </c>
      <c r="H26">
        <v>118.11499999999999</v>
      </c>
      <c r="I26">
        <v>55</v>
      </c>
      <c r="J26">
        <v>38.6</v>
      </c>
      <c r="K26">
        <v>38.799999999999997</v>
      </c>
      <c r="L26">
        <v>3.84</v>
      </c>
      <c r="M26">
        <v>51.158999999999999</v>
      </c>
      <c r="N26">
        <v>0.02</v>
      </c>
      <c r="O26">
        <v>54.2</v>
      </c>
      <c r="P26">
        <v>35</v>
      </c>
      <c r="Q26">
        <v>37.00573</v>
      </c>
      <c r="R26">
        <v>-119.69970000000001</v>
      </c>
      <c r="S26">
        <v>158.80000000000001</v>
      </c>
      <c r="T26">
        <v>2.38</v>
      </c>
      <c r="U26">
        <v>0</v>
      </c>
      <c r="V26">
        <v>750.8</v>
      </c>
      <c r="W26">
        <f t="shared" si="0"/>
        <v>409.26499999999999</v>
      </c>
      <c r="X26">
        <v>527.38</v>
      </c>
    </row>
    <row r="27" spans="1:24" x14ac:dyDescent="0.3">
      <c r="A27" s="2">
        <v>44484</v>
      </c>
      <c r="B27" s="3">
        <v>0.48677083333333332</v>
      </c>
      <c r="C27">
        <v>0</v>
      </c>
      <c r="D27" t="s">
        <v>20</v>
      </c>
      <c r="E27">
        <v>58.316000000000003</v>
      </c>
      <c r="F27">
        <v>128.13</v>
      </c>
      <c r="G27">
        <v>47</v>
      </c>
      <c r="H27">
        <v>127.379</v>
      </c>
      <c r="I27">
        <v>59.5</v>
      </c>
      <c r="J27">
        <v>47</v>
      </c>
      <c r="K27">
        <v>47.3</v>
      </c>
      <c r="L27">
        <v>4.78</v>
      </c>
      <c r="M27">
        <v>55.18</v>
      </c>
      <c r="N27">
        <v>0.03</v>
      </c>
      <c r="O27">
        <v>58.6</v>
      </c>
      <c r="P27">
        <v>38</v>
      </c>
      <c r="Q27">
        <v>37.005780000000001</v>
      </c>
      <c r="R27">
        <v>-119.69970000000001</v>
      </c>
      <c r="S27">
        <v>158.80000000000001</v>
      </c>
      <c r="T27">
        <v>2.37</v>
      </c>
      <c r="U27">
        <v>0</v>
      </c>
      <c r="V27">
        <v>750.9</v>
      </c>
      <c r="W27">
        <f t="shared" si="0"/>
        <v>400.00099999999998</v>
      </c>
      <c r="X27">
        <v>527.38</v>
      </c>
    </row>
    <row r="28" spans="1:24" x14ac:dyDescent="0.3">
      <c r="A28" s="2">
        <v>44484</v>
      </c>
      <c r="B28" s="3">
        <v>0.48732638888888885</v>
      </c>
      <c r="C28">
        <v>0</v>
      </c>
      <c r="D28" t="s">
        <v>20</v>
      </c>
      <c r="E28">
        <v>57.055999999999997</v>
      </c>
      <c r="F28">
        <v>137.97999999999999</v>
      </c>
      <c r="G28">
        <v>48.9</v>
      </c>
      <c r="H28">
        <v>137.322</v>
      </c>
      <c r="I28">
        <v>63</v>
      </c>
      <c r="J28">
        <v>45.7</v>
      </c>
      <c r="K28">
        <v>46</v>
      </c>
      <c r="L28">
        <v>4.72</v>
      </c>
      <c r="M28">
        <v>59.494</v>
      </c>
      <c r="N28">
        <v>0.03</v>
      </c>
      <c r="O28">
        <v>62</v>
      </c>
      <c r="P28">
        <v>40</v>
      </c>
      <c r="Q28">
        <v>37.00582</v>
      </c>
      <c r="R28">
        <v>-119.69970000000001</v>
      </c>
      <c r="S28">
        <v>157.4</v>
      </c>
      <c r="T28">
        <v>2.35</v>
      </c>
      <c r="U28">
        <v>0</v>
      </c>
      <c r="V28">
        <v>750.9</v>
      </c>
      <c r="W28">
        <f t="shared" si="0"/>
        <v>390.05799999999999</v>
      </c>
      <c r="X28">
        <v>527.38</v>
      </c>
    </row>
    <row r="29" spans="1:24" x14ac:dyDescent="0.3">
      <c r="A29" s="2">
        <v>44484</v>
      </c>
      <c r="B29" s="3">
        <v>0.4874768518518518</v>
      </c>
      <c r="C29">
        <v>0</v>
      </c>
      <c r="D29" t="s">
        <v>20</v>
      </c>
      <c r="E29">
        <v>56.222000000000001</v>
      </c>
      <c r="F29">
        <v>148.29300000000001</v>
      </c>
      <c r="G29">
        <v>49.9</v>
      </c>
      <c r="H29">
        <v>148.43799999999999</v>
      </c>
      <c r="I29">
        <v>65.099999999999994</v>
      </c>
      <c r="J29">
        <v>45.2</v>
      </c>
      <c r="K29">
        <v>45.5</v>
      </c>
      <c r="L29">
        <v>4.72</v>
      </c>
      <c r="M29">
        <v>64.313999999999993</v>
      </c>
      <c r="N29">
        <v>0.03</v>
      </c>
      <c r="O29">
        <v>64</v>
      </c>
      <c r="P29">
        <v>42</v>
      </c>
      <c r="Q29">
        <v>37.005830000000003</v>
      </c>
      <c r="R29">
        <v>-119.6996</v>
      </c>
      <c r="S29">
        <v>158.30000000000001</v>
      </c>
      <c r="T29">
        <v>2.35</v>
      </c>
      <c r="U29">
        <v>0</v>
      </c>
      <c r="V29">
        <v>750.9</v>
      </c>
      <c r="W29">
        <f t="shared" si="0"/>
        <v>378.94200000000001</v>
      </c>
      <c r="X29">
        <v>527.38</v>
      </c>
    </row>
    <row r="30" spans="1:24" x14ac:dyDescent="0.3">
      <c r="A30" s="2">
        <v>44484</v>
      </c>
      <c r="B30" s="3">
        <v>0.48797453703703703</v>
      </c>
      <c r="C30">
        <v>0</v>
      </c>
      <c r="D30" t="s">
        <v>20</v>
      </c>
      <c r="E30">
        <v>54.704999999999998</v>
      </c>
      <c r="F30">
        <v>157.77600000000001</v>
      </c>
      <c r="G30">
        <v>51.5</v>
      </c>
      <c r="H30">
        <v>157.125</v>
      </c>
      <c r="I30">
        <v>68.599999999999994</v>
      </c>
      <c r="J30">
        <v>35</v>
      </c>
      <c r="K30">
        <v>35.200000000000003</v>
      </c>
      <c r="L30">
        <v>3.72</v>
      </c>
      <c r="M30">
        <v>68.085999999999999</v>
      </c>
      <c r="N30">
        <v>0.03</v>
      </c>
      <c r="O30">
        <v>67.5</v>
      </c>
      <c r="P30">
        <v>44</v>
      </c>
      <c r="Q30">
        <v>37.005850000000002</v>
      </c>
      <c r="R30">
        <v>-119.6996</v>
      </c>
      <c r="S30">
        <v>157.6</v>
      </c>
      <c r="T30">
        <v>2.35</v>
      </c>
      <c r="U30">
        <v>0</v>
      </c>
      <c r="V30">
        <v>750.8</v>
      </c>
      <c r="W30">
        <f t="shared" si="0"/>
        <v>370.255</v>
      </c>
      <c r="X30">
        <v>527.38</v>
      </c>
    </row>
    <row r="31" spans="1:24" x14ac:dyDescent="0.3">
      <c r="A31" s="2">
        <v>44484</v>
      </c>
      <c r="B31" s="3">
        <v>0.48833333333333334</v>
      </c>
      <c r="C31">
        <v>0</v>
      </c>
      <c r="D31" t="s">
        <v>20</v>
      </c>
      <c r="E31">
        <v>53.529000000000003</v>
      </c>
      <c r="F31">
        <v>168.05099999999999</v>
      </c>
      <c r="G31">
        <v>52.9</v>
      </c>
      <c r="H31">
        <v>166.435</v>
      </c>
      <c r="I31">
        <v>71.7</v>
      </c>
      <c r="J31">
        <v>30.6</v>
      </c>
      <c r="K31">
        <v>30.7</v>
      </c>
      <c r="L31">
        <v>3.3</v>
      </c>
      <c r="M31">
        <v>72.126000000000005</v>
      </c>
      <c r="N31">
        <v>0.03</v>
      </c>
      <c r="O31">
        <v>70.5</v>
      </c>
      <c r="P31">
        <v>46</v>
      </c>
      <c r="Q31">
        <v>37.005870000000002</v>
      </c>
      <c r="R31">
        <v>-119.6996</v>
      </c>
      <c r="S31">
        <v>157.6</v>
      </c>
      <c r="T31">
        <v>2.36</v>
      </c>
      <c r="U31">
        <v>0</v>
      </c>
      <c r="V31">
        <v>750.8</v>
      </c>
      <c r="W31">
        <f t="shared" si="0"/>
        <v>360.94499999999999</v>
      </c>
      <c r="X31">
        <v>527.38</v>
      </c>
    </row>
    <row r="32" spans="1:24" x14ac:dyDescent="0.3">
      <c r="A32" s="2">
        <v>44484</v>
      </c>
      <c r="B32" s="3">
        <v>0.4886226851851852</v>
      </c>
      <c r="C32">
        <v>0</v>
      </c>
      <c r="D32" t="s">
        <v>20</v>
      </c>
      <c r="E32">
        <v>52.837000000000003</v>
      </c>
      <c r="F32">
        <v>177.965</v>
      </c>
      <c r="G32">
        <v>53</v>
      </c>
      <c r="H32">
        <v>177.13399999999999</v>
      </c>
      <c r="I32">
        <v>72.5</v>
      </c>
      <c r="J32">
        <v>21.4</v>
      </c>
      <c r="K32">
        <v>21.5</v>
      </c>
      <c r="L32">
        <v>2.33</v>
      </c>
      <c r="M32">
        <v>76.766999999999996</v>
      </c>
      <c r="N32">
        <v>0.03</v>
      </c>
      <c r="O32">
        <v>71.2</v>
      </c>
      <c r="P32">
        <v>46</v>
      </c>
      <c r="Q32">
        <v>37.005879999999998</v>
      </c>
      <c r="R32">
        <v>-119.6996</v>
      </c>
      <c r="S32">
        <v>159.4</v>
      </c>
      <c r="T32">
        <v>2.35</v>
      </c>
      <c r="U32">
        <v>0</v>
      </c>
      <c r="V32">
        <v>750.9</v>
      </c>
      <c r="W32">
        <f t="shared" si="0"/>
        <v>350.24599999999998</v>
      </c>
      <c r="X32">
        <v>527.38</v>
      </c>
    </row>
    <row r="33" spans="1:24" x14ac:dyDescent="0.3">
      <c r="A33" s="2">
        <v>44484</v>
      </c>
      <c r="B33" s="3">
        <v>0.48888888888888887</v>
      </c>
      <c r="C33">
        <v>0</v>
      </c>
      <c r="D33" t="s">
        <v>20</v>
      </c>
      <c r="E33">
        <v>52.564999999999998</v>
      </c>
      <c r="F33">
        <v>188.05699999999999</v>
      </c>
      <c r="G33">
        <v>53</v>
      </c>
      <c r="H33">
        <v>187.28399999999999</v>
      </c>
      <c r="I33">
        <v>72.8</v>
      </c>
      <c r="J33">
        <v>14.2</v>
      </c>
      <c r="K33">
        <v>14.3</v>
      </c>
      <c r="L33">
        <v>1.55</v>
      </c>
      <c r="M33">
        <v>81.167000000000002</v>
      </c>
      <c r="N33">
        <v>0.03</v>
      </c>
      <c r="O33">
        <v>71.599999999999994</v>
      </c>
      <c r="P33">
        <v>47</v>
      </c>
      <c r="Q33">
        <v>37.005890000000001</v>
      </c>
      <c r="R33">
        <v>-119.6996</v>
      </c>
      <c r="S33">
        <v>161</v>
      </c>
      <c r="T33">
        <v>2.35</v>
      </c>
      <c r="U33">
        <v>0</v>
      </c>
      <c r="V33">
        <v>750.9</v>
      </c>
      <c r="W33">
        <f t="shared" si="0"/>
        <v>340.096</v>
      </c>
      <c r="X33">
        <v>527.38</v>
      </c>
    </row>
    <row r="34" spans="1:24" x14ac:dyDescent="0.3">
      <c r="A34" s="2">
        <v>44484</v>
      </c>
      <c r="B34" s="3">
        <v>0.48924768518518519</v>
      </c>
      <c r="C34">
        <v>0</v>
      </c>
      <c r="D34" t="s">
        <v>20</v>
      </c>
      <c r="E34">
        <v>52.32</v>
      </c>
      <c r="F34">
        <v>197.917</v>
      </c>
      <c r="G34">
        <v>53.7</v>
      </c>
      <c r="H34">
        <v>197.12100000000001</v>
      </c>
      <c r="I34">
        <v>74</v>
      </c>
      <c r="J34">
        <v>4.5999999999999996</v>
      </c>
      <c r="K34">
        <v>4.5999999999999996</v>
      </c>
      <c r="L34">
        <v>0.51</v>
      </c>
      <c r="M34">
        <v>85.432000000000002</v>
      </c>
      <c r="N34">
        <v>0.03</v>
      </c>
      <c r="O34">
        <v>72.7</v>
      </c>
      <c r="P34">
        <v>47</v>
      </c>
      <c r="Q34">
        <v>37.005920000000003</v>
      </c>
      <c r="R34">
        <v>-119.6996</v>
      </c>
      <c r="S34">
        <v>159.9</v>
      </c>
      <c r="T34">
        <v>2.35</v>
      </c>
      <c r="U34">
        <v>0</v>
      </c>
      <c r="V34">
        <v>750.8</v>
      </c>
      <c r="W34">
        <f t="shared" si="0"/>
        <v>330.25900000000001</v>
      </c>
      <c r="X34">
        <v>527.38</v>
      </c>
    </row>
    <row r="35" spans="1:24" x14ac:dyDescent="0.3">
      <c r="A35" s="2">
        <v>44484</v>
      </c>
      <c r="B35" s="3">
        <v>0.48976851851851855</v>
      </c>
      <c r="C35">
        <v>0</v>
      </c>
      <c r="D35" t="s">
        <v>20</v>
      </c>
      <c r="E35">
        <v>52.216000000000001</v>
      </c>
      <c r="F35">
        <v>204.886</v>
      </c>
      <c r="G35">
        <v>56.5</v>
      </c>
      <c r="H35">
        <v>205.59700000000001</v>
      </c>
      <c r="I35">
        <v>78</v>
      </c>
      <c r="J35">
        <v>1.2</v>
      </c>
      <c r="K35">
        <v>1.2</v>
      </c>
      <c r="L35">
        <v>0.13</v>
      </c>
      <c r="M35">
        <v>89.106999999999999</v>
      </c>
      <c r="N35">
        <v>0.04</v>
      </c>
      <c r="O35">
        <v>76.599999999999994</v>
      </c>
      <c r="P35">
        <v>50</v>
      </c>
      <c r="Q35">
        <v>37.005949999999999</v>
      </c>
      <c r="R35">
        <v>-119.6995</v>
      </c>
      <c r="S35">
        <v>160.1</v>
      </c>
      <c r="T35">
        <v>2.36</v>
      </c>
      <c r="U35">
        <v>0</v>
      </c>
      <c r="V35">
        <v>750.8</v>
      </c>
      <c r="W35">
        <f t="shared" si="0"/>
        <v>321.78300000000002</v>
      </c>
      <c r="X35">
        <v>527.38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9D031-99EF-4787-AF98-8B777AE70045}">
  <sheetPr codeName="Sheet83"/>
  <dimension ref="A1:AJ42"/>
  <sheetViews>
    <sheetView topLeftCell="Q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26</v>
      </c>
      <c r="Z1" t="s">
        <v>52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44497</v>
      </c>
      <c r="B2" s="3">
        <v>0.49186342592592597</v>
      </c>
      <c r="C2">
        <v>0</v>
      </c>
      <c r="D2" t="s">
        <v>20</v>
      </c>
      <c r="E2">
        <v>1.0049999999999999</v>
      </c>
      <c r="F2">
        <v>65.972999999999999</v>
      </c>
      <c r="G2">
        <v>41.7</v>
      </c>
      <c r="H2">
        <v>1.389</v>
      </c>
      <c r="I2">
        <v>47.7</v>
      </c>
      <c r="J2">
        <v>92.1</v>
      </c>
      <c r="K2">
        <v>92.5</v>
      </c>
      <c r="L2">
        <v>8.56</v>
      </c>
      <c r="M2">
        <v>0.60099999999999998</v>
      </c>
      <c r="N2">
        <v>0.02</v>
      </c>
      <c r="O2">
        <v>47.2</v>
      </c>
      <c r="P2">
        <v>31</v>
      </c>
      <c r="Q2">
        <v>7.03</v>
      </c>
      <c r="R2">
        <v>-17</v>
      </c>
      <c r="S2">
        <v>37.004989999999999</v>
      </c>
      <c r="T2">
        <v>-119.70010000000001</v>
      </c>
      <c r="U2">
        <v>153</v>
      </c>
      <c r="V2">
        <v>2.2400000000000002</v>
      </c>
      <c r="W2">
        <v>0</v>
      </c>
      <c r="X2">
        <v>751.2</v>
      </c>
      <c r="Y2">
        <f>Z2-H2</f>
        <v>525.48099999999999</v>
      </c>
      <c r="Z2">
        <v>526.87</v>
      </c>
      <c r="AA2">
        <v>303.52600000000001</v>
      </c>
      <c r="AB2">
        <v>-0.6</v>
      </c>
      <c r="AC2">
        <v>172</v>
      </c>
      <c r="AD2">
        <v>0</v>
      </c>
      <c r="AE2">
        <v>251</v>
      </c>
      <c r="AF2">
        <v>0</v>
      </c>
      <c r="AG2">
        <v>230</v>
      </c>
      <c r="AH2">
        <v>17</v>
      </c>
      <c r="AI2">
        <v>0.15</v>
      </c>
      <c r="AJ2">
        <v>0</v>
      </c>
    </row>
    <row r="3" spans="1:36" x14ac:dyDescent="0.3">
      <c r="A3" s="2">
        <v>44497</v>
      </c>
      <c r="B3" s="3">
        <v>0.49217592592592596</v>
      </c>
      <c r="C3">
        <v>0</v>
      </c>
      <c r="D3" t="s">
        <v>20</v>
      </c>
      <c r="E3">
        <v>4.109</v>
      </c>
      <c r="F3">
        <v>65.811000000000007</v>
      </c>
      <c r="G3">
        <v>41.6</v>
      </c>
      <c r="H3">
        <v>4.0179999999999998</v>
      </c>
      <c r="I3">
        <v>47.7</v>
      </c>
      <c r="J3">
        <v>92.2</v>
      </c>
      <c r="K3">
        <v>92.7</v>
      </c>
      <c r="L3">
        <v>8.59</v>
      </c>
      <c r="M3">
        <v>1.7390000000000001</v>
      </c>
      <c r="N3">
        <v>0.02</v>
      </c>
      <c r="O3">
        <v>47.2</v>
      </c>
      <c r="P3">
        <v>31</v>
      </c>
      <c r="Q3">
        <v>7.05</v>
      </c>
      <c r="R3">
        <v>-18.100000000000001</v>
      </c>
      <c r="S3">
        <v>37.005000000000003</v>
      </c>
      <c r="T3">
        <v>-119.7002</v>
      </c>
      <c r="U3">
        <v>152.5</v>
      </c>
      <c r="V3">
        <v>2.2400000000000002</v>
      </c>
      <c r="W3">
        <v>0</v>
      </c>
      <c r="X3">
        <v>751.3</v>
      </c>
      <c r="Y3">
        <f t="shared" ref="Y3:Y42" si="0">Z3-H3</f>
        <v>522.85199999999998</v>
      </c>
      <c r="Z3">
        <v>526.87</v>
      </c>
    </row>
    <row r="4" spans="1:36" x14ac:dyDescent="0.3">
      <c r="A4" s="2">
        <v>44497</v>
      </c>
      <c r="B4" s="3">
        <v>0.49249999999999999</v>
      </c>
      <c r="C4">
        <v>0</v>
      </c>
      <c r="D4" t="s">
        <v>20</v>
      </c>
      <c r="E4">
        <v>7.0010000000000003</v>
      </c>
      <c r="F4">
        <v>65.674000000000007</v>
      </c>
      <c r="G4">
        <v>41.6</v>
      </c>
      <c r="H4">
        <v>6.8390000000000004</v>
      </c>
      <c r="I4">
        <v>47.7</v>
      </c>
      <c r="J4">
        <v>92.3</v>
      </c>
      <c r="K4">
        <v>92.7</v>
      </c>
      <c r="L4">
        <v>8.61</v>
      </c>
      <c r="M4">
        <v>2.96</v>
      </c>
      <c r="N4">
        <v>0.02</v>
      </c>
      <c r="O4">
        <v>47.2</v>
      </c>
      <c r="P4">
        <v>31</v>
      </c>
      <c r="Q4">
        <v>7.12</v>
      </c>
      <c r="R4">
        <v>-22.2</v>
      </c>
      <c r="S4">
        <v>37.005020000000002</v>
      </c>
      <c r="T4">
        <v>-119.7002</v>
      </c>
      <c r="U4">
        <v>152.6</v>
      </c>
      <c r="V4">
        <v>2.2400000000000002</v>
      </c>
      <c r="W4">
        <v>0</v>
      </c>
      <c r="X4">
        <v>751.2</v>
      </c>
      <c r="Y4">
        <f t="shared" si="0"/>
        <v>520.03099999999995</v>
      </c>
      <c r="Z4">
        <v>526.87</v>
      </c>
    </row>
    <row r="5" spans="1:36" x14ac:dyDescent="0.3">
      <c r="A5" s="2">
        <v>44497</v>
      </c>
      <c r="B5" s="3">
        <v>0.4927083333333333</v>
      </c>
      <c r="C5">
        <v>0</v>
      </c>
      <c r="D5" t="s">
        <v>20</v>
      </c>
      <c r="E5">
        <v>10.007</v>
      </c>
      <c r="F5">
        <v>65.602999999999994</v>
      </c>
      <c r="G5">
        <v>41.5</v>
      </c>
      <c r="H5">
        <v>9.984</v>
      </c>
      <c r="I5">
        <v>47.7</v>
      </c>
      <c r="J5">
        <v>92.4</v>
      </c>
      <c r="K5">
        <v>92.9</v>
      </c>
      <c r="L5">
        <v>8.6300000000000008</v>
      </c>
      <c r="M5">
        <v>4.3220000000000001</v>
      </c>
      <c r="N5">
        <v>0.02</v>
      </c>
      <c r="O5">
        <v>47.2</v>
      </c>
      <c r="P5">
        <v>31</v>
      </c>
      <c r="Q5">
        <v>7.15</v>
      </c>
      <c r="R5">
        <v>-23.9</v>
      </c>
      <c r="S5">
        <v>37.005040000000001</v>
      </c>
      <c r="T5">
        <v>-119.7002</v>
      </c>
      <c r="U5">
        <v>152.69999999999999</v>
      </c>
      <c r="V5">
        <v>2.2000000000000002</v>
      </c>
      <c r="W5">
        <v>0</v>
      </c>
      <c r="X5">
        <v>751.1</v>
      </c>
      <c r="Y5">
        <f t="shared" si="0"/>
        <v>516.88599999999997</v>
      </c>
      <c r="Z5">
        <v>526.87</v>
      </c>
    </row>
    <row r="6" spans="1:36" x14ac:dyDescent="0.3">
      <c r="A6" s="2">
        <v>44497</v>
      </c>
      <c r="B6" s="3">
        <v>0.49299768518518516</v>
      </c>
      <c r="C6">
        <v>0</v>
      </c>
      <c r="D6" t="s">
        <v>20</v>
      </c>
      <c r="E6">
        <v>12.984999999999999</v>
      </c>
      <c r="F6">
        <v>65.534999999999997</v>
      </c>
      <c r="G6">
        <v>41.5</v>
      </c>
      <c r="H6">
        <v>11.685</v>
      </c>
      <c r="I6">
        <v>47.7</v>
      </c>
      <c r="J6">
        <v>92</v>
      </c>
      <c r="K6">
        <v>92.4</v>
      </c>
      <c r="L6">
        <v>8.59</v>
      </c>
      <c r="M6">
        <v>5.0579999999999998</v>
      </c>
      <c r="N6">
        <v>0.02</v>
      </c>
      <c r="O6">
        <v>47.2</v>
      </c>
      <c r="P6">
        <v>31</v>
      </c>
      <c r="Q6">
        <v>7.16</v>
      </c>
      <c r="R6">
        <v>-24.7</v>
      </c>
      <c r="S6">
        <v>37.005049999999997</v>
      </c>
      <c r="T6">
        <v>-119.7003</v>
      </c>
      <c r="U6">
        <v>152.1</v>
      </c>
      <c r="V6">
        <v>2.21</v>
      </c>
      <c r="W6">
        <v>0</v>
      </c>
      <c r="X6">
        <v>751.1</v>
      </c>
      <c r="Y6">
        <f t="shared" si="0"/>
        <v>515.18500000000006</v>
      </c>
      <c r="Z6">
        <v>526.87</v>
      </c>
    </row>
    <row r="7" spans="1:36" x14ac:dyDescent="0.3">
      <c r="A7" s="2">
        <v>44497</v>
      </c>
      <c r="B7" s="3">
        <v>0.49327546296296299</v>
      </c>
      <c r="C7">
        <v>0</v>
      </c>
      <c r="D7" t="s">
        <v>20</v>
      </c>
      <c r="E7">
        <v>16</v>
      </c>
      <c r="F7">
        <v>65.52</v>
      </c>
      <c r="G7">
        <v>41.5</v>
      </c>
      <c r="H7">
        <v>15.824999999999999</v>
      </c>
      <c r="I7">
        <v>47.8</v>
      </c>
      <c r="J7">
        <v>91.7</v>
      </c>
      <c r="K7">
        <v>92.2</v>
      </c>
      <c r="L7">
        <v>8.57</v>
      </c>
      <c r="M7">
        <v>6.85</v>
      </c>
      <c r="N7">
        <v>0.02</v>
      </c>
      <c r="O7">
        <v>47.2</v>
      </c>
      <c r="P7">
        <v>31</v>
      </c>
      <c r="Q7">
        <v>7.16</v>
      </c>
      <c r="R7">
        <v>-24.4</v>
      </c>
      <c r="S7">
        <v>37.005070000000003</v>
      </c>
      <c r="T7">
        <v>-119.7003</v>
      </c>
      <c r="U7">
        <v>152.19999999999999</v>
      </c>
      <c r="V7">
        <v>2.2000000000000002</v>
      </c>
      <c r="W7">
        <v>0</v>
      </c>
      <c r="X7">
        <v>751.2</v>
      </c>
      <c r="Y7">
        <f t="shared" si="0"/>
        <v>511.04500000000002</v>
      </c>
      <c r="Z7">
        <v>526.87</v>
      </c>
    </row>
    <row r="8" spans="1:36" x14ac:dyDescent="0.3">
      <c r="A8" s="2">
        <v>44497</v>
      </c>
      <c r="B8" s="3">
        <v>0.49353009259259256</v>
      </c>
      <c r="C8">
        <v>0</v>
      </c>
      <c r="D8" t="s">
        <v>20</v>
      </c>
      <c r="E8">
        <v>18.91</v>
      </c>
      <c r="F8">
        <v>65.504999999999995</v>
      </c>
      <c r="G8">
        <v>41.5</v>
      </c>
      <c r="H8">
        <v>19.024000000000001</v>
      </c>
      <c r="I8">
        <v>47.8</v>
      </c>
      <c r="J8">
        <v>91.4</v>
      </c>
      <c r="K8">
        <v>91.9</v>
      </c>
      <c r="L8">
        <v>8.5500000000000007</v>
      </c>
      <c r="M8">
        <v>8.2349999999999994</v>
      </c>
      <c r="N8">
        <v>0.02</v>
      </c>
      <c r="O8">
        <v>47.3</v>
      </c>
      <c r="P8">
        <v>31</v>
      </c>
      <c r="Q8">
        <v>7.16</v>
      </c>
      <c r="R8">
        <v>-24.3</v>
      </c>
      <c r="S8">
        <v>37.00508</v>
      </c>
      <c r="T8">
        <v>-119.7003</v>
      </c>
      <c r="U8">
        <v>155.9</v>
      </c>
      <c r="V8">
        <v>2.23</v>
      </c>
      <c r="W8">
        <v>0</v>
      </c>
      <c r="X8">
        <v>751.1</v>
      </c>
      <c r="Y8">
        <f t="shared" si="0"/>
        <v>507.846</v>
      </c>
      <c r="Z8">
        <v>526.87</v>
      </c>
    </row>
    <row r="9" spans="1:36" x14ac:dyDescent="0.3">
      <c r="A9" s="2">
        <v>44497</v>
      </c>
      <c r="B9" s="3">
        <v>0.49378472222222225</v>
      </c>
      <c r="C9">
        <v>0</v>
      </c>
      <c r="D9" t="s">
        <v>20</v>
      </c>
      <c r="E9">
        <v>22.052</v>
      </c>
      <c r="F9">
        <v>65.494</v>
      </c>
      <c r="G9">
        <v>41.5</v>
      </c>
      <c r="H9">
        <v>21.939</v>
      </c>
      <c r="I9">
        <v>47.8</v>
      </c>
      <c r="J9">
        <v>91.2</v>
      </c>
      <c r="K9">
        <v>91.7</v>
      </c>
      <c r="L9">
        <v>8.5299999999999994</v>
      </c>
      <c r="M9">
        <v>9.4969999999999999</v>
      </c>
      <c r="N9">
        <v>0.02</v>
      </c>
      <c r="O9">
        <v>47.2</v>
      </c>
      <c r="P9">
        <v>31</v>
      </c>
      <c r="Q9">
        <v>7.16</v>
      </c>
      <c r="R9">
        <v>-24.6</v>
      </c>
      <c r="S9">
        <v>37.00508</v>
      </c>
      <c r="T9">
        <v>-119.7003</v>
      </c>
      <c r="U9">
        <v>156.19999999999999</v>
      </c>
      <c r="V9">
        <v>2.23</v>
      </c>
      <c r="W9">
        <v>0</v>
      </c>
      <c r="X9">
        <v>751.3</v>
      </c>
      <c r="Y9">
        <f t="shared" si="0"/>
        <v>504.93099999999998</v>
      </c>
      <c r="Z9">
        <v>526.87</v>
      </c>
    </row>
    <row r="10" spans="1:36" x14ac:dyDescent="0.3">
      <c r="A10" s="2">
        <v>44497</v>
      </c>
      <c r="B10" s="3">
        <v>0.49420138888888893</v>
      </c>
      <c r="C10">
        <v>0</v>
      </c>
      <c r="D10" t="s">
        <v>20</v>
      </c>
      <c r="E10">
        <v>24.946000000000002</v>
      </c>
      <c r="F10">
        <v>65.488</v>
      </c>
      <c r="G10">
        <v>41.5</v>
      </c>
      <c r="H10">
        <v>24.977</v>
      </c>
      <c r="I10">
        <v>47.8</v>
      </c>
      <c r="J10">
        <v>90.9</v>
      </c>
      <c r="K10">
        <v>91.4</v>
      </c>
      <c r="L10">
        <v>8.5</v>
      </c>
      <c r="M10">
        <v>10.811999999999999</v>
      </c>
      <c r="N10">
        <v>0.02</v>
      </c>
      <c r="O10">
        <v>47.2</v>
      </c>
      <c r="P10">
        <v>31</v>
      </c>
      <c r="Q10">
        <v>7.17</v>
      </c>
      <c r="R10">
        <v>-25.2</v>
      </c>
      <c r="S10">
        <v>37.005099999999999</v>
      </c>
      <c r="T10">
        <v>-119.7004</v>
      </c>
      <c r="U10">
        <v>155.9</v>
      </c>
      <c r="V10">
        <v>2.23</v>
      </c>
      <c r="W10">
        <v>0</v>
      </c>
      <c r="X10">
        <v>751.2</v>
      </c>
      <c r="Y10">
        <f t="shared" si="0"/>
        <v>501.89300000000003</v>
      </c>
      <c r="Z10">
        <v>526.87</v>
      </c>
    </row>
    <row r="11" spans="1:36" x14ac:dyDescent="0.3">
      <c r="A11" s="2">
        <v>44497</v>
      </c>
      <c r="B11" s="3">
        <v>0.49437500000000001</v>
      </c>
      <c r="C11">
        <v>0</v>
      </c>
      <c r="D11" t="s">
        <v>20</v>
      </c>
      <c r="E11">
        <v>27.934999999999999</v>
      </c>
      <c r="F11">
        <v>65.481999999999999</v>
      </c>
      <c r="G11">
        <v>41.5</v>
      </c>
      <c r="H11">
        <v>27.943000000000001</v>
      </c>
      <c r="I11">
        <v>47.8</v>
      </c>
      <c r="J11">
        <v>90.8</v>
      </c>
      <c r="K11">
        <v>91.2</v>
      </c>
      <c r="L11">
        <v>8.49</v>
      </c>
      <c r="M11">
        <v>12.096</v>
      </c>
      <c r="N11">
        <v>0.02</v>
      </c>
      <c r="O11">
        <v>47.3</v>
      </c>
      <c r="P11">
        <v>31</v>
      </c>
      <c r="Q11">
        <v>7.15</v>
      </c>
      <c r="R11">
        <v>-23.8</v>
      </c>
      <c r="S11">
        <v>37.005099999999999</v>
      </c>
      <c r="T11">
        <v>-119.7004</v>
      </c>
      <c r="U11">
        <v>158.4</v>
      </c>
      <c r="V11">
        <v>2.23</v>
      </c>
      <c r="W11">
        <v>0</v>
      </c>
      <c r="X11">
        <v>751.1</v>
      </c>
      <c r="Y11">
        <f t="shared" si="0"/>
        <v>498.92700000000002</v>
      </c>
      <c r="Z11">
        <v>526.87</v>
      </c>
    </row>
    <row r="12" spans="1:36" x14ac:dyDescent="0.3">
      <c r="A12" s="2">
        <v>44497</v>
      </c>
      <c r="B12" s="3">
        <v>0.49462962962962959</v>
      </c>
      <c r="C12">
        <v>0</v>
      </c>
      <c r="D12" t="s">
        <v>20</v>
      </c>
      <c r="E12">
        <v>31.001999999999999</v>
      </c>
      <c r="F12">
        <v>65.468999999999994</v>
      </c>
      <c r="G12">
        <v>41.5</v>
      </c>
      <c r="H12">
        <v>31.077999999999999</v>
      </c>
      <c r="I12">
        <v>47.8</v>
      </c>
      <c r="J12">
        <v>90.3</v>
      </c>
      <c r="K12">
        <v>90.7</v>
      </c>
      <c r="L12">
        <v>8.44</v>
      </c>
      <c r="M12">
        <v>13.452999999999999</v>
      </c>
      <c r="N12">
        <v>0.02</v>
      </c>
      <c r="O12">
        <v>47.3</v>
      </c>
      <c r="P12">
        <v>31</v>
      </c>
      <c r="Q12">
        <v>7.14</v>
      </c>
      <c r="R12">
        <v>-23.6</v>
      </c>
      <c r="S12">
        <v>37.005110000000002</v>
      </c>
      <c r="T12">
        <v>-119.7004</v>
      </c>
      <c r="U12">
        <v>158.4</v>
      </c>
      <c r="V12">
        <v>2.2200000000000002</v>
      </c>
      <c r="W12">
        <v>0</v>
      </c>
      <c r="X12">
        <v>751.2</v>
      </c>
      <c r="Y12">
        <f t="shared" si="0"/>
        <v>495.79200000000003</v>
      </c>
      <c r="Z12">
        <v>526.87</v>
      </c>
    </row>
    <row r="13" spans="1:36" x14ac:dyDescent="0.3">
      <c r="A13" s="2">
        <v>44497</v>
      </c>
      <c r="B13" s="3">
        <v>0.49479166666666669</v>
      </c>
      <c r="C13">
        <v>0</v>
      </c>
      <c r="D13" t="s">
        <v>20</v>
      </c>
      <c r="E13">
        <v>33.997999999999998</v>
      </c>
      <c r="F13">
        <v>65.468000000000004</v>
      </c>
      <c r="G13">
        <v>41.5</v>
      </c>
      <c r="H13">
        <v>34.017000000000003</v>
      </c>
      <c r="I13">
        <v>47.8</v>
      </c>
      <c r="J13">
        <v>90</v>
      </c>
      <c r="K13">
        <v>90.5</v>
      </c>
      <c r="L13">
        <v>8.42</v>
      </c>
      <c r="M13">
        <v>14.725</v>
      </c>
      <c r="N13">
        <v>0.02</v>
      </c>
      <c r="O13">
        <v>47.3</v>
      </c>
      <c r="P13">
        <v>31</v>
      </c>
      <c r="Q13">
        <v>7.15</v>
      </c>
      <c r="R13">
        <v>-23.8</v>
      </c>
      <c r="S13">
        <v>37.005119999999998</v>
      </c>
      <c r="T13">
        <v>-119.7004</v>
      </c>
      <c r="U13">
        <v>156.5</v>
      </c>
      <c r="V13">
        <v>2.2200000000000002</v>
      </c>
      <c r="W13">
        <v>0</v>
      </c>
      <c r="X13">
        <v>751.1</v>
      </c>
      <c r="Y13">
        <f t="shared" si="0"/>
        <v>492.85300000000001</v>
      </c>
      <c r="Z13">
        <v>526.87</v>
      </c>
    </row>
    <row r="14" spans="1:36" x14ac:dyDescent="0.3">
      <c r="A14" s="2">
        <v>44497</v>
      </c>
      <c r="B14" s="3">
        <v>0.49510416666666668</v>
      </c>
      <c r="C14">
        <v>0</v>
      </c>
      <c r="D14" t="s">
        <v>20</v>
      </c>
      <c r="E14">
        <v>36.963999999999999</v>
      </c>
      <c r="F14">
        <v>65.465999999999994</v>
      </c>
      <c r="G14">
        <v>41.5</v>
      </c>
      <c r="H14">
        <v>35.454999999999998</v>
      </c>
      <c r="I14">
        <v>47.8</v>
      </c>
      <c r="J14">
        <v>89.8</v>
      </c>
      <c r="K14">
        <v>90.3</v>
      </c>
      <c r="L14">
        <v>8.4</v>
      </c>
      <c r="M14">
        <v>15.347</v>
      </c>
      <c r="N14">
        <v>0.02</v>
      </c>
      <c r="O14">
        <v>47.3</v>
      </c>
      <c r="P14">
        <v>31</v>
      </c>
      <c r="Q14">
        <v>7.17</v>
      </c>
      <c r="R14">
        <v>-25.1</v>
      </c>
      <c r="S14">
        <v>37.005130000000001</v>
      </c>
      <c r="T14">
        <v>-119.7004</v>
      </c>
      <c r="U14">
        <v>157.1</v>
      </c>
      <c r="V14">
        <v>2.2200000000000002</v>
      </c>
      <c r="W14">
        <v>0</v>
      </c>
      <c r="X14">
        <v>751.2</v>
      </c>
      <c r="Y14">
        <f t="shared" si="0"/>
        <v>491.41500000000002</v>
      </c>
      <c r="Z14">
        <v>526.87</v>
      </c>
    </row>
    <row r="15" spans="1:36" x14ac:dyDescent="0.3">
      <c r="A15" s="2">
        <v>44497</v>
      </c>
      <c r="B15" s="3">
        <v>0.49523148148148149</v>
      </c>
      <c r="C15">
        <v>0</v>
      </c>
      <c r="D15" t="s">
        <v>20</v>
      </c>
      <c r="E15">
        <v>37.051000000000002</v>
      </c>
      <c r="F15">
        <v>65.472999999999999</v>
      </c>
      <c r="G15">
        <v>41.5</v>
      </c>
      <c r="H15">
        <v>36.054000000000002</v>
      </c>
      <c r="I15">
        <v>47.8</v>
      </c>
      <c r="J15">
        <v>89.9</v>
      </c>
      <c r="K15">
        <v>90.4</v>
      </c>
      <c r="L15">
        <v>8.41</v>
      </c>
      <c r="M15">
        <v>15.606999999999999</v>
      </c>
      <c r="N15">
        <v>0.02</v>
      </c>
      <c r="O15">
        <v>47.2</v>
      </c>
      <c r="P15">
        <v>31</v>
      </c>
      <c r="Q15">
        <v>7.17</v>
      </c>
      <c r="R15">
        <v>-25.4</v>
      </c>
      <c r="S15">
        <v>37.005130000000001</v>
      </c>
      <c r="T15">
        <v>-119.70050000000001</v>
      </c>
      <c r="U15">
        <v>157.9</v>
      </c>
      <c r="V15">
        <v>2.2200000000000002</v>
      </c>
      <c r="W15">
        <v>0</v>
      </c>
      <c r="X15">
        <v>751.1</v>
      </c>
      <c r="Y15">
        <f t="shared" si="0"/>
        <v>490.81600000000003</v>
      </c>
      <c r="Z15">
        <v>526.87</v>
      </c>
    </row>
    <row r="16" spans="1:36" x14ac:dyDescent="0.3">
      <c r="A16" s="2">
        <v>44497</v>
      </c>
      <c r="B16" s="3">
        <v>0.49565972222222227</v>
      </c>
      <c r="C16">
        <v>0</v>
      </c>
      <c r="D16" t="s">
        <v>20</v>
      </c>
      <c r="E16">
        <v>39.899000000000001</v>
      </c>
      <c r="F16">
        <v>65.465999999999994</v>
      </c>
      <c r="G16">
        <v>41.5</v>
      </c>
      <c r="H16">
        <v>39.776000000000003</v>
      </c>
      <c r="I16">
        <v>47.8</v>
      </c>
      <c r="J16">
        <v>89.8</v>
      </c>
      <c r="K16">
        <v>90.3</v>
      </c>
      <c r="L16">
        <v>8.4</v>
      </c>
      <c r="M16">
        <v>17.218</v>
      </c>
      <c r="N16">
        <v>0.02</v>
      </c>
      <c r="O16">
        <v>47.3</v>
      </c>
      <c r="P16">
        <v>31</v>
      </c>
      <c r="Q16">
        <v>7.17</v>
      </c>
      <c r="R16">
        <v>-25.2</v>
      </c>
      <c r="S16">
        <v>37.005130000000001</v>
      </c>
      <c r="T16">
        <v>-119.70050000000001</v>
      </c>
      <c r="U16">
        <v>155.69999999999999</v>
      </c>
      <c r="V16">
        <v>2.21</v>
      </c>
      <c r="W16">
        <v>0</v>
      </c>
      <c r="X16">
        <v>751.1</v>
      </c>
      <c r="Y16">
        <f t="shared" si="0"/>
        <v>487.09399999999999</v>
      </c>
      <c r="Z16">
        <v>526.87</v>
      </c>
    </row>
    <row r="17" spans="1:26" x14ac:dyDescent="0.3">
      <c r="A17" s="2">
        <v>44497</v>
      </c>
      <c r="B17" s="3">
        <v>0.49583333333333335</v>
      </c>
      <c r="C17">
        <v>0</v>
      </c>
      <c r="D17" t="s">
        <v>20</v>
      </c>
      <c r="E17">
        <v>42.975000000000001</v>
      </c>
      <c r="F17">
        <v>65.462999999999994</v>
      </c>
      <c r="G17">
        <v>41.5</v>
      </c>
      <c r="H17">
        <v>42.945999999999998</v>
      </c>
      <c r="I17">
        <v>47.8</v>
      </c>
      <c r="J17">
        <v>89.7</v>
      </c>
      <c r="K17">
        <v>90.2</v>
      </c>
      <c r="L17">
        <v>8.39</v>
      </c>
      <c r="M17">
        <v>18.59</v>
      </c>
      <c r="N17">
        <v>0.02</v>
      </c>
      <c r="O17">
        <v>47.3</v>
      </c>
      <c r="P17">
        <v>31</v>
      </c>
      <c r="Q17">
        <v>7.16</v>
      </c>
      <c r="R17">
        <v>-24.8</v>
      </c>
      <c r="S17">
        <v>37.005130000000001</v>
      </c>
      <c r="T17">
        <v>-119.70050000000001</v>
      </c>
      <c r="U17">
        <v>155.19999999999999</v>
      </c>
      <c r="V17">
        <v>2.1800000000000002</v>
      </c>
      <c r="W17">
        <v>0</v>
      </c>
      <c r="X17">
        <v>751.1</v>
      </c>
      <c r="Y17">
        <f t="shared" si="0"/>
        <v>483.92399999999998</v>
      </c>
      <c r="Z17">
        <v>526.87</v>
      </c>
    </row>
    <row r="18" spans="1:26" x14ac:dyDescent="0.3">
      <c r="A18" s="2">
        <v>44497</v>
      </c>
      <c r="B18" s="3">
        <v>0.49599537037037034</v>
      </c>
      <c r="C18">
        <v>0</v>
      </c>
      <c r="D18" t="s">
        <v>20</v>
      </c>
      <c r="E18">
        <v>45.994999999999997</v>
      </c>
      <c r="F18">
        <v>65.460999999999999</v>
      </c>
      <c r="G18">
        <v>41.5</v>
      </c>
      <c r="H18">
        <v>46.302</v>
      </c>
      <c r="I18">
        <v>47.8</v>
      </c>
      <c r="J18">
        <v>89.7</v>
      </c>
      <c r="K18">
        <v>90.1</v>
      </c>
      <c r="L18">
        <v>8.39</v>
      </c>
      <c r="M18">
        <v>20.042999999999999</v>
      </c>
      <c r="N18">
        <v>0.02</v>
      </c>
      <c r="O18">
        <v>47.3</v>
      </c>
      <c r="P18">
        <v>31</v>
      </c>
      <c r="Q18">
        <v>7.15</v>
      </c>
      <c r="R18">
        <v>-24</v>
      </c>
      <c r="S18">
        <v>37.00515</v>
      </c>
      <c r="T18">
        <v>-119.70050000000001</v>
      </c>
      <c r="U18">
        <v>155.19999999999999</v>
      </c>
      <c r="V18">
        <v>2.2000000000000002</v>
      </c>
      <c r="W18">
        <v>0</v>
      </c>
      <c r="X18">
        <v>751.1</v>
      </c>
      <c r="Y18">
        <f t="shared" si="0"/>
        <v>480.56799999999998</v>
      </c>
      <c r="Z18">
        <v>526.87</v>
      </c>
    </row>
    <row r="19" spans="1:26" x14ac:dyDescent="0.3">
      <c r="A19" s="2">
        <v>44497</v>
      </c>
      <c r="B19" s="3">
        <v>0.4962037037037037</v>
      </c>
      <c r="C19">
        <v>0</v>
      </c>
      <c r="D19" t="s">
        <v>20</v>
      </c>
      <c r="E19">
        <v>48.823999999999998</v>
      </c>
      <c r="F19">
        <v>65.462000000000003</v>
      </c>
      <c r="G19">
        <v>41.5</v>
      </c>
      <c r="H19">
        <v>47.448999999999998</v>
      </c>
      <c r="I19">
        <v>47.8</v>
      </c>
      <c r="J19">
        <v>89.7</v>
      </c>
      <c r="K19">
        <v>90.1</v>
      </c>
      <c r="L19">
        <v>8.39</v>
      </c>
      <c r="M19">
        <v>20.54</v>
      </c>
      <c r="N19">
        <v>0.02</v>
      </c>
      <c r="O19">
        <v>47.3</v>
      </c>
      <c r="P19">
        <v>31</v>
      </c>
      <c r="Q19">
        <v>7.17</v>
      </c>
      <c r="R19">
        <v>-24.9</v>
      </c>
      <c r="S19">
        <v>37.005159999999997</v>
      </c>
      <c r="T19">
        <v>-119.70050000000001</v>
      </c>
      <c r="U19">
        <v>156.69999999999999</v>
      </c>
      <c r="V19">
        <v>2.17</v>
      </c>
      <c r="W19">
        <v>0</v>
      </c>
      <c r="X19">
        <v>751.1</v>
      </c>
      <c r="Y19">
        <f t="shared" si="0"/>
        <v>479.42099999999999</v>
      </c>
      <c r="Z19">
        <v>526.87</v>
      </c>
    </row>
    <row r="20" spans="1:26" x14ac:dyDescent="0.3">
      <c r="A20" s="2">
        <v>44497</v>
      </c>
      <c r="B20" s="3">
        <v>0.49636574074074075</v>
      </c>
      <c r="C20">
        <v>0</v>
      </c>
      <c r="D20" t="s">
        <v>20</v>
      </c>
      <c r="E20">
        <v>52.055</v>
      </c>
      <c r="F20">
        <v>65.459999999999994</v>
      </c>
      <c r="G20">
        <v>41.5</v>
      </c>
      <c r="H20">
        <v>51.972000000000001</v>
      </c>
      <c r="I20">
        <v>47.8</v>
      </c>
      <c r="J20">
        <v>89.7</v>
      </c>
      <c r="K20">
        <v>90.2</v>
      </c>
      <c r="L20">
        <v>8.39</v>
      </c>
      <c r="M20">
        <v>22.498000000000001</v>
      </c>
      <c r="N20">
        <v>0.02</v>
      </c>
      <c r="O20">
        <v>47.3</v>
      </c>
      <c r="P20">
        <v>31</v>
      </c>
      <c r="Q20">
        <v>7.17</v>
      </c>
      <c r="R20">
        <v>-25</v>
      </c>
      <c r="S20">
        <v>37.005159999999997</v>
      </c>
      <c r="T20">
        <v>-119.70059999999999</v>
      </c>
      <c r="U20">
        <v>157.69999999999999</v>
      </c>
      <c r="V20">
        <v>2.21</v>
      </c>
      <c r="W20">
        <v>0</v>
      </c>
      <c r="X20">
        <v>751.1</v>
      </c>
      <c r="Y20">
        <f t="shared" si="0"/>
        <v>474.89800000000002</v>
      </c>
      <c r="Z20">
        <v>526.87</v>
      </c>
    </row>
    <row r="21" spans="1:26" x14ac:dyDescent="0.3">
      <c r="A21" s="2">
        <v>44497</v>
      </c>
      <c r="B21" s="3">
        <v>0.49660879629629634</v>
      </c>
      <c r="C21">
        <v>0</v>
      </c>
      <c r="D21" t="s">
        <v>20</v>
      </c>
      <c r="E21">
        <v>55.002000000000002</v>
      </c>
      <c r="F21">
        <v>65.456000000000003</v>
      </c>
      <c r="G21">
        <v>41.5</v>
      </c>
      <c r="H21">
        <v>55.222999999999999</v>
      </c>
      <c r="I21">
        <v>47.8</v>
      </c>
      <c r="J21">
        <v>89.5</v>
      </c>
      <c r="K21">
        <v>90</v>
      </c>
      <c r="L21">
        <v>8.3699999999999992</v>
      </c>
      <c r="M21">
        <v>23.905000000000001</v>
      </c>
      <c r="N21">
        <v>0.02</v>
      </c>
      <c r="O21">
        <v>47.3</v>
      </c>
      <c r="P21">
        <v>31</v>
      </c>
      <c r="Q21">
        <v>7.16</v>
      </c>
      <c r="R21">
        <v>-24.6</v>
      </c>
      <c r="S21">
        <v>37.005159999999997</v>
      </c>
      <c r="T21">
        <v>-119.70059999999999</v>
      </c>
      <c r="U21">
        <v>158</v>
      </c>
      <c r="V21">
        <v>2.21</v>
      </c>
      <c r="W21">
        <v>0</v>
      </c>
      <c r="X21">
        <v>751.1</v>
      </c>
      <c r="Y21">
        <f t="shared" si="0"/>
        <v>471.64699999999999</v>
      </c>
      <c r="Z21">
        <v>526.87</v>
      </c>
    </row>
    <row r="22" spans="1:26" x14ac:dyDescent="0.3">
      <c r="A22" s="2">
        <v>44497</v>
      </c>
      <c r="B22" s="3">
        <v>0.49696759259259254</v>
      </c>
      <c r="C22">
        <v>0</v>
      </c>
      <c r="D22" t="s">
        <v>20</v>
      </c>
      <c r="E22">
        <v>57.978999999999999</v>
      </c>
      <c r="F22">
        <v>65.450999999999993</v>
      </c>
      <c r="G22">
        <v>41.5</v>
      </c>
      <c r="H22">
        <v>58.075000000000003</v>
      </c>
      <c r="I22">
        <v>47.8</v>
      </c>
      <c r="J22">
        <v>89.5</v>
      </c>
      <c r="K22">
        <v>90</v>
      </c>
      <c r="L22">
        <v>8.3699999999999992</v>
      </c>
      <c r="M22">
        <v>25.14</v>
      </c>
      <c r="N22">
        <v>0.02</v>
      </c>
      <c r="O22">
        <v>47.3</v>
      </c>
      <c r="P22">
        <v>31</v>
      </c>
      <c r="Q22">
        <v>7.17</v>
      </c>
      <c r="R22">
        <v>-25.3</v>
      </c>
      <c r="S22">
        <v>37.00517</v>
      </c>
      <c r="T22">
        <v>-119.70059999999999</v>
      </c>
      <c r="U22">
        <v>156.1</v>
      </c>
      <c r="V22">
        <v>2.21</v>
      </c>
      <c r="W22">
        <v>0</v>
      </c>
      <c r="X22">
        <v>751.1</v>
      </c>
      <c r="Y22">
        <f t="shared" si="0"/>
        <v>468.79500000000002</v>
      </c>
      <c r="Z22">
        <v>526.87</v>
      </c>
    </row>
    <row r="23" spans="1:26" x14ac:dyDescent="0.3">
      <c r="A23" s="2">
        <v>44497</v>
      </c>
      <c r="B23" s="3">
        <v>0.4971990740740741</v>
      </c>
      <c r="C23">
        <v>0</v>
      </c>
      <c r="D23" t="s">
        <v>20</v>
      </c>
      <c r="E23">
        <v>62.991</v>
      </c>
      <c r="F23">
        <v>65.442999999999998</v>
      </c>
      <c r="G23">
        <v>41.5</v>
      </c>
      <c r="H23">
        <v>62.929000000000002</v>
      </c>
      <c r="I23">
        <v>47.8</v>
      </c>
      <c r="J23">
        <v>89.3</v>
      </c>
      <c r="K23">
        <v>89.8</v>
      </c>
      <c r="L23">
        <v>8.36</v>
      </c>
      <c r="M23">
        <v>27.241</v>
      </c>
      <c r="N23">
        <v>0.02</v>
      </c>
      <c r="O23">
        <v>47.3</v>
      </c>
      <c r="P23">
        <v>31</v>
      </c>
      <c r="Q23">
        <v>7.17</v>
      </c>
      <c r="R23">
        <v>-25.3</v>
      </c>
      <c r="S23">
        <v>37.005180000000003</v>
      </c>
      <c r="T23">
        <v>-119.70059999999999</v>
      </c>
      <c r="U23">
        <v>156.6</v>
      </c>
      <c r="V23">
        <v>2.21</v>
      </c>
      <c r="W23">
        <v>0</v>
      </c>
      <c r="X23">
        <v>751.1</v>
      </c>
      <c r="Y23">
        <f t="shared" si="0"/>
        <v>463.94100000000003</v>
      </c>
      <c r="Z23">
        <v>526.87</v>
      </c>
    </row>
    <row r="24" spans="1:26" x14ac:dyDescent="0.3">
      <c r="A24" s="2">
        <v>44497</v>
      </c>
      <c r="B24" s="3">
        <v>0.49736111111111114</v>
      </c>
      <c r="C24">
        <v>0</v>
      </c>
      <c r="D24" t="s">
        <v>20</v>
      </c>
      <c r="E24">
        <v>65.977000000000004</v>
      </c>
      <c r="F24">
        <v>65.441999999999993</v>
      </c>
      <c r="G24">
        <v>41.5</v>
      </c>
      <c r="H24">
        <v>65.923000000000002</v>
      </c>
      <c r="I24">
        <v>47.8</v>
      </c>
      <c r="J24">
        <v>89.3</v>
      </c>
      <c r="K24">
        <v>89.8</v>
      </c>
      <c r="L24">
        <v>8.36</v>
      </c>
      <c r="M24">
        <v>28.536999999999999</v>
      </c>
      <c r="N24">
        <v>0.02</v>
      </c>
      <c r="O24">
        <v>47.3</v>
      </c>
      <c r="P24">
        <v>31</v>
      </c>
      <c r="Q24">
        <v>7.18</v>
      </c>
      <c r="R24">
        <v>-25.7</v>
      </c>
      <c r="S24">
        <v>37.005180000000003</v>
      </c>
      <c r="T24">
        <v>-119.70059999999999</v>
      </c>
      <c r="U24">
        <v>157</v>
      </c>
      <c r="V24">
        <v>2.21</v>
      </c>
      <c r="W24">
        <v>0</v>
      </c>
      <c r="X24">
        <v>751.2</v>
      </c>
      <c r="Y24">
        <f t="shared" si="0"/>
        <v>460.947</v>
      </c>
      <c r="Z24">
        <v>526.87</v>
      </c>
    </row>
    <row r="25" spans="1:26" x14ac:dyDescent="0.3">
      <c r="A25" s="2">
        <v>44497</v>
      </c>
      <c r="B25" s="3">
        <v>0.49761574074074072</v>
      </c>
      <c r="C25">
        <v>0</v>
      </c>
      <c r="D25" t="s">
        <v>20</v>
      </c>
      <c r="E25">
        <v>67.95</v>
      </c>
      <c r="F25">
        <v>65.441999999999993</v>
      </c>
      <c r="G25">
        <v>41.5</v>
      </c>
      <c r="H25">
        <v>67.17</v>
      </c>
      <c r="I25">
        <v>47.8</v>
      </c>
      <c r="J25">
        <v>89.3</v>
      </c>
      <c r="K25">
        <v>89.7</v>
      </c>
      <c r="L25">
        <v>8.35</v>
      </c>
      <c r="M25">
        <v>29.077000000000002</v>
      </c>
      <c r="N25">
        <v>0.02</v>
      </c>
      <c r="O25">
        <v>47.3</v>
      </c>
      <c r="P25">
        <v>31</v>
      </c>
      <c r="Q25">
        <v>7.17</v>
      </c>
      <c r="R25">
        <v>-25</v>
      </c>
      <c r="S25">
        <v>37.005180000000003</v>
      </c>
      <c r="T25">
        <v>-119.70059999999999</v>
      </c>
      <c r="U25">
        <v>155.6</v>
      </c>
      <c r="V25">
        <v>2.21</v>
      </c>
      <c r="W25">
        <v>0</v>
      </c>
      <c r="X25">
        <v>751.1</v>
      </c>
      <c r="Y25">
        <f t="shared" si="0"/>
        <v>459.7</v>
      </c>
      <c r="Z25">
        <v>526.87</v>
      </c>
    </row>
    <row r="26" spans="1:26" x14ac:dyDescent="0.3">
      <c r="A26" s="2">
        <v>44497</v>
      </c>
      <c r="B26" s="3">
        <v>0.49775462962962963</v>
      </c>
      <c r="C26">
        <v>0</v>
      </c>
      <c r="D26" t="s">
        <v>20</v>
      </c>
      <c r="E26">
        <v>70.995000000000005</v>
      </c>
      <c r="F26">
        <v>65.441000000000003</v>
      </c>
      <c r="G26">
        <v>41.5</v>
      </c>
      <c r="H26">
        <v>70.950999999999993</v>
      </c>
      <c r="I26">
        <v>47.8</v>
      </c>
      <c r="J26">
        <v>89.3</v>
      </c>
      <c r="K26">
        <v>89.7</v>
      </c>
      <c r="L26">
        <v>8.35</v>
      </c>
      <c r="M26">
        <v>30.713999999999999</v>
      </c>
      <c r="N26">
        <v>0.02</v>
      </c>
      <c r="O26">
        <v>47.3</v>
      </c>
      <c r="P26">
        <v>31</v>
      </c>
      <c r="Q26">
        <v>7.17</v>
      </c>
      <c r="R26">
        <v>-25</v>
      </c>
      <c r="S26">
        <v>37.005180000000003</v>
      </c>
      <c r="T26">
        <v>-119.7007</v>
      </c>
      <c r="U26">
        <v>155.4</v>
      </c>
      <c r="V26">
        <v>2.2000000000000002</v>
      </c>
      <c r="W26">
        <v>0</v>
      </c>
      <c r="X26">
        <v>751.1</v>
      </c>
      <c r="Y26">
        <f t="shared" si="0"/>
        <v>455.91899999999998</v>
      </c>
      <c r="Z26">
        <v>526.87</v>
      </c>
    </row>
    <row r="27" spans="1:26" x14ac:dyDescent="0.3">
      <c r="A27" s="2">
        <v>44497</v>
      </c>
      <c r="B27" s="3">
        <v>0.49815972222222221</v>
      </c>
      <c r="C27">
        <v>0</v>
      </c>
      <c r="D27" t="s">
        <v>20</v>
      </c>
      <c r="E27">
        <v>73.930999999999997</v>
      </c>
      <c r="F27">
        <v>65.441000000000003</v>
      </c>
      <c r="G27">
        <v>41.5</v>
      </c>
      <c r="H27">
        <v>74.012</v>
      </c>
      <c r="I27">
        <v>47.8</v>
      </c>
      <c r="J27">
        <v>89.2</v>
      </c>
      <c r="K27">
        <v>89.7</v>
      </c>
      <c r="L27">
        <v>8.35</v>
      </c>
      <c r="M27">
        <v>32.039000000000001</v>
      </c>
      <c r="N27">
        <v>0.02</v>
      </c>
      <c r="O27">
        <v>47.3</v>
      </c>
      <c r="P27">
        <v>31</v>
      </c>
      <c r="Q27">
        <v>7.19</v>
      </c>
      <c r="R27">
        <v>-26.2</v>
      </c>
      <c r="S27">
        <v>37.005180000000003</v>
      </c>
      <c r="T27">
        <v>-119.7007</v>
      </c>
      <c r="U27">
        <v>155</v>
      </c>
      <c r="V27">
        <v>2.2000000000000002</v>
      </c>
      <c r="W27">
        <v>0</v>
      </c>
      <c r="X27">
        <v>751.1</v>
      </c>
      <c r="Y27">
        <f t="shared" si="0"/>
        <v>452.858</v>
      </c>
      <c r="Z27">
        <v>526.87</v>
      </c>
    </row>
    <row r="28" spans="1:26" x14ac:dyDescent="0.3">
      <c r="A28" s="2">
        <v>44497</v>
      </c>
      <c r="B28" s="3">
        <v>0.49828703703703708</v>
      </c>
      <c r="C28">
        <v>0</v>
      </c>
      <c r="D28" t="s">
        <v>20</v>
      </c>
      <c r="E28">
        <v>77.010999999999996</v>
      </c>
      <c r="F28">
        <v>65.441000000000003</v>
      </c>
      <c r="G28">
        <v>41.5</v>
      </c>
      <c r="H28">
        <v>76.959999999999994</v>
      </c>
      <c r="I28">
        <v>47.8</v>
      </c>
      <c r="J28">
        <v>89.3</v>
      </c>
      <c r="K28">
        <v>89.7</v>
      </c>
      <c r="L28">
        <v>8.35</v>
      </c>
      <c r="M28">
        <v>33.314999999999998</v>
      </c>
      <c r="N28">
        <v>0.02</v>
      </c>
      <c r="O28">
        <v>47.3</v>
      </c>
      <c r="P28">
        <v>31</v>
      </c>
      <c r="Q28">
        <v>7.18</v>
      </c>
      <c r="R28">
        <v>-25.6</v>
      </c>
      <c r="S28">
        <v>37.005180000000003</v>
      </c>
      <c r="T28">
        <v>-119.7007</v>
      </c>
      <c r="U28">
        <v>154.19999999999999</v>
      </c>
      <c r="V28">
        <v>2.2000000000000002</v>
      </c>
      <c r="W28">
        <v>0</v>
      </c>
      <c r="X28">
        <v>751.1</v>
      </c>
      <c r="Y28">
        <f t="shared" si="0"/>
        <v>449.91</v>
      </c>
      <c r="Z28">
        <v>526.87</v>
      </c>
    </row>
    <row r="29" spans="1:26" x14ac:dyDescent="0.3">
      <c r="A29" s="2">
        <v>44497</v>
      </c>
      <c r="B29" s="3">
        <v>0.49850694444444449</v>
      </c>
      <c r="C29">
        <v>0</v>
      </c>
      <c r="D29" t="s">
        <v>20</v>
      </c>
      <c r="E29">
        <v>80.043999999999997</v>
      </c>
      <c r="F29">
        <v>65.441999999999993</v>
      </c>
      <c r="G29">
        <v>41.5</v>
      </c>
      <c r="H29">
        <v>78.510000000000005</v>
      </c>
      <c r="I29">
        <v>47.8</v>
      </c>
      <c r="J29">
        <v>89.3</v>
      </c>
      <c r="K29">
        <v>89.7</v>
      </c>
      <c r="L29">
        <v>8.35</v>
      </c>
      <c r="M29">
        <v>33.985999999999997</v>
      </c>
      <c r="N29">
        <v>0.02</v>
      </c>
      <c r="O29">
        <v>47.3</v>
      </c>
      <c r="P29">
        <v>31</v>
      </c>
      <c r="Q29">
        <v>7.18</v>
      </c>
      <c r="R29">
        <v>-25.5</v>
      </c>
      <c r="S29">
        <v>37.005189999999999</v>
      </c>
      <c r="T29">
        <v>-119.7007</v>
      </c>
      <c r="U29">
        <v>154.19999999999999</v>
      </c>
      <c r="V29">
        <v>2.2000000000000002</v>
      </c>
      <c r="W29">
        <v>0</v>
      </c>
      <c r="X29">
        <v>751.1</v>
      </c>
      <c r="Y29">
        <f t="shared" si="0"/>
        <v>448.36</v>
      </c>
      <c r="Z29">
        <v>526.87</v>
      </c>
    </row>
    <row r="30" spans="1:26" x14ac:dyDescent="0.3">
      <c r="A30" s="2">
        <v>44497</v>
      </c>
      <c r="B30" s="3">
        <v>0.49868055555555557</v>
      </c>
      <c r="C30">
        <v>0</v>
      </c>
      <c r="D30" t="s">
        <v>20</v>
      </c>
      <c r="E30">
        <v>83.138000000000005</v>
      </c>
      <c r="F30">
        <v>65.441000000000003</v>
      </c>
      <c r="G30">
        <v>41.5</v>
      </c>
      <c r="H30">
        <v>82.811999999999998</v>
      </c>
      <c r="I30">
        <v>47.8</v>
      </c>
      <c r="J30">
        <v>89.2</v>
      </c>
      <c r="K30">
        <v>89.7</v>
      </c>
      <c r="L30">
        <v>8.35</v>
      </c>
      <c r="M30">
        <v>35.847999999999999</v>
      </c>
      <c r="N30">
        <v>0.02</v>
      </c>
      <c r="O30">
        <v>47.3</v>
      </c>
      <c r="P30">
        <v>31</v>
      </c>
      <c r="Q30">
        <v>7.18</v>
      </c>
      <c r="R30">
        <v>-25.8</v>
      </c>
      <c r="S30">
        <v>37.005189999999999</v>
      </c>
      <c r="T30">
        <v>-119.7007</v>
      </c>
      <c r="U30">
        <v>155.9</v>
      </c>
      <c r="V30">
        <v>2.19</v>
      </c>
      <c r="W30">
        <v>0</v>
      </c>
      <c r="X30">
        <v>751.1</v>
      </c>
      <c r="Y30">
        <f t="shared" si="0"/>
        <v>444.05799999999999</v>
      </c>
      <c r="Z30">
        <v>526.87</v>
      </c>
    </row>
    <row r="31" spans="1:26" x14ac:dyDescent="0.3">
      <c r="A31" s="2">
        <v>44497</v>
      </c>
      <c r="B31" s="3">
        <v>0.49931712962962965</v>
      </c>
      <c r="C31">
        <v>0</v>
      </c>
      <c r="D31" t="s">
        <v>20</v>
      </c>
      <c r="E31">
        <v>87.882999999999996</v>
      </c>
      <c r="F31">
        <v>65.421000000000006</v>
      </c>
      <c r="G31">
        <v>41.5</v>
      </c>
      <c r="H31">
        <v>87.733999999999995</v>
      </c>
      <c r="I31">
        <v>47.8</v>
      </c>
      <c r="J31">
        <v>88.8</v>
      </c>
      <c r="K31">
        <v>89.2</v>
      </c>
      <c r="L31">
        <v>8.31</v>
      </c>
      <c r="M31">
        <v>37.978999999999999</v>
      </c>
      <c r="N31">
        <v>0.02</v>
      </c>
      <c r="O31">
        <v>47.3</v>
      </c>
      <c r="P31">
        <v>31</v>
      </c>
      <c r="Q31">
        <v>7.17</v>
      </c>
      <c r="R31">
        <v>-25.2</v>
      </c>
      <c r="S31">
        <v>37.005189999999999</v>
      </c>
      <c r="T31">
        <v>-119.7008</v>
      </c>
      <c r="U31">
        <v>153.6</v>
      </c>
      <c r="V31">
        <v>2.17</v>
      </c>
      <c r="W31">
        <v>0</v>
      </c>
      <c r="X31">
        <v>751.1</v>
      </c>
      <c r="Y31">
        <f t="shared" si="0"/>
        <v>439.13600000000002</v>
      </c>
      <c r="Z31">
        <v>526.87</v>
      </c>
    </row>
    <row r="32" spans="1:26" x14ac:dyDescent="0.3">
      <c r="A32" s="2">
        <v>44497</v>
      </c>
      <c r="B32" s="3">
        <v>0.49974537037037042</v>
      </c>
      <c r="C32">
        <v>0</v>
      </c>
      <c r="D32" t="s">
        <v>20</v>
      </c>
      <c r="E32">
        <v>97.844999999999999</v>
      </c>
      <c r="F32">
        <v>63.908999999999999</v>
      </c>
      <c r="G32">
        <v>39.9</v>
      </c>
      <c r="H32">
        <v>97.944000000000003</v>
      </c>
      <c r="I32">
        <v>47</v>
      </c>
      <c r="J32">
        <v>55.1</v>
      </c>
      <c r="K32">
        <v>55.4</v>
      </c>
      <c r="L32">
        <v>5.25</v>
      </c>
      <c r="M32">
        <v>42.405999999999999</v>
      </c>
      <c r="N32">
        <v>0.02</v>
      </c>
      <c r="O32">
        <v>46.4</v>
      </c>
      <c r="P32">
        <v>30</v>
      </c>
      <c r="Q32">
        <v>6.92</v>
      </c>
      <c r="R32">
        <v>-11.3</v>
      </c>
      <c r="S32">
        <v>37.005200000000002</v>
      </c>
      <c r="T32">
        <v>-119.7008</v>
      </c>
      <c r="U32">
        <v>153.19999999999999</v>
      </c>
      <c r="V32">
        <v>2.19</v>
      </c>
      <c r="W32">
        <v>0</v>
      </c>
      <c r="X32">
        <v>751</v>
      </c>
      <c r="Y32">
        <f t="shared" si="0"/>
        <v>428.92599999999999</v>
      </c>
      <c r="Z32">
        <v>526.87</v>
      </c>
    </row>
    <row r="33" spans="1:26" x14ac:dyDescent="0.3">
      <c r="A33" s="2">
        <v>44497</v>
      </c>
      <c r="B33" s="3">
        <v>0.50015046296296295</v>
      </c>
      <c r="C33">
        <v>0</v>
      </c>
      <c r="D33" t="s">
        <v>20</v>
      </c>
      <c r="E33">
        <v>107.82899999999999</v>
      </c>
      <c r="F33">
        <v>63.13</v>
      </c>
      <c r="G33">
        <v>39.700000000000003</v>
      </c>
      <c r="H33">
        <v>107.871</v>
      </c>
      <c r="I33">
        <v>47.1</v>
      </c>
      <c r="J33">
        <v>43.8</v>
      </c>
      <c r="K33">
        <v>44.1</v>
      </c>
      <c r="L33">
        <v>4.21</v>
      </c>
      <c r="M33">
        <v>46.707999999999998</v>
      </c>
      <c r="N33">
        <v>0.02</v>
      </c>
      <c r="O33">
        <v>46.5</v>
      </c>
      <c r="P33">
        <v>30</v>
      </c>
      <c r="Q33">
        <v>6.67</v>
      </c>
      <c r="R33">
        <v>3.1</v>
      </c>
      <c r="S33">
        <v>37.005200000000002</v>
      </c>
      <c r="T33">
        <v>-119.7008</v>
      </c>
      <c r="U33">
        <v>156.1</v>
      </c>
      <c r="V33">
        <v>2.1800000000000002</v>
      </c>
      <c r="W33">
        <v>0</v>
      </c>
      <c r="X33">
        <v>751.1</v>
      </c>
      <c r="Y33">
        <f t="shared" si="0"/>
        <v>418.99900000000002</v>
      </c>
      <c r="Z33">
        <v>526.87</v>
      </c>
    </row>
    <row r="34" spans="1:26" x14ac:dyDescent="0.3">
      <c r="A34" s="2">
        <v>44497</v>
      </c>
      <c r="B34" s="3">
        <v>0.50063657407407403</v>
      </c>
      <c r="C34">
        <v>0</v>
      </c>
      <c r="D34" t="s">
        <v>20</v>
      </c>
      <c r="E34">
        <v>117.90600000000001</v>
      </c>
      <c r="F34">
        <v>62.253</v>
      </c>
      <c r="G34">
        <v>40.9</v>
      </c>
      <c r="H34">
        <v>117.048</v>
      </c>
      <c r="I34">
        <v>49.2</v>
      </c>
      <c r="J34">
        <v>34.299999999999997</v>
      </c>
      <c r="K34">
        <v>34.5</v>
      </c>
      <c r="L34">
        <v>3.33</v>
      </c>
      <c r="M34">
        <v>50.686</v>
      </c>
      <c r="N34">
        <v>0.02</v>
      </c>
      <c r="O34">
        <v>48.5</v>
      </c>
      <c r="P34">
        <v>32</v>
      </c>
      <c r="Q34">
        <v>6.55</v>
      </c>
      <c r="R34">
        <v>9.5</v>
      </c>
      <c r="S34">
        <v>37.005209999999998</v>
      </c>
      <c r="T34">
        <v>-119.7009</v>
      </c>
      <c r="U34">
        <v>156.5</v>
      </c>
      <c r="V34">
        <v>2.1800000000000002</v>
      </c>
      <c r="W34">
        <v>0</v>
      </c>
      <c r="X34">
        <v>751.1</v>
      </c>
      <c r="Y34">
        <f t="shared" si="0"/>
        <v>409.822</v>
      </c>
      <c r="Z34">
        <v>526.87</v>
      </c>
    </row>
    <row r="35" spans="1:26" x14ac:dyDescent="0.3">
      <c r="A35" s="2">
        <v>44497</v>
      </c>
      <c r="B35" s="3">
        <v>0.50105324074074076</v>
      </c>
      <c r="C35">
        <v>0</v>
      </c>
      <c r="D35" t="s">
        <v>20</v>
      </c>
      <c r="E35">
        <v>128.072</v>
      </c>
      <c r="F35">
        <v>59.463000000000001</v>
      </c>
      <c r="G35">
        <v>45.5</v>
      </c>
      <c r="H35">
        <v>127.86199999999999</v>
      </c>
      <c r="I35">
        <v>56.7</v>
      </c>
      <c r="J35">
        <v>34.700000000000003</v>
      </c>
      <c r="K35">
        <v>34.9</v>
      </c>
      <c r="L35">
        <v>3.48</v>
      </c>
      <c r="M35">
        <v>55.384</v>
      </c>
      <c r="N35">
        <v>0.03</v>
      </c>
      <c r="O35">
        <v>55.9</v>
      </c>
      <c r="P35">
        <v>36</v>
      </c>
      <c r="Q35">
        <v>6.54</v>
      </c>
      <c r="R35">
        <v>10.199999999999999</v>
      </c>
      <c r="S35">
        <v>37.005220000000001</v>
      </c>
      <c r="T35">
        <v>-119.7009</v>
      </c>
      <c r="U35">
        <v>154.80000000000001</v>
      </c>
      <c r="V35">
        <v>2.16</v>
      </c>
      <c r="W35">
        <v>0</v>
      </c>
      <c r="X35">
        <v>751.1</v>
      </c>
      <c r="Y35">
        <f t="shared" si="0"/>
        <v>399.00800000000004</v>
      </c>
      <c r="Z35">
        <v>526.87</v>
      </c>
    </row>
    <row r="36" spans="1:26" x14ac:dyDescent="0.3">
      <c r="A36" s="2">
        <v>44497</v>
      </c>
      <c r="B36" s="3">
        <v>0.50135416666666666</v>
      </c>
      <c r="C36">
        <v>0</v>
      </c>
      <c r="D36" t="s">
        <v>20</v>
      </c>
      <c r="E36">
        <v>138.18299999999999</v>
      </c>
      <c r="F36">
        <v>57.790999999999997</v>
      </c>
      <c r="G36">
        <v>47.6</v>
      </c>
      <c r="H36">
        <v>136.81299999999999</v>
      </c>
      <c r="I36">
        <v>60.7</v>
      </c>
      <c r="J36">
        <v>40</v>
      </c>
      <c r="K36">
        <v>40.200000000000003</v>
      </c>
      <c r="L36">
        <v>4.09</v>
      </c>
      <c r="M36">
        <v>59.27</v>
      </c>
      <c r="N36">
        <v>0.03</v>
      </c>
      <c r="O36">
        <v>59.8</v>
      </c>
      <c r="P36">
        <v>39</v>
      </c>
      <c r="Q36">
        <v>6.58</v>
      </c>
      <c r="R36">
        <v>7.5</v>
      </c>
      <c r="S36">
        <v>37.005220000000001</v>
      </c>
      <c r="T36">
        <v>-119.7009</v>
      </c>
      <c r="U36">
        <v>153.19999999999999</v>
      </c>
      <c r="V36">
        <v>2.15</v>
      </c>
      <c r="W36">
        <v>0</v>
      </c>
      <c r="X36">
        <v>751.1</v>
      </c>
      <c r="Y36">
        <f t="shared" si="0"/>
        <v>390.05700000000002</v>
      </c>
      <c r="Z36">
        <v>526.87</v>
      </c>
    </row>
    <row r="37" spans="1:26" x14ac:dyDescent="0.3">
      <c r="A37" s="2">
        <v>44497</v>
      </c>
      <c r="B37" s="3">
        <v>0.50173611111111105</v>
      </c>
      <c r="C37">
        <v>0</v>
      </c>
      <c r="D37" t="s">
        <v>20</v>
      </c>
      <c r="E37">
        <v>148.05699999999999</v>
      </c>
      <c r="F37">
        <v>56.387999999999998</v>
      </c>
      <c r="G37">
        <v>49.4</v>
      </c>
      <c r="H37">
        <v>147.77500000000001</v>
      </c>
      <c r="I37">
        <v>64.3</v>
      </c>
      <c r="J37">
        <v>40.1</v>
      </c>
      <c r="K37">
        <v>40.299999999999997</v>
      </c>
      <c r="L37">
        <v>4.17</v>
      </c>
      <c r="M37">
        <v>64.025999999999996</v>
      </c>
      <c r="N37">
        <v>0.03</v>
      </c>
      <c r="O37">
        <v>63.2</v>
      </c>
      <c r="P37">
        <v>41</v>
      </c>
      <c r="Q37">
        <v>6.62</v>
      </c>
      <c r="R37">
        <v>5.5</v>
      </c>
      <c r="S37">
        <v>37.005229999999997</v>
      </c>
      <c r="T37">
        <v>-119.70099999999999</v>
      </c>
      <c r="U37">
        <v>152.80000000000001</v>
      </c>
      <c r="V37">
        <v>2.15</v>
      </c>
      <c r="W37">
        <v>0</v>
      </c>
      <c r="X37">
        <v>751.1</v>
      </c>
      <c r="Y37">
        <f t="shared" si="0"/>
        <v>379.09500000000003</v>
      </c>
      <c r="Z37">
        <v>526.87</v>
      </c>
    </row>
    <row r="38" spans="1:26" x14ac:dyDescent="0.3">
      <c r="A38" s="2">
        <v>44497</v>
      </c>
      <c r="B38" s="3">
        <v>0.50216435185185182</v>
      </c>
      <c r="C38">
        <v>0</v>
      </c>
      <c r="D38" t="s">
        <v>20</v>
      </c>
      <c r="E38">
        <v>157.999</v>
      </c>
      <c r="F38">
        <v>54.848999999999997</v>
      </c>
      <c r="G38">
        <v>51.4</v>
      </c>
      <c r="H38">
        <v>157.803</v>
      </c>
      <c r="I38">
        <v>68.400000000000006</v>
      </c>
      <c r="J38">
        <v>32.200000000000003</v>
      </c>
      <c r="K38">
        <v>32.4</v>
      </c>
      <c r="L38">
        <v>3.42</v>
      </c>
      <c r="M38">
        <v>68.379000000000005</v>
      </c>
      <c r="N38">
        <v>0.03</v>
      </c>
      <c r="O38">
        <v>67.2</v>
      </c>
      <c r="P38">
        <v>44</v>
      </c>
      <c r="Q38">
        <v>6.61</v>
      </c>
      <c r="R38">
        <v>5.9</v>
      </c>
      <c r="S38">
        <v>37.005229999999997</v>
      </c>
      <c r="T38">
        <v>-119.70099999999999</v>
      </c>
      <c r="U38">
        <v>152</v>
      </c>
      <c r="V38">
        <v>2.13</v>
      </c>
      <c r="W38">
        <v>0</v>
      </c>
      <c r="X38">
        <v>751.1</v>
      </c>
      <c r="Y38">
        <f t="shared" si="0"/>
        <v>369.06700000000001</v>
      </c>
      <c r="Z38">
        <v>526.87</v>
      </c>
    </row>
    <row r="39" spans="1:26" x14ac:dyDescent="0.3">
      <c r="A39" s="2">
        <v>44497</v>
      </c>
      <c r="B39" s="3">
        <v>0.50263888888888886</v>
      </c>
      <c r="C39">
        <v>0</v>
      </c>
      <c r="D39" t="s">
        <v>20</v>
      </c>
      <c r="E39">
        <v>168.10300000000001</v>
      </c>
      <c r="F39">
        <v>53.511000000000003</v>
      </c>
      <c r="G39">
        <v>52.9</v>
      </c>
      <c r="H39">
        <v>168.125</v>
      </c>
      <c r="I39">
        <v>71.599999999999994</v>
      </c>
      <c r="J39">
        <v>23.6</v>
      </c>
      <c r="K39">
        <v>23.7</v>
      </c>
      <c r="L39">
        <v>2.54</v>
      </c>
      <c r="M39">
        <v>72.858999999999995</v>
      </c>
      <c r="N39">
        <v>0.03</v>
      </c>
      <c r="O39">
        <v>70.400000000000006</v>
      </c>
      <c r="P39">
        <v>46</v>
      </c>
      <c r="Q39">
        <v>6.51</v>
      </c>
      <c r="R39">
        <v>11.2</v>
      </c>
      <c r="S39">
        <v>37.005240000000001</v>
      </c>
      <c r="T39">
        <v>-119.70099999999999</v>
      </c>
      <c r="U39">
        <v>152.30000000000001</v>
      </c>
      <c r="V39">
        <v>2.17</v>
      </c>
      <c r="W39">
        <v>0</v>
      </c>
      <c r="X39">
        <v>751.1</v>
      </c>
      <c r="Y39">
        <f t="shared" si="0"/>
        <v>358.745</v>
      </c>
      <c r="Z39">
        <v>526.87</v>
      </c>
    </row>
    <row r="40" spans="1:26" x14ac:dyDescent="0.3">
      <c r="A40" s="2">
        <v>44497</v>
      </c>
      <c r="B40" s="3">
        <v>0.50306712962962963</v>
      </c>
      <c r="C40">
        <v>0</v>
      </c>
      <c r="D40" t="s">
        <v>20</v>
      </c>
      <c r="E40">
        <v>178.25800000000001</v>
      </c>
      <c r="F40">
        <v>53.012999999999998</v>
      </c>
      <c r="G40">
        <v>53.3</v>
      </c>
      <c r="H40">
        <v>177.98400000000001</v>
      </c>
      <c r="I40">
        <v>72.8</v>
      </c>
      <c r="J40">
        <v>17.399999999999999</v>
      </c>
      <c r="K40">
        <v>17.5</v>
      </c>
      <c r="L40">
        <v>1.89</v>
      </c>
      <c r="M40">
        <v>77.134</v>
      </c>
      <c r="N40">
        <v>0.03</v>
      </c>
      <c r="O40">
        <v>71.5</v>
      </c>
      <c r="P40">
        <v>46</v>
      </c>
      <c r="Q40">
        <v>6.5</v>
      </c>
      <c r="R40">
        <v>12.2</v>
      </c>
      <c r="S40">
        <v>37.005229999999997</v>
      </c>
      <c r="T40">
        <v>-119.70099999999999</v>
      </c>
      <c r="U40">
        <v>152</v>
      </c>
      <c r="V40">
        <v>2.16</v>
      </c>
      <c r="W40">
        <v>0</v>
      </c>
      <c r="X40">
        <v>751</v>
      </c>
      <c r="Y40">
        <f t="shared" si="0"/>
        <v>348.88599999999997</v>
      </c>
      <c r="Z40">
        <v>526.87</v>
      </c>
    </row>
    <row r="41" spans="1:26" x14ac:dyDescent="0.3">
      <c r="A41" s="2">
        <v>44497</v>
      </c>
      <c r="B41" s="3">
        <v>0.50350694444444444</v>
      </c>
      <c r="C41">
        <v>0</v>
      </c>
      <c r="D41" t="s">
        <v>20</v>
      </c>
      <c r="E41">
        <v>188.02600000000001</v>
      </c>
      <c r="F41">
        <v>52.545999999999999</v>
      </c>
      <c r="G41">
        <v>54</v>
      </c>
      <c r="H41">
        <v>188.00399999999999</v>
      </c>
      <c r="I41">
        <v>74.2</v>
      </c>
      <c r="J41">
        <v>7.2</v>
      </c>
      <c r="K41">
        <v>7.2</v>
      </c>
      <c r="L41">
        <v>0.79</v>
      </c>
      <c r="M41">
        <v>81.48</v>
      </c>
      <c r="N41">
        <v>0.03</v>
      </c>
      <c r="O41">
        <v>73</v>
      </c>
      <c r="P41">
        <v>47</v>
      </c>
      <c r="Q41">
        <v>6.46</v>
      </c>
      <c r="R41">
        <v>14</v>
      </c>
      <c r="S41">
        <v>37.005240000000001</v>
      </c>
      <c r="T41">
        <v>-119.7011</v>
      </c>
      <c r="U41">
        <v>151.30000000000001</v>
      </c>
      <c r="V41">
        <v>2.12</v>
      </c>
      <c r="W41">
        <v>0</v>
      </c>
      <c r="X41">
        <v>751.1</v>
      </c>
      <c r="Y41">
        <f t="shared" si="0"/>
        <v>338.86599999999999</v>
      </c>
      <c r="Z41">
        <v>526.87</v>
      </c>
    </row>
    <row r="42" spans="1:26" x14ac:dyDescent="0.3">
      <c r="A42" s="2">
        <v>44497</v>
      </c>
      <c r="B42" s="3">
        <v>0.50393518518518521</v>
      </c>
      <c r="C42">
        <v>0</v>
      </c>
      <c r="D42" t="s">
        <v>20</v>
      </c>
      <c r="E42">
        <v>194.928</v>
      </c>
      <c r="F42">
        <v>52.435000000000002</v>
      </c>
      <c r="G42">
        <v>58.8</v>
      </c>
      <c r="H42">
        <v>194.88300000000001</v>
      </c>
      <c r="I42">
        <v>80.900000000000006</v>
      </c>
      <c r="J42">
        <v>2.1</v>
      </c>
      <c r="K42">
        <v>2.1</v>
      </c>
      <c r="L42">
        <v>0.23</v>
      </c>
      <c r="M42">
        <v>84.462000000000003</v>
      </c>
      <c r="N42">
        <v>0.04</v>
      </c>
      <c r="O42">
        <v>79.5</v>
      </c>
      <c r="P42">
        <v>52</v>
      </c>
      <c r="Q42">
        <v>6.45</v>
      </c>
      <c r="R42">
        <v>14.8</v>
      </c>
      <c r="S42">
        <v>37.005240000000001</v>
      </c>
      <c r="T42">
        <v>-119.7011</v>
      </c>
      <c r="U42">
        <v>150.19999999999999</v>
      </c>
      <c r="V42">
        <v>2.16</v>
      </c>
      <c r="W42">
        <v>0</v>
      </c>
      <c r="X42">
        <v>751</v>
      </c>
      <c r="Y42">
        <f t="shared" si="0"/>
        <v>331.98699999999997</v>
      </c>
      <c r="Z42">
        <v>526.87</v>
      </c>
    </row>
  </sheetData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6D27-E7BA-44A9-9ADA-E355F3848432}">
  <sheetPr codeName="Sheet84"/>
  <dimension ref="A1:AL34"/>
  <sheetViews>
    <sheetView topLeftCell="S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44518</v>
      </c>
      <c r="B2" s="3">
        <v>0.53131944444444446</v>
      </c>
      <c r="C2">
        <v>0</v>
      </c>
      <c r="D2" t="s">
        <v>20</v>
      </c>
      <c r="E2">
        <v>64.676000000000002</v>
      </c>
      <c r="F2">
        <v>0.97399999999999998</v>
      </c>
      <c r="G2">
        <v>41.8</v>
      </c>
      <c r="H2">
        <v>0.57999999999999996</v>
      </c>
      <c r="I2">
        <v>48.6</v>
      </c>
      <c r="J2">
        <v>92.1</v>
      </c>
      <c r="K2">
        <v>92.8</v>
      </c>
      <c r="L2">
        <v>8.69</v>
      </c>
      <c r="M2">
        <v>0.251</v>
      </c>
      <c r="N2">
        <v>0.02</v>
      </c>
      <c r="O2">
        <v>48.1</v>
      </c>
      <c r="P2">
        <v>31</v>
      </c>
      <c r="Q2">
        <v>0.21</v>
      </c>
      <c r="R2">
        <v>0</v>
      </c>
      <c r="S2">
        <v>7.15</v>
      </c>
      <c r="T2">
        <v>-24.1</v>
      </c>
      <c r="U2">
        <v>37.004890000000003</v>
      </c>
      <c r="V2">
        <v>-119.6998</v>
      </c>
      <c r="W2">
        <v>156.5</v>
      </c>
      <c r="X2">
        <v>2.15</v>
      </c>
      <c r="Y2">
        <v>0</v>
      </c>
      <c r="Z2">
        <v>749</v>
      </c>
      <c r="AA2">
        <v>529.36</v>
      </c>
      <c r="AB2">
        <f>AA2-H2</f>
        <v>528.78</v>
      </c>
      <c r="AC2">
        <v>312.58800000000002</v>
      </c>
    </row>
    <row r="3" spans="1:38" x14ac:dyDescent="0.3">
      <c r="A3" s="2">
        <v>44518</v>
      </c>
      <c r="B3" s="3">
        <v>0.53153935185185186</v>
      </c>
      <c r="C3">
        <v>0</v>
      </c>
      <c r="D3" t="s">
        <v>20</v>
      </c>
      <c r="E3">
        <v>64.186999999999998</v>
      </c>
      <c r="F3">
        <v>3.9470000000000001</v>
      </c>
      <c r="G3">
        <v>41.5</v>
      </c>
      <c r="H3">
        <v>4.173</v>
      </c>
      <c r="I3">
        <v>48.6</v>
      </c>
      <c r="J3">
        <v>90.9</v>
      </c>
      <c r="K3">
        <v>91.6</v>
      </c>
      <c r="L3">
        <v>8.6300000000000008</v>
      </c>
      <c r="M3">
        <v>1.8069999999999999</v>
      </c>
      <c r="N3">
        <v>0.02</v>
      </c>
      <c r="O3">
        <v>48</v>
      </c>
      <c r="P3">
        <v>31</v>
      </c>
      <c r="Q3">
        <v>0.38</v>
      </c>
      <c r="R3">
        <v>0</v>
      </c>
      <c r="S3">
        <v>7.12</v>
      </c>
      <c r="T3">
        <v>-22.1</v>
      </c>
      <c r="U3">
        <v>37.004890000000003</v>
      </c>
      <c r="V3">
        <v>-119.6998</v>
      </c>
      <c r="W3">
        <v>155.30000000000001</v>
      </c>
      <c r="X3">
        <v>2.14</v>
      </c>
      <c r="Y3">
        <v>0</v>
      </c>
      <c r="Z3">
        <v>749</v>
      </c>
      <c r="AA3">
        <v>529.36</v>
      </c>
      <c r="AB3">
        <f t="shared" ref="AB3:AB34" si="0">AA3-H3</f>
        <v>525.18700000000001</v>
      </c>
    </row>
    <row r="4" spans="1:38" x14ac:dyDescent="0.3">
      <c r="A4" s="2">
        <v>44518</v>
      </c>
      <c r="B4" s="3">
        <v>0.53204861111111112</v>
      </c>
      <c r="C4">
        <v>0</v>
      </c>
      <c r="D4" t="s">
        <v>20</v>
      </c>
      <c r="E4">
        <v>64.111999999999995</v>
      </c>
      <c r="F4">
        <v>7.0149999999999997</v>
      </c>
      <c r="G4">
        <v>41.5</v>
      </c>
      <c r="H4">
        <v>5.6130000000000004</v>
      </c>
      <c r="I4">
        <v>48.6</v>
      </c>
      <c r="J4">
        <v>91.2</v>
      </c>
      <c r="K4">
        <v>91.9</v>
      </c>
      <c r="L4">
        <v>8.66</v>
      </c>
      <c r="M4">
        <v>2.4300000000000002</v>
      </c>
      <c r="N4">
        <v>0.02</v>
      </c>
      <c r="O4">
        <v>48</v>
      </c>
      <c r="P4">
        <v>31</v>
      </c>
      <c r="Q4">
        <v>0.32</v>
      </c>
      <c r="R4">
        <v>0</v>
      </c>
      <c r="S4">
        <v>7.12</v>
      </c>
      <c r="T4">
        <v>-21.9</v>
      </c>
      <c r="U4">
        <v>37.00488</v>
      </c>
      <c r="V4">
        <v>-119.69970000000001</v>
      </c>
      <c r="W4">
        <v>156.69999999999999</v>
      </c>
      <c r="X4">
        <v>2.13</v>
      </c>
      <c r="Y4">
        <v>0</v>
      </c>
      <c r="Z4">
        <v>749</v>
      </c>
      <c r="AA4">
        <v>529.36</v>
      </c>
      <c r="AB4">
        <f t="shared" si="0"/>
        <v>523.74699999999996</v>
      </c>
    </row>
    <row r="5" spans="1:38" x14ac:dyDescent="0.3">
      <c r="A5" s="2">
        <v>44518</v>
      </c>
      <c r="B5" s="3">
        <v>0.53228009259259257</v>
      </c>
      <c r="C5">
        <v>0</v>
      </c>
      <c r="D5" t="s">
        <v>20</v>
      </c>
      <c r="E5">
        <v>64.075000000000003</v>
      </c>
      <c r="F5">
        <v>10.016999999999999</v>
      </c>
      <c r="G5">
        <v>41.4</v>
      </c>
      <c r="H5">
        <v>9.7629999999999999</v>
      </c>
      <c r="I5">
        <v>48.6</v>
      </c>
      <c r="J5">
        <v>91</v>
      </c>
      <c r="K5">
        <v>91.7</v>
      </c>
      <c r="L5">
        <v>8.64</v>
      </c>
      <c r="M5">
        <v>4.2270000000000003</v>
      </c>
      <c r="N5">
        <v>0.02</v>
      </c>
      <c r="O5">
        <v>48</v>
      </c>
      <c r="P5">
        <v>31</v>
      </c>
      <c r="Q5">
        <v>0.3</v>
      </c>
      <c r="R5">
        <v>0</v>
      </c>
      <c r="S5">
        <v>7.12</v>
      </c>
      <c r="T5">
        <v>-22.1</v>
      </c>
      <c r="U5">
        <v>37.00488</v>
      </c>
      <c r="V5">
        <v>-119.69970000000001</v>
      </c>
      <c r="W5">
        <v>156.30000000000001</v>
      </c>
      <c r="X5">
        <v>2.13</v>
      </c>
      <c r="Y5">
        <v>0</v>
      </c>
      <c r="Z5">
        <v>749</v>
      </c>
      <c r="AA5">
        <v>529.36</v>
      </c>
      <c r="AB5">
        <f t="shared" si="0"/>
        <v>519.59699999999998</v>
      </c>
    </row>
    <row r="6" spans="1:38" x14ac:dyDescent="0.3">
      <c r="A6" s="2">
        <v>44518</v>
      </c>
      <c r="B6" s="3">
        <v>0.53266203703703707</v>
      </c>
      <c r="C6">
        <v>0</v>
      </c>
      <c r="D6" t="s">
        <v>20</v>
      </c>
      <c r="E6">
        <v>64.02</v>
      </c>
      <c r="F6">
        <v>12.964</v>
      </c>
      <c r="G6">
        <v>41.4</v>
      </c>
      <c r="H6">
        <v>13.631</v>
      </c>
      <c r="I6">
        <v>48.6</v>
      </c>
      <c r="J6">
        <v>90.4</v>
      </c>
      <c r="K6">
        <v>91.1</v>
      </c>
      <c r="L6">
        <v>8.6</v>
      </c>
      <c r="M6">
        <v>5.9009999999999998</v>
      </c>
      <c r="N6">
        <v>0.02</v>
      </c>
      <c r="O6">
        <v>48</v>
      </c>
      <c r="P6">
        <v>31</v>
      </c>
      <c r="Q6">
        <v>0.35</v>
      </c>
      <c r="R6">
        <v>0</v>
      </c>
      <c r="S6">
        <v>7.12</v>
      </c>
      <c r="T6">
        <v>-21.9</v>
      </c>
      <c r="U6">
        <v>37.004899999999999</v>
      </c>
      <c r="V6">
        <v>-119.69970000000001</v>
      </c>
      <c r="W6">
        <v>155.9</v>
      </c>
      <c r="X6">
        <v>2.13</v>
      </c>
      <c r="Y6">
        <v>0</v>
      </c>
      <c r="Z6">
        <v>749.1</v>
      </c>
      <c r="AA6">
        <v>529.36</v>
      </c>
      <c r="AB6">
        <f t="shared" si="0"/>
        <v>515.72900000000004</v>
      </c>
    </row>
    <row r="7" spans="1:38" x14ac:dyDescent="0.3">
      <c r="A7" s="2">
        <v>44518</v>
      </c>
      <c r="B7" s="3">
        <v>0.53295138888888893</v>
      </c>
      <c r="C7">
        <v>0</v>
      </c>
      <c r="D7" t="s">
        <v>20</v>
      </c>
      <c r="E7">
        <v>64.004000000000005</v>
      </c>
      <c r="F7">
        <v>16.055</v>
      </c>
      <c r="G7">
        <v>41.4</v>
      </c>
      <c r="H7">
        <v>14.677</v>
      </c>
      <c r="I7">
        <v>48.6</v>
      </c>
      <c r="J7">
        <v>90.2</v>
      </c>
      <c r="K7">
        <v>90.9</v>
      </c>
      <c r="L7">
        <v>8.58</v>
      </c>
      <c r="M7">
        <v>6.3540000000000001</v>
      </c>
      <c r="N7">
        <v>0.02</v>
      </c>
      <c r="O7">
        <v>48</v>
      </c>
      <c r="P7">
        <v>31</v>
      </c>
      <c r="Q7">
        <v>0.28000000000000003</v>
      </c>
      <c r="R7">
        <v>0</v>
      </c>
      <c r="S7">
        <v>7.12</v>
      </c>
      <c r="T7">
        <v>-22.2</v>
      </c>
      <c r="U7">
        <v>37.004919999999998</v>
      </c>
      <c r="V7">
        <v>-119.69970000000001</v>
      </c>
      <c r="W7">
        <v>156.1</v>
      </c>
      <c r="X7">
        <v>2.09</v>
      </c>
      <c r="Y7">
        <v>0</v>
      </c>
      <c r="Z7">
        <v>749</v>
      </c>
      <c r="AA7">
        <v>529.36</v>
      </c>
      <c r="AB7">
        <f t="shared" si="0"/>
        <v>514.68299999999999</v>
      </c>
    </row>
    <row r="8" spans="1:38" x14ac:dyDescent="0.3">
      <c r="A8" s="2">
        <v>44518</v>
      </c>
      <c r="B8" s="3">
        <v>0.53328703703703706</v>
      </c>
      <c r="C8">
        <v>0</v>
      </c>
      <c r="D8" t="s">
        <v>20</v>
      </c>
      <c r="E8">
        <v>63.991999999999997</v>
      </c>
      <c r="F8">
        <v>19.021000000000001</v>
      </c>
      <c r="G8">
        <v>41.4</v>
      </c>
      <c r="H8">
        <v>18.818000000000001</v>
      </c>
      <c r="I8">
        <v>48.6</v>
      </c>
      <c r="J8">
        <v>89.9</v>
      </c>
      <c r="K8">
        <v>90.6</v>
      </c>
      <c r="L8">
        <v>8.5500000000000007</v>
      </c>
      <c r="M8">
        <v>8.1470000000000002</v>
      </c>
      <c r="N8">
        <v>0.02</v>
      </c>
      <c r="O8">
        <v>48</v>
      </c>
      <c r="P8">
        <v>31</v>
      </c>
      <c r="Q8">
        <v>0.27</v>
      </c>
      <c r="R8">
        <v>0</v>
      </c>
      <c r="S8">
        <v>7.12</v>
      </c>
      <c r="T8">
        <v>-22</v>
      </c>
      <c r="U8">
        <v>37.004939999999998</v>
      </c>
      <c r="V8">
        <v>-119.69970000000001</v>
      </c>
      <c r="W8">
        <v>156</v>
      </c>
      <c r="X8">
        <v>2.1</v>
      </c>
      <c r="Y8">
        <v>0</v>
      </c>
      <c r="Z8">
        <v>749.1</v>
      </c>
      <c r="AA8">
        <v>529.36</v>
      </c>
      <c r="AB8">
        <f t="shared" si="0"/>
        <v>510.54200000000003</v>
      </c>
    </row>
    <row r="9" spans="1:38" x14ac:dyDescent="0.3">
      <c r="A9" s="2">
        <v>44518</v>
      </c>
      <c r="B9" s="3">
        <v>0.53348379629629628</v>
      </c>
      <c r="C9">
        <v>0</v>
      </c>
      <c r="D9" t="s">
        <v>20</v>
      </c>
      <c r="E9">
        <v>63.975999999999999</v>
      </c>
      <c r="F9">
        <v>22.016999999999999</v>
      </c>
      <c r="G9">
        <v>41.4</v>
      </c>
      <c r="H9">
        <v>21.873000000000001</v>
      </c>
      <c r="I9">
        <v>48.6</v>
      </c>
      <c r="J9">
        <v>89.6</v>
      </c>
      <c r="K9">
        <v>90.3</v>
      </c>
      <c r="L9">
        <v>8.5299999999999994</v>
      </c>
      <c r="M9">
        <v>9.4689999999999994</v>
      </c>
      <c r="N9">
        <v>0.02</v>
      </c>
      <c r="O9">
        <v>48</v>
      </c>
      <c r="P9">
        <v>31</v>
      </c>
      <c r="Q9">
        <v>0.28999999999999998</v>
      </c>
      <c r="R9">
        <v>0</v>
      </c>
      <c r="S9">
        <v>7.12</v>
      </c>
      <c r="T9">
        <v>-22.3</v>
      </c>
      <c r="U9">
        <v>37.004959999999997</v>
      </c>
      <c r="V9">
        <v>-119.69970000000001</v>
      </c>
      <c r="W9">
        <v>156.5</v>
      </c>
      <c r="X9">
        <v>2.1</v>
      </c>
      <c r="Y9">
        <v>0</v>
      </c>
      <c r="Z9">
        <v>749.1</v>
      </c>
      <c r="AA9">
        <v>529.36</v>
      </c>
      <c r="AB9">
        <f t="shared" si="0"/>
        <v>507.48700000000002</v>
      </c>
    </row>
    <row r="10" spans="1:38" x14ac:dyDescent="0.3">
      <c r="A10" s="2">
        <v>44518</v>
      </c>
      <c r="B10" s="3">
        <v>0.53379629629629632</v>
      </c>
      <c r="C10">
        <v>0</v>
      </c>
      <c r="D10" t="s">
        <v>20</v>
      </c>
      <c r="E10">
        <v>63.960999999999999</v>
      </c>
      <c r="F10">
        <v>24.986000000000001</v>
      </c>
      <c r="G10">
        <v>41.4</v>
      </c>
      <c r="H10">
        <v>25.106000000000002</v>
      </c>
      <c r="I10">
        <v>48.6</v>
      </c>
      <c r="J10">
        <v>89</v>
      </c>
      <c r="K10">
        <v>89.6</v>
      </c>
      <c r="L10">
        <v>8.4600000000000009</v>
      </c>
      <c r="M10">
        <v>10.869</v>
      </c>
      <c r="N10">
        <v>0.02</v>
      </c>
      <c r="O10">
        <v>48</v>
      </c>
      <c r="P10">
        <v>31</v>
      </c>
      <c r="Q10">
        <v>0.25</v>
      </c>
      <c r="R10">
        <v>0</v>
      </c>
      <c r="S10">
        <v>7.1</v>
      </c>
      <c r="T10">
        <v>-21.2</v>
      </c>
      <c r="U10">
        <v>37.00497</v>
      </c>
      <c r="V10">
        <v>-119.69970000000001</v>
      </c>
      <c r="W10">
        <v>156.69999999999999</v>
      </c>
      <c r="X10">
        <v>2.12</v>
      </c>
      <c r="Y10">
        <v>0</v>
      </c>
      <c r="Z10">
        <v>749</v>
      </c>
      <c r="AA10">
        <v>529.36</v>
      </c>
      <c r="AB10">
        <f t="shared" si="0"/>
        <v>504.25400000000002</v>
      </c>
    </row>
    <row r="11" spans="1:38" x14ac:dyDescent="0.3">
      <c r="A11" s="2">
        <v>44518</v>
      </c>
      <c r="B11" s="3">
        <v>0.53405092592592596</v>
      </c>
      <c r="C11">
        <v>0</v>
      </c>
      <c r="D11" t="s">
        <v>20</v>
      </c>
      <c r="E11">
        <v>63.957000000000001</v>
      </c>
      <c r="F11">
        <v>27.983000000000001</v>
      </c>
      <c r="G11">
        <v>41.4</v>
      </c>
      <c r="H11">
        <v>27.925000000000001</v>
      </c>
      <c r="I11">
        <v>48.6</v>
      </c>
      <c r="J11">
        <v>88.6</v>
      </c>
      <c r="K11">
        <v>89.3</v>
      </c>
      <c r="L11">
        <v>8.43</v>
      </c>
      <c r="M11">
        <v>12.09</v>
      </c>
      <c r="N11">
        <v>0.02</v>
      </c>
      <c r="O11">
        <v>48</v>
      </c>
      <c r="P11">
        <v>31</v>
      </c>
      <c r="Q11">
        <v>0.24</v>
      </c>
      <c r="R11">
        <v>0</v>
      </c>
      <c r="S11">
        <v>7.11</v>
      </c>
      <c r="T11">
        <v>-21.3</v>
      </c>
      <c r="U11">
        <v>37.004989999999999</v>
      </c>
      <c r="V11">
        <v>-119.69970000000001</v>
      </c>
      <c r="W11">
        <v>155.9</v>
      </c>
      <c r="X11">
        <v>2.12</v>
      </c>
      <c r="Y11">
        <v>0</v>
      </c>
      <c r="Z11">
        <v>749.1</v>
      </c>
      <c r="AA11">
        <v>529.36</v>
      </c>
      <c r="AB11">
        <f t="shared" si="0"/>
        <v>501.435</v>
      </c>
    </row>
    <row r="12" spans="1:38" x14ac:dyDescent="0.3">
      <c r="A12" s="2">
        <v>44518</v>
      </c>
      <c r="B12" s="3">
        <v>0.53444444444444439</v>
      </c>
      <c r="C12">
        <v>0</v>
      </c>
      <c r="D12" t="s">
        <v>20</v>
      </c>
      <c r="E12">
        <v>63.953000000000003</v>
      </c>
      <c r="F12">
        <v>31.027000000000001</v>
      </c>
      <c r="G12">
        <v>41.4</v>
      </c>
      <c r="H12">
        <v>30.978999999999999</v>
      </c>
      <c r="I12">
        <v>48.6</v>
      </c>
      <c r="J12">
        <v>88.3</v>
      </c>
      <c r="K12">
        <v>88.9</v>
      </c>
      <c r="L12">
        <v>8.4</v>
      </c>
      <c r="M12">
        <v>13.412000000000001</v>
      </c>
      <c r="N12">
        <v>0.02</v>
      </c>
      <c r="O12">
        <v>48.1</v>
      </c>
      <c r="P12">
        <v>31</v>
      </c>
      <c r="Q12">
        <v>0.22</v>
      </c>
      <c r="R12">
        <v>0</v>
      </c>
      <c r="S12">
        <v>7.11</v>
      </c>
      <c r="T12">
        <v>-21.4</v>
      </c>
      <c r="U12">
        <v>37.005009999999999</v>
      </c>
      <c r="V12">
        <v>-119.69970000000001</v>
      </c>
      <c r="W12">
        <v>156.69999999999999</v>
      </c>
      <c r="X12">
        <v>2.12</v>
      </c>
      <c r="Y12">
        <v>0</v>
      </c>
      <c r="Z12">
        <v>749</v>
      </c>
      <c r="AA12">
        <v>529.36</v>
      </c>
      <c r="AB12">
        <f t="shared" si="0"/>
        <v>498.38100000000003</v>
      </c>
    </row>
    <row r="13" spans="1:38" x14ac:dyDescent="0.3">
      <c r="A13" s="2">
        <v>44518</v>
      </c>
      <c r="B13" s="3">
        <v>0.5348032407407407</v>
      </c>
      <c r="C13">
        <v>0</v>
      </c>
      <c r="D13" t="s">
        <v>20</v>
      </c>
      <c r="E13">
        <v>63.948999999999998</v>
      </c>
      <c r="F13">
        <v>34.009</v>
      </c>
      <c r="G13">
        <v>41.4</v>
      </c>
      <c r="H13">
        <v>33.960999999999999</v>
      </c>
      <c r="I13">
        <v>48.6</v>
      </c>
      <c r="J13">
        <v>88.2</v>
      </c>
      <c r="K13">
        <v>88.8</v>
      </c>
      <c r="L13">
        <v>8.39</v>
      </c>
      <c r="M13">
        <v>14.702999999999999</v>
      </c>
      <c r="N13">
        <v>0.02</v>
      </c>
      <c r="O13">
        <v>48</v>
      </c>
      <c r="P13">
        <v>31</v>
      </c>
      <c r="Q13">
        <v>0.24</v>
      </c>
      <c r="R13">
        <v>0</v>
      </c>
      <c r="S13">
        <v>7.1</v>
      </c>
      <c r="T13">
        <v>-21</v>
      </c>
      <c r="U13">
        <v>37.005020000000002</v>
      </c>
      <c r="V13">
        <v>-119.69970000000001</v>
      </c>
      <c r="W13">
        <v>155.30000000000001</v>
      </c>
      <c r="X13">
        <v>2.11</v>
      </c>
      <c r="Y13">
        <v>0</v>
      </c>
      <c r="Z13">
        <v>749</v>
      </c>
      <c r="AA13">
        <v>529.36</v>
      </c>
      <c r="AB13">
        <f t="shared" si="0"/>
        <v>495.399</v>
      </c>
    </row>
    <row r="14" spans="1:38" x14ac:dyDescent="0.3">
      <c r="A14" s="2">
        <v>44518</v>
      </c>
      <c r="B14" s="3">
        <v>0.53517361111111106</v>
      </c>
      <c r="C14">
        <v>0</v>
      </c>
      <c r="D14" t="s">
        <v>20</v>
      </c>
      <c r="E14">
        <v>63.944000000000003</v>
      </c>
      <c r="F14">
        <v>36.024999999999999</v>
      </c>
      <c r="G14">
        <v>41.4</v>
      </c>
      <c r="H14">
        <v>37.034999999999997</v>
      </c>
      <c r="I14">
        <v>48.6</v>
      </c>
      <c r="J14">
        <v>87.9</v>
      </c>
      <c r="K14">
        <v>88.6</v>
      </c>
      <c r="L14">
        <v>8.3699999999999992</v>
      </c>
      <c r="M14">
        <v>16.033999999999999</v>
      </c>
      <c r="N14">
        <v>0.02</v>
      </c>
      <c r="O14">
        <v>48.1</v>
      </c>
      <c r="P14">
        <v>31</v>
      </c>
      <c r="Q14">
        <v>0.22</v>
      </c>
      <c r="R14">
        <v>0</v>
      </c>
      <c r="S14">
        <v>7.09</v>
      </c>
      <c r="T14">
        <v>-20.5</v>
      </c>
      <c r="U14">
        <v>37.005040000000001</v>
      </c>
      <c r="V14">
        <v>-119.69970000000001</v>
      </c>
      <c r="W14">
        <v>155.1</v>
      </c>
      <c r="X14">
        <v>2.11</v>
      </c>
      <c r="Y14">
        <v>0</v>
      </c>
      <c r="Z14">
        <v>749</v>
      </c>
      <c r="AA14">
        <v>529.36</v>
      </c>
      <c r="AB14">
        <f t="shared" si="0"/>
        <v>492.32500000000005</v>
      </c>
    </row>
    <row r="15" spans="1:38" x14ac:dyDescent="0.3">
      <c r="A15" s="2">
        <v>44518</v>
      </c>
      <c r="B15" s="3">
        <v>0.53583333333333327</v>
      </c>
      <c r="C15">
        <v>0</v>
      </c>
      <c r="D15" t="s">
        <v>20</v>
      </c>
      <c r="E15">
        <v>63.941000000000003</v>
      </c>
      <c r="F15">
        <v>38.945999999999998</v>
      </c>
      <c r="G15">
        <v>41.4</v>
      </c>
      <c r="H15">
        <v>38.904000000000003</v>
      </c>
      <c r="I15">
        <v>48.6</v>
      </c>
      <c r="J15">
        <v>87.9</v>
      </c>
      <c r="K15">
        <v>88.6</v>
      </c>
      <c r="L15">
        <v>8.36</v>
      </c>
      <c r="M15">
        <v>16.843</v>
      </c>
      <c r="N15">
        <v>0.02</v>
      </c>
      <c r="O15">
        <v>48.1</v>
      </c>
      <c r="P15">
        <v>31</v>
      </c>
      <c r="Q15">
        <v>0.17</v>
      </c>
      <c r="R15">
        <v>0</v>
      </c>
      <c r="S15">
        <v>7.11</v>
      </c>
      <c r="T15">
        <v>-21.6</v>
      </c>
      <c r="U15">
        <v>37.00506</v>
      </c>
      <c r="V15">
        <v>-119.69970000000001</v>
      </c>
      <c r="W15">
        <v>155.80000000000001</v>
      </c>
      <c r="X15">
        <v>2.0499999999999998</v>
      </c>
      <c r="Y15">
        <v>0</v>
      </c>
      <c r="Z15">
        <v>749</v>
      </c>
      <c r="AA15">
        <v>529.36</v>
      </c>
      <c r="AB15">
        <f t="shared" si="0"/>
        <v>490.45600000000002</v>
      </c>
    </row>
    <row r="16" spans="1:38" x14ac:dyDescent="0.3">
      <c r="A16" s="2">
        <v>44518</v>
      </c>
      <c r="B16" s="3">
        <v>0.53616898148148151</v>
      </c>
      <c r="C16">
        <v>0</v>
      </c>
      <c r="D16" t="s">
        <v>20</v>
      </c>
      <c r="E16">
        <v>63.933</v>
      </c>
      <c r="F16">
        <v>41.981000000000002</v>
      </c>
      <c r="G16">
        <v>41.4</v>
      </c>
      <c r="H16">
        <v>41.994999999999997</v>
      </c>
      <c r="I16">
        <v>48.6</v>
      </c>
      <c r="J16">
        <v>87.8</v>
      </c>
      <c r="K16">
        <v>88.5</v>
      </c>
      <c r="L16">
        <v>8.36</v>
      </c>
      <c r="M16">
        <v>18.181999999999999</v>
      </c>
      <c r="N16">
        <v>0.02</v>
      </c>
      <c r="O16">
        <v>48.1</v>
      </c>
      <c r="P16">
        <v>31</v>
      </c>
      <c r="Q16">
        <v>0.28999999999999998</v>
      </c>
      <c r="R16">
        <v>0</v>
      </c>
      <c r="S16">
        <v>7.08</v>
      </c>
      <c r="T16">
        <v>-20</v>
      </c>
      <c r="U16">
        <v>37.005070000000003</v>
      </c>
      <c r="V16">
        <v>-119.69970000000001</v>
      </c>
      <c r="W16">
        <v>155.30000000000001</v>
      </c>
      <c r="X16">
        <v>2.09</v>
      </c>
      <c r="Y16">
        <v>0</v>
      </c>
      <c r="Z16">
        <v>749</v>
      </c>
      <c r="AA16">
        <v>529.36</v>
      </c>
      <c r="AB16">
        <f t="shared" si="0"/>
        <v>487.36500000000001</v>
      </c>
    </row>
    <row r="17" spans="1:28" x14ac:dyDescent="0.3">
      <c r="A17" s="2">
        <v>44518</v>
      </c>
      <c r="B17" s="3">
        <v>0.53636574074074073</v>
      </c>
      <c r="C17">
        <v>0</v>
      </c>
      <c r="D17" t="s">
        <v>20</v>
      </c>
      <c r="E17">
        <v>63.932000000000002</v>
      </c>
      <c r="F17">
        <v>44.942</v>
      </c>
      <c r="G17">
        <v>41.4</v>
      </c>
      <c r="H17">
        <v>44.975000000000001</v>
      </c>
      <c r="I17">
        <v>48.6</v>
      </c>
      <c r="J17">
        <v>87.7</v>
      </c>
      <c r="K17">
        <v>88.4</v>
      </c>
      <c r="L17">
        <v>8.35</v>
      </c>
      <c r="M17">
        <v>19.472000000000001</v>
      </c>
      <c r="N17">
        <v>0.02</v>
      </c>
      <c r="O17">
        <v>48.1</v>
      </c>
      <c r="P17">
        <v>31</v>
      </c>
      <c r="Q17">
        <v>0.21</v>
      </c>
      <c r="R17">
        <v>0</v>
      </c>
      <c r="S17">
        <v>7.08</v>
      </c>
      <c r="T17">
        <v>-19.7</v>
      </c>
      <c r="U17">
        <v>37.00508</v>
      </c>
      <c r="V17">
        <v>-119.69970000000001</v>
      </c>
      <c r="W17">
        <v>156.6</v>
      </c>
      <c r="X17">
        <v>2.1</v>
      </c>
      <c r="Y17">
        <v>0</v>
      </c>
      <c r="Z17">
        <v>749</v>
      </c>
      <c r="AA17">
        <v>529.36</v>
      </c>
      <c r="AB17">
        <f t="shared" si="0"/>
        <v>484.38499999999999</v>
      </c>
    </row>
    <row r="18" spans="1:28" x14ac:dyDescent="0.3">
      <c r="A18" s="2">
        <v>44518</v>
      </c>
      <c r="B18" s="3">
        <v>0.53680555555555554</v>
      </c>
      <c r="C18">
        <v>0</v>
      </c>
      <c r="D18" t="s">
        <v>20</v>
      </c>
      <c r="E18">
        <v>63.929000000000002</v>
      </c>
      <c r="F18">
        <v>55.116999999999997</v>
      </c>
      <c r="G18">
        <v>41.4</v>
      </c>
      <c r="H18">
        <v>54.468000000000004</v>
      </c>
      <c r="I18">
        <v>48.7</v>
      </c>
      <c r="J18">
        <v>87.6</v>
      </c>
      <c r="K18">
        <v>88.2</v>
      </c>
      <c r="L18">
        <v>8.33</v>
      </c>
      <c r="M18">
        <v>23.582000000000001</v>
      </c>
      <c r="N18">
        <v>0.02</v>
      </c>
      <c r="O18">
        <v>48.1</v>
      </c>
      <c r="P18">
        <v>31</v>
      </c>
      <c r="Q18">
        <v>0.24</v>
      </c>
      <c r="R18">
        <v>0</v>
      </c>
      <c r="S18">
        <v>7.08</v>
      </c>
      <c r="T18">
        <v>-19.899999999999999</v>
      </c>
      <c r="U18">
        <v>37.005110000000002</v>
      </c>
      <c r="V18">
        <v>-119.69970000000001</v>
      </c>
      <c r="W18">
        <v>156.4</v>
      </c>
      <c r="X18">
        <v>2.09</v>
      </c>
      <c r="Y18">
        <v>0</v>
      </c>
      <c r="Z18">
        <v>749</v>
      </c>
      <c r="AA18">
        <v>529.36</v>
      </c>
      <c r="AB18">
        <f t="shared" si="0"/>
        <v>474.892</v>
      </c>
    </row>
    <row r="19" spans="1:28" x14ac:dyDescent="0.3">
      <c r="A19" s="2">
        <v>44518</v>
      </c>
      <c r="B19" s="3">
        <v>0.53714120370370366</v>
      </c>
      <c r="C19">
        <v>0</v>
      </c>
      <c r="D19" t="s">
        <v>20</v>
      </c>
      <c r="E19">
        <v>63.915999999999997</v>
      </c>
      <c r="F19">
        <v>65.043000000000006</v>
      </c>
      <c r="G19">
        <v>41.4</v>
      </c>
      <c r="H19">
        <v>64.747</v>
      </c>
      <c r="I19">
        <v>48.7</v>
      </c>
      <c r="J19">
        <v>87.1</v>
      </c>
      <c r="K19">
        <v>87.8</v>
      </c>
      <c r="L19">
        <v>8.2899999999999991</v>
      </c>
      <c r="M19">
        <v>28.032</v>
      </c>
      <c r="N19">
        <v>0.02</v>
      </c>
      <c r="O19">
        <v>48.1</v>
      </c>
      <c r="P19">
        <v>31</v>
      </c>
      <c r="Q19">
        <v>0.23</v>
      </c>
      <c r="R19">
        <v>0</v>
      </c>
      <c r="S19">
        <v>7.08</v>
      </c>
      <c r="T19">
        <v>-19.8</v>
      </c>
      <c r="U19">
        <v>37.005119999999998</v>
      </c>
      <c r="V19">
        <v>-119.69970000000001</v>
      </c>
      <c r="W19">
        <v>156.30000000000001</v>
      </c>
      <c r="X19">
        <v>2.09</v>
      </c>
      <c r="Y19">
        <v>0</v>
      </c>
      <c r="Z19">
        <v>749</v>
      </c>
      <c r="AA19">
        <v>529.36</v>
      </c>
      <c r="AB19">
        <f t="shared" si="0"/>
        <v>464.613</v>
      </c>
    </row>
    <row r="20" spans="1:28" x14ac:dyDescent="0.3">
      <c r="A20" s="2">
        <v>44518</v>
      </c>
      <c r="B20" s="3">
        <v>0.53753472222222221</v>
      </c>
      <c r="C20">
        <v>0</v>
      </c>
      <c r="D20" t="s">
        <v>20</v>
      </c>
      <c r="E20">
        <v>63.905999999999999</v>
      </c>
      <c r="F20">
        <v>75.006</v>
      </c>
      <c r="G20">
        <v>41.4</v>
      </c>
      <c r="H20">
        <v>74.847999999999999</v>
      </c>
      <c r="I20">
        <v>48.6</v>
      </c>
      <c r="J20">
        <v>88</v>
      </c>
      <c r="K20">
        <v>88.7</v>
      </c>
      <c r="L20">
        <v>8.3800000000000008</v>
      </c>
      <c r="M20">
        <v>32.405999999999999</v>
      </c>
      <c r="N20">
        <v>0.02</v>
      </c>
      <c r="O20">
        <v>48.1</v>
      </c>
      <c r="P20">
        <v>31</v>
      </c>
      <c r="Q20">
        <v>0.35</v>
      </c>
      <c r="R20">
        <v>0</v>
      </c>
      <c r="S20">
        <v>7.08</v>
      </c>
      <c r="T20">
        <v>-20.100000000000001</v>
      </c>
      <c r="U20">
        <v>37.005130000000001</v>
      </c>
      <c r="V20">
        <v>-119.69970000000001</v>
      </c>
      <c r="W20">
        <v>156.6</v>
      </c>
      <c r="X20">
        <v>2.09</v>
      </c>
      <c r="Y20">
        <v>0</v>
      </c>
      <c r="Z20">
        <v>749</v>
      </c>
      <c r="AA20">
        <v>529.36</v>
      </c>
      <c r="AB20">
        <f t="shared" si="0"/>
        <v>454.512</v>
      </c>
    </row>
    <row r="21" spans="1:28" x14ac:dyDescent="0.3">
      <c r="A21" s="2">
        <v>44518</v>
      </c>
      <c r="B21" s="3">
        <v>0.53783564814814822</v>
      </c>
      <c r="C21">
        <v>0</v>
      </c>
      <c r="D21" t="s">
        <v>20</v>
      </c>
      <c r="E21">
        <v>63.679000000000002</v>
      </c>
      <c r="F21">
        <v>84.983000000000004</v>
      </c>
      <c r="G21">
        <v>41.5</v>
      </c>
      <c r="H21">
        <v>84.308000000000007</v>
      </c>
      <c r="I21">
        <v>48.9</v>
      </c>
      <c r="J21">
        <v>81.599999999999994</v>
      </c>
      <c r="K21">
        <v>82.3</v>
      </c>
      <c r="L21">
        <v>7.79</v>
      </c>
      <c r="M21">
        <v>36.503</v>
      </c>
      <c r="N21">
        <v>0.02</v>
      </c>
      <c r="O21">
        <v>48.3</v>
      </c>
      <c r="P21">
        <v>31</v>
      </c>
      <c r="Q21">
        <v>0.43</v>
      </c>
      <c r="R21">
        <v>0</v>
      </c>
      <c r="S21">
        <v>7.08</v>
      </c>
      <c r="T21">
        <v>-19.8</v>
      </c>
      <c r="U21">
        <v>37.005139999999997</v>
      </c>
      <c r="V21">
        <v>-119.69970000000001</v>
      </c>
      <c r="W21">
        <v>156.4</v>
      </c>
      <c r="X21">
        <v>2.1</v>
      </c>
      <c r="Y21">
        <v>0</v>
      </c>
      <c r="Z21">
        <v>749</v>
      </c>
      <c r="AA21">
        <v>529.36</v>
      </c>
      <c r="AB21">
        <f t="shared" si="0"/>
        <v>445.05200000000002</v>
      </c>
    </row>
    <row r="22" spans="1:28" x14ac:dyDescent="0.3">
      <c r="A22" s="2">
        <v>44518</v>
      </c>
      <c r="B22" s="3">
        <v>0.53822916666666665</v>
      </c>
      <c r="C22">
        <v>0</v>
      </c>
      <c r="D22" t="s">
        <v>20</v>
      </c>
      <c r="E22">
        <v>62.353000000000002</v>
      </c>
      <c r="F22">
        <v>95.04</v>
      </c>
      <c r="G22">
        <v>42.9</v>
      </c>
      <c r="H22">
        <v>94.894000000000005</v>
      </c>
      <c r="I22">
        <v>51.5</v>
      </c>
      <c r="J22">
        <v>54.4</v>
      </c>
      <c r="K22">
        <v>54.9</v>
      </c>
      <c r="L22">
        <v>5.28</v>
      </c>
      <c r="M22">
        <v>41.091999999999999</v>
      </c>
      <c r="N22">
        <v>0.02</v>
      </c>
      <c r="O22">
        <v>50.8</v>
      </c>
      <c r="P22">
        <v>33</v>
      </c>
      <c r="Q22">
        <v>0.45</v>
      </c>
      <c r="R22">
        <v>0</v>
      </c>
      <c r="S22">
        <v>6.83</v>
      </c>
      <c r="T22">
        <v>-5.8</v>
      </c>
      <c r="U22">
        <v>37.00515</v>
      </c>
      <c r="V22">
        <v>-119.69970000000001</v>
      </c>
      <c r="W22">
        <v>156.6</v>
      </c>
      <c r="X22">
        <v>2.1</v>
      </c>
      <c r="Y22">
        <v>0</v>
      </c>
      <c r="Z22">
        <v>748.9</v>
      </c>
      <c r="AA22">
        <v>529.36</v>
      </c>
      <c r="AB22">
        <f t="shared" si="0"/>
        <v>434.46600000000001</v>
      </c>
    </row>
    <row r="23" spans="1:28" x14ac:dyDescent="0.3">
      <c r="A23" s="2">
        <v>44518</v>
      </c>
      <c r="B23" s="3">
        <v>0.5386805555555555</v>
      </c>
      <c r="C23">
        <v>0</v>
      </c>
      <c r="D23" t="s">
        <v>20</v>
      </c>
      <c r="E23">
        <v>61.512999999999998</v>
      </c>
      <c r="F23">
        <v>105.014</v>
      </c>
      <c r="G23">
        <v>45.6</v>
      </c>
      <c r="H23">
        <v>106.005</v>
      </c>
      <c r="I23">
        <v>55.3</v>
      </c>
      <c r="J23">
        <v>51.6</v>
      </c>
      <c r="K23">
        <v>51.9</v>
      </c>
      <c r="L23">
        <v>5.05</v>
      </c>
      <c r="M23">
        <v>45.906999999999996</v>
      </c>
      <c r="N23">
        <v>0.02</v>
      </c>
      <c r="O23">
        <v>54.6</v>
      </c>
      <c r="P23">
        <v>35</v>
      </c>
      <c r="Q23">
        <v>2.36</v>
      </c>
      <c r="R23">
        <v>0</v>
      </c>
      <c r="S23">
        <v>6.73</v>
      </c>
      <c r="T23">
        <v>0</v>
      </c>
      <c r="U23">
        <v>37.00517</v>
      </c>
      <c r="V23">
        <v>-119.69970000000001</v>
      </c>
      <c r="W23">
        <v>156.4</v>
      </c>
      <c r="X23">
        <v>2.1</v>
      </c>
      <c r="Y23">
        <v>0</v>
      </c>
      <c r="Z23">
        <v>749</v>
      </c>
      <c r="AA23">
        <v>529.36</v>
      </c>
      <c r="AB23">
        <f t="shared" si="0"/>
        <v>423.35500000000002</v>
      </c>
    </row>
    <row r="24" spans="1:28" x14ac:dyDescent="0.3">
      <c r="A24" s="2">
        <v>44518</v>
      </c>
      <c r="B24" s="3">
        <v>0.53901620370370373</v>
      </c>
      <c r="C24">
        <v>0</v>
      </c>
      <c r="D24" t="s">
        <v>20</v>
      </c>
      <c r="E24">
        <v>61.046999999999997</v>
      </c>
      <c r="F24">
        <v>114.959</v>
      </c>
      <c r="G24">
        <v>46</v>
      </c>
      <c r="H24">
        <v>115.126</v>
      </c>
      <c r="I24">
        <v>56.2</v>
      </c>
      <c r="J24">
        <v>52.7</v>
      </c>
      <c r="K24">
        <v>53.1</v>
      </c>
      <c r="L24">
        <v>5.18</v>
      </c>
      <c r="M24">
        <v>49.86</v>
      </c>
      <c r="N24">
        <v>0.03</v>
      </c>
      <c r="O24">
        <v>55.4</v>
      </c>
      <c r="P24">
        <v>36</v>
      </c>
      <c r="Q24">
        <v>2.27</v>
      </c>
      <c r="R24">
        <v>0</v>
      </c>
      <c r="S24">
        <v>6.72</v>
      </c>
      <c r="T24">
        <v>0.1</v>
      </c>
      <c r="U24">
        <v>37.005180000000003</v>
      </c>
      <c r="V24">
        <v>-119.69970000000001</v>
      </c>
      <c r="W24">
        <v>155.69999999999999</v>
      </c>
      <c r="X24">
        <v>2.06</v>
      </c>
      <c r="Y24">
        <v>0</v>
      </c>
      <c r="Z24">
        <v>749</v>
      </c>
      <c r="AA24">
        <v>529.36</v>
      </c>
      <c r="AB24">
        <f t="shared" si="0"/>
        <v>414.23400000000004</v>
      </c>
    </row>
    <row r="25" spans="1:28" x14ac:dyDescent="0.3">
      <c r="A25" s="2">
        <v>44518</v>
      </c>
      <c r="B25" s="3">
        <v>0.53961805555555553</v>
      </c>
      <c r="C25">
        <v>0</v>
      </c>
      <c r="D25" t="s">
        <v>20</v>
      </c>
      <c r="E25">
        <v>60.777000000000001</v>
      </c>
      <c r="F25">
        <v>125.06699999999999</v>
      </c>
      <c r="G25">
        <v>46.5</v>
      </c>
      <c r="H25">
        <v>124.499</v>
      </c>
      <c r="I25">
        <v>57</v>
      </c>
      <c r="J25">
        <v>49</v>
      </c>
      <c r="K25">
        <v>49.3</v>
      </c>
      <c r="L25">
        <v>4.83</v>
      </c>
      <c r="M25">
        <v>53.920999999999999</v>
      </c>
      <c r="N25">
        <v>0.03</v>
      </c>
      <c r="O25">
        <v>56.2</v>
      </c>
      <c r="P25">
        <v>37</v>
      </c>
      <c r="Q25">
        <v>2.46</v>
      </c>
      <c r="R25">
        <v>0</v>
      </c>
      <c r="S25">
        <v>6.71</v>
      </c>
      <c r="T25">
        <v>1.1000000000000001</v>
      </c>
      <c r="U25">
        <v>37.005200000000002</v>
      </c>
      <c r="V25">
        <v>-119.69970000000001</v>
      </c>
      <c r="W25">
        <v>153.6</v>
      </c>
      <c r="X25">
        <v>2.08</v>
      </c>
      <c r="Y25">
        <v>0</v>
      </c>
      <c r="Z25">
        <v>749</v>
      </c>
      <c r="AA25">
        <v>529.36</v>
      </c>
      <c r="AB25">
        <f t="shared" si="0"/>
        <v>404.86099999999999</v>
      </c>
    </row>
    <row r="26" spans="1:28" x14ac:dyDescent="0.3">
      <c r="A26" s="2">
        <v>44518</v>
      </c>
      <c r="B26" s="3">
        <v>0.54005787037037034</v>
      </c>
      <c r="C26">
        <v>0</v>
      </c>
      <c r="D26" t="s">
        <v>20</v>
      </c>
      <c r="E26">
        <v>60.366999999999997</v>
      </c>
      <c r="F26">
        <v>135.018</v>
      </c>
      <c r="G26">
        <v>47.5</v>
      </c>
      <c r="H26">
        <v>133.947</v>
      </c>
      <c r="I26">
        <v>58.5</v>
      </c>
      <c r="J26">
        <v>56.5</v>
      </c>
      <c r="K26">
        <v>56.9</v>
      </c>
      <c r="L26">
        <v>5.61</v>
      </c>
      <c r="M26">
        <v>58.015000000000001</v>
      </c>
      <c r="N26">
        <v>0.03</v>
      </c>
      <c r="O26">
        <v>57.7</v>
      </c>
      <c r="P26">
        <v>37</v>
      </c>
      <c r="Q26">
        <v>3.76</v>
      </c>
      <c r="R26">
        <v>0</v>
      </c>
      <c r="S26">
        <v>6.72</v>
      </c>
      <c r="T26">
        <v>0.1</v>
      </c>
      <c r="U26">
        <v>37.005209999999998</v>
      </c>
      <c r="V26">
        <v>-119.69970000000001</v>
      </c>
      <c r="W26">
        <v>154.30000000000001</v>
      </c>
      <c r="X26">
        <v>2.08</v>
      </c>
      <c r="Y26">
        <v>0</v>
      </c>
      <c r="Z26">
        <v>748.9</v>
      </c>
      <c r="AA26">
        <v>529.36</v>
      </c>
      <c r="AB26">
        <f t="shared" si="0"/>
        <v>395.41300000000001</v>
      </c>
    </row>
    <row r="27" spans="1:28" x14ac:dyDescent="0.3">
      <c r="A27" s="2">
        <v>44518</v>
      </c>
      <c r="B27" s="3">
        <v>0.54037037037037039</v>
      </c>
      <c r="C27">
        <v>0</v>
      </c>
      <c r="D27" t="s">
        <v>20</v>
      </c>
      <c r="E27">
        <v>58.997999999999998</v>
      </c>
      <c r="F27">
        <v>145.024</v>
      </c>
      <c r="G27">
        <v>45.8</v>
      </c>
      <c r="H27">
        <v>144.46</v>
      </c>
      <c r="I27">
        <v>57.5</v>
      </c>
      <c r="J27">
        <v>38</v>
      </c>
      <c r="K27">
        <v>38.299999999999997</v>
      </c>
      <c r="L27">
        <v>3.83</v>
      </c>
      <c r="M27">
        <v>62.576999999999998</v>
      </c>
      <c r="N27">
        <v>0.03</v>
      </c>
      <c r="O27">
        <v>56.6</v>
      </c>
      <c r="P27">
        <v>37</v>
      </c>
      <c r="Q27">
        <v>1.33</v>
      </c>
      <c r="R27">
        <v>0</v>
      </c>
      <c r="S27">
        <v>6.72</v>
      </c>
      <c r="T27">
        <v>0</v>
      </c>
      <c r="U27">
        <v>37.005220000000001</v>
      </c>
      <c r="V27">
        <v>-119.69970000000001</v>
      </c>
      <c r="W27">
        <v>154.6</v>
      </c>
      <c r="X27">
        <v>2.08</v>
      </c>
      <c r="Y27">
        <v>0</v>
      </c>
      <c r="Z27">
        <v>748.9</v>
      </c>
      <c r="AA27">
        <v>529.36</v>
      </c>
      <c r="AB27">
        <f t="shared" si="0"/>
        <v>384.9</v>
      </c>
    </row>
    <row r="28" spans="1:28" x14ac:dyDescent="0.3">
      <c r="A28" s="2">
        <v>44518</v>
      </c>
      <c r="B28" s="3">
        <v>0.54075231481481478</v>
      </c>
      <c r="C28">
        <v>0</v>
      </c>
      <c r="D28" t="s">
        <v>20</v>
      </c>
      <c r="E28">
        <v>56.843000000000004</v>
      </c>
      <c r="F28">
        <v>155.07900000000001</v>
      </c>
      <c r="G28">
        <v>48.6</v>
      </c>
      <c r="H28">
        <v>154.21799999999999</v>
      </c>
      <c r="I28">
        <v>62.8</v>
      </c>
      <c r="J28">
        <v>26.9</v>
      </c>
      <c r="K28">
        <v>27.1</v>
      </c>
      <c r="L28">
        <v>2.78</v>
      </c>
      <c r="M28">
        <v>66.814999999999998</v>
      </c>
      <c r="N28">
        <v>0.03</v>
      </c>
      <c r="O28">
        <v>61.8</v>
      </c>
      <c r="P28">
        <v>40</v>
      </c>
      <c r="Q28">
        <v>0.68</v>
      </c>
      <c r="R28">
        <v>0</v>
      </c>
      <c r="S28">
        <v>6.61</v>
      </c>
      <c r="T28">
        <v>6.5</v>
      </c>
      <c r="U28">
        <v>37.005229999999997</v>
      </c>
      <c r="V28">
        <v>-119.69970000000001</v>
      </c>
      <c r="W28">
        <v>154.80000000000001</v>
      </c>
      <c r="X28">
        <v>2.08</v>
      </c>
      <c r="Y28">
        <v>0</v>
      </c>
      <c r="Z28">
        <v>749</v>
      </c>
      <c r="AA28">
        <v>529.36</v>
      </c>
      <c r="AB28">
        <f t="shared" si="0"/>
        <v>375.14200000000005</v>
      </c>
    </row>
    <row r="29" spans="1:28" x14ac:dyDescent="0.3">
      <c r="A29" s="2">
        <v>44518</v>
      </c>
      <c r="B29" s="3">
        <v>0.5411111111111111</v>
      </c>
      <c r="C29">
        <v>0</v>
      </c>
      <c r="D29" t="s">
        <v>20</v>
      </c>
      <c r="E29">
        <v>54.715000000000003</v>
      </c>
      <c r="F29">
        <v>165.001</v>
      </c>
      <c r="G29">
        <v>52.2</v>
      </c>
      <c r="H29">
        <v>163.81899999999999</v>
      </c>
      <c r="I29">
        <v>69.599999999999994</v>
      </c>
      <c r="J29">
        <v>16.3</v>
      </c>
      <c r="K29">
        <v>16.399999999999999</v>
      </c>
      <c r="L29">
        <v>1.73</v>
      </c>
      <c r="M29">
        <v>70.986999999999995</v>
      </c>
      <c r="N29">
        <v>0.03</v>
      </c>
      <c r="O29">
        <v>68.400000000000006</v>
      </c>
      <c r="P29">
        <v>44</v>
      </c>
      <c r="Q29">
        <v>1.98</v>
      </c>
      <c r="R29">
        <v>0</v>
      </c>
      <c r="S29">
        <v>6.56</v>
      </c>
      <c r="T29">
        <v>8.9</v>
      </c>
      <c r="U29">
        <v>37.005229999999997</v>
      </c>
      <c r="V29">
        <v>-119.69970000000001</v>
      </c>
      <c r="W29">
        <v>155.19999999999999</v>
      </c>
      <c r="X29">
        <v>2.08</v>
      </c>
      <c r="Y29">
        <v>0</v>
      </c>
      <c r="Z29">
        <v>748.9</v>
      </c>
      <c r="AA29">
        <v>529.36</v>
      </c>
      <c r="AB29">
        <f t="shared" si="0"/>
        <v>365.54100000000005</v>
      </c>
    </row>
    <row r="30" spans="1:28" x14ac:dyDescent="0.3">
      <c r="A30" s="2">
        <v>44518</v>
      </c>
      <c r="B30" s="3">
        <v>0.54159722222222217</v>
      </c>
      <c r="C30">
        <v>0</v>
      </c>
      <c r="D30" t="s">
        <v>20</v>
      </c>
      <c r="E30">
        <v>53.704000000000001</v>
      </c>
      <c r="F30">
        <v>175.07900000000001</v>
      </c>
      <c r="G30">
        <v>53</v>
      </c>
      <c r="H30">
        <v>175.11699999999999</v>
      </c>
      <c r="I30">
        <v>71.7</v>
      </c>
      <c r="J30">
        <v>10.5</v>
      </c>
      <c r="K30">
        <v>10.6</v>
      </c>
      <c r="L30">
        <v>1.1299999999999999</v>
      </c>
      <c r="M30">
        <v>75.888000000000005</v>
      </c>
      <c r="N30">
        <v>0.03</v>
      </c>
      <c r="O30">
        <v>70.5</v>
      </c>
      <c r="P30">
        <v>46</v>
      </c>
      <c r="Q30">
        <v>0.92</v>
      </c>
      <c r="R30">
        <v>0</v>
      </c>
      <c r="S30">
        <v>6.56</v>
      </c>
      <c r="T30">
        <v>8.9</v>
      </c>
      <c r="U30">
        <v>37.005240000000001</v>
      </c>
      <c r="V30">
        <v>-119.69970000000001</v>
      </c>
      <c r="W30">
        <v>154.6</v>
      </c>
      <c r="X30">
        <v>2.08</v>
      </c>
      <c r="Y30">
        <v>0</v>
      </c>
      <c r="Z30">
        <v>748.9</v>
      </c>
      <c r="AA30">
        <v>529.36</v>
      </c>
      <c r="AB30">
        <f t="shared" si="0"/>
        <v>354.24300000000005</v>
      </c>
    </row>
    <row r="31" spans="1:28" x14ac:dyDescent="0.3">
      <c r="A31" s="2">
        <v>44518</v>
      </c>
      <c r="B31" s="3">
        <v>0.54192129629629626</v>
      </c>
      <c r="C31">
        <v>0</v>
      </c>
      <c r="D31" t="s">
        <v>20</v>
      </c>
      <c r="E31">
        <v>52.933999999999997</v>
      </c>
      <c r="F31">
        <v>184.93299999999999</v>
      </c>
      <c r="G31">
        <v>53.5</v>
      </c>
      <c r="H31">
        <v>184.06899999999999</v>
      </c>
      <c r="I31">
        <v>73.099999999999994</v>
      </c>
      <c r="J31">
        <v>10.1</v>
      </c>
      <c r="K31">
        <v>10.199999999999999</v>
      </c>
      <c r="L31">
        <v>1.1000000000000001</v>
      </c>
      <c r="M31">
        <v>79.772000000000006</v>
      </c>
      <c r="N31">
        <v>0.03</v>
      </c>
      <c r="O31">
        <v>71.900000000000006</v>
      </c>
      <c r="P31">
        <v>47</v>
      </c>
      <c r="Q31">
        <v>0.92</v>
      </c>
      <c r="R31">
        <v>0</v>
      </c>
      <c r="S31">
        <v>6.56</v>
      </c>
      <c r="T31">
        <v>8.6</v>
      </c>
      <c r="U31">
        <v>37.005240000000001</v>
      </c>
      <c r="V31">
        <v>-119.69970000000001</v>
      </c>
      <c r="W31">
        <v>153.69999999999999</v>
      </c>
      <c r="X31">
        <v>2.0699999999999998</v>
      </c>
      <c r="Y31">
        <v>0</v>
      </c>
      <c r="Z31">
        <v>749</v>
      </c>
      <c r="AA31">
        <v>529.36</v>
      </c>
      <c r="AB31">
        <f t="shared" si="0"/>
        <v>345.29100000000005</v>
      </c>
    </row>
    <row r="32" spans="1:28" x14ac:dyDescent="0.3">
      <c r="A32" s="2">
        <v>44518</v>
      </c>
      <c r="B32" s="3">
        <v>0.54214120370370367</v>
      </c>
      <c r="C32">
        <v>0</v>
      </c>
      <c r="D32" t="s">
        <v>20</v>
      </c>
      <c r="E32">
        <v>52.578000000000003</v>
      </c>
      <c r="F32">
        <v>194.92599999999999</v>
      </c>
      <c r="G32">
        <v>55.3</v>
      </c>
      <c r="H32">
        <v>194.065</v>
      </c>
      <c r="I32">
        <v>75.900000000000006</v>
      </c>
      <c r="J32">
        <v>5.9</v>
      </c>
      <c r="K32">
        <v>5.9</v>
      </c>
      <c r="L32">
        <v>0.64</v>
      </c>
      <c r="M32">
        <v>84.105999999999995</v>
      </c>
      <c r="N32">
        <v>0.03</v>
      </c>
      <c r="O32">
        <v>74.599999999999994</v>
      </c>
      <c r="P32">
        <v>48</v>
      </c>
      <c r="Q32">
        <v>0.92</v>
      </c>
      <c r="R32">
        <v>0</v>
      </c>
      <c r="S32">
        <v>6.54</v>
      </c>
      <c r="T32">
        <v>9.6999999999999993</v>
      </c>
      <c r="U32">
        <v>37.005249999999997</v>
      </c>
      <c r="V32">
        <v>-119.69970000000001</v>
      </c>
      <c r="W32">
        <v>154.5</v>
      </c>
      <c r="X32">
        <v>2.08</v>
      </c>
      <c r="Y32">
        <v>0</v>
      </c>
      <c r="Z32">
        <v>748.9</v>
      </c>
      <c r="AA32">
        <v>529.36</v>
      </c>
      <c r="AB32">
        <f t="shared" si="0"/>
        <v>335.29500000000002</v>
      </c>
    </row>
    <row r="33" spans="1:28" x14ac:dyDescent="0.3">
      <c r="A33" s="2">
        <v>44518</v>
      </c>
      <c r="B33" s="3">
        <v>0.54246527777777775</v>
      </c>
      <c r="C33">
        <v>0</v>
      </c>
      <c r="D33" t="s">
        <v>20</v>
      </c>
      <c r="E33">
        <v>52.369</v>
      </c>
      <c r="F33">
        <v>205.11500000000001</v>
      </c>
      <c r="G33">
        <v>57.9</v>
      </c>
      <c r="H33">
        <v>204.89099999999999</v>
      </c>
      <c r="I33">
        <v>79.8</v>
      </c>
      <c r="J33">
        <v>1.8</v>
      </c>
      <c r="K33">
        <v>1.9</v>
      </c>
      <c r="L33">
        <v>0.2</v>
      </c>
      <c r="M33">
        <v>88.801000000000002</v>
      </c>
      <c r="N33">
        <v>0.04</v>
      </c>
      <c r="O33">
        <v>78.400000000000006</v>
      </c>
      <c r="P33">
        <v>51</v>
      </c>
      <c r="Q33">
        <v>5.22</v>
      </c>
      <c r="R33">
        <v>0</v>
      </c>
      <c r="S33">
        <v>6.55</v>
      </c>
      <c r="T33">
        <v>9.3000000000000007</v>
      </c>
      <c r="U33">
        <v>37.005249999999997</v>
      </c>
      <c r="V33">
        <v>-119.69970000000001</v>
      </c>
      <c r="W33">
        <v>155.5</v>
      </c>
      <c r="X33">
        <v>2.08</v>
      </c>
      <c r="Y33">
        <v>0</v>
      </c>
      <c r="Z33">
        <v>748.9</v>
      </c>
      <c r="AA33">
        <v>529.36</v>
      </c>
      <c r="AB33">
        <f t="shared" si="0"/>
        <v>324.46900000000005</v>
      </c>
    </row>
    <row r="34" spans="1:28" x14ac:dyDescent="0.3">
      <c r="A34" s="2">
        <v>44518</v>
      </c>
      <c r="B34" s="3">
        <v>0.54326388888888888</v>
      </c>
      <c r="C34">
        <v>0</v>
      </c>
      <c r="D34" t="s">
        <v>20</v>
      </c>
      <c r="E34">
        <v>52.359000000000002</v>
      </c>
      <c r="F34">
        <v>209.917</v>
      </c>
      <c r="G34">
        <v>61.6</v>
      </c>
      <c r="H34">
        <v>210.51900000000001</v>
      </c>
      <c r="I34">
        <v>84.8</v>
      </c>
      <c r="J34">
        <v>0.9</v>
      </c>
      <c r="K34">
        <v>0.9</v>
      </c>
      <c r="L34">
        <v>0.1</v>
      </c>
      <c r="M34">
        <v>91.24</v>
      </c>
      <c r="N34">
        <v>0.04</v>
      </c>
      <c r="O34">
        <v>83.4</v>
      </c>
      <c r="P34">
        <v>54</v>
      </c>
      <c r="Q34">
        <v>1234.43</v>
      </c>
      <c r="R34">
        <v>0</v>
      </c>
      <c r="S34">
        <v>7.23</v>
      </c>
      <c r="T34">
        <v>-28.1</v>
      </c>
      <c r="U34">
        <v>37.00526</v>
      </c>
      <c r="V34">
        <v>-119.69970000000001</v>
      </c>
      <c r="W34">
        <v>154.19999999999999</v>
      </c>
      <c r="X34">
        <v>2.06</v>
      </c>
      <c r="Y34">
        <v>0</v>
      </c>
      <c r="Z34">
        <v>748.9</v>
      </c>
      <c r="AA34">
        <v>529.36</v>
      </c>
      <c r="AB34">
        <f t="shared" si="0"/>
        <v>318.84100000000001</v>
      </c>
    </row>
  </sheetData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93DA-E004-41DE-BD84-4B8B596BDB25}">
  <sheetPr codeName="Sheet85"/>
  <dimension ref="A1:AH39"/>
  <sheetViews>
    <sheetView topLeftCell="K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0.50842592592592595</v>
      </c>
      <c r="C2">
        <v>0</v>
      </c>
      <c r="D2" t="s">
        <v>20</v>
      </c>
      <c r="E2">
        <v>54.62</v>
      </c>
      <c r="F2">
        <v>1.0009999999999999</v>
      </c>
      <c r="G2">
        <v>40.299999999999997</v>
      </c>
      <c r="H2">
        <v>0.74399999999999999</v>
      </c>
      <c r="I2">
        <v>53.8</v>
      </c>
      <c r="J2">
        <v>100.2</v>
      </c>
      <c r="K2">
        <v>100.4</v>
      </c>
      <c r="L2">
        <v>10.66</v>
      </c>
      <c r="M2">
        <v>0.32300000000000001</v>
      </c>
      <c r="N2">
        <v>0.02</v>
      </c>
      <c r="O2">
        <v>52.9</v>
      </c>
      <c r="P2">
        <v>34</v>
      </c>
      <c r="Q2">
        <v>37.00508</v>
      </c>
      <c r="R2">
        <v>-119.69970000000001</v>
      </c>
      <c r="S2">
        <v>156.6</v>
      </c>
      <c r="T2">
        <v>2.95</v>
      </c>
      <c r="U2">
        <v>0</v>
      </c>
      <c r="V2">
        <v>753.2</v>
      </c>
      <c r="W2">
        <v>527.88</v>
      </c>
      <c r="X2">
        <v>593.84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0.50863425925925931</v>
      </c>
      <c r="C3">
        <v>0</v>
      </c>
      <c r="D3" t="s">
        <v>20</v>
      </c>
      <c r="E3">
        <v>54.345999999999997</v>
      </c>
      <c r="F3">
        <v>3.9689999999999999</v>
      </c>
      <c r="G3">
        <v>40.200000000000003</v>
      </c>
      <c r="H3">
        <v>4.2080000000000002</v>
      </c>
      <c r="I3">
        <v>53.8</v>
      </c>
      <c r="J3">
        <v>99.2</v>
      </c>
      <c r="K3">
        <v>99.4</v>
      </c>
      <c r="L3">
        <v>10.6</v>
      </c>
      <c r="M3">
        <v>1.823</v>
      </c>
      <c r="N3">
        <v>0.02</v>
      </c>
      <c r="O3">
        <v>52.9</v>
      </c>
      <c r="P3">
        <v>34</v>
      </c>
      <c r="Q3">
        <v>37.005090000000003</v>
      </c>
      <c r="R3">
        <v>-119.6998</v>
      </c>
      <c r="S3">
        <v>157.1</v>
      </c>
      <c r="T3">
        <v>2.94</v>
      </c>
      <c r="U3">
        <v>0</v>
      </c>
      <c r="V3">
        <v>753.2</v>
      </c>
      <c r="W3">
        <v>527.88</v>
      </c>
      <c r="X3">
        <f t="shared" ref="X3:X39" si="0">W3-H3</f>
        <v>523.67200000000003</v>
      </c>
    </row>
    <row r="4" spans="1:34" x14ac:dyDescent="0.3">
      <c r="A4" s="2">
        <v>44574</v>
      </c>
      <c r="B4" s="3">
        <v>0.50884259259259257</v>
      </c>
      <c r="C4">
        <v>0</v>
      </c>
      <c r="D4" t="s">
        <v>20</v>
      </c>
      <c r="E4">
        <v>54.3</v>
      </c>
      <c r="F4">
        <v>7.0110000000000001</v>
      </c>
      <c r="G4">
        <v>40.1</v>
      </c>
      <c r="H4">
        <v>6.7249999999999996</v>
      </c>
      <c r="I4">
        <v>53.8</v>
      </c>
      <c r="J4">
        <v>98.6</v>
      </c>
      <c r="K4">
        <v>98.8</v>
      </c>
      <c r="L4">
        <v>10.54</v>
      </c>
      <c r="M4">
        <v>2.9140000000000001</v>
      </c>
      <c r="N4">
        <v>0.02</v>
      </c>
      <c r="O4">
        <v>52.9</v>
      </c>
      <c r="P4">
        <v>34</v>
      </c>
      <c r="Q4">
        <v>37.005090000000003</v>
      </c>
      <c r="R4">
        <v>-119.6998</v>
      </c>
      <c r="S4">
        <v>157.4</v>
      </c>
      <c r="T4">
        <v>2.94</v>
      </c>
      <c r="U4">
        <v>0</v>
      </c>
      <c r="V4">
        <v>753.1</v>
      </c>
      <c r="W4">
        <v>527.88</v>
      </c>
      <c r="X4">
        <f t="shared" si="0"/>
        <v>521.15499999999997</v>
      </c>
    </row>
    <row r="5" spans="1:34" x14ac:dyDescent="0.3">
      <c r="A5" s="2">
        <v>44574</v>
      </c>
      <c r="B5" s="3">
        <v>0.50900462962962967</v>
      </c>
      <c r="C5">
        <v>0</v>
      </c>
      <c r="D5" t="s">
        <v>20</v>
      </c>
      <c r="E5">
        <v>54.237000000000002</v>
      </c>
      <c r="F5">
        <v>9.9979999999999993</v>
      </c>
      <c r="G5">
        <v>40.1</v>
      </c>
      <c r="H5">
        <v>9.9359999999999999</v>
      </c>
      <c r="I5">
        <v>53.8</v>
      </c>
      <c r="J5">
        <v>97.8</v>
      </c>
      <c r="K5">
        <v>98</v>
      </c>
      <c r="L5">
        <v>10.46</v>
      </c>
      <c r="M5">
        <v>4.3049999999999997</v>
      </c>
      <c r="N5">
        <v>0.02</v>
      </c>
      <c r="O5">
        <v>52.9</v>
      </c>
      <c r="P5">
        <v>34</v>
      </c>
      <c r="Q5">
        <v>37.005099999999999</v>
      </c>
      <c r="R5">
        <v>-119.6998</v>
      </c>
      <c r="S5">
        <v>157.5</v>
      </c>
      <c r="T5">
        <v>2.94</v>
      </c>
      <c r="U5">
        <v>0</v>
      </c>
      <c r="V5">
        <v>753.1</v>
      </c>
      <c r="W5">
        <v>527.88</v>
      </c>
      <c r="X5">
        <f t="shared" si="0"/>
        <v>517.94399999999996</v>
      </c>
    </row>
    <row r="6" spans="1:34" x14ac:dyDescent="0.3">
      <c r="A6" s="2">
        <v>44574</v>
      </c>
      <c r="B6" s="3">
        <v>0.50920138888888888</v>
      </c>
      <c r="C6">
        <v>0</v>
      </c>
      <c r="D6" t="s">
        <v>20</v>
      </c>
      <c r="E6">
        <v>54.173999999999999</v>
      </c>
      <c r="F6">
        <v>13.015000000000001</v>
      </c>
      <c r="G6">
        <v>40.1</v>
      </c>
      <c r="H6">
        <v>11.398</v>
      </c>
      <c r="I6">
        <v>53.8</v>
      </c>
      <c r="J6">
        <v>96.7</v>
      </c>
      <c r="K6">
        <v>96.9</v>
      </c>
      <c r="L6">
        <v>10.35</v>
      </c>
      <c r="M6">
        <v>4.9390000000000001</v>
      </c>
      <c r="N6">
        <v>0.02</v>
      </c>
      <c r="O6">
        <v>52.9</v>
      </c>
      <c r="P6">
        <v>34</v>
      </c>
      <c r="Q6">
        <v>37.005099999999999</v>
      </c>
      <c r="R6">
        <v>-119.6998</v>
      </c>
      <c r="S6">
        <v>157.4</v>
      </c>
      <c r="T6">
        <v>2.93</v>
      </c>
      <c r="U6">
        <v>0</v>
      </c>
      <c r="V6">
        <v>753.2</v>
      </c>
      <c r="W6">
        <v>527.88</v>
      </c>
      <c r="X6">
        <f t="shared" si="0"/>
        <v>516.48199999999997</v>
      </c>
    </row>
    <row r="7" spans="1:34" x14ac:dyDescent="0.3">
      <c r="A7" s="2">
        <v>44574</v>
      </c>
      <c r="B7" s="3">
        <v>0.5093981481481481</v>
      </c>
      <c r="C7">
        <v>0</v>
      </c>
      <c r="D7" t="s">
        <v>20</v>
      </c>
      <c r="E7">
        <v>54.161000000000001</v>
      </c>
      <c r="F7">
        <v>15.978999999999999</v>
      </c>
      <c r="G7">
        <v>40.1</v>
      </c>
      <c r="H7">
        <v>16.007000000000001</v>
      </c>
      <c r="I7">
        <v>53.8</v>
      </c>
      <c r="J7">
        <v>96</v>
      </c>
      <c r="K7">
        <v>96.2</v>
      </c>
      <c r="L7">
        <v>10.28</v>
      </c>
      <c r="M7">
        <v>6.9359999999999999</v>
      </c>
      <c r="N7">
        <v>0.02</v>
      </c>
      <c r="O7">
        <v>52.9</v>
      </c>
      <c r="P7">
        <v>34</v>
      </c>
      <c r="Q7">
        <v>37.005099999999999</v>
      </c>
      <c r="R7">
        <v>-119.6998</v>
      </c>
      <c r="S7">
        <v>158.19999999999999</v>
      </c>
      <c r="T7">
        <v>2.93</v>
      </c>
      <c r="U7">
        <v>0</v>
      </c>
      <c r="V7">
        <v>753.1</v>
      </c>
      <c r="W7">
        <v>527.88</v>
      </c>
      <c r="X7">
        <f t="shared" si="0"/>
        <v>511.87299999999999</v>
      </c>
    </row>
    <row r="8" spans="1:34" x14ac:dyDescent="0.3">
      <c r="A8" s="2">
        <v>44574</v>
      </c>
      <c r="B8" s="3">
        <v>0.50958333333333339</v>
      </c>
      <c r="C8">
        <v>0</v>
      </c>
      <c r="D8" t="s">
        <v>20</v>
      </c>
      <c r="E8">
        <v>54.143000000000001</v>
      </c>
      <c r="F8">
        <v>18.986000000000001</v>
      </c>
      <c r="G8">
        <v>40.1</v>
      </c>
      <c r="H8">
        <v>18.975999999999999</v>
      </c>
      <c r="I8">
        <v>53.8</v>
      </c>
      <c r="J8">
        <v>95.6</v>
      </c>
      <c r="K8">
        <v>95.8</v>
      </c>
      <c r="L8">
        <v>10.23</v>
      </c>
      <c r="M8">
        <v>8.2219999999999995</v>
      </c>
      <c r="N8">
        <v>0.02</v>
      </c>
      <c r="O8">
        <v>52.9</v>
      </c>
      <c r="P8">
        <v>34</v>
      </c>
      <c r="Q8">
        <v>37.005119999999998</v>
      </c>
      <c r="R8">
        <v>-119.6998</v>
      </c>
      <c r="S8">
        <v>157.6</v>
      </c>
      <c r="T8">
        <v>2.93</v>
      </c>
      <c r="U8">
        <v>0</v>
      </c>
      <c r="V8">
        <v>753.1</v>
      </c>
      <c r="W8">
        <v>527.88</v>
      </c>
      <c r="X8">
        <f t="shared" si="0"/>
        <v>508.904</v>
      </c>
    </row>
    <row r="9" spans="1:34" x14ac:dyDescent="0.3">
      <c r="A9" s="2">
        <v>44574</v>
      </c>
      <c r="B9" s="3">
        <v>0.50976851851851845</v>
      </c>
      <c r="C9">
        <v>0</v>
      </c>
      <c r="D9" t="s">
        <v>20</v>
      </c>
      <c r="E9">
        <v>54.128999999999998</v>
      </c>
      <c r="F9">
        <v>22.052</v>
      </c>
      <c r="G9">
        <v>40.1</v>
      </c>
      <c r="H9">
        <v>21.902999999999999</v>
      </c>
      <c r="I9">
        <v>53.9</v>
      </c>
      <c r="J9">
        <v>95.2</v>
      </c>
      <c r="K9">
        <v>95.4</v>
      </c>
      <c r="L9">
        <v>10.19</v>
      </c>
      <c r="M9">
        <v>9.49</v>
      </c>
      <c r="N9">
        <v>0.02</v>
      </c>
      <c r="O9">
        <v>52.9</v>
      </c>
      <c r="P9">
        <v>34</v>
      </c>
      <c r="Q9">
        <v>37.005119999999998</v>
      </c>
      <c r="R9">
        <v>-119.6998</v>
      </c>
      <c r="S9">
        <v>157.30000000000001</v>
      </c>
      <c r="T9">
        <v>2.93</v>
      </c>
      <c r="U9">
        <v>0</v>
      </c>
      <c r="V9">
        <v>753.2</v>
      </c>
      <c r="W9">
        <v>527.88</v>
      </c>
      <c r="X9">
        <f t="shared" si="0"/>
        <v>505.97699999999998</v>
      </c>
    </row>
    <row r="10" spans="1:34" x14ac:dyDescent="0.3">
      <c r="A10" s="2">
        <v>44574</v>
      </c>
      <c r="B10" s="3">
        <v>0.50991898148148151</v>
      </c>
      <c r="C10">
        <v>0</v>
      </c>
      <c r="D10" t="s">
        <v>20</v>
      </c>
      <c r="E10">
        <v>54.12</v>
      </c>
      <c r="F10">
        <v>24.992000000000001</v>
      </c>
      <c r="G10">
        <v>40.1</v>
      </c>
      <c r="H10">
        <v>24.978999999999999</v>
      </c>
      <c r="I10">
        <v>53.9</v>
      </c>
      <c r="J10">
        <v>95</v>
      </c>
      <c r="K10">
        <v>95.2</v>
      </c>
      <c r="L10">
        <v>10.17</v>
      </c>
      <c r="M10">
        <v>10.823</v>
      </c>
      <c r="N10">
        <v>0.02</v>
      </c>
      <c r="O10">
        <v>52.9</v>
      </c>
      <c r="P10">
        <v>34</v>
      </c>
      <c r="Q10">
        <v>37.005130000000001</v>
      </c>
      <c r="R10">
        <v>-119.6998</v>
      </c>
      <c r="S10">
        <v>156.9</v>
      </c>
      <c r="T10">
        <v>2.93</v>
      </c>
      <c r="U10">
        <v>0</v>
      </c>
      <c r="V10">
        <v>753</v>
      </c>
      <c r="W10">
        <v>527.88</v>
      </c>
      <c r="X10">
        <f t="shared" si="0"/>
        <v>502.90100000000001</v>
      </c>
    </row>
    <row r="11" spans="1:34" x14ac:dyDescent="0.3">
      <c r="A11" s="2">
        <v>44574</v>
      </c>
      <c r="B11" s="3">
        <v>0.51006944444444446</v>
      </c>
      <c r="C11">
        <v>0</v>
      </c>
      <c r="D11" t="s">
        <v>20</v>
      </c>
      <c r="E11">
        <v>54.113999999999997</v>
      </c>
      <c r="F11">
        <v>28.061</v>
      </c>
      <c r="G11">
        <v>40.1</v>
      </c>
      <c r="H11">
        <v>28.058</v>
      </c>
      <c r="I11">
        <v>53.9</v>
      </c>
      <c r="J11">
        <v>94.9</v>
      </c>
      <c r="K11">
        <v>95.1</v>
      </c>
      <c r="L11">
        <v>10.16</v>
      </c>
      <c r="M11">
        <v>12.157</v>
      </c>
      <c r="N11">
        <v>0.02</v>
      </c>
      <c r="O11">
        <v>53</v>
      </c>
      <c r="P11">
        <v>34</v>
      </c>
      <c r="Q11">
        <v>37.005139999999997</v>
      </c>
      <c r="R11">
        <v>-119.6998</v>
      </c>
      <c r="S11">
        <v>156.6</v>
      </c>
      <c r="T11">
        <v>2.92</v>
      </c>
      <c r="U11">
        <v>0</v>
      </c>
      <c r="V11">
        <v>753.1</v>
      </c>
      <c r="W11">
        <v>527.88</v>
      </c>
      <c r="X11">
        <f t="shared" si="0"/>
        <v>499.822</v>
      </c>
    </row>
    <row r="12" spans="1:34" x14ac:dyDescent="0.3">
      <c r="A12" s="2">
        <v>44574</v>
      </c>
      <c r="B12" s="3">
        <v>0.51023148148148145</v>
      </c>
      <c r="C12">
        <v>0</v>
      </c>
      <c r="D12" t="s">
        <v>20</v>
      </c>
      <c r="E12">
        <v>54.103000000000002</v>
      </c>
      <c r="F12">
        <v>30.975999999999999</v>
      </c>
      <c r="G12">
        <v>40.1</v>
      </c>
      <c r="H12">
        <v>30.905999999999999</v>
      </c>
      <c r="I12">
        <v>53.9</v>
      </c>
      <c r="J12">
        <v>94.8</v>
      </c>
      <c r="K12">
        <v>94.9</v>
      </c>
      <c r="L12">
        <v>10.15</v>
      </c>
      <c r="M12">
        <v>13.391</v>
      </c>
      <c r="N12">
        <v>0.02</v>
      </c>
      <c r="O12">
        <v>53</v>
      </c>
      <c r="P12">
        <v>34</v>
      </c>
      <c r="Q12">
        <v>37.00515</v>
      </c>
      <c r="R12">
        <v>-119.6998</v>
      </c>
      <c r="S12">
        <v>156.5</v>
      </c>
      <c r="T12">
        <v>2.91</v>
      </c>
      <c r="U12">
        <v>0</v>
      </c>
      <c r="V12">
        <v>753.1</v>
      </c>
      <c r="W12">
        <v>527.88</v>
      </c>
      <c r="X12">
        <f t="shared" si="0"/>
        <v>496.97399999999999</v>
      </c>
    </row>
    <row r="13" spans="1:34" x14ac:dyDescent="0.3">
      <c r="A13" s="2">
        <v>44574</v>
      </c>
      <c r="B13" s="3">
        <v>0.51040509259259259</v>
      </c>
      <c r="C13">
        <v>0</v>
      </c>
      <c r="D13" t="s">
        <v>20</v>
      </c>
      <c r="E13">
        <v>54.091000000000001</v>
      </c>
      <c r="F13">
        <v>33.999000000000002</v>
      </c>
      <c r="G13">
        <v>40.1</v>
      </c>
      <c r="H13">
        <v>33.948</v>
      </c>
      <c r="I13">
        <v>53.9</v>
      </c>
      <c r="J13">
        <v>94.6</v>
      </c>
      <c r="K13">
        <v>94.8</v>
      </c>
      <c r="L13">
        <v>10.14</v>
      </c>
      <c r="M13">
        <v>14.71</v>
      </c>
      <c r="N13">
        <v>0.02</v>
      </c>
      <c r="O13">
        <v>53</v>
      </c>
      <c r="P13">
        <v>34</v>
      </c>
      <c r="Q13">
        <v>37.005159999999997</v>
      </c>
      <c r="R13">
        <v>-119.6998</v>
      </c>
      <c r="S13">
        <v>156</v>
      </c>
      <c r="T13">
        <v>2.93</v>
      </c>
      <c r="U13">
        <v>0</v>
      </c>
      <c r="V13">
        <v>753</v>
      </c>
      <c r="W13">
        <v>527.88</v>
      </c>
      <c r="X13">
        <f t="shared" si="0"/>
        <v>493.93200000000002</v>
      </c>
    </row>
    <row r="14" spans="1:34" x14ac:dyDescent="0.3">
      <c r="A14" s="2">
        <v>44574</v>
      </c>
      <c r="B14" s="3">
        <v>0.51065972222222222</v>
      </c>
      <c r="C14">
        <v>0</v>
      </c>
      <c r="D14" t="s">
        <v>20</v>
      </c>
      <c r="E14">
        <v>54.067999999999998</v>
      </c>
      <c r="F14">
        <v>36.954999999999998</v>
      </c>
      <c r="G14">
        <v>40.1</v>
      </c>
      <c r="H14">
        <v>36.749000000000002</v>
      </c>
      <c r="I14">
        <v>53.9</v>
      </c>
      <c r="J14">
        <v>94.5</v>
      </c>
      <c r="K14">
        <v>94.7</v>
      </c>
      <c r="L14">
        <v>10.119999999999999</v>
      </c>
      <c r="M14">
        <v>15.923999999999999</v>
      </c>
      <c r="N14">
        <v>0.02</v>
      </c>
      <c r="O14">
        <v>53</v>
      </c>
      <c r="P14">
        <v>34</v>
      </c>
      <c r="Q14">
        <v>37.00517</v>
      </c>
      <c r="R14">
        <v>-119.6998</v>
      </c>
      <c r="S14">
        <v>155.69999999999999</v>
      </c>
      <c r="T14">
        <v>2.93</v>
      </c>
      <c r="U14">
        <v>0</v>
      </c>
      <c r="V14">
        <v>753.1</v>
      </c>
      <c r="W14">
        <v>527.88</v>
      </c>
      <c r="X14">
        <f t="shared" si="0"/>
        <v>491.13099999999997</v>
      </c>
    </row>
    <row r="15" spans="1:34" x14ac:dyDescent="0.3">
      <c r="A15" s="2">
        <v>44574</v>
      </c>
      <c r="B15" s="3">
        <v>0.5108449074074074</v>
      </c>
      <c r="C15">
        <v>0</v>
      </c>
      <c r="D15" t="s">
        <v>20</v>
      </c>
      <c r="E15">
        <v>54.061999999999998</v>
      </c>
      <c r="F15">
        <v>40.061</v>
      </c>
      <c r="G15">
        <v>40.1</v>
      </c>
      <c r="H15">
        <v>39.941000000000003</v>
      </c>
      <c r="I15">
        <v>53.9</v>
      </c>
      <c r="J15">
        <v>94.5</v>
      </c>
      <c r="K15">
        <v>94.7</v>
      </c>
      <c r="L15">
        <v>10.119999999999999</v>
      </c>
      <c r="M15">
        <v>17.306999999999999</v>
      </c>
      <c r="N15">
        <v>0.02</v>
      </c>
      <c r="O15">
        <v>53</v>
      </c>
      <c r="P15">
        <v>34</v>
      </c>
      <c r="Q15">
        <v>37.005180000000003</v>
      </c>
      <c r="R15">
        <v>-119.6998</v>
      </c>
      <c r="S15">
        <v>154.9</v>
      </c>
      <c r="T15">
        <v>2.93</v>
      </c>
      <c r="U15">
        <v>0</v>
      </c>
      <c r="V15">
        <v>753</v>
      </c>
      <c r="W15">
        <v>527.88</v>
      </c>
      <c r="X15">
        <f t="shared" si="0"/>
        <v>487.93899999999996</v>
      </c>
    </row>
    <row r="16" spans="1:34" x14ac:dyDescent="0.3">
      <c r="A16" s="2">
        <v>44574</v>
      </c>
      <c r="B16" s="3">
        <v>0.51108796296296299</v>
      </c>
      <c r="C16">
        <v>0</v>
      </c>
      <c r="D16" t="s">
        <v>20</v>
      </c>
      <c r="E16">
        <v>54.058</v>
      </c>
      <c r="F16">
        <v>42.988</v>
      </c>
      <c r="G16">
        <v>40.1</v>
      </c>
      <c r="H16">
        <v>42.808</v>
      </c>
      <c r="I16">
        <v>53.9</v>
      </c>
      <c r="J16">
        <v>94.5</v>
      </c>
      <c r="K16">
        <v>94.7</v>
      </c>
      <c r="L16">
        <v>10.130000000000001</v>
      </c>
      <c r="M16">
        <v>18.548999999999999</v>
      </c>
      <c r="N16">
        <v>0.02</v>
      </c>
      <c r="O16">
        <v>53</v>
      </c>
      <c r="P16">
        <v>34</v>
      </c>
      <c r="Q16">
        <v>37.005180000000003</v>
      </c>
      <c r="R16">
        <v>-119.6999</v>
      </c>
      <c r="S16">
        <v>155.9</v>
      </c>
      <c r="T16">
        <v>2.92</v>
      </c>
      <c r="U16">
        <v>0</v>
      </c>
      <c r="V16">
        <v>753</v>
      </c>
      <c r="W16">
        <v>527.88</v>
      </c>
      <c r="X16">
        <f t="shared" si="0"/>
        <v>485.072</v>
      </c>
    </row>
    <row r="17" spans="1:24" x14ac:dyDescent="0.3">
      <c r="A17" s="2">
        <v>44574</v>
      </c>
      <c r="B17" s="3">
        <v>0.5113078703703704</v>
      </c>
      <c r="C17">
        <v>0</v>
      </c>
      <c r="D17" t="s">
        <v>20</v>
      </c>
      <c r="E17">
        <v>54.058</v>
      </c>
      <c r="F17">
        <v>45.957000000000001</v>
      </c>
      <c r="G17">
        <v>40.1</v>
      </c>
      <c r="H17">
        <v>45.921999999999997</v>
      </c>
      <c r="I17">
        <v>53.9</v>
      </c>
      <c r="J17">
        <v>94.5</v>
      </c>
      <c r="K17">
        <v>94.7</v>
      </c>
      <c r="L17">
        <v>10.130000000000001</v>
      </c>
      <c r="M17">
        <v>19.898</v>
      </c>
      <c r="N17">
        <v>0.02</v>
      </c>
      <c r="O17">
        <v>53</v>
      </c>
      <c r="P17">
        <v>34</v>
      </c>
      <c r="Q17">
        <v>37.005180000000003</v>
      </c>
      <c r="R17">
        <v>-119.6999</v>
      </c>
      <c r="S17">
        <v>156.1</v>
      </c>
      <c r="T17">
        <v>2.93</v>
      </c>
      <c r="U17">
        <v>0</v>
      </c>
      <c r="V17">
        <v>753</v>
      </c>
      <c r="W17">
        <v>527.88</v>
      </c>
      <c r="X17">
        <f t="shared" si="0"/>
        <v>481.95799999999997</v>
      </c>
    </row>
    <row r="18" spans="1:24" x14ac:dyDescent="0.3">
      <c r="A18" s="2">
        <v>44574</v>
      </c>
      <c r="B18" s="3">
        <v>0.51146990740740739</v>
      </c>
      <c r="C18">
        <v>0</v>
      </c>
      <c r="D18" t="s">
        <v>20</v>
      </c>
      <c r="E18">
        <v>54.051000000000002</v>
      </c>
      <c r="F18">
        <v>48.862000000000002</v>
      </c>
      <c r="G18">
        <v>40.1</v>
      </c>
      <c r="H18">
        <v>48.844999999999999</v>
      </c>
      <c r="I18">
        <v>54</v>
      </c>
      <c r="J18">
        <v>94.6</v>
      </c>
      <c r="K18">
        <v>94.7</v>
      </c>
      <c r="L18">
        <v>10.130000000000001</v>
      </c>
      <c r="M18">
        <v>21.164999999999999</v>
      </c>
      <c r="N18">
        <v>0.02</v>
      </c>
      <c r="O18">
        <v>53</v>
      </c>
      <c r="P18">
        <v>34</v>
      </c>
      <c r="Q18">
        <v>37.005180000000003</v>
      </c>
      <c r="R18">
        <v>-119.6999</v>
      </c>
      <c r="S18">
        <v>156.5</v>
      </c>
      <c r="T18">
        <v>2.92</v>
      </c>
      <c r="U18">
        <v>0</v>
      </c>
      <c r="V18">
        <v>753</v>
      </c>
      <c r="W18">
        <v>527.88</v>
      </c>
      <c r="X18">
        <f t="shared" si="0"/>
        <v>479.03499999999997</v>
      </c>
    </row>
    <row r="19" spans="1:24" x14ac:dyDescent="0.3">
      <c r="A19" s="2">
        <v>44574</v>
      </c>
      <c r="B19" s="3">
        <v>0.51167824074074075</v>
      </c>
      <c r="C19">
        <v>0</v>
      </c>
      <c r="D19" t="s">
        <v>20</v>
      </c>
      <c r="E19">
        <v>53.973999999999997</v>
      </c>
      <c r="F19">
        <v>52.030999999999999</v>
      </c>
      <c r="G19">
        <v>40.200000000000003</v>
      </c>
      <c r="H19">
        <v>51.908000000000001</v>
      </c>
      <c r="I19">
        <v>54.1</v>
      </c>
      <c r="J19">
        <v>94.1</v>
      </c>
      <c r="K19">
        <v>94.3</v>
      </c>
      <c r="L19">
        <v>10.09</v>
      </c>
      <c r="M19">
        <v>22.492000000000001</v>
      </c>
      <c r="N19">
        <v>0.02</v>
      </c>
      <c r="O19">
        <v>53.2</v>
      </c>
      <c r="P19">
        <v>35</v>
      </c>
      <c r="Q19">
        <v>37.005180000000003</v>
      </c>
      <c r="R19">
        <v>-119.6999</v>
      </c>
      <c r="S19">
        <v>156.80000000000001</v>
      </c>
      <c r="T19">
        <v>2.92</v>
      </c>
      <c r="U19">
        <v>0</v>
      </c>
      <c r="V19">
        <v>753</v>
      </c>
      <c r="W19">
        <v>527.88</v>
      </c>
      <c r="X19">
        <f t="shared" si="0"/>
        <v>475.97199999999998</v>
      </c>
    </row>
    <row r="20" spans="1:24" x14ac:dyDescent="0.3">
      <c r="A20" s="2">
        <v>44574</v>
      </c>
      <c r="B20" s="3">
        <v>0.51195601851851846</v>
      </c>
      <c r="C20">
        <v>0</v>
      </c>
      <c r="D20" t="s">
        <v>20</v>
      </c>
      <c r="E20">
        <v>53.962000000000003</v>
      </c>
      <c r="F20">
        <v>54.942999999999998</v>
      </c>
      <c r="G20">
        <v>40.299999999999997</v>
      </c>
      <c r="H20">
        <v>54.91</v>
      </c>
      <c r="I20">
        <v>54.2</v>
      </c>
      <c r="J20">
        <v>93.7</v>
      </c>
      <c r="K20">
        <v>93.9</v>
      </c>
      <c r="L20">
        <v>10.050000000000001</v>
      </c>
      <c r="M20">
        <v>23.792999999999999</v>
      </c>
      <c r="N20">
        <v>0.02</v>
      </c>
      <c r="O20">
        <v>53.3</v>
      </c>
      <c r="P20">
        <v>35</v>
      </c>
      <c r="Q20">
        <v>37.005180000000003</v>
      </c>
      <c r="R20">
        <v>-119.6999</v>
      </c>
      <c r="S20">
        <v>156.4</v>
      </c>
      <c r="T20">
        <v>2.92</v>
      </c>
      <c r="U20">
        <v>0</v>
      </c>
      <c r="V20">
        <v>752.9</v>
      </c>
      <c r="W20">
        <v>527.88</v>
      </c>
      <c r="X20">
        <f t="shared" si="0"/>
        <v>472.97</v>
      </c>
    </row>
    <row r="21" spans="1:24" x14ac:dyDescent="0.3">
      <c r="A21" s="2">
        <v>44574</v>
      </c>
      <c r="B21" s="3">
        <v>0.51210648148148141</v>
      </c>
      <c r="C21">
        <v>0</v>
      </c>
      <c r="D21" t="s">
        <v>20</v>
      </c>
      <c r="E21">
        <v>53.951999999999998</v>
      </c>
      <c r="F21">
        <v>58.039000000000001</v>
      </c>
      <c r="G21">
        <v>40.299999999999997</v>
      </c>
      <c r="H21">
        <v>58.051000000000002</v>
      </c>
      <c r="I21">
        <v>54.2</v>
      </c>
      <c r="J21">
        <v>93.6</v>
      </c>
      <c r="K21">
        <v>93.8</v>
      </c>
      <c r="L21">
        <v>10.039999999999999</v>
      </c>
      <c r="M21">
        <v>25.154</v>
      </c>
      <c r="N21">
        <v>0.02</v>
      </c>
      <c r="O21">
        <v>53.3</v>
      </c>
      <c r="P21">
        <v>35</v>
      </c>
      <c r="Q21">
        <v>37.005180000000003</v>
      </c>
      <c r="R21">
        <v>-119.6999</v>
      </c>
      <c r="S21">
        <v>156.6</v>
      </c>
      <c r="T21">
        <v>2.92</v>
      </c>
      <c r="U21">
        <v>0</v>
      </c>
      <c r="V21">
        <v>753.1</v>
      </c>
      <c r="W21">
        <v>527.88</v>
      </c>
      <c r="X21">
        <f t="shared" si="0"/>
        <v>469.82900000000001</v>
      </c>
    </row>
    <row r="22" spans="1:24" x14ac:dyDescent="0.3">
      <c r="A22" s="2">
        <v>44574</v>
      </c>
      <c r="B22" s="3">
        <v>0.51224537037037032</v>
      </c>
      <c r="C22">
        <v>0</v>
      </c>
      <c r="D22" t="s">
        <v>20</v>
      </c>
      <c r="E22">
        <v>53.939</v>
      </c>
      <c r="F22">
        <v>61.017000000000003</v>
      </c>
      <c r="G22">
        <v>40.299999999999997</v>
      </c>
      <c r="H22">
        <v>61.052</v>
      </c>
      <c r="I22">
        <v>54.2</v>
      </c>
      <c r="J22">
        <v>93.5</v>
      </c>
      <c r="K22">
        <v>93.6</v>
      </c>
      <c r="L22">
        <v>10.029999999999999</v>
      </c>
      <c r="M22">
        <v>26.454999999999998</v>
      </c>
      <c r="N22">
        <v>0.02</v>
      </c>
      <c r="O22">
        <v>53.3</v>
      </c>
      <c r="P22">
        <v>35</v>
      </c>
      <c r="Q22">
        <v>37.005180000000003</v>
      </c>
      <c r="R22">
        <v>-119.6999</v>
      </c>
      <c r="S22">
        <v>156.5</v>
      </c>
      <c r="T22">
        <v>2.92</v>
      </c>
      <c r="U22">
        <v>0</v>
      </c>
      <c r="V22">
        <v>753</v>
      </c>
      <c r="W22">
        <v>527.88</v>
      </c>
      <c r="X22">
        <f t="shared" si="0"/>
        <v>466.82799999999997</v>
      </c>
    </row>
    <row r="23" spans="1:24" x14ac:dyDescent="0.3">
      <c r="A23" s="2">
        <v>44574</v>
      </c>
      <c r="B23" s="3">
        <v>0.51244212962962965</v>
      </c>
      <c r="C23">
        <v>0</v>
      </c>
      <c r="D23" t="s">
        <v>20</v>
      </c>
      <c r="E23">
        <v>53.872</v>
      </c>
      <c r="F23">
        <v>63.991</v>
      </c>
      <c r="G23">
        <v>40.4</v>
      </c>
      <c r="H23">
        <v>62.972000000000001</v>
      </c>
      <c r="I23">
        <v>54.4</v>
      </c>
      <c r="J23">
        <v>93.1</v>
      </c>
      <c r="K23">
        <v>93.3</v>
      </c>
      <c r="L23">
        <v>10</v>
      </c>
      <c r="M23">
        <v>27.286999999999999</v>
      </c>
      <c r="N23">
        <v>0.02</v>
      </c>
      <c r="O23">
        <v>53.5</v>
      </c>
      <c r="P23">
        <v>35</v>
      </c>
      <c r="Q23">
        <v>37.005180000000003</v>
      </c>
      <c r="R23">
        <v>-119.6999</v>
      </c>
      <c r="S23">
        <v>157</v>
      </c>
      <c r="T23">
        <v>2.91</v>
      </c>
      <c r="U23">
        <v>0</v>
      </c>
      <c r="V23">
        <v>752.9</v>
      </c>
      <c r="W23">
        <v>527.88</v>
      </c>
      <c r="X23">
        <f t="shared" si="0"/>
        <v>464.90800000000002</v>
      </c>
    </row>
    <row r="24" spans="1:24" x14ac:dyDescent="0.3">
      <c r="A24" s="2">
        <v>44574</v>
      </c>
      <c r="B24" s="3">
        <v>0.5125925925925926</v>
      </c>
      <c r="C24">
        <v>0</v>
      </c>
      <c r="D24" t="s">
        <v>20</v>
      </c>
      <c r="E24">
        <v>53.625999999999998</v>
      </c>
      <c r="F24">
        <v>67.043000000000006</v>
      </c>
      <c r="G24">
        <v>40.799999999999997</v>
      </c>
      <c r="H24">
        <v>66.986000000000004</v>
      </c>
      <c r="I24">
        <v>55.2</v>
      </c>
      <c r="J24">
        <v>92.4</v>
      </c>
      <c r="K24">
        <v>92.6</v>
      </c>
      <c r="L24">
        <v>9.9499999999999993</v>
      </c>
      <c r="M24">
        <v>29.027000000000001</v>
      </c>
      <c r="N24">
        <v>0.02</v>
      </c>
      <c r="O24">
        <v>54.3</v>
      </c>
      <c r="P24">
        <v>35</v>
      </c>
      <c r="Q24">
        <v>37.005180000000003</v>
      </c>
      <c r="R24">
        <v>-119.6999</v>
      </c>
      <c r="S24">
        <v>157.4</v>
      </c>
      <c r="T24">
        <v>2.91</v>
      </c>
      <c r="U24">
        <v>0</v>
      </c>
      <c r="V24">
        <v>753</v>
      </c>
      <c r="W24">
        <v>527.88</v>
      </c>
      <c r="X24">
        <f t="shared" si="0"/>
        <v>460.89400000000001</v>
      </c>
    </row>
    <row r="25" spans="1:24" x14ac:dyDescent="0.3">
      <c r="A25" s="2">
        <v>44574</v>
      </c>
      <c r="B25" s="3">
        <v>0.51273148148148151</v>
      </c>
      <c r="C25">
        <v>0</v>
      </c>
      <c r="D25" t="s">
        <v>20</v>
      </c>
      <c r="E25">
        <v>52.896000000000001</v>
      </c>
      <c r="F25">
        <v>69.959999999999994</v>
      </c>
      <c r="G25">
        <v>42.7</v>
      </c>
      <c r="H25">
        <v>69.844999999999999</v>
      </c>
      <c r="I25">
        <v>58.4</v>
      </c>
      <c r="J25">
        <v>90.2</v>
      </c>
      <c r="K25">
        <v>90.4</v>
      </c>
      <c r="L25">
        <v>9.8000000000000007</v>
      </c>
      <c r="M25">
        <v>30.266999999999999</v>
      </c>
      <c r="N25">
        <v>0.03</v>
      </c>
      <c r="O25">
        <v>57.4</v>
      </c>
      <c r="P25">
        <v>37</v>
      </c>
      <c r="Q25">
        <v>37.005180000000003</v>
      </c>
      <c r="R25">
        <v>-119.7</v>
      </c>
      <c r="S25">
        <v>157.9</v>
      </c>
      <c r="T25">
        <v>2.89</v>
      </c>
      <c r="U25">
        <v>0</v>
      </c>
      <c r="V25">
        <v>753</v>
      </c>
      <c r="W25">
        <v>527.88</v>
      </c>
      <c r="X25">
        <f t="shared" si="0"/>
        <v>458.03499999999997</v>
      </c>
    </row>
    <row r="26" spans="1:24" x14ac:dyDescent="0.3">
      <c r="A26" s="2">
        <v>44574</v>
      </c>
      <c r="B26" s="3">
        <v>0.51297453703703699</v>
      </c>
      <c r="C26">
        <v>0</v>
      </c>
      <c r="D26" t="s">
        <v>20</v>
      </c>
      <c r="E26">
        <v>51.838000000000001</v>
      </c>
      <c r="F26">
        <v>79.918999999999997</v>
      </c>
      <c r="G26">
        <v>43.2</v>
      </c>
      <c r="H26">
        <v>79.138000000000005</v>
      </c>
      <c r="I26">
        <v>59.9</v>
      </c>
      <c r="J26">
        <v>89.3</v>
      </c>
      <c r="K26">
        <v>89.5</v>
      </c>
      <c r="L26">
        <v>9.84</v>
      </c>
      <c r="M26">
        <v>34.295999999999999</v>
      </c>
      <c r="N26">
        <v>0.03</v>
      </c>
      <c r="O26">
        <v>58.9</v>
      </c>
      <c r="P26">
        <v>38</v>
      </c>
      <c r="Q26">
        <v>37.00517</v>
      </c>
      <c r="R26">
        <v>-119.7</v>
      </c>
      <c r="S26">
        <v>158.30000000000001</v>
      </c>
      <c r="T26">
        <v>2.91</v>
      </c>
      <c r="U26">
        <v>0</v>
      </c>
      <c r="V26">
        <v>753</v>
      </c>
      <c r="W26">
        <v>527.88</v>
      </c>
      <c r="X26">
        <f t="shared" si="0"/>
        <v>448.74199999999996</v>
      </c>
    </row>
    <row r="27" spans="1:24" x14ac:dyDescent="0.3">
      <c r="A27" s="2">
        <v>44574</v>
      </c>
      <c r="B27" s="3">
        <v>0.51331018518518523</v>
      </c>
      <c r="C27">
        <v>0</v>
      </c>
      <c r="D27" t="s">
        <v>20</v>
      </c>
      <c r="E27">
        <v>51.24</v>
      </c>
      <c r="F27">
        <v>89.956000000000003</v>
      </c>
      <c r="G27">
        <v>43.1</v>
      </c>
      <c r="H27">
        <v>89.823999999999998</v>
      </c>
      <c r="I27">
        <v>60.4</v>
      </c>
      <c r="J27">
        <v>90.5</v>
      </c>
      <c r="K27">
        <v>90.7</v>
      </c>
      <c r="L27">
        <v>10.06</v>
      </c>
      <c r="M27">
        <v>38.929000000000002</v>
      </c>
      <c r="N27">
        <v>0.03</v>
      </c>
      <c r="O27">
        <v>59.3</v>
      </c>
      <c r="P27">
        <v>39</v>
      </c>
      <c r="Q27">
        <v>37.00517</v>
      </c>
      <c r="R27">
        <v>-119.7</v>
      </c>
      <c r="S27">
        <v>157.6</v>
      </c>
      <c r="T27">
        <v>2.91</v>
      </c>
      <c r="U27">
        <v>0</v>
      </c>
      <c r="V27">
        <v>753</v>
      </c>
      <c r="W27">
        <v>527.88</v>
      </c>
      <c r="X27">
        <f t="shared" si="0"/>
        <v>438.05599999999998</v>
      </c>
    </row>
    <row r="28" spans="1:24" x14ac:dyDescent="0.3">
      <c r="A28" s="2">
        <v>44574</v>
      </c>
      <c r="B28" s="3">
        <v>0.51363425925925921</v>
      </c>
      <c r="C28">
        <v>0</v>
      </c>
      <c r="D28" t="s">
        <v>20</v>
      </c>
      <c r="E28">
        <v>50.817999999999998</v>
      </c>
      <c r="F28">
        <v>99.879000000000005</v>
      </c>
      <c r="G28">
        <v>42.8</v>
      </c>
      <c r="H28">
        <v>99.816000000000003</v>
      </c>
      <c r="I28">
        <v>60.3</v>
      </c>
      <c r="J28">
        <v>90.8</v>
      </c>
      <c r="K28">
        <v>91</v>
      </c>
      <c r="L28">
        <v>10.14</v>
      </c>
      <c r="M28">
        <v>43.261000000000003</v>
      </c>
      <c r="N28">
        <v>0.03</v>
      </c>
      <c r="O28">
        <v>59.3</v>
      </c>
      <c r="P28">
        <v>39</v>
      </c>
      <c r="Q28">
        <v>37.00517</v>
      </c>
      <c r="R28">
        <v>-119.7</v>
      </c>
      <c r="S28">
        <v>157</v>
      </c>
      <c r="T28">
        <v>2.91</v>
      </c>
      <c r="U28">
        <v>0</v>
      </c>
      <c r="V28">
        <v>752.9</v>
      </c>
      <c r="W28">
        <v>527.88</v>
      </c>
      <c r="X28">
        <f t="shared" si="0"/>
        <v>428.06399999999996</v>
      </c>
    </row>
    <row r="29" spans="1:24" x14ac:dyDescent="0.3">
      <c r="A29" s="2">
        <v>44574</v>
      </c>
      <c r="B29" s="3">
        <v>0.51391203703703703</v>
      </c>
      <c r="C29">
        <v>0</v>
      </c>
      <c r="D29" t="s">
        <v>20</v>
      </c>
      <c r="E29">
        <v>50.274999999999999</v>
      </c>
      <c r="F29">
        <v>109.94</v>
      </c>
      <c r="G29">
        <v>43</v>
      </c>
      <c r="H29">
        <v>109.544</v>
      </c>
      <c r="I29">
        <v>61.1</v>
      </c>
      <c r="J29">
        <v>90</v>
      </c>
      <c r="K29">
        <v>90.2</v>
      </c>
      <c r="L29">
        <v>10.119999999999999</v>
      </c>
      <c r="M29">
        <v>47.478999999999999</v>
      </c>
      <c r="N29">
        <v>0.03</v>
      </c>
      <c r="O29">
        <v>60.1</v>
      </c>
      <c r="P29">
        <v>39</v>
      </c>
      <c r="Q29">
        <v>37.005159999999997</v>
      </c>
      <c r="R29">
        <v>-119.7</v>
      </c>
      <c r="S29">
        <v>157.30000000000001</v>
      </c>
      <c r="T29">
        <v>2.91</v>
      </c>
      <c r="U29">
        <v>0</v>
      </c>
      <c r="V29">
        <v>752.9</v>
      </c>
      <c r="W29">
        <v>527.88</v>
      </c>
      <c r="X29">
        <f t="shared" si="0"/>
        <v>418.33600000000001</v>
      </c>
    </row>
    <row r="30" spans="1:24" x14ac:dyDescent="0.3">
      <c r="A30" s="2">
        <v>44574</v>
      </c>
      <c r="B30" s="3">
        <v>0.51420138888888889</v>
      </c>
      <c r="C30">
        <v>0</v>
      </c>
      <c r="D30" t="s">
        <v>20</v>
      </c>
      <c r="E30">
        <v>50.064999999999998</v>
      </c>
      <c r="F30">
        <v>120.011</v>
      </c>
      <c r="G30">
        <v>44.8</v>
      </c>
      <c r="H30">
        <v>119.57299999999999</v>
      </c>
      <c r="I30">
        <v>63.8</v>
      </c>
      <c r="J30">
        <v>90</v>
      </c>
      <c r="K30">
        <v>90.2</v>
      </c>
      <c r="L30">
        <v>10.15</v>
      </c>
      <c r="M30">
        <v>51.826000000000001</v>
      </c>
      <c r="N30">
        <v>0.03</v>
      </c>
      <c r="O30">
        <v>62.7</v>
      </c>
      <c r="P30">
        <v>41</v>
      </c>
      <c r="Q30">
        <v>37.00517</v>
      </c>
      <c r="R30">
        <v>-119.7</v>
      </c>
      <c r="S30">
        <v>159.5</v>
      </c>
      <c r="T30">
        <v>2.9</v>
      </c>
      <c r="U30">
        <v>0</v>
      </c>
      <c r="V30">
        <v>752.9</v>
      </c>
      <c r="W30">
        <v>527.88</v>
      </c>
      <c r="X30">
        <f t="shared" si="0"/>
        <v>408.30700000000002</v>
      </c>
    </row>
    <row r="31" spans="1:24" x14ac:dyDescent="0.3">
      <c r="A31" s="2">
        <v>44574</v>
      </c>
      <c r="B31" s="3">
        <v>0.51446759259259256</v>
      </c>
      <c r="C31">
        <v>0</v>
      </c>
      <c r="D31" t="s">
        <v>20</v>
      </c>
      <c r="E31">
        <v>49.838999999999999</v>
      </c>
      <c r="F31">
        <v>129.99299999999999</v>
      </c>
      <c r="G31">
        <v>45.1</v>
      </c>
      <c r="H31">
        <v>128.89500000000001</v>
      </c>
      <c r="I31">
        <v>64.400000000000006</v>
      </c>
      <c r="J31">
        <v>90.7</v>
      </c>
      <c r="K31">
        <v>90.9</v>
      </c>
      <c r="L31">
        <v>10.26</v>
      </c>
      <c r="M31">
        <v>55.868000000000002</v>
      </c>
      <c r="N31">
        <v>0.03</v>
      </c>
      <c r="O31">
        <v>63.3</v>
      </c>
      <c r="P31">
        <v>41</v>
      </c>
      <c r="Q31">
        <v>37.00517</v>
      </c>
      <c r="R31">
        <v>-119.7</v>
      </c>
      <c r="S31">
        <v>159.30000000000001</v>
      </c>
      <c r="T31">
        <v>2.9</v>
      </c>
      <c r="U31">
        <v>0</v>
      </c>
      <c r="V31">
        <v>752.9</v>
      </c>
      <c r="W31">
        <v>527.88</v>
      </c>
      <c r="X31">
        <f t="shared" si="0"/>
        <v>398.98500000000001</v>
      </c>
    </row>
    <row r="32" spans="1:24" x14ac:dyDescent="0.3">
      <c r="A32" s="2">
        <v>44574</v>
      </c>
      <c r="B32" s="3">
        <v>0.51473379629629623</v>
      </c>
      <c r="C32">
        <v>0</v>
      </c>
      <c r="D32" t="s">
        <v>20</v>
      </c>
      <c r="E32">
        <v>49.618000000000002</v>
      </c>
      <c r="F32">
        <v>140.078</v>
      </c>
      <c r="G32">
        <v>45.3</v>
      </c>
      <c r="H32">
        <v>138.87799999999999</v>
      </c>
      <c r="I32">
        <v>65</v>
      </c>
      <c r="J32">
        <v>91.2</v>
      </c>
      <c r="K32">
        <v>91.4</v>
      </c>
      <c r="L32">
        <v>10.35</v>
      </c>
      <c r="M32">
        <v>60.195999999999998</v>
      </c>
      <c r="N32">
        <v>0.03</v>
      </c>
      <c r="O32">
        <v>63.8</v>
      </c>
      <c r="P32">
        <v>41</v>
      </c>
      <c r="Q32">
        <v>37.00517</v>
      </c>
      <c r="R32">
        <v>-119.7</v>
      </c>
      <c r="S32">
        <v>159.19999999999999</v>
      </c>
      <c r="T32">
        <v>2.9</v>
      </c>
      <c r="U32">
        <v>0</v>
      </c>
      <c r="V32">
        <v>752.9</v>
      </c>
      <c r="W32">
        <v>527.88</v>
      </c>
      <c r="X32">
        <f t="shared" si="0"/>
        <v>389.00200000000001</v>
      </c>
    </row>
    <row r="33" spans="1:24" x14ac:dyDescent="0.3">
      <c r="A33" s="2">
        <v>44574</v>
      </c>
      <c r="B33" s="3">
        <v>0.51504629629629628</v>
      </c>
      <c r="C33">
        <v>0</v>
      </c>
      <c r="D33" t="s">
        <v>20</v>
      </c>
      <c r="E33">
        <v>49.402999999999999</v>
      </c>
      <c r="F33">
        <v>149.85599999999999</v>
      </c>
      <c r="G33">
        <v>45.4</v>
      </c>
      <c r="H33">
        <v>149.76300000000001</v>
      </c>
      <c r="I33">
        <v>65.3</v>
      </c>
      <c r="J33">
        <v>91.2</v>
      </c>
      <c r="K33">
        <v>91.4</v>
      </c>
      <c r="L33">
        <v>10.37</v>
      </c>
      <c r="M33">
        <v>64.915000000000006</v>
      </c>
      <c r="N33">
        <v>0.03</v>
      </c>
      <c r="O33">
        <v>64.2</v>
      </c>
      <c r="P33">
        <v>42</v>
      </c>
      <c r="Q33">
        <v>37.00517</v>
      </c>
      <c r="R33">
        <v>-119.7</v>
      </c>
      <c r="S33">
        <v>158.80000000000001</v>
      </c>
      <c r="T33">
        <v>2.9</v>
      </c>
      <c r="U33">
        <v>0</v>
      </c>
      <c r="V33">
        <v>752.9</v>
      </c>
      <c r="W33">
        <v>527.88</v>
      </c>
      <c r="X33">
        <f t="shared" si="0"/>
        <v>378.11699999999996</v>
      </c>
    </row>
    <row r="34" spans="1:24" x14ac:dyDescent="0.3">
      <c r="A34" s="2">
        <v>44574</v>
      </c>
      <c r="B34" s="3">
        <v>0.51545138888888886</v>
      </c>
      <c r="C34">
        <v>0</v>
      </c>
      <c r="D34" t="s">
        <v>20</v>
      </c>
      <c r="E34">
        <v>49.176000000000002</v>
      </c>
      <c r="F34">
        <v>159.86199999999999</v>
      </c>
      <c r="G34">
        <v>45.3</v>
      </c>
      <c r="H34">
        <v>160.04</v>
      </c>
      <c r="I34">
        <v>65.400000000000006</v>
      </c>
      <c r="J34">
        <v>90.7</v>
      </c>
      <c r="K34">
        <v>90.9</v>
      </c>
      <c r="L34">
        <v>10.35</v>
      </c>
      <c r="M34">
        <v>69.370999999999995</v>
      </c>
      <c r="N34">
        <v>0.03</v>
      </c>
      <c r="O34">
        <v>64.3</v>
      </c>
      <c r="P34">
        <v>42</v>
      </c>
      <c r="Q34">
        <v>37.005159999999997</v>
      </c>
      <c r="R34">
        <v>-119.7</v>
      </c>
      <c r="S34">
        <v>158.69999999999999</v>
      </c>
      <c r="T34">
        <v>2.89</v>
      </c>
      <c r="U34">
        <v>0</v>
      </c>
      <c r="V34">
        <v>752.8</v>
      </c>
      <c r="W34">
        <v>527.88</v>
      </c>
      <c r="X34">
        <f t="shared" si="0"/>
        <v>367.84000000000003</v>
      </c>
    </row>
    <row r="35" spans="1:24" x14ac:dyDescent="0.3">
      <c r="A35" s="2">
        <v>44574</v>
      </c>
      <c r="B35" s="3">
        <v>0.51618055555555553</v>
      </c>
      <c r="C35">
        <v>0</v>
      </c>
      <c r="D35" t="s">
        <v>20</v>
      </c>
      <c r="E35">
        <v>48.78</v>
      </c>
      <c r="F35">
        <v>169.982</v>
      </c>
      <c r="G35">
        <v>44.7</v>
      </c>
      <c r="H35">
        <v>169.97200000000001</v>
      </c>
      <c r="I35">
        <v>65</v>
      </c>
      <c r="J35">
        <v>91.8</v>
      </c>
      <c r="K35">
        <v>92</v>
      </c>
      <c r="L35">
        <v>10.53</v>
      </c>
      <c r="M35">
        <v>73.677999999999997</v>
      </c>
      <c r="N35">
        <v>0.03</v>
      </c>
      <c r="O35">
        <v>63.9</v>
      </c>
      <c r="P35">
        <v>42</v>
      </c>
      <c r="Q35">
        <v>37.005159999999997</v>
      </c>
      <c r="R35">
        <v>-119.70010000000001</v>
      </c>
      <c r="S35">
        <v>158.19999999999999</v>
      </c>
      <c r="T35">
        <v>2.9</v>
      </c>
      <c r="U35">
        <v>0</v>
      </c>
      <c r="V35">
        <v>752.9</v>
      </c>
      <c r="W35">
        <v>527.88</v>
      </c>
      <c r="X35">
        <f t="shared" si="0"/>
        <v>357.90800000000002</v>
      </c>
    </row>
    <row r="36" spans="1:24" x14ac:dyDescent="0.3">
      <c r="A36" s="2">
        <v>44574</v>
      </c>
      <c r="B36" s="3">
        <v>0.51653935185185185</v>
      </c>
      <c r="C36">
        <v>0</v>
      </c>
      <c r="D36" t="s">
        <v>20</v>
      </c>
      <c r="E36">
        <v>48.655000000000001</v>
      </c>
      <c r="F36">
        <v>179.95500000000001</v>
      </c>
      <c r="G36">
        <v>44.6</v>
      </c>
      <c r="H36">
        <v>179.47</v>
      </c>
      <c r="I36">
        <v>64.900000000000006</v>
      </c>
      <c r="J36">
        <v>91.8</v>
      </c>
      <c r="K36">
        <v>92</v>
      </c>
      <c r="L36">
        <v>10.55</v>
      </c>
      <c r="M36">
        <v>77.796000000000006</v>
      </c>
      <c r="N36">
        <v>0.03</v>
      </c>
      <c r="O36">
        <v>63.8</v>
      </c>
      <c r="P36">
        <v>41</v>
      </c>
      <c r="Q36">
        <v>37.00517</v>
      </c>
      <c r="R36">
        <v>-119.70010000000001</v>
      </c>
      <c r="S36">
        <v>157.4</v>
      </c>
      <c r="T36">
        <v>2.9</v>
      </c>
      <c r="U36">
        <v>0</v>
      </c>
      <c r="V36">
        <v>752.9</v>
      </c>
      <c r="W36">
        <v>527.88</v>
      </c>
      <c r="X36">
        <f t="shared" si="0"/>
        <v>348.40999999999997</v>
      </c>
    </row>
    <row r="37" spans="1:24" x14ac:dyDescent="0.3">
      <c r="A37" s="2">
        <v>44574</v>
      </c>
      <c r="B37" s="3">
        <v>0.51701388888888888</v>
      </c>
      <c r="C37">
        <v>0</v>
      </c>
      <c r="D37" t="s">
        <v>20</v>
      </c>
      <c r="E37">
        <v>48.545000000000002</v>
      </c>
      <c r="F37">
        <v>189.989</v>
      </c>
      <c r="G37">
        <v>44.7</v>
      </c>
      <c r="H37">
        <v>189.46100000000001</v>
      </c>
      <c r="I37">
        <v>65.2</v>
      </c>
      <c r="J37">
        <v>90</v>
      </c>
      <c r="K37">
        <v>90.2</v>
      </c>
      <c r="L37">
        <v>10.35</v>
      </c>
      <c r="M37">
        <v>82.128</v>
      </c>
      <c r="N37">
        <v>0.03</v>
      </c>
      <c r="O37">
        <v>64.099999999999994</v>
      </c>
      <c r="P37">
        <v>42</v>
      </c>
      <c r="Q37">
        <v>37.005159999999997</v>
      </c>
      <c r="R37">
        <v>-119.70010000000001</v>
      </c>
      <c r="S37">
        <v>157.4</v>
      </c>
      <c r="T37">
        <v>2.9</v>
      </c>
      <c r="U37">
        <v>0</v>
      </c>
      <c r="V37">
        <v>752.9</v>
      </c>
      <c r="W37">
        <v>527.88</v>
      </c>
      <c r="X37">
        <f t="shared" si="0"/>
        <v>338.41899999999998</v>
      </c>
    </row>
    <row r="38" spans="1:24" x14ac:dyDescent="0.3">
      <c r="A38" s="2">
        <v>44574</v>
      </c>
      <c r="B38" s="3">
        <v>0.5173726851851852</v>
      </c>
      <c r="C38">
        <v>0</v>
      </c>
      <c r="D38" t="s">
        <v>20</v>
      </c>
      <c r="E38">
        <v>48.476999999999997</v>
      </c>
      <c r="F38">
        <v>199.89</v>
      </c>
      <c r="G38">
        <v>44.7</v>
      </c>
      <c r="H38">
        <v>198.71</v>
      </c>
      <c r="I38">
        <v>65.2</v>
      </c>
      <c r="J38">
        <v>89.6</v>
      </c>
      <c r="K38">
        <v>89.8</v>
      </c>
      <c r="L38">
        <v>10.32</v>
      </c>
      <c r="M38">
        <v>86.138000000000005</v>
      </c>
      <c r="N38">
        <v>0.03</v>
      </c>
      <c r="O38">
        <v>64.099999999999994</v>
      </c>
      <c r="P38">
        <v>42</v>
      </c>
      <c r="Q38">
        <v>37.005159999999997</v>
      </c>
      <c r="R38">
        <v>-119.70010000000001</v>
      </c>
      <c r="S38">
        <v>158.30000000000001</v>
      </c>
      <c r="T38">
        <v>2.89</v>
      </c>
      <c r="U38">
        <v>0</v>
      </c>
      <c r="V38">
        <v>752.9</v>
      </c>
      <c r="W38">
        <v>527.88</v>
      </c>
      <c r="X38">
        <f t="shared" si="0"/>
        <v>329.16999999999996</v>
      </c>
    </row>
    <row r="39" spans="1:24" x14ac:dyDescent="0.3">
      <c r="A39" s="2">
        <v>44574</v>
      </c>
      <c r="B39" s="3">
        <v>0.51788194444444446</v>
      </c>
      <c r="C39">
        <v>0</v>
      </c>
      <c r="D39" t="s">
        <v>20</v>
      </c>
      <c r="E39">
        <v>48.521000000000001</v>
      </c>
      <c r="F39">
        <v>205.89099999999999</v>
      </c>
      <c r="G39">
        <v>46.9</v>
      </c>
      <c r="H39">
        <v>205.97200000000001</v>
      </c>
      <c r="I39">
        <v>68.400000000000006</v>
      </c>
      <c r="J39">
        <v>84.4</v>
      </c>
      <c r="K39">
        <v>84.6</v>
      </c>
      <c r="L39">
        <v>9.7200000000000006</v>
      </c>
      <c r="M39">
        <v>89.286000000000001</v>
      </c>
      <c r="N39">
        <v>0.03</v>
      </c>
      <c r="O39">
        <v>67.2</v>
      </c>
      <c r="P39">
        <v>44</v>
      </c>
      <c r="Q39">
        <v>37.00515</v>
      </c>
      <c r="R39">
        <v>-119.70010000000001</v>
      </c>
      <c r="S39">
        <v>157.9</v>
      </c>
      <c r="T39">
        <v>2.88</v>
      </c>
      <c r="U39">
        <v>0</v>
      </c>
      <c r="V39">
        <v>752.8</v>
      </c>
      <c r="W39">
        <v>527.88</v>
      </c>
      <c r="X39">
        <f t="shared" si="0"/>
        <v>321.90800000000002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140D-13ED-44E9-93AD-5A2AC94A3C12}">
  <sheetPr codeName="Sheet86"/>
  <dimension ref="A1:AH38"/>
  <sheetViews>
    <sheetView topLeftCell="N1" workbookViewId="0">
      <selection activeCell="I1" sqref="I1"/>
    </sheetView>
  </sheetViews>
  <sheetFormatPr defaultRowHeight="14.4" x14ac:dyDescent="0.3"/>
  <cols>
    <col min="1" max="1" width="9.5546875" style="2" bestFit="1" customWidth="1"/>
    <col min="2" max="2" width="11.33203125" style="264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264">
        <v>0.45064814814814813</v>
      </c>
      <c r="C2">
        <v>0</v>
      </c>
      <c r="D2" t="s">
        <v>20</v>
      </c>
      <c r="E2">
        <v>0.92</v>
      </c>
      <c r="F2">
        <v>52.831000000000003</v>
      </c>
      <c r="G2">
        <v>40.9</v>
      </c>
      <c r="H2">
        <v>0.8</v>
      </c>
      <c r="I2">
        <v>56</v>
      </c>
      <c r="J2">
        <v>106.7</v>
      </c>
      <c r="K2">
        <v>108.2</v>
      </c>
      <c r="L2">
        <v>11.61</v>
      </c>
      <c r="M2">
        <v>0.34699999999999998</v>
      </c>
      <c r="N2">
        <v>0.03</v>
      </c>
      <c r="O2">
        <v>55.1</v>
      </c>
      <c r="P2">
        <v>36</v>
      </c>
      <c r="Q2">
        <v>37.004980000000003</v>
      </c>
      <c r="R2">
        <v>-119.6992</v>
      </c>
      <c r="S2">
        <v>154.30000000000001</v>
      </c>
      <c r="T2">
        <v>2.78</v>
      </c>
      <c r="U2">
        <v>0</v>
      </c>
      <c r="V2">
        <v>745.1</v>
      </c>
      <c r="W2">
        <v>516.58000000000004</v>
      </c>
      <c r="X2">
        <f>W2-H2</f>
        <v>515.78000000000009</v>
      </c>
      <c r="Y2">
        <v>267.77600000000001</v>
      </c>
    </row>
    <row r="3" spans="1:34" x14ac:dyDescent="0.3">
      <c r="A3" s="2">
        <v>44607</v>
      </c>
      <c r="B3" s="264">
        <v>0.4508449074074074</v>
      </c>
      <c r="C3">
        <v>0</v>
      </c>
      <c r="D3" t="s">
        <v>20</v>
      </c>
      <c r="E3">
        <v>4.1589999999999998</v>
      </c>
      <c r="F3">
        <v>52.783999999999999</v>
      </c>
      <c r="G3">
        <v>40.9</v>
      </c>
      <c r="H3">
        <v>3.9390000000000001</v>
      </c>
      <c r="I3">
        <v>56.1</v>
      </c>
      <c r="J3">
        <v>107.7</v>
      </c>
      <c r="K3">
        <v>109.2</v>
      </c>
      <c r="L3">
        <v>11.72</v>
      </c>
      <c r="M3">
        <v>1.7070000000000001</v>
      </c>
      <c r="N3">
        <v>0.03</v>
      </c>
      <c r="O3">
        <v>55.1</v>
      </c>
      <c r="P3">
        <v>36</v>
      </c>
      <c r="Q3">
        <v>37.004989999999999</v>
      </c>
      <c r="R3">
        <v>-119.6992</v>
      </c>
      <c r="S3">
        <v>154.6</v>
      </c>
      <c r="T3">
        <v>2.78</v>
      </c>
      <c r="U3">
        <v>0</v>
      </c>
      <c r="V3">
        <v>745.2</v>
      </c>
      <c r="W3">
        <v>516.58000000000004</v>
      </c>
      <c r="X3">
        <f t="shared" ref="X3:X34" si="0">W3-H3</f>
        <v>512.64100000000008</v>
      </c>
    </row>
    <row r="4" spans="1:34" x14ac:dyDescent="0.3">
      <c r="A4" s="2">
        <v>44607</v>
      </c>
      <c r="B4" s="264">
        <v>0.45106481481481481</v>
      </c>
      <c r="C4">
        <v>0</v>
      </c>
      <c r="D4" t="s">
        <v>20</v>
      </c>
      <c r="E4">
        <v>7.0460000000000003</v>
      </c>
      <c r="F4">
        <v>52.774999999999999</v>
      </c>
      <c r="G4">
        <v>40.9</v>
      </c>
      <c r="H4">
        <v>6.8979999999999997</v>
      </c>
      <c r="I4">
        <v>56.1</v>
      </c>
      <c r="J4">
        <v>108</v>
      </c>
      <c r="K4">
        <v>109.5</v>
      </c>
      <c r="L4">
        <v>11.76</v>
      </c>
      <c r="M4">
        <v>2.9889999999999999</v>
      </c>
      <c r="N4">
        <v>0.03</v>
      </c>
      <c r="O4">
        <v>55.1</v>
      </c>
      <c r="P4">
        <v>36</v>
      </c>
      <c r="Q4">
        <v>37.005000000000003</v>
      </c>
      <c r="R4">
        <v>-119.6992</v>
      </c>
      <c r="S4">
        <v>154.5</v>
      </c>
      <c r="T4">
        <v>2.78</v>
      </c>
      <c r="U4">
        <v>0</v>
      </c>
      <c r="V4">
        <v>745.1</v>
      </c>
      <c r="W4">
        <v>516.58000000000004</v>
      </c>
      <c r="X4">
        <f t="shared" si="0"/>
        <v>509.68200000000002</v>
      </c>
    </row>
    <row r="5" spans="1:34" x14ac:dyDescent="0.3">
      <c r="A5" s="2">
        <v>44607</v>
      </c>
      <c r="B5" s="264">
        <v>0.45129629629629631</v>
      </c>
      <c r="C5">
        <v>0</v>
      </c>
      <c r="D5" t="s">
        <v>20</v>
      </c>
      <c r="E5">
        <v>9.9870000000000001</v>
      </c>
      <c r="F5">
        <v>52.759</v>
      </c>
      <c r="G5">
        <v>40.9</v>
      </c>
      <c r="H5">
        <v>9.8580000000000005</v>
      </c>
      <c r="I5">
        <v>56.1</v>
      </c>
      <c r="J5">
        <v>108.1</v>
      </c>
      <c r="K5">
        <v>109.6</v>
      </c>
      <c r="L5">
        <v>11.77</v>
      </c>
      <c r="M5">
        <v>4.2720000000000002</v>
      </c>
      <c r="N5">
        <v>0.03</v>
      </c>
      <c r="O5">
        <v>55.1</v>
      </c>
      <c r="P5">
        <v>36</v>
      </c>
      <c r="Q5">
        <v>37.005000000000003</v>
      </c>
      <c r="R5">
        <v>-119.6992</v>
      </c>
      <c r="S5">
        <v>153.4</v>
      </c>
      <c r="T5">
        <v>2.77</v>
      </c>
      <c r="U5">
        <v>0</v>
      </c>
      <c r="V5">
        <v>745.1</v>
      </c>
      <c r="W5">
        <v>516.58000000000004</v>
      </c>
      <c r="X5">
        <f t="shared" si="0"/>
        <v>506.72200000000004</v>
      </c>
    </row>
    <row r="6" spans="1:34" x14ac:dyDescent="0.3">
      <c r="A6" s="2">
        <v>44607</v>
      </c>
      <c r="B6" s="264">
        <v>0.45145833333333335</v>
      </c>
      <c r="C6">
        <v>0</v>
      </c>
      <c r="D6" t="s">
        <v>20</v>
      </c>
      <c r="E6">
        <v>12.978</v>
      </c>
      <c r="F6">
        <v>52.715000000000003</v>
      </c>
      <c r="G6">
        <v>40.9</v>
      </c>
      <c r="H6">
        <v>12.792</v>
      </c>
      <c r="I6">
        <v>56.1</v>
      </c>
      <c r="J6">
        <v>108</v>
      </c>
      <c r="K6">
        <v>109.5</v>
      </c>
      <c r="L6">
        <v>11.77</v>
      </c>
      <c r="M6">
        <v>5.5430000000000001</v>
      </c>
      <c r="N6">
        <v>0.03</v>
      </c>
      <c r="O6">
        <v>55.1</v>
      </c>
      <c r="P6">
        <v>36</v>
      </c>
      <c r="Q6">
        <v>37.005000000000003</v>
      </c>
      <c r="R6">
        <v>-119.69929999999999</v>
      </c>
      <c r="S6">
        <v>152.9</v>
      </c>
      <c r="T6">
        <v>2.77</v>
      </c>
      <c r="U6">
        <v>0</v>
      </c>
      <c r="V6">
        <v>745.1</v>
      </c>
      <c r="W6">
        <v>516.58000000000004</v>
      </c>
      <c r="X6">
        <f t="shared" si="0"/>
        <v>503.78800000000007</v>
      </c>
    </row>
    <row r="7" spans="1:34" x14ac:dyDescent="0.3">
      <c r="A7" s="2">
        <v>44607</v>
      </c>
      <c r="B7" s="264">
        <v>0.45157407407407407</v>
      </c>
      <c r="C7">
        <v>0</v>
      </c>
      <c r="D7" t="s">
        <v>20</v>
      </c>
      <c r="E7">
        <v>15.978999999999999</v>
      </c>
      <c r="F7">
        <v>52.633000000000003</v>
      </c>
      <c r="G7">
        <v>40.9</v>
      </c>
      <c r="H7">
        <v>15.973000000000001</v>
      </c>
      <c r="I7">
        <v>56.1</v>
      </c>
      <c r="J7">
        <v>107.7</v>
      </c>
      <c r="K7">
        <v>109.2</v>
      </c>
      <c r="L7">
        <v>11.75</v>
      </c>
      <c r="M7">
        <v>6.9219999999999997</v>
      </c>
      <c r="N7">
        <v>0.03</v>
      </c>
      <c r="O7">
        <v>55.1</v>
      </c>
      <c r="P7">
        <v>36</v>
      </c>
      <c r="Q7">
        <v>37.005000000000003</v>
      </c>
      <c r="R7">
        <v>-119.69929999999999</v>
      </c>
      <c r="S7">
        <v>153</v>
      </c>
      <c r="T7">
        <v>2.77</v>
      </c>
      <c r="U7">
        <v>0</v>
      </c>
      <c r="V7">
        <v>745.1</v>
      </c>
      <c r="W7">
        <v>516.58000000000004</v>
      </c>
      <c r="X7">
        <f t="shared" si="0"/>
        <v>500.60700000000003</v>
      </c>
    </row>
    <row r="8" spans="1:34" x14ac:dyDescent="0.3">
      <c r="A8" s="2">
        <v>44607</v>
      </c>
      <c r="B8" s="264">
        <v>0.45170138888888894</v>
      </c>
      <c r="C8">
        <v>0</v>
      </c>
      <c r="D8" t="s">
        <v>20</v>
      </c>
      <c r="E8">
        <v>19.038</v>
      </c>
      <c r="F8">
        <v>52.518000000000001</v>
      </c>
      <c r="G8">
        <v>40.799999999999997</v>
      </c>
      <c r="H8">
        <v>17.649999999999999</v>
      </c>
      <c r="I8">
        <v>56.1</v>
      </c>
      <c r="J8">
        <v>107.1</v>
      </c>
      <c r="K8">
        <v>108.6</v>
      </c>
      <c r="L8">
        <v>11.71</v>
      </c>
      <c r="M8">
        <v>7.6479999999999997</v>
      </c>
      <c r="N8">
        <v>0.03</v>
      </c>
      <c r="O8">
        <v>55.2</v>
      </c>
      <c r="P8">
        <v>36</v>
      </c>
      <c r="Q8">
        <v>37.005000000000003</v>
      </c>
      <c r="R8">
        <v>-119.69929999999999</v>
      </c>
      <c r="S8">
        <v>153.4</v>
      </c>
      <c r="T8">
        <v>2.77</v>
      </c>
      <c r="U8">
        <v>0</v>
      </c>
      <c r="V8">
        <v>745.1</v>
      </c>
      <c r="W8">
        <v>516.58000000000004</v>
      </c>
      <c r="X8">
        <f t="shared" si="0"/>
        <v>498.93000000000006</v>
      </c>
    </row>
    <row r="9" spans="1:34" x14ac:dyDescent="0.3">
      <c r="A9" s="2">
        <v>44607</v>
      </c>
      <c r="B9" s="264">
        <v>0.45186342592592593</v>
      </c>
      <c r="C9">
        <v>0</v>
      </c>
      <c r="D9" t="s">
        <v>20</v>
      </c>
      <c r="E9">
        <v>22.04</v>
      </c>
      <c r="F9">
        <v>52.456000000000003</v>
      </c>
      <c r="G9">
        <v>40.799999999999997</v>
      </c>
      <c r="H9">
        <v>21.89</v>
      </c>
      <c r="I9">
        <v>56.1</v>
      </c>
      <c r="J9">
        <v>106.6</v>
      </c>
      <c r="K9">
        <v>108.1</v>
      </c>
      <c r="L9">
        <v>11.66</v>
      </c>
      <c r="M9">
        <v>9.4860000000000007</v>
      </c>
      <c r="N9">
        <v>0.03</v>
      </c>
      <c r="O9">
        <v>55.2</v>
      </c>
      <c r="P9">
        <v>36</v>
      </c>
      <c r="Q9">
        <v>37.005020000000002</v>
      </c>
      <c r="R9">
        <v>-119.6992</v>
      </c>
      <c r="S9">
        <v>154.1</v>
      </c>
      <c r="T9">
        <v>2.77</v>
      </c>
      <c r="U9">
        <v>0</v>
      </c>
      <c r="V9">
        <v>745.1</v>
      </c>
      <c r="W9">
        <v>516.58000000000004</v>
      </c>
      <c r="X9">
        <f t="shared" si="0"/>
        <v>494.69000000000005</v>
      </c>
    </row>
    <row r="10" spans="1:34" x14ac:dyDescent="0.3">
      <c r="A10" s="2">
        <v>44607</v>
      </c>
      <c r="B10" s="264">
        <v>0.45217592592592593</v>
      </c>
      <c r="C10">
        <v>0</v>
      </c>
      <c r="D10" t="s">
        <v>20</v>
      </c>
      <c r="E10">
        <v>25.045000000000002</v>
      </c>
      <c r="F10">
        <v>52.45</v>
      </c>
      <c r="G10">
        <v>40.799999999999997</v>
      </c>
      <c r="H10">
        <v>25.047999999999998</v>
      </c>
      <c r="I10">
        <v>56.1</v>
      </c>
      <c r="J10">
        <v>106.3</v>
      </c>
      <c r="K10">
        <v>107.8</v>
      </c>
      <c r="L10">
        <v>11.63</v>
      </c>
      <c r="M10">
        <v>10.855</v>
      </c>
      <c r="N10">
        <v>0.03</v>
      </c>
      <c r="O10">
        <v>55.2</v>
      </c>
      <c r="P10">
        <v>36</v>
      </c>
      <c r="Q10">
        <v>37.005049999999997</v>
      </c>
      <c r="R10">
        <v>-119.6992</v>
      </c>
      <c r="S10">
        <v>154.4</v>
      </c>
      <c r="T10">
        <v>2.76</v>
      </c>
      <c r="U10">
        <v>0</v>
      </c>
      <c r="V10">
        <v>745.1</v>
      </c>
      <c r="W10">
        <v>516.58000000000004</v>
      </c>
      <c r="X10">
        <f t="shared" si="0"/>
        <v>491.53200000000004</v>
      </c>
    </row>
    <row r="11" spans="1:34" x14ac:dyDescent="0.3">
      <c r="A11" s="2">
        <v>44607</v>
      </c>
      <c r="B11" s="264">
        <v>0.4524305555555555</v>
      </c>
      <c r="C11">
        <v>0</v>
      </c>
      <c r="D11" t="s">
        <v>20</v>
      </c>
      <c r="E11">
        <v>28.004000000000001</v>
      </c>
      <c r="F11">
        <v>52.448</v>
      </c>
      <c r="G11">
        <v>40.799999999999997</v>
      </c>
      <c r="H11">
        <v>26.021999999999998</v>
      </c>
      <c r="I11">
        <v>56.1</v>
      </c>
      <c r="J11">
        <v>106.3</v>
      </c>
      <c r="K11">
        <v>107.8</v>
      </c>
      <c r="L11">
        <v>11.62</v>
      </c>
      <c r="M11">
        <v>11.276</v>
      </c>
      <c r="N11">
        <v>0.03</v>
      </c>
      <c r="O11">
        <v>55.2</v>
      </c>
      <c r="P11">
        <v>36</v>
      </c>
      <c r="Q11">
        <v>37.005070000000003</v>
      </c>
      <c r="R11">
        <v>-119.6992</v>
      </c>
      <c r="S11">
        <v>154.30000000000001</v>
      </c>
      <c r="T11">
        <v>2.76</v>
      </c>
      <c r="U11">
        <v>0</v>
      </c>
      <c r="V11">
        <v>745.1</v>
      </c>
      <c r="W11">
        <v>516.58000000000004</v>
      </c>
      <c r="X11">
        <f t="shared" si="0"/>
        <v>490.55800000000005</v>
      </c>
    </row>
    <row r="12" spans="1:34" x14ac:dyDescent="0.3">
      <c r="A12" s="2">
        <v>44607</v>
      </c>
      <c r="B12" s="264">
        <v>0.45271990740740736</v>
      </c>
      <c r="C12">
        <v>0</v>
      </c>
      <c r="D12" t="s">
        <v>20</v>
      </c>
      <c r="E12">
        <v>31.013999999999999</v>
      </c>
      <c r="F12">
        <v>52.39</v>
      </c>
      <c r="G12">
        <v>40.799999999999997</v>
      </c>
      <c r="H12">
        <v>30.905000000000001</v>
      </c>
      <c r="I12">
        <v>56.2</v>
      </c>
      <c r="J12">
        <v>105.9</v>
      </c>
      <c r="K12">
        <v>107.4</v>
      </c>
      <c r="L12">
        <v>11.59</v>
      </c>
      <c r="M12">
        <v>13.393000000000001</v>
      </c>
      <c r="N12">
        <v>0.03</v>
      </c>
      <c r="O12">
        <v>55.2</v>
      </c>
      <c r="P12">
        <v>36</v>
      </c>
      <c r="Q12">
        <v>37.00508</v>
      </c>
      <c r="R12">
        <v>-119.6992</v>
      </c>
      <c r="S12">
        <v>154.69999999999999</v>
      </c>
      <c r="T12">
        <v>2.75</v>
      </c>
      <c r="U12">
        <v>0</v>
      </c>
      <c r="V12">
        <v>745.1</v>
      </c>
      <c r="W12">
        <v>516.58000000000004</v>
      </c>
      <c r="X12">
        <f t="shared" si="0"/>
        <v>485.67500000000007</v>
      </c>
    </row>
    <row r="13" spans="1:34" x14ac:dyDescent="0.3">
      <c r="A13" s="2">
        <v>44607</v>
      </c>
      <c r="B13" s="264">
        <v>0.45283564814814814</v>
      </c>
      <c r="C13">
        <v>0</v>
      </c>
      <c r="D13" t="s">
        <v>20</v>
      </c>
      <c r="E13">
        <v>33.783999999999999</v>
      </c>
      <c r="F13">
        <v>52.344000000000001</v>
      </c>
      <c r="G13">
        <v>40.799999999999997</v>
      </c>
      <c r="H13">
        <v>33.764000000000003</v>
      </c>
      <c r="I13">
        <v>56.3</v>
      </c>
      <c r="J13">
        <v>105.6</v>
      </c>
      <c r="K13">
        <v>107</v>
      </c>
      <c r="L13">
        <v>11.56</v>
      </c>
      <c r="M13">
        <v>14.632</v>
      </c>
      <c r="N13">
        <v>0.03</v>
      </c>
      <c r="O13">
        <v>55.3</v>
      </c>
      <c r="P13">
        <v>36</v>
      </c>
      <c r="Q13">
        <v>37.005070000000003</v>
      </c>
      <c r="R13">
        <v>-119.6992</v>
      </c>
      <c r="S13">
        <v>154.80000000000001</v>
      </c>
      <c r="T13">
        <v>2.76</v>
      </c>
      <c r="U13">
        <v>0</v>
      </c>
      <c r="V13">
        <v>745.1</v>
      </c>
      <c r="W13">
        <v>516.58000000000004</v>
      </c>
      <c r="X13">
        <f t="shared" si="0"/>
        <v>482.81600000000003</v>
      </c>
    </row>
    <row r="14" spans="1:34" x14ac:dyDescent="0.3">
      <c r="A14" s="2">
        <v>44607</v>
      </c>
      <c r="B14" s="264">
        <v>0.45324074074074078</v>
      </c>
      <c r="C14">
        <v>0</v>
      </c>
      <c r="D14" t="s">
        <v>20</v>
      </c>
      <c r="E14">
        <v>37.162999999999997</v>
      </c>
      <c r="F14">
        <v>52.183</v>
      </c>
      <c r="G14">
        <v>40.700000000000003</v>
      </c>
      <c r="H14">
        <v>36.834000000000003</v>
      </c>
      <c r="I14">
        <v>56.3</v>
      </c>
      <c r="J14">
        <v>103.8</v>
      </c>
      <c r="K14">
        <v>105.3</v>
      </c>
      <c r="L14">
        <v>11.39</v>
      </c>
      <c r="M14">
        <v>15.962</v>
      </c>
      <c r="N14">
        <v>0.03</v>
      </c>
      <c r="O14">
        <v>55.3</v>
      </c>
      <c r="P14">
        <v>36</v>
      </c>
      <c r="Q14">
        <v>37.005029999999998</v>
      </c>
      <c r="R14">
        <v>-119.6992</v>
      </c>
      <c r="S14">
        <v>154.69999999999999</v>
      </c>
      <c r="T14">
        <v>2.76</v>
      </c>
      <c r="U14">
        <v>0</v>
      </c>
      <c r="V14">
        <v>745.1</v>
      </c>
      <c r="W14">
        <v>516.58000000000004</v>
      </c>
      <c r="X14">
        <f t="shared" si="0"/>
        <v>479.74600000000004</v>
      </c>
    </row>
    <row r="15" spans="1:34" x14ac:dyDescent="0.3">
      <c r="A15" s="2">
        <v>44607</v>
      </c>
      <c r="B15" s="264">
        <v>0.45358796296296294</v>
      </c>
      <c r="C15">
        <v>0</v>
      </c>
      <c r="D15" t="s">
        <v>20</v>
      </c>
      <c r="E15">
        <v>40.002000000000002</v>
      </c>
      <c r="F15">
        <v>52.033999999999999</v>
      </c>
      <c r="G15">
        <v>40.799999999999997</v>
      </c>
      <c r="H15">
        <v>39.850999999999999</v>
      </c>
      <c r="I15">
        <v>56.4</v>
      </c>
      <c r="J15">
        <v>101.5</v>
      </c>
      <c r="K15">
        <v>102.9</v>
      </c>
      <c r="L15">
        <v>11.16</v>
      </c>
      <c r="M15">
        <v>17.27</v>
      </c>
      <c r="N15">
        <v>0.03</v>
      </c>
      <c r="O15">
        <v>55.5</v>
      </c>
      <c r="P15">
        <v>36</v>
      </c>
      <c r="Q15">
        <v>37.005040000000001</v>
      </c>
      <c r="R15">
        <v>-119.69929999999999</v>
      </c>
      <c r="S15">
        <v>155.4</v>
      </c>
      <c r="T15">
        <v>2.76</v>
      </c>
      <c r="U15">
        <v>0</v>
      </c>
      <c r="V15">
        <v>745.1</v>
      </c>
      <c r="W15">
        <v>516.58000000000004</v>
      </c>
      <c r="X15">
        <f t="shared" si="0"/>
        <v>476.72900000000004</v>
      </c>
    </row>
    <row r="16" spans="1:34" x14ac:dyDescent="0.3">
      <c r="A16" s="2">
        <v>44607</v>
      </c>
      <c r="B16" s="264">
        <v>0.4538773148148148</v>
      </c>
      <c r="C16">
        <v>0</v>
      </c>
      <c r="D16" t="s">
        <v>20</v>
      </c>
      <c r="E16">
        <v>42.985999999999997</v>
      </c>
      <c r="F16">
        <v>51.999000000000002</v>
      </c>
      <c r="G16">
        <v>40.799999999999997</v>
      </c>
      <c r="H16">
        <v>42.765999999999998</v>
      </c>
      <c r="I16">
        <v>56.6</v>
      </c>
      <c r="J16">
        <v>100.5</v>
      </c>
      <c r="K16">
        <v>101.9</v>
      </c>
      <c r="L16">
        <v>11.06</v>
      </c>
      <c r="M16">
        <v>18.533000000000001</v>
      </c>
      <c r="N16">
        <v>0.03</v>
      </c>
      <c r="O16">
        <v>55.6</v>
      </c>
      <c r="P16">
        <v>36</v>
      </c>
      <c r="Q16">
        <v>37.005070000000003</v>
      </c>
      <c r="R16">
        <v>-119.6992</v>
      </c>
      <c r="S16">
        <v>155.30000000000001</v>
      </c>
      <c r="T16">
        <v>2.76</v>
      </c>
      <c r="U16">
        <v>0</v>
      </c>
      <c r="V16">
        <v>745.1</v>
      </c>
      <c r="W16">
        <v>516.58000000000004</v>
      </c>
      <c r="X16">
        <f t="shared" si="0"/>
        <v>473.81400000000002</v>
      </c>
    </row>
    <row r="17" spans="1:24" x14ac:dyDescent="0.3">
      <c r="A17" s="2">
        <v>44607</v>
      </c>
      <c r="B17" s="264">
        <v>0.4540393518518519</v>
      </c>
      <c r="C17">
        <v>0</v>
      </c>
      <c r="D17" t="s">
        <v>20</v>
      </c>
      <c r="E17">
        <v>45.982999999999997</v>
      </c>
      <c r="F17">
        <v>51.835000000000001</v>
      </c>
      <c r="G17">
        <v>41.1</v>
      </c>
      <c r="H17">
        <v>45.795999999999999</v>
      </c>
      <c r="I17">
        <v>57</v>
      </c>
      <c r="J17">
        <v>99.5</v>
      </c>
      <c r="K17">
        <v>100.9</v>
      </c>
      <c r="L17">
        <v>10.96</v>
      </c>
      <c r="M17">
        <v>19.847000000000001</v>
      </c>
      <c r="N17">
        <v>0.03</v>
      </c>
      <c r="O17">
        <v>56</v>
      </c>
      <c r="P17">
        <v>36</v>
      </c>
      <c r="Q17">
        <v>37.005070000000003</v>
      </c>
      <c r="R17">
        <v>-119.6992</v>
      </c>
      <c r="S17">
        <v>156.69999999999999</v>
      </c>
      <c r="T17">
        <v>2.76</v>
      </c>
      <c r="U17">
        <v>0</v>
      </c>
      <c r="V17">
        <v>745.1</v>
      </c>
      <c r="W17">
        <v>516.58000000000004</v>
      </c>
      <c r="X17">
        <f t="shared" si="0"/>
        <v>470.78400000000005</v>
      </c>
    </row>
    <row r="18" spans="1:24" x14ac:dyDescent="0.3">
      <c r="A18" s="2">
        <v>44607</v>
      </c>
      <c r="B18" s="264">
        <v>0.45420138888888889</v>
      </c>
      <c r="C18">
        <v>0</v>
      </c>
      <c r="D18" t="s">
        <v>20</v>
      </c>
      <c r="E18">
        <v>48.975000000000001</v>
      </c>
      <c r="F18">
        <v>51.667000000000002</v>
      </c>
      <c r="G18">
        <v>41.3</v>
      </c>
      <c r="H18">
        <v>48.991999999999997</v>
      </c>
      <c r="I18">
        <v>57.5</v>
      </c>
      <c r="J18">
        <v>97.8</v>
      </c>
      <c r="K18">
        <v>99.2</v>
      </c>
      <c r="L18">
        <v>10.81</v>
      </c>
      <c r="M18">
        <v>21.231999999999999</v>
      </c>
      <c r="N18">
        <v>0.03</v>
      </c>
      <c r="O18">
        <v>56.5</v>
      </c>
      <c r="P18">
        <v>37</v>
      </c>
      <c r="Q18">
        <v>37.00506</v>
      </c>
      <c r="R18">
        <v>-119.6992</v>
      </c>
      <c r="S18">
        <v>156.5</v>
      </c>
      <c r="T18">
        <v>2.76</v>
      </c>
      <c r="U18">
        <v>0</v>
      </c>
      <c r="V18">
        <v>745.1</v>
      </c>
      <c r="W18">
        <v>516.58000000000004</v>
      </c>
      <c r="X18">
        <f t="shared" si="0"/>
        <v>467.58800000000002</v>
      </c>
    </row>
    <row r="19" spans="1:24" x14ac:dyDescent="0.3">
      <c r="A19" s="2">
        <v>44607</v>
      </c>
      <c r="B19" s="264">
        <v>0.45438657407407407</v>
      </c>
      <c r="C19">
        <v>0</v>
      </c>
      <c r="D19" t="s">
        <v>20</v>
      </c>
      <c r="E19">
        <v>51.991</v>
      </c>
      <c r="F19">
        <v>51.442</v>
      </c>
      <c r="G19">
        <v>41.7</v>
      </c>
      <c r="H19">
        <v>52.000999999999998</v>
      </c>
      <c r="I19">
        <v>58.2</v>
      </c>
      <c r="J19">
        <v>95.8</v>
      </c>
      <c r="K19">
        <v>97.1</v>
      </c>
      <c r="L19">
        <v>10.61</v>
      </c>
      <c r="M19">
        <v>22.536000000000001</v>
      </c>
      <c r="N19">
        <v>0.03</v>
      </c>
      <c r="O19">
        <v>57.2</v>
      </c>
      <c r="P19">
        <v>37</v>
      </c>
      <c r="Q19">
        <v>37.005040000000001</v>
      </c>
      <c r="R19">
        <v>-119.6992</v>
      </c>
      <c r="S19">
        <v>156</v>
      </c>
      <c r="T19">
        <v>2.76</v>
      </c>
      <c r="U19">
        <v>0</v>
      </c>
      <c r="V19">
        <v>745.1</v>
      </c>
      <c r="W19">
        <v>516.58000000000004</v>
      </c>
      <c r="X19">
        <f t="shared" si="0"/>
        <v>464.57900000000006</v>
      </c>
    </row>
    <row r="20" spans="1:24" x14ac:dyDescent="0.3">
      <c r="A20" s="2">
        <v>44607</v>
      </c>
      <c r="B20" s="264">
        <v>0.45465277777777779</v>
      </c>
      <c r="C20">
        <v>0</v>
      </c>
      <c r="D20" t="s">
        <v>20</v>
      </c>
      <c r="E20">
        <v>54.957999999999998</v>
      </c>
      <c r="F20">
        <v>51.057000000000002</v>
      </c>
      <c r="G20">
        <v>42.5</v>
      </c>
      <c r="H20">
        <v>53.814999999999998</v>
      </c>
      <c r="I20">
        <v>59.7</v>
      </c>
      <c r="J20">
        <v>92</v>
      </c>
      <c r="K20">
        <v>93.3</v>
      </c>
      <c r="L20">
        <v>10.24</v>
      </c>
      <c r="M20">
        <v>23.323</v>
      </c>
      <c r="N20">
        <v>0.03</v>
      </c>
      <c r="O20">
        <v>58.7</v>
      </c>
      <c r="P20">
        <v>38</v>
      </c>
      <c r="Q20">
        <v>37.005009999999999</v>
      </c>
      <c r="R20">
        <v>-119.6992</v>
      </c>
      <c r="S20">
        <v>156.69999999999999</v>
      </c>
      <c r="T20">
        <v>2.76</v>
      </c>
      <c r="U20">
        <v>0</v>
      </c>
      <c r="V20">
        <v>745.1</v>
      </c>
      <c r="W20">
        <v>516.58000000000004</v>
      </c>
      <c r="X20">
        <f t="shared" si="0"/>
        <v>462.76500000000004</v>
      </c>
    </row>
    <row r="21" spans="1:24" x14ac:dyDescent="0.3">
      <c r="A21" s="2">
        <v>44607</v>
      </c>
      <c r="B21" s="264">
        <v>0.45520833333333338</v>
      </c>
      <c r="C21">
        <v>0</v>
      </c>
      <c r="D21" t="s">
        <v>20</v>
      </c>
      <c r="E21">
        <v>64.921000000000006</v>
      </c>
      <c r="F21">
        <v>49.518000000000001</v>
      </c>
      <c r="G21">
        <v>43.8</v>
      </c>
      <c r="H21">
        <v>64.813000000000002</v>
      </c>
      <c r="I21">
        <v>62.9</v>
      </c>
      <c r="J21">
        <v>84.4</v>
      </c>
      <c r="K21">
        <v>85.6</v>
      </c>
      <c r="L21">
        <v>9.59</v>
      </c>
      <c r="M21">
        <v>28.091000000000001</v>
      </c>
      <c r="N21">
        <v>0.03</v>
      </c>
      <c r="O21">
        <v>61.8</v>
      </c>
      <c r="P21">
        <v>40</v>
      </c>
      <c r="Q21">
        <v>37.004959999999997</v>
      </c>
      <c r="R21">
        <v>-119.69929999999999</v>
      </c>
      <c r="S21">
        <v>156</v>
      </c>
      <c r="T21">
        <v>2.75</v>
      </c>
      <c r="U21">
        <v>0</v>
      </c>
      <c r="V21">
        <v>745</v>
      </c>
      <c r="W21">
        <v>516.58000000000004</v>
      </c>
      <c r="X21">
        <f t="shared" si="0"/>
        <v>451.76700000000005</v>
      </c>
    </row>
    <row r="22" spans="1:24" x14ac:dyDescent="0.3">
      <c r="A22" s="2">
        <v>44607</v>
      </c>
      <c r="B22" s="264">
        <v>0.45554398148148145</v>
      </c>
      <c r="C22">
        <v>0</v>
      </c>
      <c r="D22" t="s">
        <v>20</v>
      </c>
      <c r="E22">
        <v>74.933000000000007</v>
      </c>
      <c r="F22">
        <v>49.192</v>
      </c>
      <c r="G22">
        <v>43.2</v>
      </c>
      <c r="H22">
        <v>74.929000000000002</v>
      </c>
      <c r="I22">
        <v>62.4</v>
      </c>
      <c r="J22">
        <v>83.9</v>
      </c>
      <c r="K22">
        <v>85.1</v>
      </c>
      <c r="L22">
        <v>9.57</v>
      </c>
      <c r="M22">
        <v>32.476999999999997</v>
      </c>
      <c r="N22">
        <v>0.03</v>
      </c>
      <c r="O22">
        <v>61.3</v>
      </c>
      <c r="P22">
        <v>40</v>
      </c>
      <c r="Q22">
        <v>37.004959999999997</v>
      </c>
      <c r="R22">
        <v>-119.69929999999999</v>
      </c>
      <c r="S22">
        <v>154.4</v>
      </c>
      <c r="T22">
        <v>2.75</v>
      </c>
      <c r="U22">
        <v>0</v>
      </c>
      <c r="V22">
        <v>745.1</v>
      </c>
      <c r="W22">
        <v>516.58000000000004</v>
      </c>
      <c r="X22">
        <f t="shared" si="0"/>
        <v>441.65100000000007</v>
      </c>
    </row>
    <row r="23" spans="1:24" x14ac:dyDescent="0.3">
      <c r="A23" s="2">
        <v>44607</v>
      </c>
      <c r="B23" s="264">
        <v>0.45581018518518518</v>
      </c>
      <c r="C23">
        <v>0</v>
      </c>
      <c r="D23" t="s">
        <v>20</v>
      </c>
      <c r="E23">
        <v>85.006</v>
      </c>
      <c r="F23">
        <v>48.957999999999998</v>
      </c>
      <c r="G23">
        <v>43</v>
      </c>
      <c r="H23">
        <v>84.984999999999999</v>
      </c>
      <c r="I23">
        <v>62.3</v>
      </c>
      <c r="J23">
        <v>83.6</v>
      </c>
      <c r="K23">
        <v>84.8</v>
      </c>
      <c r="L23">
        <v>9.57</v>
      </c>
      <c r="M23">
        <v>36.835999999999999</v>
      </c>
      <c r="N23">
        <v>0.03</v>
      </c>
      <c r="O23">
        <v>61.2</v>
      </c>
      <c r="P23">
        <v>40</v>
      </c>
      <c r="Q23">
        <v>37.004959999999997</v>
      </c>
      <c r="R23">
        <v>-119.69929999999999</v>
      </c>
      <c r="S23">
        <v>156</v>
      </c>
      <c r="T23">
        <v>2.75</v>
      </c>
      <c r="U23">
        <v>0</v>
      </c>
      <c r="V23">
        <v>745</v>
      </c>
      <c r="W23">
        <v>516.58000000000004</v>
      </c>
      <c r="X23">
        <f t="shared" si="0"/>
        <v>431.59500000000003</v>
      </c>
    </row>
    <row r="24" spans="1:24" x14ac:dyDescent="0.3">
      <c r="A24" s="2">
        <v>44607</v>
      </c>
      <c r="B24" s="264">
        <v>0.45621527777777776</v>
      </c>
      <c r="C24">
        <v>0</v>
      </c>
      <c r="D24" t="s">
        <v>20</v>
      </c>
      <c r="E24">
        <v>95.066000000000003</v>
      </c>
      <c r="F24">
        <v>48.64</v>
      </c>
      <c r="G24">
        <v>42.6</v>
      </c>
      <c r="H24">
        <v>94.494</v>
      </c>
      <c r="I24">
        <v>62.1</v>
      </c>
      <c r="J24">
        <v>84.2</v>
      </c>
      <c r="K24">
        <v>85.4</v>
      </c>
      <c r="L24">
        <v>9.68</v>
      </c>
      <c r="M24">
        <v>40.959000000000003</v>
      </c>
      <c r="N24">
        <v>0.03</v>
      </c>
      <c r="O24">
        <v>61</v>
      </c>
      <c r="P24">
        <v>40</v>
      </c>
      <c r="Q24">
        <v>37.004919999999998</v>
      </c>
      <c r="R24">
        <v>-119.69929999999999</v>
      </c>
      <c r="S24">
        <v>156.19999999999999</v>
      </c>
      <c r="T24">
        <v>2.75</v>
      </c>
      <c r="U24">
        <v>0</v>
      </c>
      <c r="V24">
        <v>745</v>
      </c>
      <c r="W24">
        <v>516.58000000000004</v>
      </c>
      <c r="X24">
        <f t="shared" si="0"/>
        <v>422.08600000000001</v>
      </c>
    </row>
    <row r="25" spans="1:24" x14ac:dyDescent="0.3">
      <c r="A25" s="2">
        <v>44607</v>
      </c>
      <c r="B25" s="264">
        <v>0.45659722222222227</v>
      </c>
      <c r="C25">
        <v>0</v>
      </c>
      <c r="D25" t="s">
        <v>20</v>
      </c>
      <c r="E25">
        <v>105.054</v>
      </c>
      <c r="F25">
        <v>48.247</v>
      </c>
      <c r="G25">
        <v>41.8</v>
      </c>
      <c r="H25">
        <v>104.36499999999999</v>
      </c>
      <c r="I25">
        <v>61.2</v>
      </c>
      <c r="J25">
        <v>86.3</v>
      </c>
      <c r="K25">
        <v>87.5</v>
      </c>
      <c r="L25">
        <v>9.9700000000000006</v>
      </c>
      <c r="M25">
        <v>45.238</v>
      </c>
      <c r="N25">
        <v>0.03</v>
      </c>
      <c r="O25">
        <v>60.1</v>
      </c>
      <c r="P25">
        <v>39</v>
      </c>
      <c r="Q25">
        <v>37.004919999999998</v>
      </c>
      <c r="R25">
        <v>-119.69929999999999</v>
      </c>
      <c r="S25">
        <v>156.30000000000001</v>
      </c>
      <c r="T25">
        <v>2.75</v>
      </c>
      <c r="U25">
        <v>0</v>
      </c>
      <c r="V25">
        <v>745.1</v>
      </c>
      <c r="W25">
        <v>516.58000000000004</v>
      </c>
      <c r="X25">
        <f t="shared" si="0"/>
        <v>412.21500000000003</v>
      </c>
    </row>
    <row r="26" spans="1:24" x14ac:dyDescent="0.3">
      <c r="A26" s="2">
        <v>44607</v>
      </c>
      <c r="B26" s="264">
        <v>0.4574421296296296</v>
      </c>
      <c r="C26">
        <v>0</v>
      </c>
      <c r="D26" t="s">
        <v>20</v>
      </c>
      <c r="E26">
        <v>114.857</v>
      </c>
      <c r="F26">
        <v>47.948</v>
      </c>
      <c r="G26">
        <v>41.6</v>
      </c>
      <c r="H26">
        <v>114.718</v>
      </c>
      <c r="I26">
        <v>61.2</v>
      </c>
      <c r="J26">
        <v>89.8</v>
      </c>
      <c r="K26">
        <v>91</v>
      </c>
      <c r="L26">
        <v>10.41</v>
      </c>
      <c r="M26">
        <v>49.726999999999997</v>
      </c>
      <c r="N26">
        <v>0.03</v>
      </c>
      <c r="O26">
        <v>60.1</v>
      </c>
      <c r="P26">
        <v>39</v>
      </c>
      <c r="Q26">
        <v>37.005020000000002</v>
      </c>
      <c r="R26">
        <v>-119.6992</v>
      </c>
      <c r="S26">
        <v>156.80000000000001</v>
      </c>
      <c r="T26">
        <v>2.74</v>
      </c>
      <c r="U26">
        <v>0</v>
      </c>
      <c r="V26">
        <v>744.9</v>
      </c>
      <c r="W26">
        <v>516.58000000000004</v>
      </c>
      <c r="X26">
        <f t="shared" si="0"/>
        <v>401.86200000000002</v>
      </c>
    </row>
    <row r="27" spans="1:24" x14ac:dyDescent="0.3">
      <c r="A27" s="2">
        <v>44607</v>
      </c>
      <c r="B27" s="264">
        <v>0.45773148148148146</v>
      </c>
      <c r="C27">
        <v>0</v>
      </c>
      <c r="D27" t="s">
        <v>20</v>
      </c>
      <c r="E27">
        <v>125.142</v>
      </c>
      <c r="F27">
        <v>47.646999999999998</v>
      </c>
      <c r="G27">
        <v>41.5</v>
      </c>
      <c r="H27">
        <v>125.054</v>
      </c>
      <c r="I27">
        <v>61.3</v>
      </c>
      <c r="J27">
        <v>91.3</v>
      </c>
      <c r="K27">
        <v>92.5</v>
      </c>
      <c r="L27">
        <v>10.63</v>
      </c>
      <c r="M27">
        <v>54.207999999999998</v>
      </c>
      <c r="N27">
        <v>0.03</v>
      </c>
      <c r="O27">
        <v>60.3</v>
      </c>
      <c r="P27">
        <v>39</v>
      </c>
      <c r="Q27">
        <v>37.005029999999998</v>
      </c>
      <c r="R27">
        <v>-119.6992</v>
      </c>
      <c r="S27">
        <v>155.30000000000001</v>
      </c>
      <c r="T27">
        <v>2.75</v>
      </c>
      <c r="U27">
        <v>0</v>
      </c>
      <c r="V27">
        <v>745</v>
      </c>
      <c r="W27">
        <v>516.58000000000004</v>
      </c>
      <c r="X27">
        <f t="shared" si="0"/>
        <v>391.52600000000007</v>
      </c>
    </row>
    <row r="28" spans="1:24" x14ac:dyDescent="0.3">
      <c r="A28" s="2">
        <v>44607</v>
      </c>
      <c r="B28" s="264">
        <v>0.45814814814814814</v>
      </c>
      <c r="C28">
        <v>0</v>
      </c>
      <c r="D28" t="s">
        <v>20</v>
      </c>
      <c r="E28">
        <v>134.89699999999999</v>
      </c>
      <c r="F28">
        <v>47.235999999999997</v>
      </c>
      <c r="G28">
        <v>41.2</v>
      </c>
      <c r="H28">
        <v>134.36099999999999</v>
      </c>
      <c r="I28">
        <v>61.3</v>
      </c>
      <c r="J28">
        <v>94.3</v>
      </c>
      <c r="K28">
        <v>95.6</v>
      </c>
      <c r="L28">
        <v>11.04</v>
      </c>
      <c r="M28">
        <v>58.244</v>
      </c>
      <c r="N28">
        <v>0.03</v>
      </c>
      <c r="O28">
        <v>60.3</v>
      </c>
      <c r="P28">
        <v>39</v>
      </c>
      <c r="Q28">
        <v>37.005040000000001</v>
      </c>
      <c r="R28">
        <v>-119.69929999999999</v>
      </c>
      <c r="S28">
        <v>157.19999999999999</v>
      </c>
      <c r="T28">
        <v>2.75</v>
      </c>
      <c r="U28">
        <v>0</v>
      </c>
      <c r="V28">
        <v>745</v>
      </c>
      <c r="W28">
        <v>516.58000000000004</v>
      </c>
      <c r="X28">
        <f t="shared" si="0"/>
        <v>382.21900000000005</v>
      </c>
    </row>
    <row r="29" spans="1:24" x14ac:dyDescent="0.3">
      <c r="A29" s="2">
        <v>44607</v>
      </c>
      <c r="B29" s="264">
        <v>0.45861111111111108</v>
      </c>
      <c r="C29">
        <v>0</v>
      </c>
      <c r="D29" t="s">
        <v>20</v>
      </c>
      <c r="E29">
        <v>144.90899999999999</v>
      </c>
      <c r="F29">
        <v>46.872999999999998</v>
      </c>
      <c r="G29">
        <v>41.1</v>
      </c>
      <c r="H29">
        <v>144.75700000000001</v>
      </c>
      <c r="I29">
        <v>61.5</v>
      </c>
      <c r="J29">
        <v>95.8</v>
      </c>
      <c r="K29">
        <v>97.1</v>
      </c>
      <c r="L29">
        <v>11.27</v>
      </c>
      <c r="M29">
        <v>62.750999999999998</v>
      </c>
      <c r="N29">
        <v>0.03</v>
      </c>
      <c r="O29">
        <v>60.4</v>
      </c>
      <c r="P29">
        <v>39</v>
      </c>
      <c r="Q29">
        <v>37.00506</v>
      </c>
      <c r="R29">
        <v>-119.69929999999999</v>
      </c>
      <c r="S29">
        <v>156.9</v>
      </c>
      <c r="T29">
        <v>2.75</v>
      </c>
      <c r="U29">
        <v>0</v>
      </c>
      <c r="V29">
        <v>745.1</v>
      </c>
      <c r="W29">
        <v>516.58000000000004</v>
      </c>
      <c r="X29">
        <f t="shared" si="0"/>
        <v>371.82300000000004</v>
      </c>
    </row>
    <row r="30" spans="1:24" x14ac:dyDescent="0.3">
      <c r="A30" s="2">
        <v>44607</v>
      </c>
      <c r="B30" s="264">
        <v>0.45891203703703703</v>
      </c>
      <c r="C30">
        <v>0</v>
      </c>
      <c r="D30" t="s">
        <v>20</v>
      </c>
      <c r="E30">
        <v>154.916</v>
      </c>
      <c r="F30">
        <v>46.719000000000001</v>
      </c>
      <c r="G30">
        <v>41.1</v>
      </c>
      <c r="H30">
        <v>154.857</v>
      </c>
      <c r="I30">
        <v>61.6</v>
      </c>
      <c r="J30">
        <v>96.4</v>
      </c>
      <c r="K30">
        <v>97.7</v>
      </c>
      <c r="L30">
        <v>11.36</v>
      </c>
      <c r="M30">
        <v>67.131</v>
      </c>
      <c r="N30">
        <v>0.03</v>
      </c>
      <c r="O30">
        <v>60.5</v>
      </c>
      <c r="P30">
        <v>39</v>
      </c>
      <c r="Q30">
        <v>37.005040000000001</v>
      </c>
      <c r="R30">
        <v>-119.69929999999999</v>
      </c>
      <c r="S30">
        <v>156</v>
      </c>
      <c r="T30">
        <v>2.74</v>
      </c>
      <c r="U30">
        <v>0</v>
      </c>
      <c r="V30">
        <v>745</v>
      </c>
      <c r="W30">
        <v>516.58000000000004</v>
      </c>
      <c r="X30">
        <f t="shared" si="0"/>
        <v>361.72300000000007</v>
      </c>
    </row>
    <row r="31" spans="1:24" x14ac:dyDescent="0.3">
      <c r="A31" s="2">
        <v>44607</v>
      </c>
      <c r="B31" s="264">
        <v>0.45923611111111112</v>
      </c>
      <c r="C31">
        <v>0</v>
      </c>
      <c r="D31" t="s">
        <v>20</v>
      </c>
      <c r="E31">
        <v>165.00200000000001</v>
      </c>
      <c r="F31">
        <v>46.616</v>
      </c>
      <c r="G31">
        <v>41.1</v>
      </c>
      <c r="H31">
        <v>163.55199999999999</v>
      </c>
      <c r="I31">
        <v>61.7</v>
      </c>
      <c r="J31">
        <v>96.2</v>
      </c>
      <c r="K31">
        <v>97.6</v>
      </c>
      <c r="L31">
        <v>11.36</v>
      </c>
      <c r="M31">
        <v>70.900999999999996</v>
      </c>
      <c r="N31">
        <v>0.03</v>
      </c>
      <c r="O31">
        <v>60.6</v>
      </c>
      <c r="P31">
        <v>39</v>
      </c>
      <c r="Q31">
        <v>37.005009999999999</v>
      </c>
      <c r="R31">
        <v>-119.69929999999999</v>
      </c>
      <c r="S31">
        <v>156.30000000000001</v>
      </c>
      <c r="T31">
        <v>2.74</v>
      </c>
      <c r="U31">
        <v>0</v>
      </c>
      <c r="V31">
        <v>745</v>
      </c>
      <c r="W31">
        <v>516.58000000000004</v>
      </c>
      <c r="X31">
        <f t="shared" si="0"/>
        <v>353.02800000000002</v>
      </c>
    </row>
    <row r="32" spans="1:24" x14ac:dyDescent="0.3">
      <c r="A32" s="2">
        <v>44607</v>
      </c>
      <c r="B32" s="264">
        <v>0.4597222222222222</v>
      </c>
      <c r="C32">
        <v>0</v>
      </c>
      <c r="D32" t="s">
        <v>20</v>
      </c>
      <c r="E32">
        <v>174.86600000000001</v>
      </c>
      <c r="F32">
        <v>46.555999999999997</v>
      </c>
      <c r="G32">
        <v>41.2</v>
      </c>
      <c r="H32">
        <v>174.93100000000001</v>
      </c>
      <c r="I32">
        <v>62</v>
      </c>
      <c r="J32">
        <v>96</v>
      </c>
      <c r="K32">
        <v>97.3</v>
      </c>
      <c r="L32">
        <v>11.34</v>
      </c>
      <c r="M32">
        <v>75.834999999999994</v>
      </c>
      <c r="N32">
        <v>0.03</v>
      </c>
      <c r="O32">
        <v>60.9</v>
      </c>
      <c r="P32">
        <v>40</v>
      </c>
      <c r="Q32">
        <v>37.004980000000003</v>
      </c>
      <c r="R32">
        <v>-119.69929999999999</v>
      </c>
      <c r="S32">
        <v>157</v>
      </c>
      <c r="T32">
        <v>2.74</v>
      </c>
      <c r="U32">
        <v>0</v>
      </c>
      <c r="V32">
        <v>745</v>
      </c>
      <c r="W32">
        <v>516.58000000000004</v>
      </c>
      <c r="X32">
        <f t="shared" si="0"/>
        <v>341.649</v>
      </c>
    </row>
    <row r="33" spans="1:24" x14ac:dyDescent="0.3">
      <c r="A33" s="2">
        <v>44607</v>
      </c>
      <c r="B33" s="264">
        <v>0.4601041666666667</v>
      </c>
      <c r="C33">
        <v>0</v>
      </c>
      <c r="D33" t="s">
        <v>20</v>
      </c>
      <c r="E33">
        <v>185.10599999999999</v>
      </c>
      <c r="F33">
        <v>46.555</v>
      </c>
      <c r="G33">
        <v>41.3</v>
      </c>
      <c r="H33">
        <v>185.04300000000001</v>
      </c>
      <c r="I33">
        <v>62</v>
      </c>
      <c r="J33">
        <v>95.7</v>
      </c>
      <c r="K33">
        <v>97.1</v>
      </c>
      <c r="L33">
        <v>11.31</v>
      </c>
      <c r="M33">
        <v>80.218999999999994</v>
      </c>
      <c r="N33">
        <v>0.03</v>
      </c>
      <c r="O33">
        <v>61</v>
      </c>
      <c r="P33">
        <v>40</v>
      </c>
      <c r="Q33">
        <v>37.00497</v>
      </c>
      <c r="R33">
        <v>-119.69929999999999</v>
      </c>
      <c r="S33">
        <v>157.4</v>
      </c>
      <c r="T33">
        <v>2.73</v>
      </c>
      <c r="U33">
        <v>0</v>
      </c>
      <c r="V33">
        <v>745</v>
      </c>
      <c r="W33">
        <v>516.58000000000004</v>
      </c>
      <c r="X33">
        <f t="shared" si="0"/>
        <v>331.53700000000003</v>
      </c>
    </row>
    <row r="34" spans="1:24" x14ac:dyDescent="0.3">
      <c r="A34" s="2">
        <v>44607</v>
      </c>
      <c r="B34" s="264">
        <v>0.46046296296296302</v>
      </c>
      <c r="C34">
        <v>0</v>
      </c>
      <c r="D34" t="s">
        <v>20</v>
      </c>
      <c r="E34">
        <v>194.67500000000001</v>
      </c>
      <c r="F34">
        <v>46.582000000000001</v>
      </c>
      <c r="G34">
        <v>42</v>
      </c>
      <c r="H34">
        <v>194.447</v>
      </c>
      <c r="I34">
        <v>63.1</v>
      </c>
      <c r="J34">
        <v>91</v>
      </c>
      <c r="K34">
        <v>92.3</v>
      </c>
      <c r="L34">
        <v>10.75</v>
      </c>
      <c r="M34">
        <v>84.296000000000006</v>
      </c>
      <c r="N34">
        <v>0.03</v>
      </c>
      <c r="O34">
        <v>62.1</v>
      </c>
      <c r="P34">
        <v>40</v>
      </c>
      <c r="Q34">
        <v>37.004989999999999</v>
      </c>
      <c r="R34">
        <v>-119.69929999999999</v>
      </c>
      <c r="S34">
        <v>156.19999999999999</v>
      </c>
      <c r="T34">
        <v>2.74</v>
      </c>
      <c r="U34">
        <v>0</v>
      </c>
      <c r="V34">
        <v>744.9</v>
      </c>
      <c r="W34">
        <v>516.58000000000004</v>
      </c>
      <c r="X34">
        <f t="shared" si="0"/>
        <v>322.13300000000004</v>
      </c>
    </row>
    <row r="35" spans="1:24" x14ac:dyDescent="0.3">
      <c r="A35"/>
      <c r="B35"/>
    </row>
    <row r="36" spans="1:24" x14ac:dyDescent="0.3">
      <c r="A36"/>
      <c r="B36"/>
    </row>
    <row r="37" spans="1:24" x14ac:dyDescent="0.3">
      <c r="A37"/>
      <c r="B37"/>
    </row>
    <row r="38" spans="1:24" x14ac:dyDescent="0.3">
      <c r="A38"/>
      <c r="B38"/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F6D1-69FC-4BDF-B782-80E2A5BE743A}">
  <sheetPr codeName="Sheet87"/>
  <dimension ref="A1:AH31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  <col min="2" max="2" width="8.109375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0.58703703703703702</v>
      </c>
      <c r="C2">
        <v>0</v>
      </c>
      <c r="D2" t="s">
        <v>20</v>
      </c>
      <c r="E2">
        <v>1.028</v>
      </c>
      <c r="F2">
        <v>54.554000000000002</v>
      </c>
      <c r="G2">
        <v>43.5</v>
      </c>
      <c r="H2">
        <v>1.252</v>
      </c>
      <c r="I2">
        <v>58</v>
      </c>
      <c r="J2">
        <v>109.7</v>
      </c>
      <c r="K2">
        <v>110.8</v>
      </c>
      <c r="L2">
        <v>11.68</v>
      </c>
      <c r="M2">
        <v>0.54300000000000004</v>
      </c>
      <c r="N2">
        <v>0.03</v>
      </c>
      <c r="O2">
        <v>57.1</v>
      </c>
      <c r="P2">
        <v>37</v>
      </c>
      <c r="Q2">
        <v>37.005070000000003</v>
      </c>
      <c r="R2">
        <v>-119.6992</v>
      </c>
      <c r="S2">
        <v>153.30000000000001</v>
      </c>
      <c r="T2">
        <v>2.86</v>
      </c>
      <c r="U2">
        <v>0</v>
      </c>
      <c r="V2">
        <v>747.2</v>
      </c>
      <c r="W2">
        <v>520.39</v>
      </c>
      <c r="X2">
        <f>W2-H2</f>
        <v>519.13800000000003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0.58741898148148153</v>
      </c>
      <c r="C3">
        <v>0</v>
      </c>
      <c r="D3" t="s">
        <v>20</v>
      </c>
      <c r="E3">
        <v>7.1059999999999999</v>
      </c>
      <c r="F3">
        <v>54.497999999999998</v>
      </c>
      <c r="G3">
        <v>43.4</v>
      </c>
      <c r="H3">
        <v>6.9009999999999998</v>
      </c>
      <c r="I3">
        <v>58</v>
      </c>
      <c r="J3">
        <v>112.4</v>
      </c>
      <c r="K3">
        <v>113.5</v>
      </c>
      <c r="L3">
        <v>11.97</v>
      </c>
      <c r="M3">
        <v>2.99</v>
      </c>
      <c r="N3">
        <v>0.03</v>
      </c>
      <c r="O3">
        <v>57.1</v>
      </c>
      <c r="P3">
        <v>37</v>
      </c>
      <c r="Q3">
        <v>37.005099999999999</v>
      </c>
      <c r="R3">
        <v>-119.6992</v>
      </c>
      <c r="S3">
        <v>154.80000000000001</v>
      </c>
      <c r="T3">
        <v>2.86</v>
      </c>
      <c r="U3">
        <v>0</v>
      </c>
      <c r="V3">
        <v>747</v>
      </c>
      <c r="W3">
        <v>520.39</v>
      </c>
      <c r="X3">
        <f t="shared" ref="X3:X31" si="0">W3-H3</f>
        <v>513.48900000000003</v>
      </c>
    </row>
    <row r="4" spans="1:34" x14ac:dyDescent="0.3">
      <c r="A4" s="2">
        <v>44630</v>
      </c>
      <c r="B4" s="3">
        <v>0.58767361111111105</v>
      </c>
      <c r="C4">
        <v>0</v>
      </c>
      <c r="D4" t="s">
        <v>20</v>
      </c>
      <c r="E4">
        <v>9.92</v>
      </c>
      <c r="F4">
        <v>54.427999999999997</v>
      </c>
      <c r="G4">
        <v>43.4</v>
      </c>
      <c r="H4">
        <v>8.6359999999999992</v>
      </c>
      <c r="I4">
        <v>58</v>
      </c>
      <c r="J4">
        <v>113</v>
      </c>
      <c r="K4">
        <v>114.2</v>
      </c>
      <c r="L4">
        <v>12.05</v>
      </c>
      <c r="M4">
        <v>3.742</v>
      </c>
      <c r="N4">
        <v>0.03</v>
      </c>
      <c r="O4">
        <v>57.1</v>
      </c>
      <c r="P4">
        <v>37</v>
      </c>
      <c r="Q4">
        <v>37.005070000000003</v>
      </c>
      <c r="R4">
        <v>-119.6992</v>
      </c>
      <c r="S4">
        <v>153.9</v>
      </c>
      <c r="T4">
        <v>2.86</v>
      </c>
      <c r="U4">
        <v>0</v>
      </c>
      <c r="V4">
        <v>747.1</v>
      </c>
      <c r="W4">
        <v>520.39</v>
      </c>
      <c r="X4">
        <f t="shared" si="0"/>
        <v>511.75399999999996</v>
      </c>
    </row>
    <row r="5" spans="1:34" x14ac:dyDescent="0.3">
      <c r="A5" s="2">
        <v>44630</v>
      </c>
      <c r="B5" s="3">
        <v>0.58787037037037038</v>
      </c>
      <c r="C5">
        <v>0</v>
      </c>
      <c r="D5" t="s">
        <v>20</v>
      </c>
      <c r="E5">
        <v>13.074</v>
      </c>
      <c r="F5">
        <v>53.997</v>
      </c>
      <c r="G5">
        <v>43.1</v>
      </c>
      <c r="H5">
        <v>12.81</v>
      </c>
      <c r="I5">
        <v>58</v>
      </c>
      <c r="J5">
        <v>112.6</v>
      </c>
      <c r="K5">
        <v>113.7</v>
      </c>
      <c r="L5">
        <v>12.07</v>
      </c>
      <c r="M5">
        <v>5.5510000000000002</v>
      </c>
      <c r="N5">
        <v>0.03</v>
      </c>
      <c r="O5">
        <v>57</v>
      </c>
      <c r="P5">
        <v>37</v>
      </c>
      <c r="Q5">
        <v>37.005020000000002</v>
      </c>
      <c r="R5">
        <v>-119.6992</v>
      </c>
      <c r="S5">
        <v>153.80000000000001</v>
      </c>
      <c r="T5">
        <v>2.86</v>
      </c>
      <c r="U5">
        <v>0</v>
      </c>
      <c r="V5">
        <v>747.2</v>
      </c>
      <c r="W5">
        <v>520.39</v>
      </c>
      <c r="X5">
        <f t="shared" si="0"/>
        <v>507.58</v>
      </c>
    </row>
    <row r="6" spans="1:34" x14ac:dyDescent="0.3">
      <c r="A6" s="2">
        <v>44630</v>
      </c>
      <c r="B6" s="3">
        <v>0.58800925925925929</v>
      </c>
      <c r="C6">
        <v>0</v>
      </c>
      <c r="D6" t="s">
        <v>20</v>
      </c>
      <c r="E6">
        <v>15.73</v>
      </c>
      <c r="F6">
        <v>53.539000000000001</v>
      </c>
      <c r="G6">
        <v>42.6</v>
      </c>
      <c r="H6">
        <v>15.936</v>
      </c>
      <c r="I6">
        <v>57.7</v>
      </c>
      <c r="J6">
        <v>111.7</v>
      </c>
      <c r="K6">
        <v>112.9</v>
      </c>
      <c r="L6">
        <v>12.05</v>
      </c>
      <c r="M6">
        <v>6.9050000000000002</v>
      </c>
      <c r="N6">
        <v>0.03</v>
      </c>
      <c r="O6">
        <v>56.7</v>
      </c>
      <c r="P6">
        <v>37</v>
      </c>
      <c r="Q6">
        <v>37.005000000000003</v>
      </c>
      <c r="R6">
        <v>-119.6992</v>
      </c>
      <c r="S6">
        <v>153.80000000000001</v>
      </c>
      <c r="T6">
        <v>2.86</v>
      </c>
      <c r="U6">
        <v>0</v>
      </c>
      <c r="V6">
        <v>747</v>
      </c>
      <c r="W6">
        <v>520.39</v>
      </c>
      <c r="X6">
        <f t="shared" si="0"/>
        <v>504.45400000000001</v>
      </c>
    </row>
    <row r="7" spans="1:34" x14ac:dyDescent="0.3">
      <c r="A7" s="2">
        <v>44630</v>
      </c>
      <c r="B7" s="3">
        <v>0.58817129629629628</v>
      </c>
      <c r="C7">
        <v>0</v>
      </c>
      <c r="D7" t="s">
        <v>20</v>
      </c>
      <c r="E7">
        <v>19.286000000000001</v>
      </c>
      <c r="F7">
        <v>53.383000000000003</v>
      </c>
      <c r="G7">
        <v>42.4</v>
      </c>
      <c r="H7">
        <v>17.420000000000002</v>
      </c>
      <c r="I7">
        <v>57.6</v>
      </c>
      <c r="J7">
        <v>110.7</v>
      </c>
      <c r="K7">
        <v>111.8</v>
      </c>
      <c r="L7">
        <v>11.96</v>
      </c>
      <c r="M7">
        <v>7.548</v>
      </c>
      <c r="N7">
        <v>0.03</v>
      </c>
      <c r="O7">
        <v>56.6</v>
      </c>
      <c r="P7">
        <v>37</v>
      </c>
      <c r="Q7">
        <v>37.00497</v>
      </c>
      <c r="R7">
        <v>-119.6992</v>
      </c>
      <c r="S7">
        <v>154.4</v>
      </c>
      <c r="T7">
        <v>2.86</v>
      </c>
      <c r="U7">
        <v>0</v>
      </c>
      <c r="V7">
        <v>747.2</v>
      </c>
      <c r="W7">
        <v>520.39</v>
      </c>
      <c r="X7">
        <f t="shared" si="0"/>
        <v>502.96999999999997</v>
      </c>
    </row>
    <row r="8" spans="1:34" x14ac:dyDescent="0.3">
      <c r="A8" s="2">
        <v>44630</v>
      </c>
      <c r="B8" s="3">
        <v>0.5883680555555556</v>
      </c>
      <c r="C8">
        <v>0</v>
      </c>
      <c r="D8" t="s">
        <v>20</v>
      </c>
      <c r="E8">
        <v>22.082000000000001</v>
      </c>
      <c r="F8">
        <v>53.219000000000001</v>
      </c>
      <c r="G8">
        <v>42.2</v>
      </c>
      <c r="H8">
        <v>22.015999999999998</v>
      </c>
      <c r="I8">
        <v>57.5</v>
      </c>
      <c r="J8">
        <v>109.3</v>
      </c>
      <c r="K8">
        <v>110.4</v>
      </c>
      <c r="L8">
        <v>11.83</v>
      </c>
      <c r="M8">
        <v>9.5399999999999991</v>
      </c>
      <c r="N8">
        <v>0.03</v>
      </c>
      <c r="O8">
        <v>56.5</v>
      </c>
      <c r="P8">
        <v>37</v>
      </c>
      <c r="Q8">
        <v>37.004959999999997</v>
      </c>
      <c r="R8">
        <v>-119.6992</v>
      </c>
      <c r="S8">
        <v>155.69999999999999</v>
      </c>
      <c r="T8">
        <v>2.86</v>
      </c>
      <c r="U8">
        <v>0</v>
      </c>
      <c r="V8">
        <v>747</v>
      </c>
      <c r="W8">
        <v>520.39</v>
      </c>
      <c r="X8">
        <f t="shared" si="0"/>
        <v>498.37399999999997</v>
      </c>
    </row>
    <row r="9" spans="1:34" x14ac:dyDescent="0.3">
      <c r="A9" s="2">
        <v>44630</v>
      </c>
      <c r="B9" s="3">
        <v>0.58855324074074067</v>
      </c>
      <c r="C9">
        <v>0</v>
      </c>
      <c r="D9" t="s">
        <v>20</v>
      </c>
      <c r="E9">
        <v>25.061</v>
      </c>
      <c r="F9">
        <v>53.076000000000001</v>
      </c>
      <c r="G9">
        <v>42.1</v>
      </c>
      <c r="H9">
        <v>23.23</v>
      </c>
      <c r="I9">
        <v>57.4</v>
      </c>
      <c r="J9">
        <v>108.3</v>
      </c>
      <c r="K9">
        <v>109.4</v>
      </c>
      <c r="L9">
        <v>11.75</v>
      </c>
      <c r="M9">
        <v>10.066000000000001</v>
      </c>
      <c r="N9">
        <v>0.03</v>
      </c>
      <c r="O9">
        <v>56.4</v>
      </c>
      <c r="P9">
        <v>37</v>
      </c>
      <c r="Q9">
        <v>37.004959999999997</v>
      </c>
      <c r="R9">
        <v>-119.6992</v>
      </c>
      <c r="S9">
        <v>155.30000000000001</v>
      </c>
      <c r="T9">
        <v>2.86</v>
      </c>
      <c r="U9">
        <v>0</v>
      </c>
      <c r="V9">
        <v>747.1</v>
      </c>
      <c r="W9">
        <v>520.39</v>
      </c>
      <c r="X9">
        <f t="shared" si="0"/>
        <v>497.15999999999997</v>
      </c>
      <c r="AC9" s="4" t="s">
        <v>155</v>
      </c>
    </row>
    <row r="10" spans="1:34" x14ac:dyDescent="0.3">
      <c r="A10" s="2">
        <v>44630</v>
      </c>
      <c r="B10" s="3">
        <v>0.58871527777777777</v>
      </c>
      <c r="C10">
        <v>0</v>
      </c>
      <c r="D10" t="s">
        <v>20</v>
      </c>
      <c r="E10">
        <v>28.065999999999999</v>
      </c>
      <c r="F10">
        <v>52.817</v>
      </c>
      <c r="G10">
        <v>41.9</v>
      </c>
      <c r="H10">
        <v>27.873999999999999</v>
      </c>
      <c r="I10">
        <v>57.4</v>
      </c>
      <c r="J10">
        <v>107</v>
      </c>
      <c r="K10">
        <v>108.1</v>
      </c>
      <c r="L10">
        <v>11.64</v>
      </c>
      <c r="M10">
        <v>12.079000000000001</v>
      </c>
      <c r="N10">
        <v>0.03</v>
      </c>
      <c r="O10">
        <v>56.4</v>
      </c>
      <c r="P10">
        <v>37</v>
      </c>
      <c r="Q10">
        <v>37.004980000000003</v>
      </c>
      <c r="R10">
        <v>-119.6992</v>
      </c>
      <c r="S10">
        <v>154.69999999999999</v>
      </c>
      <c r="T10">
        <v>2.85</v>
      </c>
      <c r="U10">
        <v>0</v>
      </c>
      <c r="V10">
        <v>747.1</v>
      </c>
      <c r="W10">
        <v>520.39</v>
      </c>
      <c r="X10">
        <f t="shared" si="0"/>
        <v>492.51599999999996</v>
      </c>
    </row>
    <row r="11" spans="1:34" x14ac:dyDescent="0.3">
      <c r="A11" s="2">
        <v>44630</v>
      </c>
      <c r="B11" s="3">
        <v>0.58888888888888891</v>
      </c>
      <c r="C11">
        <v>0</v>
      </c>
      <c r="D11" t="s">
        <v>20</v>
      </c>
      <c r="E11">
        <v>31.082000000000001</v>
      </c>
      <c r="F11">
        <v>52.572000000000003</v>
      </c>
      <c r="G11">
        <v>41.8</v>
      </c>
      <c r="H11">
        <v>29.297999999999998</v>
      </c>
      <c r="I11">
        <v>57.4</v>
      </c>
      <c r="J11">
        <v>105.1</v>
      </c>
      <c r="K11">
        <v>106.2</v>
      </c>
      <c r="L11">
        <v>11.47</v>
      </c>
      <c r="M11">
        <v>12.696</v>
      </c>
      <c r="N11">
        <v>0.03</v>
      </c>
      <c r="O11">
        <v>56.4</v>
      </c>
      <c r="P11">
        <v>37</v>
      </c>
      <c r="Q11">
        <v>37.004989999999999</v>
      </c>
      <c r="R11">
        <v>-119.6992</v>
      </c>
      <c r="S11">
        <v>155</v>
      </c>
      <c r="T11">
        <v>2.86</v>
      </c>
      <c r="U11">
        <v>0</v>
      </c>
      <c r="V11">
        <v>747.2</v>
      </c>
      <c r="W11">
        <v>520.39</v>
      </c>
      <c r="X11">
        <f t="shared" si="0"/>
        <v>491.09199999999998</v>
      </c>
    </row>
    <row r="12" spans="1:34" x14ac:dyDescent="0.3">
      <c r="A12" s="2">
        <v>44630</v>
      </c>
      <c r="B12" s="3">
        <v>0.58910879629629631</v>
      </c>
      <c r="C12">
        <v>0</v>
      </c>
      <c r="D12" t="s">
        <v>20</v>
      </c>
      <c r="E12">
        <v>33.978999999999999</v>
      </c>
      <c r="F12">
        <v>52.293999999999997</v>
      </c>
      <c r="G12">
        <v>41.7</v>
      </c>
      <c r="H12">
        <v>33.881999999999998</v>
      </c>
      <c r="I12">
        <v>57.5</v>
      </c>
      <c r="J12">
        <v>102.9</v>
      </c>
      <c r="K12">
        <v>103.9</v>
      </c>
      <c r="L12">
        <v>11.27</v>
      </c>
      <c r="M12">
        <v>14.683</v>
      </c>
      <c r="N12">
        <v>0.03</v>
      </c>
      <c r="O12">
        <v>56.6</v>
      </c>
      <c r="P12">
        <v>37</v>
      </c>
      <c r="Q12">
        <v>37.004980000000003</v>
      </c>
      <c r="R12">
        <v>-119.6992</v>
      </c>
      <c r="S12">
        <v>155.4</v>
      </c>
      <c r="T12">
        <v>2.85</v>
      </c>
      <c r="U12">
        <v>0</v>
      </c>
      <c r="V12">
        <v>747.2</v>
      </c>
      <c r="W12">
        <v>520.39</v>
      </c>
      <c r="X12">
        <f t="shared" si="0"/>
        <v>486.50799999999998</v>
      </c>
    </row>
    <row r="13" spans="1:34" x14ac:dyDescent="0.3">
      <c r="A13" s="2">
        <v>44630</v>
      </c>
      <c r="B13" s="3">
        <v>0.58935185185185179</v>
      </c>
      <c r="C13">
        <v>0</v>
      </c>
      <c r="D13" t="s">
        <v>20</v>
      </c>
      <c r="E13">
        <v>37.003</v>
      </c>
      <c r="F13">
        <v>51.844999999999999</v>
      </c>
      <c r="G13">
        <v>41.9</v>
      </c>
      <c r="H13">
        <v>36.834000000000003</v>
      </c>
      <c r="I13">
        <v>58.1</v>
      </c>
      <c r="J13">
        <v>98.5</v>
      </c>
      <c r="K13">
        <v>99.5</v>
      </c>
      <c r="L13">
        <v>10.85</v>
      </c>
      <c r="M13">
        <v>15.962999999999999</v>
      </c>
      <c r="N13">
        <v>0.03</v>
      </c>
      <c r="O13">
        <v>57.1</v>
      </c>
      <c r="P13">
        <v>37</v>
      </c>
      <c r="Q13">
        <v>37.004950000000001</v>
      </c>
      <c r="R13">
        <v>0</v>
      </c>
      <c r="S13">
        <v>155</v>
      </c>
      <c r="T13">
        <v>2.85</v>
      </c>
      <c r="U13">
        <v>0</v>
      </c>
      <c r="V13">
        <v>747.2</v>
      </c>
      <c r="W13">
        <v>520.39</v>
      </c>
      <c r="X13">
        <f t="shared" si="0"/>
        <v>483.55599999999998</v>
      </c>
    </row>
    <row r="14" spans="1:34" x14ac:dyDescent="0.3">
      <c r="A14" s="2">
        <v>44630</v>
      </c>
      <c r="B14" s="3">
        <v>0.58946759259259263</v>
      </c>
      <c r="C14">
        <v>0</v>
      </c>
      <c r="D14" t="s">
        <v>20</v>
      </c>
      <c r="E14">
        <v>39.965000000000003</v>
      </c>
      <c r="F14">
        <v>51.204000000000001</v>
      </c>
      <c r="G14">
        <v>42.3</v>
      </c>
      <c r="H14">
        <v>39.956000000000003</v>
      </c>
      <c r="I14">
        <v>59.2</v>
      </c>
      <c r="J14">
        <v>91.9</v>
      </c>
      <c r="K14">
        <v>92.8</v>
      </c>
      <c r="L14">
        <v>10.199999999999999</v>
      </c>
      <c r="M14">
        <v>17.315999999999999</v>
      </c>
      <c r="N14">
        <v>0.03</v>
      </c>
      <c r="O14">
        <v>58.2</v>
      </c>
      <c r="P14">
        <v>38</v>
      </c>
      <c r="Q14">
        <v>37.004939999999998</v>
      </c>
      <c r="R14">
        <v>-119.6992</v>
      </c>
      <c r="S14">
        <v>154.4</v>
      </c>
      <c r="T14">
        <v>2.85</v>
      </c>
      <c r="U14">
        <v>0</v>
      </c>
      <c r="V14">
        <v>747.1</v>
      </c>
      <c r="W14">
        <v>520.39</v>
      </c>
      <c r="X14">
        <f t="shared" si="0"/>
        <v>480.43399999999997</v>
      </c>
    </row>
    <row r="15" spans="1:34" x14ac:dyDescent="0.3">
      <c r="A15" s="2">
        <v>44630</v>
      </c>
      <c r="B15" s="3">
        <v>0.58961805555555558</v>
      </c>
      <c r="C15">
        <v>0</v>
      </c>
      <c r="D15" t="s">
        <v>20</v>
      </c>
      <c r="E15">
        <v>43.011000000000003</v>
      </c>
      <c r="F15">
        <v>50.063000000000002</v>
      </c>
      <c r="G15">
        <v>42.9</v>
      </c>
      <c r="H15">
        <v>43.042000000000002</v>
      </c>
      <c r="I15">
        <v>61.2</v>
      </c>
      <c r="J15">
        <v>88.1</v>
      </c>
      <c r="K15">
        <v>89</v>
      </c>
      <c r="L15">
        <v>9.93</v>
      </c>
      <c r="M15">
        <v>18.655000000000001</v>
      </c>
      <c r="N15">
        <v>0.03</v>
      </c>
      <c r="O15">
        <v>60.1</v>
      </c>
      <c r="P15">
        <v>39</v>
      </c>
      <c r="Q15">
        <v>37.004930000000002</v>
      </c>
      <c r="R15">
        <v>-119.6992</v>
      </c>
      <c r="S15">
        <v>154.19999999999999</v>
      </c>
      <c r="T15">
        <v>2.85</v>
      </c>
      <c r="U15">
        <v>0</v>
      </c>
      <c r="V15">
        <v>747.1</v>
      </c>
      <c r="W15">
        <v>520.39</v>
      </c>
      <c r="X15">
        <f t="shared" si="0"/>
        <v>477.34799999999996</v>
      </c>
    </row>
    <row r="16" spans="1:34" x14ac:dyDescent="0.3">
      <c r="A16" s="2">
        <v>44630</v>
      </c>
      <c r="B16" s="3">
        <v>0.58988425925925925</v>
      </c>
      <c r="C16">
        <v>0</v>
      </c>
      <c r="D16" t="s">
        <v>20</v>
      </c>
      <c r="E16">
        <v>45.89</v>
      </c>
      <c r="F16">
        <v>49.707999999999998</v>
      </c>
      <c r="G16">
        <v>42.9</v>
      </c>
      <c r="H16">
        <v>44.078000000000003</v>
      </c>
      <c r="I16">
        <v>61.5</v>
      </c>
      <c r="J16">
        <v>82.8</v>
      </c>
      <c r="K16">
        <v>83.6</v>
      </c>
      <c r="L16">
        <v>9.3800000000000008</v>
      </c>
      <c r="M16">
        <v>19.103999999999999</v>
      </c>
      <c r="N16">
        <v>0.03</v>
      </c>
      <c r="O16">
        <v>60.4</v>
      </c>
      <c r="P16">
        <v>39</v>
      </c>
      <c r="Q16">
        <v>37.004919999999998</v>
      </c>
      <c r="R16">
        <v>-119.6992</v>
      </c>
      <c r="S16">
        <v>153.1</v>
      </c>
      <c r="T16">
        <v>2.85</v>
      </c>
      <c r="U16">
        <v>0</v>
      </c>
      <c r="V16">
        <v>747.2</v>
      </c>
      <c r="W16">
        <v>520.39</v>
      </c>
      <c r="X16">
        <f t="shared" si="0"/>
        <v>476.31200000000001</v>
      </c>
    </row>
    <row r="17" spans="1:29" x14ac:dyDescent="0.3">
      <c r="A17" s="2">
        <v>44630</v>
      </c>
      <c r="B17" s="3">
        <v>0.59012731481481484</v>
      </c>
      <c r="C17">
        <v>0</v>
      </c>
      <c r="D17" t="s">
        <v>20</v>
      </c>
      <c r="E17">
        <v>56.081000000000003</v>
      </c>
      <c r="F17">
        <v>48.969000000000001</v>
      </c>
      <c r="G17">
        <v>42.7</v>
      </c>
      <c r="H17">
        <v>54.981999999999999</v>
      </c>
      <c r="I17">
        <v>61.8</v>
      </c>
      <c r="J17">
        <v>80.3</v>
      </c>
      <c r="K17">
        <v>81.2</v>
      </c>
      <c r="L17">
        <v>9.19</v>
      </c>
      <c r="M17">
        <v>23.831</v>
      </c>
      <c r="N17">
        <v>0.03</v>
      </c>
      <c r="O17">
        <v>60.8</v>
      </c>
      <c r="P17">
        <v>39</v>
      </c>
      <c r="Q17">
        <v>37.004950000000001</v>
      </c>
      <c r="R17">
        <v>-119.6992</v>
      </c>
      <c r="S17">
        <v>153.6</v>
      </c>
      <c r="T17">
        <v>2.85</v>
      </c>
      <c r="U17">
        <v>0</v>
      </c>
      <c r="V17">
        <v>747.2</v>
      </c>
      <c r="W17">
        <v>520.39</v>
      </c>
      <c r="X17">
        <f t="shared" si="0"/>
        <v>465.40800000000002</v>
      </c>
    </row>
    <row r="18" spans="1:29" x14ac:dyDescent="0.3">
      <c r="A18" s="2">
        <v>44630</v>
      </c>
      <c r="B18" s="3">
        <v>0.59040509259259266</v>
      </c>
      <c r="C18">
        <v>0</v>
      </c>
      <c r="D18" t="s">
        <v>20</v>
      </c>
      <c r="E18">
        <v>65.617000000000004</v>
      </c>
      <c r="F18">
        <v>48.426000000000002</v>
      </c>
      <c r="G18">
        <v>42.1</v>
      </c>
      <c r="H18">
        <v>65.956999999999994</v>
      </c>
      <c r="I18">
        <v>61.5</v>
      </c>
      <c r="J18">
        <v>80.099999999999994</v>
      </c>
      <c r="K18">
        <v>80.900000000000006</v>
      </c>
      <c r="L18">
        <v>9.23</v>
      </c>
      <c r="M18">
        <v>28.588999999999999</v>
      </c>
      <c r="N18">
        <v>0.03</v>
      </c>
      <c r="O18">
        <v>60.4</v>
      </c>
      <c r="P18">
        <v>39</v>
      </c>
      <c r="Q18">
        <v>37.00497</v>
      </c>
      <c r="R18">
        <v>-119.6992</v>
      </c>
      <c r="S18">
        <v>154.9</v>
      </c>
      <c r="T18">
        <v>2.85</v>
      </c>
      <c r="U18">
        <v>0</v>
      </c>
      <c r="V18">
        <v>747.2</v>
      </c>
      <c r="W18">
        <v>520.39</v>
      </c>
      <c r="X18">
        <f t="shared" si="0"/>
        <v>454.43299999999999</v>
      </c>
    </row>
    <row r="19" spans="1:29" x14ac:dyDescent="0.3">
      <c r="A19" s="2">
        <v>44630</v>
      </c>
      <c r="B19" s="3">
        <v>0.59060185185185188</v>
      </c>
      <c r="C19">
        <v>0</v>
      </c>
      <c r="D19" t="s">
        <v>20</v>
      </c>
      <c r="E19">
        <v>76.201999999999998</v>
      </c>
      <c r="F19">
        <v>47.930999999999997</v>
      </c>
      <c r="G19">
        <v>41.7</v>
      </c>
      <c r="H19">
        <v>75.356999999999999</v>
      </c>
      <c r="I19">
        <v>61.3</v>
      </c>
      <c r="J19">
        <v>81.5</v>
      </c>
      <c r="K19">
        <v>82.3</v>
      </c>
      <c r="L19">
        <v>9.4499999999999993</v>
      </c>
      <c r="M19">
        <v>32.664000000000001</v>
      </c>
      <c r="N19">
        <v>0.03</v>
      </c>
      <c r="O19">
        <v>60.3</v>
      </c>
      <c r="P19">
        <v>39</v>
      </c>
      <c r="Q19">
        <v>37.00497</v>
      </c>
      <c r="R19">
        <v>-119.6992</v>
      </c>
      <c r="S19">
        <v>154.1</v>
      </c>
      <c r="T19">
        <v>2.85</v>
      </c>
      <c r="U19">
        <v>0</v>
      </c>
      <c r="V19">
        <v>747.2</v>
      </c>
      <c r="W19">
        <v>520.39</v>
      </c>
      <c r="X19">
        <f t="shared" si="0"/>
        <v>445.03300000000002</v>
      </c>
    </row>
    <row r="20" spans="1:29" x14ac:dyDescent="0.3">
      <c r="A20" s="2">
        <v>44630</v>
      </c>
      <c r="B20" s="3">
        <v>0.59094907407407404</v>
      </c>
      <c r="C20">
        <v>0</v>
      </c>
      <c r="D20" t="s">
        <v>20</v>
      </c>
      <c r="E20">
        <v>85.909000000000006</v>
      </c>
      <c r="F20">
        <v>47.606000000000002</v>
      </c>
      <c r="G20">
        <v>41.5</v>
      </c>
      <c r="H20">
        <v>85.724000000000004</v>
      </c>
      <c r="I20">
        <v>61.4</v>
      </c>
      <c r="J20">
        <v>84.9</v>
      </c>
      <c r="K20">
        <v>85.8</v>
      </c>
      <c r="L20">
        <v>9.89</v>
      </c>
      <c r="M20">
        <v>37.158000000000001</v>
      </c>
      <c r="N20">
        <v>0.03</v>
      </c>
      <c r="O20">
        <v>60.4</v>
      </c>
      <c r="P20">
        <v>39</v>
      </c>
      <c r="Q20">
        <v>37.004919999999998</v>
      </c>
      <c r="R20">
        <v>-119.6992</v>
      </c>
      <c r="S20">
        <v>154.80000000000001</v>
      </c>
      <c r="T20">
        <v>2.85</v>
      </c>
      <c r="U20">
        <v>0</v>
      </c>
      <c r="V20">
        <v>747.2</v>
      </c>
      <c r="W20">
        <v>520.39</v>
      </c>
      <c r="X20">
        <f t="shared" si="0"/>
        <v>434.666</v>
      </c>
      <c r="AC20" s="4" t="s">
        <v>155</v>
      </c>
    </row>
    <row r="21" spans="1:29" x14ac:dyDescent="0.3">
      <c r="A21" s="2">
        <v>44630</v>
      </c>
      <c r="B21" s="3">
        <v>0.59152777777777776</v>
      </c>
      <c r="C21">
        <v>0</v>
      </c>
      <c r="D21" t="s">
        <v>20</v>
      </c>
      <c r="E21">
        <v>95.975999999999999</v>
      </c>
      <c r="F21">
        <v>47.273000000000003</v>
      </c>
      <c r="G21">
        <v>41.6</v>
      </c>
      <c r="H21">
        <v>96.063000000000002</v>
      </c>
      <c r="I21">
        <v>61.8</v>
      </c>
      <c r="J21">
        <v>88.2</v>
      </c>
      <c r="K21">
        <v>89.1</v>
      </c>
      <c r="L21">
        <v>10.33</v>
      </c>
      <c r="M21">
        <v>41.640999999999998</v>
      </c>
      <c r="N21">
        <v>0.03</v>
      </c>
      <c r="O21">
        <v>60.8</v>
      </c>
      <c r="P21">
        <v>40</v>
      </c>
      <c r="Q21">
        <v>37.004950000000001</v>
      </c>
      <c r="R21">
        <v>-119.6992</v>
      </c>
      <c r="S21">
        <v>153.5</v>
      </c>
      <c r="T21">
        <v>2.84</v>
      </c>
      <c r="U21">
        <v>0</v>
      </c>
      <c r="V21">
        <v>747.2</v>
      </c>
      <c r="W21">
        <v>520.39</v>
      </c>
      <c r="X21">
        <f t="shared" si="0"/>
        <v>424.327</v>
      </c>
    </row>
    <row r="22" spans="1:29" x14ac:dyDescent="0.3">
      <c r="A22" s="2">
        <v>44630</v>
      </c>
      <c r="B22" s="3">
        <v>0.59196759259259257</v>
      </c>
      <c r="C22">
        <v>0</v>
      </c>
      <c r="D22" t="s">
        <v>20</v>
      </c>
      <c r="E22">
        <v>105.95699999999999</v>
      </c>
      <c r="F22">
        <v>47.116</v>
      </c>
      <c r="G22">
        <v>41.7</v>
      </c>
      <c r="H22">
        <v>105.902</v>
      </c>
      <c r="I22">
        <v>62.2</v>
      </c>
      <c r="J22">
        <v>89.4</v>
      </c>
      <c r="K22">
        <v>90.3</v>
      </c>
      <c r="L22">
        <v>10.48</v>
      </c>
      <c r="M22">
        <v>45.905999999999999</v>
      </c>
      <c r="N22">
        <v>0.03</v>
      </c>
      <c r="O22">
        <v>61.1</v>
      </c>
      <c r="P22">
        <v>40</v>
      </c>
      <c r="Q22">
        <v>37.004959999999997</v>
      </c>
      <c r="R22">
        <v>-119.6992</v>
      </c>
      <c r="S22">
        <v>152.1</v>
      </c>
      <c r="T22">
        <v>2.85</v>
      </c>
      <c r="U22">
        <v>0</v>
      </c>
      <c r="V22">
        <v>747.2</v>
      </c>
      <c r="W22">
        <v>520.39</v>
      </c>
      <c r="X22">
        <f t="shared" si="0"/>
        <v>414.488</v>
      </c>
    </row>
    <row r="23" spans="1:29" x14ac:dyDescent="0.3">
      <c r="A23" s="2">
        <v>44630</v>
      </c>
      <c r="B23" s="3">
        <v>0.59231481481481485</v>
      </c>
      <c r="C23">
        <v>0</v>
      </c>
      <c r="D23" t="s">
        <v>20</v>
      </c>
      <c r="E23">
        <v>115.85899999999999</v>
      </c>
      <c r="F23">
        <v>46.966999999999999</v>
      </c>
      <c r="G23">
        <v>41.6</v>
      </c>
      <c r="H23">
        <v>115.85599999999999</v>
      </c>
      <c r="I23">
        <v>62.1</v>
      </c>
      <c r="J23">
        <v>89.6</v>
      </c>
      <c r="K23">
        <v>90.5</v>
      </c>
      <c r="L23">
        <v>10.53</v>
      </c>
      <c r="M23">
        <v>50.222000000000001</v>
      </c>
      <c r="N23">
        <v>0.03</v>
      </c>
      <c r="O23">
        <v>61.1</v>
      </c>
      <c r="P23">
        <v>40</v>
      </c>
      <c r="Q23">
        <v>37.004989999999999</v>
      </c>
      <c r="R23">
        <v>-119.6992</v>
      </c>
      <c r="S23">
        <v>153.6</v>
      </c>
      <c r="T23">
        <v>2.85</v>
      </c>
      <c r="U23">
        <v>0</v>
      </c>
      <c r="V23">
        <v>747.2</v>
      </c>
      <c r="W23">
        <v>520.39</v>
      </c>
      <c r="X23">
        <f t="shared" si="0"/>
        <v>404.53399999999999</v>
      </c>
    </row>
    <row r="24" spans="1:29" x14ac:dyDescent="0.3">
      <c r="A24" s="2">
        <v>44630</v>
      </c>
      <c r="B24" s="3">
        <v>0.59273148148148147</v>
      </c>
      <c r="C24">
        <v>0</v>
      </c>
      <c r="D24" t="s">
        <v>20</v>
      </c>
      <c r="E24">
        <v>126.139</v>
      </c>
      <c r="F24">
        <v>46.854999999999997</v>
      </c>
      <c r="G24">
        <v>41.6</v>
      </c>
      <c r="H24">
        <v>125.643</v>
      </c>
      <c r="I24">
        <v>62.3</v>
      </c>
      <c r="J24">
        <v>89.1</v>
      </c>
      <c r="K24">
        <v>90</v>
      </c>
      <c r="L24">
        <v>10.48</v>
      </c>
      <c r="M24">
        <v>54.465000000000003</v>
      </c>
      <c r="N24">
        <v>0.03</v>
      </c>
      <c r="O24">
        <v>61.2</v>
      </c>
      <c r="P24">
        <v>40</v>
      </c>
      <c r="Q24">
        <v>37.005000000000003</v>
      </c>
      <c r="R24">
        <v>-119.6992</v>
      </c>
      <c r="S24">
        <v>153.6</v>
      </c>
      <c r="T24">
        <v>2.85</v>
      </c>
      <c r="U24">
        <v>0</v>
      </c>
      <c r="V24">
        <v>747.2</v>
      </c>
      <c r="W24">
        <v>520.39</v>
      </c>
      <c r="X24">
        <f t="shared" si="0"/>
        <v>394.74699999999996</v>
      </c>
    </row>
    <row r="25" spans="1:29" x14ac:dyDescent="0.3">
      <c r="A25" s="2">
        <v>44630</v>
      </c>
      <c r="B25" s="3">
        <v>0.59303240740740748</v>
      </c>
      <c r="C25">
        <v>0</v>
      </c>
      <c r="D25" t="s">
        <v>20</v>
      </c>
      <c r="E25">
        <v>136.047</v>
      </c>
      <c r="F25">
        <v>46.665999999999997</v>
      </c>
      <c r="G25">
        <v>41.7</v>
      </c>
      <c r="H25">
        <v>135.93799999999999</v>
      </c>
      <c r="I25">
        <v>62.5</v>
      </c>
      <c r="J25">
        <v>89.2</v>
      </c>
      <c r="K25">
        <v>90.1</v>
      </c>
      <c r="L25">
        <v>10.52</v>
      </c>
      <c r="M25">
        <v>58.929000000000002</v>
      </c>
      <c r="N25">
        <v>0.03</v>
      </c>
      <c r="O25">
        <v>61.5</v>
      </c>
      <c r="P25">
        <v>40</v>
      </c>
      <c r="Q25">
        <v>37.005009999999999</v>
      </c>
      <c r="R25">
        <v>-119.6992</v>
      </c>
      <c r="S25">
        <v>154</v>
      </c>
      <c r="T25">
        <v>2.85</v>
      </c>
      <c r="U25">
        <v>0</v>
      </c>
      <c r="V25">
        <v>747.2</v>
      </c>
      <c r="W25">
        <v>520.39</v>
      </c>
      <c r="X25">
        <f t="shared" si="0"/>
        <v>384.452</v>
      </c>
    </row>
    <row r="26" spans="1:29" x14ac:dyDescent="0.3">
      <c r="A26" s="2">
        <v>44630</v>
      </c>
      <c r="B26" s="3">
        <v>0.59342592592592591</v>
      </c>
      <c r="C26">
        <v>0</v>
      </c>
      <c r="D26" t="s">
        <v>20</v>
      </c>
      <c r="E26">
        <v>146.095</v>
      </c>
      <c r="F26">
        <v>46.442</v>
      </c>
      <c r="G26">
        <v>42</v>
      </c>
      <c r="H26">
        <v>146.02799999999999</v>
      </c>
      <c r="I26">
        <v>63.2</v>
      </c>
      <c r="J26">
        <v>90.3</v>
      </c>
      <c r="K26">
        <v>91.2</v>
      </c>
      <c r="L26">
        <v>10.69</v>
      </c>
      <c r="M26">
        <v>63.302999999999997</v>
      </c>
      <c r="N26">
        <v>0.03</v>
      </c>
      <c r="O26">
        <v>62.1</v>
      </c>
      <c r="P26">
        <v>40</v>
      </c>
      <c r="Q26">
        <v>37.005020000000002</v>
      </c>
      <c r="R26">
        <v>-119.6992</v>
      </c>
      <c r="S26">
        <v>156.30000000000001</v>
      </c>
      <c r="T26">
        <v>2.84</v>
      </c>
      <c r="U26">
        <v>0</v>
      </c>
      <c r="V26">
        <v>747.2</v>
      </c>
      <c r="W26">
        <v>520.39</v>
      </c>
      <c r="X26">
        <f t="shared" si="0"/>
        <v>374.36199999999997</v>
      </c>
    </row>
    <row r="27" spans="1:29" x14ac:dyDescent="0.3">
      <c r="A27" s="2">
        <v>44630</v>
      </c>
      <c r="B27" s="3">
        <v>0.59373842592592596</v>
      </c>
      <c r="C27">
        <v>0</v>
      </c>
      <c r="D27" t="s">
        <v>20</v>
      </c>
      <c r="E27">
        <v>155.77000000000001</v>
      </c>
      <c r="F27">
        <v>46.037999999999997</v>
      </c>
      <c r="G27">
        <v>42.7</v>
      </c>
      <c r="H27">
        <v>155.35599999999999</v>
      </c>
      <c r="I27">
        <v>64.599999999999994</v>
      </c>
      <c r="J27">
        <v>90.9</v>
      </c>
      <c r="K27">
        <v>91.9</v>
      </c>
      <c r="L27">
        <v>10.82</v>
      </c>
      <c r="M27">
        <v>67.349000000000004</v>
      </c>
      <c r="N27">
        <v>0.03</v>
      </c>
      <c r="O27">
        <v>63.6</v>
      </c>
      <c r="P27">
        <v>41</v>
      </c>
      <c r="Q27">
        <v>37.005000000000003</v>
      </c>
      <c r="R27">
        <v>-119.6992</v>
      </c>
      <c r="S27">
        <v>155.1</v>
      </c>
      <c r="T27">
        <v>2.84</v>
      </c>
      <c r="U27">
        <v>0</v>
      </c>
      <c r="V27">
        <v>747.2</v>
      </c>
      <c r="W27">
        <v>520.39</v>
      </c>
      <c r="X27">
        <f t="shared" si="0"/>
        <v>365.03399999999999</v>
      </c>
    </row>
    <row r="28" spans="1:29" x14ac:dyDescent="0.3">
      <c r="A28" s="2">
        <v>44630</v>
      </c>
      <c r="B28" s="3">
        <v>0.59403935185185186</v>
      </c>
      <c r="C28">
        <v>0</v>
      </c>
      <c r="D28" t="s">
        <v>20</v>
      </c>
      <c r="E28">
        <v>165.85</v>
      </c>
      <c r="F28">
        <v>45.933999999999997</v>
      </c>
      <c r="G28">
        <v>42.8</v>
      </c>
      <c r="H28">
        <v>164.928</v>
      </c>
      <c r="I28">
        <v>65</v>
      </c>
      <c r="J28">
        <v>92.1</v>
      </c>
      <c r="K28">
        <v>93</v>
      </c>
      <c r="L28">
        <v>10.98</v>
      </c>
      <c r="M28">
        <v>71.498999999999995</v>
      </c>
      <c r="N28">
        <v>0.03</v>
      </c>
      <c r="O28">
        <v>63.9</v>
      </c>
      <c r="P28">
        <v>42</v>
      </c>
      <c r="Q28">
        <v>37.00497</v>
      </c>
      <c r="R28">
        <v>-119.6992</v>
      </c>
      <c r="S28">
        <v>157.1</v>
      </c>
      <c r="T28">
        <v>2.83</v>
      </c>
      <c r="U28">
        <v>0</v>
      </c>
      <c r="V28">
        <v>747.2</v>
      </c>
      <c r="W28">
        <v>520.39</v>
      </c>
      <c r="X28">
        <f t="shared" si="0"/>
        <v>355.46199999999999</v>
      </c>
    </row>
    <row r="29" spans="1:29" x14ac:dyDescent="0.3">
      <c r="A29" s="2">
        <v>44630</v>
      </c>
      <c r="B29" s="3">
        <v>0.59465277777777781</v>
      </c>
      <c r="C29">
        <v>0</v>
      </c>
      <c r="D29" t="s">
        <v>20</v>
      </c>
      <c r="E29">
        <v>175.87</v>
      </c>
      <c r="F29">
        <v>45.901000000000003</v>
      </c>
      <c r="G29">
        <v>42.9</v>
      </c>
      <c r="H29">
        <v>174.96799999999999</v>
      </c>
      <c r="I29">
        <v>65.2</v>
      </c>
      <c r="J29">
        <v>92.9</v>
      </c>
      <c r="K29">
        <v>93.8</v>
      </c>
      <c r="L29">
        <v>11.08</v>
      </c>
      <c r="M29">
        <v>75.852000000000004</v>
      </c>
      <c r="N29">
        <v>0.03</v>
      </c>
      <c r="O29">
        <v>64.099999999999994</v>
      </c>
      <c r="P29">
        <v>42</v>
      </c>
      <c r="Q29">
        <v>37.00497</v>
      </c>
      <c r="R29">
        <v>-119.6992</v>
      </c>
      <c r="S29">
        <v>156.1</v>
      </c>
      <c r="T29">
        <v>2.84</v>
      </c>
      <c r="U29">
        <v>0</v>
      </c>
      <c r="V29">
        <v>747</v>
      </c>
      <c r="W29">
        <v>520.39</v>
      </c>
      <c r="X29">
        <f t="shared" si="0"/>
        <v>345.42200000000003</v>
      </c>
    </row>
    <row r="30" spans="1:29" x14ac:dyDescent="0.3">
      <c r="A30" s="2">
        <v>44630</v>
      </c>
      <c r="B30" s="3">
        <v>0.59499999999999997</v>
      </c>
      <c r="C30">
        <v>0</v>
      </c>
      <c r="D30" t="s">
        <v>20</v>
      </c>
      <c r="E30">
        <v>186.02799999999999</v>
      </c>
      <c r="F30">
        <v>45.902000000000001</v>
      </c>
      <c r="G30">
        <v>43</v>
      </c>
      <c r="H30">
        <v>186.071</v>
      </c>
      <c r="I30">
        <v>65.3</v>
      </c>
      <c r="J30">
        <v>92.9</v>
      </c>
      <c r="K30">
        <v>93.8</v>
      </c>
      <c r="L30">
        <v>11.07</v>
      </c>
      <c r="M30">
        <v>80.665999999999997</v>
      </c>
      <c r="N30">
        <v>0.03</v>
      </c>
      <c r="O30">
        <v>64.2</v>
      </c>
      <c r="P30">
        <v>42</v>
      </c>
      <c r="Q30">
        <v>37.005000000000003</v>
      </c>
      <c r="R30">
        <v>-119.6992</v>
      </c>
      <c r="S30">
        <v>156.30000000000001</v>
      </c>
      <c r="T30">
        <v>2.84</v>
      </c>
      <c r="U30">
        <v>0</v>
      </c>
      <c r="V30">
        <v>747.2</v>
      </c>
      <c r="W30">
        <v>520.39</v>
      </c>
      <c r="X30">
        <f t="shared" si="0"/>
        <v>334.31899999999996</v>
      </c>
    </row>
    <row r="31" spans="1:29" x14ac:dyDescent="0.3">
      <c r="A31" s="2">
        <v>44630</v>
      </c>
      <c r="B31" s="3">
        <v>0.59582175925925929</v>
      </c>
      <c r="C31">
        <v>0</v>
      </c>
      <c r="D31" t="s">
        <v>20</v>
      </c>
      <c r="E31">
        <v>194.666</v>
      </c>
      <c r="F31">
        <v>45.923000000000002</v>
      </c>
      <c r="G31">
        <v>43.9</v>
      </c>
      <c r="H31">
        <v>195.27600000000001</v>
      </c>
      <c r="I31">
        <v>66.599999999999994</v>
      </c>
      <c r="J31">
        <v>89.2</v>
      </c>
      <c r="K31">
        <v>90.2</v>
      </c>
      <c r="L31">
        <v>10.64</v>
      </c>
      <c r="M31">
        <v>84.656999999999996</v>
      </c>
      <c r="N31">
        <v>0.03</v>
      </c>
      <c r="O31">
        <v>65.5</v>
      </c>
      <c r="P31">
        <v>43</v>
      </c>
      <c r="Q31">
        <v>37.005070000000003</v>
      </c>
      <c r="R31">
        <v>-119.6992</v>
      </c>
      <c r="S31">
        <v>154.4</v>
      </c>
      <c r="T31">
        <v>2.84</v>
      </c>
      <c r="U31">
        <v>0</v>
      </c>
      <c r="V31">
        <v>747.2</v>
      </c>
      <c r="W31">
        <v>520.39</v>
      </c>
      <c r="X31">
        <f t="shared" si="0"/>
        <v>325.11399999999998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B2BC-EB59-4834-866C-6988E9183D3D}">
  <sheetPr codeName="Sheet88"/>
  <dimension ref="A1:AJ32"/>
  <sheetViews>
    <sheetView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0.44976851851851851</v>
      </c>
      <c r="C2">
        <v>0</v>
      </c>
      <c r="D2" t="s">
        <v>20</v>
      </c>
      <c r="E2">
        <v>50.1</v>
      </c>
      <c r="F2">
        <v>3.0000000000000001E-3</v>
      </c>
      <c r="G2">
        <v>58.9</v>
      </c>
      <c r="H2">
        <v>101.7</v>
      </c>
      <c r="I2">
        <v>102.7</v>
      </c>
      <c r="J2">
        <v>9.68</v>
      </c>
      <c r="K2">
        <v>1E-3</v>
      </c>
      <c r="L2">
        <v>0.03</v>
      </c>
      <c r="M2">
        <v>58.2</v>
      </c>
      <c r="N2">
        <v>38</v>
      </c>
      <c r="O2">
        <v>6.47</v>
      </c>
      <c r="P2">
        <v>6.1</v>
      </c>
      <c r="Q2">
        <v>63.96</v>
      </c>
      <c r="R2">
        <v>2E-3</v>
      </c>
      <c r="S2">
        <v>37.004849999999998</v>
      </c>
      <c r="T2">
        <v>-119.6996</v>
      </c>
      <c r="U2">
        <v>155.9</v>
      </c>
      <c r="V2">
        <v>2.77</v>
      </c>
      <c r="W2">
        <v>0</v>
      </c>
      <c r="X2">
        <v>748.1</v>
      </c>
      <c r="Y2">
        <v>539.01</v>
      </c>
      <c r="Z2">
        <f>Y2-F2</f>
        <v>539.00699999999995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0.44987268518518514</v>
      </c>
      <c r="C3">
        <v>0</v>
      </c>
      <c r="D3" t="s">
        <v>20</v>
      </c>
      <c r="E3">
        <v>49.7</v>
      </c>
      <c r="F3">
        <v>0.109</v>
      </c>
      <c r="G3">
        <v>58.6</v>
      </c>
      <c r="H3">
        <v>102.6</v>
      </c>
      <c r="I3">
        <v>103.6</v>
      </c>
      <c r="J3">
        <v>9.7799999999999994</v>
      </c>
      <c r="K3">
        <v>4.7E-2</v>
      </c>
      <c r="L3">
        <v>0.03</v>
      </c>
      <c r="M3">
        <v>57.9</v>
      </c>
      <c r="N3">
        <v>38</v>
      </c>
      <c r="O3">
        <v>6.66</v>
      </c>
      <c r="P3">
        <v>-4.4000000000000004</v>
      </c>
      <c r="Q3">
        <v>63.792000000000002</v>
      </c>
      <c r="R3">
        <v>1.0740000000000001</v>
      </c>
      <c r="S3">
        <v>37.004849999999998</v>
      </c>
      <c r="T3">
        <v>-119.6996</v>
      </c>
      <c r="U3">
        <v>155.4</v>
      </c>
      <c r="V3">
        <v>2.77</v>
      </c>
      <c r="W3">
        <v>0</v>
      </c>
      <c r="X3">
        <v>748.1</v>
      </c>
      <c r="Y3">
        <v>539.01</v>
      </c>
      <c r="Z3">
        <f t="shared" ref="Z3:Z32" si="0">Y3-F3</f>
        <v>538.90099999999995</v>
      </c>
    </row>
    <row r="4" spans="1:36" x14ac:dyDescent="0.3">
      <c r="A4" s="2">
        <v>44669</v>
      </c>
      <c r="B4" s="3">
        <v>0.45041666666666669</v>
      </c>
      <c r="C4">
        <v>0</v>
      </c>
      <c r="D4" t="s">
        <v>20</v>
      </c>
      <c r="E4">
        <v>48.8</v>
      </c>
      <c r="F4">
        <v>4.0140000000000002</v>
      </c>
      <c r="G4">
        <v>58.4</v>
      </c>
      <c r="H4">
        <v>103.6</v>
      </c>
      <c r="I4">
        <v>104.6</v>
      </c>
      <c r="J4">
        <v>10</v>
      </c>
      <c r="K4">
        <v>1.738</v>
      </c>
      <c r="L4">
        <v>0.03</v>
      </c>
      <c r="M4">
        <v>57.6</v>
      </c>
      <c r="N4">
        <v>37</v>
      </c>
      <c r="O4">
        <v>7.27</v>
      </c>
      <c r="P4">
        <v>-37.1</v>
      </c>
      <c r="Q4">
        <v>62.643999999999998</v>
      </c>
      <c r="R4">
        <v>3.9729999999999999</v>
      </c>
      <c r="S4">
        <v>37.004849999999998</v>
      </c>
      <c r="T4">
        <v>-119.6996</v>
      </c>
      <c r="U4">
        <v>155.9</v>
      </c>
      <c r="V4">
        <v>2.77</v>
      </c>
      <c r="W4">
        <v>0</v>
      </c>
      <c r="X4">
        <v>748.1</v>
      </c>
      <c r="Y4">
        <v>539.01</v>
      </c>
      <c r="Z4">
        <f t="shared" si="0"/>
        <v>534.99599999999998</v>
      </c>
    </row>
    <row r="5" spans="1:36" x14ac:dyDescent="0.3">
      <c r="A5" s="2">
        <v>44669</v>
      </c>
      <c r="B5" s="3">
        <v>0.45065972222222223</v>
      </c>
      <c r="C5">
        <v>0</v>
      </c>
      <c r="D5" t="s">
        <v>20</v>
      </c>
      <c r="E5">
        <v>48.5</v>
      </c>
      <c r="F5">
        <v>5.3840000000000003</v>
      </c>
      <c r="G5">
        <v>58.3</v>
      </c>
      <c r="H5">
        <v>103.9</v>
      </c>
      <c r="I5">
        <v>104.8</v>
      </c>
      <c r="J5">
        <v>10.08</v>
      </c>
      <c r="K5">
        <v>2.3319999999999999</v>
      </c>
      <c r="L5">
        <v>0.03</v>
      </c>
      <c r="M5">
        <v>57.5</v>
      </c>
      <c r="N5">
        <v>37</v>
      </c>
      <c r="O5">
        <v>7.37</v>
      </c>
      <c r="P5">
        <v>-42.2</v>
      </c>
      <c r="Q5">
        <v>62.277000000000001</v>
      </c>
      <c r="R5">
        <v>6.9370000000000003</v>
      </c>
      <c r="S5">
        <v>37.004860000000001</v>
      </c>
      <c r="T5">
        <v>-119.6996</v>
      </c>
      <c r="U5">
        <v>156.1</v>
      </c>
      <c r="V5">
        <v>2.76</v>
      </c>
      <c r="W5">
        <v>0</v>
      </c>
      <c r="X5">
        <v>748.1</v>
      </c>
      <c r="Y5">
        <v>539.01</v>
      </c>
      <c r="Z5">
        <f t="shared" si="0"/>
        <v>533.62599999999998</v>
      </c>
    </row>
    <row r="6" spans="1:36" x14ac:dyDescent="0.3">
      <c r="A6" s="2">
        <v>44669</v>
      </c>
      <c r="B6" s="3">
        <v>0.4508449074074074</v>
      </c>
      <c r="C6">
        <v>0</v>
      </c>
      <c r="D6" t="s">
        <v>20</v>
      </c>
      <c r="E6">
        <v>48.4</v>
      </c>
      <c r="F6">
        <v>10.16</v>
      </c>
      <c r="G6">
        <v>58.3</v>
      </c>
      <c r="H6">
        <v>103.5</v>
      </c>
      <c r="I6">
        <v>104.5</v>
      </c>
      <c r="J6">
        <v>10.07</v>
      </c>
      <c r="K6">
        <v>4.399</v>
      </c>
      <c r="L6">
        <v>0.03</v>
      </c>
      <c r="M6">
        <v>57.5</v>
      </c>
      <c r="N6">
        <v>37</v>
      </c>
      <c r="O6">
        <v>7.45</v>
      </c>
      <c r="P6">
        <v>-46.2</v>
      </c>
      <c r="Q6">
        <v>62.091000000000001</v>
      </c>
      <c r="R6">
        <v>10.085000000000001</v>
      </c>
      <c r="S6">
        <v>37.004860000000001</v>
      </c>
      <c r="T6">
        <v>-119.6996</v>
      </c>
      <c r="U6">
        <v>156</v>
      </c>
      <c r="V6">
        <v>2.76</v>
      </c>
      <c r="W6">
        <v>0</v>
      </c>
      <c r="X6">
        <v>748.1</v>
      </c>
      <c r="Y6">
        <v>539.01</v>
      </c>
      <c r="Z6">
        <f t="shared" si="0"/>
        <v>528.85</v>
      </c>
    </row>
    <row r="7" spans="1:36" x14ac:dyDescent="0.3">
      <c r="A7" s="2">
        <v>44669</v>
      </c>
      <c r="B7" s="3">
        <v>0.45097222222222227</v>
      </c>
      <c r="C7">
        <v>0</v>
      </c>
      <c r="D7" t="s">
        <v>20</v>
      </c>
      <c r="E7">
        <v>48.4</v>
      </c>
      <c r="F7">
        <v>12.955</v>
      </c>
      <c r="G7">
        <v>58.3</v>
      </c>
      <c r="H7">
        <v>103.6</v>
      </c>
      <c r="I7">
        <v>104.5</v>
      </c>
      <c r="J7">
        <v>10.07</v>
      </c>
      <c r="K7">
        <v>5.61</v>
      </c>
      <c r="L7">
        <v>0.03</v>
      </c>
      <c r="M7">
        <v>57.5</v>
      </c>
      <c r="N7">
        <v>37</v>
      </c>
      <c r="O7">
        <v>7.49</v>
      </c>
      <c r="P7">
        <v>-48.4</v>
      </c>
      <c r="Q7">
        <v>62.054000000000002</v>
      </c>
      <c r="R7">
        <v>12.922000000000001</v>
      </c>
      <c r="S7">
        <v>37.004860000000001</v>
      </c>
      <c r="T7">
        <v>-119.69970000000001</v>
      </c>
      <c r="U7">
        <v>156.6</v>
      </c>
      <c r="V7">
        <v>2.76</v>
      </c>
      <c r="W7">
        <v>0</v>
      </c>
      <c r="X7">
        <v>748.1</v>
      </c>
      <c r="Y7">
        <v>539.01</v>
      </c>
      <c r="Z7">
        <f t="shared" si="0"/>
        <v>526.05499999999995</v>
      </c>
    </row>
    <row r="8" spans="1:36" x14ac:dyDescent="0.3">
      <c r="A8" s="2">
        <v>44669</v>
      </c>
      <c r="B8" s="3">
        <v>0.45114583333333336</v>
      </c>
      <c r="C8">
        <v>0</v>
      </c>
      <c r="D8" t="s">
        <v>20</v>
      </c>
      <c r="E8">
        <v>48.3</v>
      </c>
      <c r="F8">
        <v>14.742000000000001</v>
      </c>
      <c r="G8">
        <v>58.3</v>
      </c>
      <c r="H8">
        <v>103.5</v>
      </c>
      <c r="I8">
        <v>104.5</v>
      </c>
      <c r="J8">
        <v>10.08</v>
      </c>
      <c r="K8">
        <v>6.383</v>
      </c>
      <c r="L8">
        <v>0.03</v>
      </c>
      <c r="M8">
        <v>57.5</v>
      </c>
      <c r="N8">
        <v>37</v>
      </c>
      <c r="O8">
        <v>7.56</v>
      </c>
      <c r="P8">
        <v>-52.4</v>
      </c>
      <c r="Q8">
        <v>61.957999999999998</v>
      </c>
      <c r="R8">
        <v>15.972</v>
      </c>
      <c r="S8">
        <v>37.004860000000001</v>
      </c>
      <c r="T8">
        <v>-119.69970000000001</v>
      </c>
      <c r="U8">
        <v>156.69999999999999</v>
      </c>
      <c r="V8">
        <v>2.76</v>
      </c>
      <c r="W8">
        <v>0</v>
      </c>
      <c r="X8">
        <v>748.1</v>
      </c>
      <c r="Y8">
        <v>539.01</v>
      </c>
      <c r="Z8">
        <f t="shared" si="0"/>
        <v>524.26800000000003</v>
      </c>
    </row>
    <row r="9" spans="1:36" x14ac:dyDescent="0.3">
      <c r="A9" s="2">
        <v>44669</v>
      </c>
      <c r="B9" s="3">
        <v>0.45123842592592589</v>
      </c>
      <c r="C9">
        <v>0</v>
      </c>
      <c r="D9" t="s">
        <v>20</v>
      </c>
      <c r="E9">
        <v>48.2</v>
      </c>
      <c r="F9">
        <v>19.061</v>
      </c>
      <c r="G9">
        <v>58.3</v>
      </c>
      <c r="H9">
        <v>103.4</v>
      </c>
      <c r="I9">
        <v>104.3</v>
      </c>
      <c r="J9">
        <v>10.08</v>
      </c>
      <c r="K9">
        <v>8.2539999999999996</v>
      </c>
      <c r="L9">
        <v>0.03</v>
      </c>
      <c r="M9">
        <v>57.5</v>
      </c>
      <c r="N9">
        <v>37</v>
      </c>
      <c r="O9">
        <v>7.59</v>
      </c>
      <c r="P9">
        <v>-54</v>
      </c>
      <c r="Q9">
        <v>61.805999999999997</v>
      </c>
      <c r="R9">
        <v>19.059999999999999</v>
      </c>
      <c r="S9">
        <v>37.004860000000001</v>
      </c>
      <c r="T9">
        <v>-119.69970000000001</v>
      </c>
      <c r="U9">
        <v>157.1</v>
      </c>
      <c r="V9">
        <v>2.76</v>
      </c>
      <c r="W9">
        <v>0</v>
      </c>
      <c r="X9">
        <v>748.1</v>
      </c>
      <c r="Y9">
        <v>539.01</v>
      </c>
      <c r="Z9">
        <f t="shared" si="0"/>
        <v>519.94899999999996</v>
      </c>
    </row>
    <row r="10" spans="1:36" x14ac:dyDescent="0.3">
      <c r="A10" s="2">
        <v>44669</v>
      </c>
      <c r="B10" s="3">
        <v>0.45135416666666667</v>
      </c>
      <c r="C10">
        <v>0</v>
      </c>
      <c r="D10" t="s">
        <v>20</v>
      </c>
      <c r="E10">
        <v>48</v>
      </c>
      <c r="F10">
        <v>21.994</v>
      </c>
      <c r="G10">
        <v>58.3</v>
      </c>
      <c r="H10">
        <v>102.8</v>
      </c>
      <c r="I10">
        <v>103.8</v>
      </c>
      <c r="J10">
        <v>10.07</v>
      </c>
      <c r="K10">
        <v>9.5250000000000004</v>
      </c>
      <c r="L10">
        <v>0.03</v>
      </c>
      <c r="M10">
        <v>57.5</v>
      </c>
      <c r="N10">
        <v>37</v>
      </c>
      <c r="O10">
        <v>7.62</v>
      </c>
      <c r="P10">
        <v>-55.7</v>
      </c>
      <c r="Q10">
        <v>61.423999999999999</v>
      </c>
      <c r="R10">
        <v>21.978999999999999</v>
      </c>
      <c r="S10">
        <v>37.004860000000001</v>
      </c>
      <c r="T10">
        <v>-119.69970000000001</v>
      </c>
      <c r="U10">
        <v>157.5</v>
      </c>
      <c r="V10">
        <v>2.76</v>
      </c>
      <c r="W10">
        <v>0</v>
      </c>
      <c r="X10">
        <v>748.1</v>
      </c>
      <c r="Y10">
        <v>539.01</v>
      </c>
      <c r="Z10">
        <f t="shared" si="0"/>
        <v>517.01599999999996</v>
      </c>
    </row>
    <row r="11" spans="1:36" x14ac:dyDescent="0.3">
      <c r="A11" s="2">
        <v>44669</v>
      </c>
      <c r="B11" s="3">
        <v>0.45143518518518522</v>
      </c>
      <c r="C11">
        <v>0</v>
      </c>
      <c r="D11" t="s">
        <v>20</v>
      </c>
      <c r="E11">
        <v>47.3</v>
      </c>
      <c r="F11">
        <v>25.145</v>
      </c>
      <c r="G11">
        <v>61.5</v>
      </c>
      <c r="H11">
        <v>98.9</v>
      </c>
      <c r="I11">
        <v>99.8</v>
      </c>
      <c r="J11">
        <v>10.28</v>
      </c>
      <c r="K11">
        <v>10.893000000000001</v>
      </c>
      <c r="L11">
        <v>0.03</v>
      </c>
      <c r="M11">
        <v>60.5</v>
      </c>
      <c r="N11">
        <v>39</v>
      </c>
      <c r="O11">
        <v>7.63</v>
      </c>
      <c r="P11">
        <v>-55.9</v>
      </c>
      <c r="Q11">
        <v>56.441000000000003</v>
      </c>
      <c r="R11">
        <v>25.152999999999999</v>
      </c>
      <c r="S11">
        <v>37.004849999999998</v>
      </c>
      <c r="T11">
        <v>-119.69970000000001</v>
      </c>
      <c r="U11">
        <v>157.9</v>
      </c>
      <c r="V11">
        <v>2.76</v>
      </c>
      <c r="W11">
        <v>0</v>
      </c>
      <c r="X11">
        <v>748.1</v>
      </c>
      <c r="Y11">
        <v>539.01</v>
      </c>
      <c r="Z11">
        <f t="shared" si="0"/>
        <v>513.86500000000001</v>
      </c>
    </row>
    <row r="12" spans="1:36" x14ac:dyDescent="0.3">
      <c r="A12" s="2">
        <v>44669</v>
      </c>
      <c r="B12" s="3">
        <v>0.45172453703703702</v>
      </c>
      <c r="C12">
        <v>0</v>
      </c>
      <c r="D12" t="s">
        <v>20</v>
      </c>
      <c r="E12">
        <v>44.6</v>
      </c>
      <c r="F12">
        <v>35.64</v>
      </c>
      <c r="G12">
        <v>61.4</v>
      </c>
      <c r="H12">
        <v>87.3</v>
      </c>
      <c r="I12">
        <v>88.1</v>
      </c>
      <c r="J12">
        <v>9.57</v>
      </c>
      <c r="K12">
        <v>15.445</v>
      </c>
      <c r="L12">
        <v>0.03</v>
      </c>
      <c r="M12">
        <v>60.4</v>
      </c>
      <c r="N12">
        <v>39</v>
      </c>
      <c r="O12">
        <v>7.38</v>
      </c>
      <c r="P12">
        <v>-42.5</v>
      </c>
      <c r="Q12">
        <v>52.302999999999997</v>
      </c>
      <c r="R12">
        <v>35.993000000000002</v>
      </c>
      <c r="S12">
        <v>37.004849999999998</v>
      </c>
      <c r="T12">
        <v>-119.69970000000001</v>
      </c>
      <c r="U12">
        <v>159</v>
      </c>
      <c r="V12">
        <v>2.76</v>
      </c>
      <c r="W12">
        <v>0</v>
      </c>
      <c r="X12">
        <v>748.1</v>
      </c>
      <c r="Y12">
        <v>539.01</v>
      </c>
      <c r="Z12">
        <f t="shared" si="0"/>
        <v>503.37</v>
      </c>
    </row>
    <row r="13" spans="1:36" x14ac:dyDescent="0.3">
      <c r="A13" s="2">
        <v>44669</v>
      </c>
      <c r="B13" s="3">
        <v>0.45184027777777774</v>
      </c>
      <c r="C13">
        <v>0</v>
      </c>
      <c r="D13" t="s">
        <v>20</v>
      </c>
      <c r="E13">
        <v>43.5</v>
      </c>
      <c r="F13">
        <v>45.140999999999998</v>
      </c>
      <c r="G13">
        <v>60.2</v>
      </c>
      <c r="H13">
        <v>86.5</v>
      </c>
      <c r="I13">
        <v>87.3</v>
      </c>
      <c r="J13">
        <v>9.52</v>
      </c>
      <c r="K13">
        <v>19.562000000000001</v>
      </c>
      <c r="L13">
        <v>0.03</v>
      </c>
      <c r="M13">
        <v>59.2</v>
      </c>
      <c r="N13">
        <v>38</v>
      </c>
      <c r="O13">
        <v>7.35</v>
      </c>
      <c r="P13">
        <v>-40.700000000000003</v>
      </c>
      <c r="Q13">
        <v>51.927999999999997</v>
      </c>
      <c r="R13">
        <v>45.151000000000003</v>
      </c>
      <c r="S13">
        <v>37.004849999999998</v>
      </c>
      <c r="T13">
        <v>-119.69970000000001</v>
      </c>
      <c r="U13">
        <v>159</v>
      </c>
      <c r="V13">
        <v>2.76</v>
      </c>
      <c r="W13">
        <v>0</v>
      </c>
      <c r="X13">
        <v>748.1</v>
      </c>
      <c r="Y13">
        <v>539.01</v>
      </c>
      <c r="Z13">
        <f t="shared" si="0"/>
        <v>493.86899999999997</v>
      </c>
    </row>
    <row r="14" spans="1:36" x14ac:dyDescent="0.3">
      <c r="A14" s="2">
        <v>44669</v>
      </c>
      <c r="B14" s="3">
        <v>0.45216435185185189</v>
      </c>
      <c r="C14">
        <v>0</v>
      </c>
      <c r="D14" t="s">
        <v>20</v>
      </c>
      <c r="E14">
        <v>43.3</v>
      </c>
      <c r="F14">
        <v>54.430999999999997</v>
      </c>
      <c r="G14">
        <v>60.9</v>
      </c>
      <c r="H14">
        <v>87.7</v>
      </c>
      <c r="I14">
        <v>88.5</v>
      </c>
      <c r="J14">
        <v>9.77</v>
      </c>
      <c r="K14">
        <v>23.59</v>
      </c>
      <c r="L14">
        <v>0.03</v>
      </c>
      <c r="M14">
        <v>59.8</v>
      </c>
      <c r="N14">
        <v>39</v>
      </c>
      <c r="O14">
        <v>7.24</v>
      </c>
      <c r="P14">
        <v>-35</v>
      </c>
      <c r="Q14">
        <v>50.948999999999998</v>
      </c>
      <c r="R14">
        <v>54.881999999999998</v>
      </c>
      <c r="S14">
        <v>37.004849999999998</v>
      </c>
      <c r="T14">
        <v>-119.69970000000001</v>
      </c>
      <c r="U14">
        <v>158.69999999999999</v>
      </c>
      <c r="V14">
        <v>2.76</v>
      </c>
      <c r="W14">
        <v>0</v>
      </c>
      <c r="X14">
        <v>748.2</v>
      </c>
      <c r="Y14">
        <v>539.01</v>
      </c>
      <c r="Z14">
        <f t="shared" si="0"/>
        <v>484.57900000000001</v>
      </c>
    </row>
    <row r="15" spans="1:36" x14ac:dyDescent="0.3">
      <c r="A15" s="2">
        <v>44669</v>
      </c>
      <c r="B15" s="3">
        <v>0.45238425925925929</v>
      </c>
      <c r="C15">
        <v>0</v>
      </c>
      <c r="D15" t="s">
        <v>20</v>
      </c>
      <c r="E15">
        <v>43.3</v>
      </c>
      <c r="F15">
        <v>65.576999999999998</v>
      </c>
      <c r="G15">
        <v>61.5</v>
      </c>
      <c r="H15">
        <v>85.3</v>
      </c>
      <c r="I15">
        <v>86.1</v>
      </c>
      <c r="J15">
        <v>9.59</v>
      </c>
      <c r="K15">
        <v>28.422000000000001</v>
      </c>
      <c r="L15">
        <v>0.03</v>
      </c>
      <c r="M15">
        <v>60.4</v>
      </c>
      <c r="N15">
        <v>39</v>
      </c>
      <c r="O15">
        <v>7.19</v>
      </c>
      <c r="P15">
        <v>-32.4</v>
      </c>
      <c r="Q15">
        <v>50.237000000000002</v>
      </c>
      <c r="R15">
        <v>65.024000000000001</v>
      </c>
      <c r="S15">
        <v>37.004849999999998</v>
      </c>
      <c r="T15">
        <v>-119.69970000000001</v>
      </c>
      <c r="U15">
        <v>158.4</v>
      </c>
      <c r="V15">
        <v>2.76</v>
      </c>
      <c r="W15">
        <v>0</v>
      </c>
      <c r="X15">
        <v>748.1</v>
      </c>
      <c r="Y15">
        <v>539.01</v>
      </c>
      <c r="Z15">
        <f t="shared" si="0"/>
        <v>473.43299999999999</v>
      </c>
    </row>
    <row r="16" spans="1:36" x14ac:dyDescent="0.3">
      <c r="A16" s="2">
        <v>44669</v>
      </c>
      <c r="B16" s="3">
        <v>0.45261574074074074</v>
      </c>
      <c r="C16">
        <v>0</v>
      </c>
      <c r="D16" t="s">
        <v>20</v>
      </c>
      <c r="E16">
        <v>43.1</v>
      </c>
      <c r="F16">
        <v>75.343000000000004</v>
      </c>
      <c r="G16">
        <v>61.7</v>
      </c>
      <c r="H16">
        <v>82.9</v>
      </c>
      <c r="I16">
        <v>83.6</v>
      </c>
      <c r="J16">
        <v>9.39</v>
      </c>
      <c r="K16">
        <v>32.655000000000001</v>
      </c>
      <c r="L16">
        <v>0.03</v>
      </c>
      <c r="M16">
        <v>60.7</v>
      </c>
      <c r="N16">
        <v>39</v>
      </c>
      <c r="O16">
        <v>7.14</v>
      </c>
      <c r="P16">
        <v>-29.5</v>
      </c>
      <c r="Q16">
        <v>49.718000000000004</v>
      </c>
      <c r="R16">
        <v>75.081000000000003</v>
      </c>
      <c r="S16">
        <v>37.004849999999998</v>
      </c>
      <c r="T16">
        <v>-119.69970000000001</v>
      </c>
      <c r="U16">
        <v>158.19999999999999</v>
      </c>
      <c r="V16">
        <v>2.74</v>
      </c>
      <c r="W16">
        <v>0</v>
      </c>
      <c r="X16">
        <v>748.1</v>
      </c>
      <c r="Y16">
        <v>539.01</v>
      </c>
      <c r="Z16">
        <f t="shared" si="0"/>
        <v>463.66699999999997</v>
      </c>
    </row>
    <row r="17" spans="1:26" x14ac:dyDescent="0.3">
      <c r="A17" s="2">
        <v>44669</v>
      </c>
      <c r="B17" s="3">
        <v>0.45281250000000001</v>
      </c>
      <c r="C17">
        <v>0</v>
      </c>
      <c r="D17" t="s">
        <v>20</v>
      </c>
      <c r="E17">
        <v>42.8</v>
      </c>
      <c r="F17">
        <v>85.358999999999995</v>
      </c>
      <c r="G17">
        <v>61.7</v>
      </c>
      <c r="H17">
        <v>81.099999999999994</v>
      </c>
      <c r="I17">
        <v>81.900000000000006</v>
      </c>
      <c r="J17">
        <v>9.24</v>
      </c>
      <c r="K17">
        <v>36.997</v>
      </c>
      <c r="L17">
        <v>0.03</v>
      </c>
      <c r="M17">
        <v>60.7</v>
      </c>
      <c r="N17">
        <v>39</v>
      </c>
      <c r="O17">
        <v>7.09</v>
      </c>
      <c r="P17">
        <v>-27.2</v>
      </c>
      <c r="Q17">
        <v>49.3</v>
      </c>
      <c r="R17">
        <v>84.956999999999994</v>
      </c>
      <c r="S17">
        <v>37.004849999999998</v>
      </c>
      <c r="T17">
        <v>-119.69970000000001</v>
      </c>
      <c r="U17">
        <v>157.9</v>
      </c>
      <c r="V17">
        <v>2.75</v>
      </c>
      <c r="W17">
        <v>0</v>
      </c>
      <c r="X17">
        <v>748.2</v>
      </c>
      <c r="Y17">
        <v>539.01</v>
      </c>
      <c r="Z17">
        <f t="shared" si="0"/>
        <v>453.65100000000001</v>
      </c>
    </row>
    <row r="18" spans="1:26" x14ac:dyDescent="0.3">
      <c r="A18" s="2">
        <v>44669</v>
      </c>
      <c r="B18" s="3">
        <v>0.45297453703703705</v>
      </c>
      <c r="C18">
        <v>0</v>
      </c>
      <c r="D18" t="s">
        <v>20</v>
      </c>
      <c r="E18">
        <v>42.7</v>
      </c>
      <c r="F18">
        <v>94.855999999999995</v>
      </c>
      <c r="G18">
        <v>61.7</v>
      </c>
      <c r="H18">
        <v>79.900000000000006</v>
      </c>
      <c r="I18">
        <v>80.599999999999994</v>
      </c>
      <c r="J18">
        <v>9.1199999999999992</v>
      </c>
      <c r="K18">
        <v>41.113999999999997</v>
      </c>
      <c r="L18">
        <v>0.03</v>
      </c>
      <c r="M18">
        <v>60.6</v>
      </c>
      <c r="N18">
        <v>39</v>
      </c>
      <c r="O18">
        <v>7.05</v>
      </c>
      <c r="P18">
        <v>-25</v>
      </c>
      <c r="Q18">
        <v>49.106000000000002</v>
      </c>
      <c r="R18">
        <v>94.980999999999995</v>
      </c>
      <c r="S18">
        <v>37.004849999999998</v>
      </c>
      <c r="T18">
        <v>-119.69970000000001</v>
      </c>
      <c r="U18">
        <v>158.30000000000001</v>
      </c>
      <c r="V18">
        <v>2.75</v>
      </c>
      <c r="W18">
        <v>0</v>
      </c>
      <c r="X18">
        <v>748.1</v>
      </c>
      <c r="Y18">
        <v>539.01</v>
      </c>
      <c r="Z18">
        <f t="shared" si="0"/>
        <v>444.154</v>
      </c>
    </row>
    <row r="19" spans="1:26" x14ac:dyDescent="0.3">
      <c r="A19" s="2">
        <v>44669</v>
      </c>
      <c r="B19" s="3">
        <v>0.45318287037037036</v>
      </c>
      <c r="C19">
        <v>0</v>
      </c>
      <c r="D19" t="s">
        <v>20</v>
      </c>
      <c r="E19">
        <v>42.3</v>
      </c>
      <c r="F19">
        <v>105.846</v>
      </c>
      <c r="G19">
        <v>61.5</v>
      </c>
      <c r="H19">
        <v>78.5</v>
      </c>
      <c r="I19">
        <v>79.2</v>
      </c>
      <c r="J19">
        <v>9.01</v>
      </c>
      <c r="K19">
        <v>45.878999999999998</v>
      </c>
      <c r="L19">
        <v>0.03</v>
      </c>
      <c r="M19">
        <v>60.5</v>
      </c>
      <c r="N19">
        <v>39</v>
      </c>
      <c r="O19">
        <v>7</v>
      </c>
      <c r="P19">
        <v>-22.2</v>
      </c>
      <c r="Q19">
        <v>48.704000000000001</v>
      </c>
      <c r="R19">
        <v>105.03100000000001</v>
      </c>
      <c r="S19">
        <v>37.004849999999998</v>
      </c>
      <c r="T19">
        <v>-119.69970000000001</v>
      </c>
      <c r="U19">
        <v>158.30000000000001</v>
      </c>
      <c r="V19">
        <v>2.75</v>
      </c>
      <c r="W19">
        <v>0</v>
      </c>
      <c r="X19">
        <v>748.1</v>
      </c>
      <c r="Y19">
        <v>539.01</v>
      </c>
      <c r="Z19">
        <f t="shared" si="0"/>
        <v>433.16399999999999</v>
      </c>
    </row>
    <row r="20" spans="1:26" x14ac:dyDescent="0.3">
      <c r="A20" s="2">
        <v>44669</v>
      </c>
      <c r="B20" s="3">
        <v>0.4533564814814815</v>
      </c>
      <c r="C20">
        <v>0</v>
      </c>
      <c r="D20" t="s">
        <v>20</v>
      </c>
      <c r="E20">
        <v>42.2</v>
      </c>
      <c r="F20">
        <v>114.29</v>
      </c>
      <c r="G20">
        <v>61.6</v>
      </c>
      <c r="H20">
        <v>77.900000000000006</v>
      </c>
      <c r="I20">
        <v>78.599999999999994</v>
      </c>
      <c r="J20">
        <v>8.9600000000000009</v>
      </c>
      <c r="K20">
        <v>49.54</v>
      </c>
      <c r="L20">
        <v>0.03</v>
      </c>
      <c r="M20">
        <v>60.5</v>
      </c>
      <c r="N20">
        <v>39</v>
      </c>
      <c r="O20">
        <v>6.95</v>
      </c>
      <c r="P20">
        <v>-19.7</v>
      </c>
      <c r="Q20">
        <v>48.555</v>
      </c>
      <c r="R20">
        <v>115.048</v>
      </c>
      <c r="S20">
        <v>37.004849999999998</v>
      </c>
      <c r="T20">
        <v>-119.69970000000001</v>
      </c>
      <c r="U20">
        <v>159.19999999999999</v>
      </c>
      <c r="V20">
        <v>2.75</v>
      </c>
      <c r="W20">
        <v>0</v>
      </c>
      <c r="X20">
        <v>748.1</v>
      </c>
      <c r="Y20">
        <v>539.01</v>
      </c>
      <c r="Z20">
        <f t="shared" si="0"/>
        <v>424.71999999999997</v>
      </c>
    </row>
    <row r="21" spans="1:26" x14ac:dyDescent="0.3">
      <c r="A21" s="2">
        <v>44669</v>
      </c>
      <c r="B21" s="3">
        <v>0.45356481481481481</v>
      </c>
      <c r="C21">
        <v>0</v>
      </c>
      <c r="D21" t="s">
        <v>20</v>
      </c>
      <c r="E21">
        <v>42.1</v>
      </c>
      <c r="F21">
        <v>124.42400000000001</v>
      </c>
      <c r="G21">
        <v>61.7</v>
      </c>
      <c r="H21">
        <v>78</v>
      </c>
      <c r="I21">
        <v>78.7</v>
      </c>
      <c r="J21">
        <v>9.01</v>
      </c>
      <c r="K21">
        <v>53.933</v>
      </c>
      <c r="L21">
        <v>0.03</v>
      </c>
      <c r="M21">
        <v>60.6</v>
      </c>
      <c r="N21">
        <v>39</v>
      </c>
      <c r="O21">
        <v>6.93</v>
      </c>
      <c r="P21">
        <v>-18.600000000000001</v>
      </c>
      <c r="Q21">
        <v>48.22</v>
      </c>
      <c r="R21">
        <v>124.95399999999999</v>
      </c>
      <c r="S21">
        <v>37.004840000000002</v>
      </c>
      <c r="T21">
        <v>-119.69970000000001</v>
      </c>
      <c r="U21">
        <v>159.5</v>
      </c>
      <c r="V21">
        <v>2.75</v>
      </c>
      <c r="W21">
        <v>0</v>
      </c>
      <c r="X21">
        <v>748.1</v>
      </c>
      <c r="Y21">
        <v>539.01</v>
      </c>
      <c r="Z21">
        <f t="shared" si="0"/>
        <v>414.58600000000001</v>
      </c>
    </row>
    <row r="22" spans="1:26" x14ac:dyDescent="0.3">
      <c r="A22" s="2">
        <v>44669</v>
      </c>
      <c r="B22" s="3">
        <v>0.45380787037037035</v>
      </c>
      <c r="C22">
        <v>0</v>
      </c>
      <c r="D22" t="s">
        <v>20</v>
      </c>
      <c r="E22">
        <v>42.1</v>
      </c>
      <c r="F22">
        <v>134.27500000000001</v>
      </c>
      <c r="G22">
        <v>61.9</v>
      </c>
      <c r="H22">
        <v>79.099999999999994</v>
      </c>
      <c r="I22">
        <v>79.900000000000006</v>
      </c>
      <c r="J22">
        <v>9.17</v>
      </c>
      <c r="K22">
        <v>58.204999999999998</v>
      </c>
      <c r="L22">
        <v>0.03</v>
      </c>
      <c r="M22">
        <v>60.9</v>
      </c>
      <c r="N22">
        <v>40</v>
      </c>
      <c r="O22">
        <v>6.92</v>
      </c>
      <c r="P22">
        <v>-18</v>
      </c>
      <c r="Q22">
        <v>48.006999999999998</v>
      </c>
      <c r="R22">
        <v>135.11099999999999</v>
      </c>
      <c r="S22">
        <v>37.004840000000002</v>
      </c>
      <c r="T22">
        <v>-119.69970000000001</v>
      </c>
      <c r="U22">
        <v>0</v>
      </c>
      <c r="V22">
        <v>2.75</v>
      </c>
      <c r="W22">
        <v>0</v>
      </c>
      <c r="X22">
        <v>748.1</v>
      </c>
      <c r="Y22">
        <v>539.01</v>
      </c>
      <c r="Z22">
        <f t="shared" si="0"/>
        <v>404.73500000000001</v>
      </c>
    </row>
    <row r="23" spans="1:26" x14ac:dyDescent="0.3">
      <c r="A23" s="2">
        <v>44669</v>
      </c>
      <c r="B23" s="3">
        <v>0.4539583333333333</v>
      </c>
      <c r="C23">
        <v>0</v>
      </c>
      <c r="D23" t="s">
        <v>20</v>
      </c>
      <c r="E23">
        <v>42.4</v>
      </c>
      <c r="F23">
        <v>145.17699999999999</v>
      </c>
      <c r="G23">
        <v>62.4</v>
      </c>
      <c r="H23">
        <v>79.900000000000006</v>
      </c>
      <c r="I23">
        <v>80.7</v>
      </c>
      <c r="J23">
        <v>9.2799999999999994</v>
      </c>
      <c r="K23">
        <v>62.930999999999997</v>
      </c>
      <c r="L23">
        <v>0.03</v>
      </c>
      <c r="M23">
        <v>61.3</v>
      </c>
      <c r="N23">
        <v>40</v>
      </c>
      <c r="O23">
        <v>6.91</v>
      </c>
      <c r="P23">
        <v>-17.8</v>
      </c>
      <c r="Q23">
        <v>47.877000000000002</v>
      </c>
      <c r="R23">
        <v>144.9</v>
      </c>
      <c r="S23">
        <v>37.004840000000002</v>
      </c>
      <c r="T23">
        <v>-119.69970000000001</v>
      </c>
      <c r="U23">
        <v>160.69999999999999</v>
      </c>
      <c r="V23">
        <v>2.75</v>
      </c>
      <c r="W23">
        <v>0</v>
      </c>
      <c r="X23">
        <v>748.1</v>
      </c>
      <c r="Y23">
        <v>539.01</v>
      </c>
      <c r="Z23">
        <f t="shared" si="0"/>
        <v>393.83299999999997</v>
      </c>
    </row>
    <row r="24" spans="1:26" x14ac:dyDescent="0.3">
      <c r="A24" s="2">
        <v>44669</v>
      </c>
      <c r="B24" s="3">
        <v>0.45423611111111112</v>
      </c>
      <c r="C24">
        <v>0</v>
      </c>
      <c r="D24" t="s">
        <v>20</v>
      </c>
      <c r="E24">
        <v>42.6</v>
      </c>
      <c r="F24">
        <v>144.95400000000001</v>
      </c>
      <c r="G24">
        <v>62.7</v>
      </c>
      <c r="H24">
        <v>81.400000000000006</v>
      </c>
      <c r="I24">
        <v>82.2</v>
      </c>
      <c r="J24">
        <v>9.4600000000000009</v>
      </c>
      <c r="K24">
        <v>62.835000000000001</v>
      </c>
      <c r="L24">
        <v>0.03</v>
      </c>
      <c r="M24">
        <v>61.6</v>
      </c>
      <c r="N24">
        <v>40</v>
      </c>
      <c r="O24">
        <v>6.93</v>
      </c>
      <c r="P24">
        <v>-18.5</v>
      </c>
      <c r="Q24">
        <v>47.819000000000003</v>
      </c>
      <c r="R24">
        <v>144.983</v>
      </c>
      <c r="S24">
        <v>37.004840000000002</v>
      </c>
      <c r="T24">
        <v>-119.69970000000001</v>
      </c>
      <c r="U24">
        <v>160.80000000000001</v>
      </c>
      <c r="V24">
        <v>2.75</v>
      </c>
      <c r="W24">
        <v>0</v>
      </c>
      <c r="X24">
        <v>748.1</v>
      </c>
      <c r="Y24">
        <v>539.01</v>
      </c>
      <c r="Z24">
        <f t="shared" si="0"/>
        <v>394.05599999999998</v>
      </c>
    </row>
    <row r="25" spans="1:26" x14ac:dyDescent="0.3">
      <c r="A25" s="2">
        <v>44669</v>
      </c>
      <c r="B25" s="3">
        <v>0.4543402777777778</v>
      </c>
      <c r="C25">
        <v>0</v>
      </c>
      <c r="D25" t="s">
        <v>20</v>
      </c>
      <c r="E25">
        <v>42.6</v>
      </c>
      <c r="F25">
        <v>155.11000000000001</v>
      </c>
      <c r="G25">
        <v>62.8</v>
      </c>
      <c r="H25">
        <v>81.599999999999994</v>
      </c>
      <c r="I25">
        <v>82.4</v>
      </c>
      <c r="J25">
        <v>9.49</v>
      </c>
      <c r="K25">
        <v>67.238</v>
      </c>
      <c r="L25">
        <v>0.03</v>
      </c>
      <c r="M25">
        <v>61.7</v>
      </c>
      <c r="N25">
        <v>40</v>
      </c>
      <c r="O25">
        <v>6.92</v>
      </c>
      <c r="P25">
        <v>-18.399999999999999</v>
      </c>
      <c r="Q25">
        <v>47.771999999999998</v>
      </c>
      <c r="R25">
        <v>155.33699999999999</v>
      </c>
      <c r="S25">
        <v>37.004840000000002</v>
      </c>
      <c r="T25">
        <v>-119.69970000000001</v>
      </c>
      <c r="U25">
        <v>160.9</v>
      </c>
      <c r="V25">
        <v>2.75</v>
      </c>
      <c r="W25">
        <v>0</v>
      </c>
      <c r="X25">
        <v>748.1</v>
      </c>
      <c r="Y25">
        <v>539.01</v>
      </c>
      <c r="Z25">
        <f t="shared" si="0"/>
        <v>383.9</v>
      </c>
    </row>
    <row r="26" spans="1:26" x14ac:dyDescent="0.3">
      <c r="A26" s="2">
        <v>44669</v>
      </c>
      <c r="B26" s="3">
        <v>0.45445601851851852</v>
      </c>
      <c r="C26">
        <v>0</v>
      </c>
      <c r="D26" t="s">
        <v>20</v>
      </c>
      <c r="E26">
        <v>42.7</v>
      </c>
      <c r="F26">
        <v>165.34899999999999</v>
      </c>
      <c r="G26">
        <v>63.1</v>
      </c>
      <c r="H26">
        <v>81.599999999999994</v>
      </c>
      <c r="I26">
        <v>82.4</v>
      </c>
      <c r="J26">
        <v>9.51</v>
      </c>
      <c r="K26">
        <v>71.677000000000007</v>
      </c>
      <c r="L26">
        <v>0.03</v>
      </c>
      <c r="M26">
        <v>62</v>
      </c>
      <c r="N26">
        <v>40</v>
      </c>
      <c r="O26">
        <v>6.92</v>
      </c>
      <c r="P26">
        <v>-18</v>
      </c>
      <c r="Q26">
        <v>47.624000000000002</v>
      </c>
      <c r="R26">
        <v>165.547</v>
      </c>
      <c r="S26">
        <v>37.004840000000002</v>
      </c>
      <c r="T26">
        <v>-119.69970000000001</v>
      </c>
      <c r="U26">
        <v>160.5</v>
      </c>
      <c r="V26">
        <v>2.75</v>
      </c>
      <c r="W26">
        <v>0</v>
      </c>
      <c r="X26">
        <v>748.1</v>
      </c>
      <c r="Y26">
        <v>539.01</v>
      </c>
      <c r="Z26">
        <f t="shared" si="0"/>
        <v>373.661</v>
      </c>
    </row>
    <row r="27" spans="1:26" x14ac:dyDescent="0.3">
      <c r="A27" s="2">
        <v>44669</v>
      </c>
      <c r="B27" s="3">
        <v>0.4546412037037037</v>
      </c>
      <c r="C27">
        <v>0</v>
      </c>
      <c r="D27" t="s">
        <v>20</v>
      </c>
      <c r="E27">
        <v>42.9</v>
      </c>
      <c r="F27">
        <v>174.441</v>
      </c>
      <c r="G27">
        <v>63.6</v>
      </c>
      <c r="H27">
        <v>81.7</v>
      </c>
      <c r="I27">
        <v>82.5</v>
      </c>
      <c r="J27">
        <v>9.5500000000000007</v>
      </c>
      <c r="K27">
        <v>75.62</v>
      </c>
      <c r="L27">
        <v>0.03</v>
      </c>
      <c r="M27">
        <v>62.5</v>
      </c>
      <c r="N27">
        <v>41</v>
      </c>
      <c r="O27">
        <v>6.91</v>
      </c>
      <c r="P27">
        <v>-18</v>
      </c>
      <c r="Q27">
        <v>47.377000000000002</v>
      </c>
      <c r="R27">
        <v>174.85599999999999</v>
      </c>
      <c r="S27">
        <v>37.004840000000002</v>
      </c>
      <c r="T27">
        <v>-119.69970000000001</v>
      </c>
      <c r="U27">
        <v>159.6</v>
      </c>
      <c r="V27">
        <v>2.74</v>
      </c>
      <c r="W27">
        <v>0</v>
      </c>
      <c r="X27">
        <v>748.1</v>
      </c>
      <c r="Y27">
        <v>539.01</v>
      </c>
      <c r="Z27">
        <f t="shared" si="0"/>
        <v>364.56899999999996</v>
      </c>
    </row>
    <row r="28" spans="1:26" x14ac:dyDescent="0.3">
      <c r="A28" s="2">
        <v>44669</v>
      </c>
      <c r="B28" s="3">
        <v>0.45483796296296292</v>
      </c>
      <c r="C28">
        <v>0</v>
      </c>
      <c r="D28" t="s">
        <v>20</v>
      </c>
      <c r="E28">
        <v>43.2</v>
      </c>
      <c r="F28">
        <v>185.39099999999999</v>
      </c>
      <c r="G28">
        <v>64.3</v>
      </c>
      <c r="H28">
        <v>80.5</v>
      </c>
      <c r="I28">
        <v>81.2</v>
      </c>
      <c r="J28">
        <v>9.44</v>
      </c>
      <c r="K28">
        <v>80.367999999999995</v>
      </c>
      <c r="L28">
        <v>0.03</v>
      </c>
      <c r="M28">
        <v>63.2</v>
      </c>
      <c r="N28">
        <v>41</v>
      </c>
      <c r="O28">
        <v>6.91</v>
      </c>
      <c r="P28">
        <v>-17.8</v>
      </c>
      <c r="Q28">
        <v>47.106000000000002</v>
      </c>
      <c r="R28">
        <v>184.874</v>
      </c>
      <c r="S28">
        <v>37.004829999999998</v>
      </c>
      <c r="T28">
        <v>-119.69970000000001</v>
      </c>
      <c r="U28">
        <v>159.5</v>
      </c>
      <c r="V28">
        <v>2.74</v>
      </c>
      <c r="W28">
        <v>0</v>
      </c>
      <c r="X28">
        <v>748.1</v>
      </c>
      <c r="Y28">
        <v>539.01</v>
      </c>
      <c r="Z28">
        <f t="shared" si="0"/>
        <v>353.61900000000003</v>
      </c>
    </row>
    <row r="29" spans="1:26" x14ac:dyDescent="0.3">
      <c r="A29" s="2">
        <v>44669</v>
      </c>
      <c r="B29" s="3">
        <v>0.45496527777777779</v>
      </c>
      <c r="C29">
        <v>0</v>
      </c>
      <c r="D29" t="s">
        <v>20</v>
      </c>
      <c r="E29">
        <v>43.2</v>
      </c>
      <c r="F29">
        <v>195.91399999999999</v>
      </c>
      <c r="G29">
        <v>64.5</v>
      </c>
      <c r="H29">
        <v>79.5</v>
      </c>
      <c r="I29">
        <v>80.3</v>
      </c>
      <c r="J29">
        <v>9.34</v>
      </c>
      <c r="K29">
        <v>84.930999999999997</v>
      </c>
      <c r="L29">
        <v>0.03</v>
      </c>
      <c r="M29">
        <v>63.4</v>
      </c>
      <c r="N29">
        <v>41</v>
      </c>
      <c r="O29">
        <v>6.9</v>
      </c>
      <c r="P29">
        <v>-17.3</v>
      </c>
      <c r="Q29">
        <v>47.034999999999997</v>
      </c>
      <c r="R29">
        <v>195.33699999999999</v>
      </c>
      <c r="S29">
        <v>37.004829999999998</v>
      </c>
      <c r="T29">
        <v>-119.69970000000001</v>
      </c>
      <c r="U29">
        <v>159.69999999999999</v>
      </c>
      <c r="V29">
        <v>2.75</v>
      </c>
      <c r="W29">
        <v>0</v>
      </c>
      <c r="X29">
        <v>748.1</v>
      </c>
      <c r="Y29">
        <v>539.01</v>
      </c>
      <c r="Z29">
        <f t="shared" si="0"/>
        <v>343.096</v>
      </c>
    </row>
    <row r="30" spans="1:26" x14ac:dyDescent="0.3">
      <c r="A30" s="2">
        <v>44669</v>
      </c>
      <c r="B30" s="3">
        <v>0.45508101851851851</v>
      </c>
      <c r="C30">
        <v>0</v>
      </c>
      <c r="D30" t="s">
        <v>20</v>
      </c>
      <c r="E30">
        <v>43.3</v>
      </c>
      <c r="F30">
        <v>205.136</v>
      </c>
      <c r="G30">
        <v>64.599999999999994</v>
      </c>
      <c r="H30">
        <v>78.7</v>
      </c>
      <c r="I30">
        <v>79.5</v>
      </c>
      <c r="J30">
        <v>9.25</v>
      </c>
      <c r="K30">
        <v>88.929000000000002</v>
      </c>
      <c r="L30">
        <v>0.03</v>
      </c>
      <c r="M30">
        <v>63.5</v>
      </c>
      <c r="N30">
        <v>41</v>
      </c>
      <c r="O30">
        <v>6.89</v>
      </c>
      <c r="P30">
        <v>-16.8</v>
      </c>
      <c r="Q30">
        <v>46.957000000000001</v>
      </c>
      <c r="R30">
        <v>205.10599999999999</v>
      </c>
      <c r="S30">
        <v>37.004829999999998</v>
      </c>
      <c r="T30">
        <v>-119.69970000000001</v>
      </c>
      <c r="U30">
        <v>160</v>
      </c>
      <c r="V30">
        <v>2.74</v>
      </c>
      <c r="W30">
        <v>0</v>
      </c>
      <c r="X30">
        <v>748.2</v>
      </c>
      <c r="Y30">
        <v>539.01</v>
      </c>
      <c r="Z30">
        <f t="shared" si="0"/>
        <v>333.87400000000002</v>
      </c>
    </row>
    <row r="31" spans="1:26" x14ac:dyDescent="0.3">
      <c r="A31" s="2">
        <v>44669</v>
      </c>
      <c r="B31" s="3">
        <v>0.45526620370370369</v>
      </c>
      <c r="C31">
        <v>0</v>
      </c>
      <c r="D31" t="s">
        <v>20</v>
      </c>
      <c r="E31">
        <v>43.4</v>
      </c>
      <c r="F31">
        <v>214.035</v>
      </c>
      <c r="G31">
        <v>64.8</v>
      </c>
      <c r="H31">
        <v>77.400000000000006</v>
      </c>
      <c r="I31">
        <v>78.2</v>
      </c>
      <c r="J31">
        <v>9.11</v>
      </c>
      <c r="K31">
        <v>92.787999999999997</v>
      </c>
      <c r="L31">
        <v>0.03</v>
      </c>
      <c r="M31">
        <v>63.7</v>
      </c>
      <c r="N31">
        <v>41</v>
      </c>
      <c r="O31">
        <v>6.88</v>
      </c>
      <c r="P31">
        <v>-16.100000000000001</v>
      </c>
      <c r="Q31">
        <v>46.872</v>
      </c>
      <c r="R31">
        <v>215.499</v>
      </c>
      <c r="S31">
        <v>37.004829999999998</v>
      </c>
      <c r="T31">
        <v>-119.69970000000001</v>
      </c>
      <c r="U31">
        <v>161.30000000000001</v>
      </c>
      <c r="V31">
        <v>2.74</v>
      </c>
      <c r="W31">
        <v>0</v>
      </c>
      <c r="X31">
        <v>748.1</v>
      </c>
      <c r="Y31">
        <v>539.01</v>
      </c>
      <c r="Z31">
        <f t="shared" si="0"/>
        <v>324.97500000000002</v>
      </c>
    </row>
    <row r="32" spans="1:26" x14ac:dyDescent="0.3">
      <c r="A32" s="2">
        <v>44669</v>
      </c>
      <c r="B32" s="3">
        <v>0.45569444444444446</v>
      </c>
      <c r="C32">
        <v>0</v>
      </c>
      <c r="D32" t="s">
        <v>20</v>
      </c>
      <c r="E32">
        <v>44.6</v>
      </c>
      <c r="F32">
        <v>222.65799999999999</v>
      </c>
      <c r="G32">
        <v>66.7</v>
      </c>
      <c r="H32">
        <v>74.099999999999994</v>
      </c>
      <c r="I32">
        <v>74.8</v>
      </c>
      <c r="J32">
        <v>8.7200000000000006</v>
      </c>
      <c r="K32">
        <v>96.527000000000001</v>
      </c>
      <c r="L32">
        <v>0.03</v>
      </c>
      <c r="M32">
        <v>65.599999999999994</v>
      </c>
      <c r="N32">
        <v>43</v>
      </c>
      <c r="O32">
        <v>7.1</v>
      </c>
      <c r="P32">
        <v>-27.7</v>
      </c>
      <c r="Q32">
        <v>46.872</v>
      </c>
      <c r="R32">
        <v>221.97399999999999</v>
      </c>
      <c r="S32">
        <v>37.004840000000002</v>
      </c>
      <c r="T32">
        <v>-119.69970000000001</v>
      </c>
      <c r="U32">
        <v>163.1</v>
      </c>
      <c r="V32">
        <v>2.74</v>
      </c>
      <c r="W32">
        <v>0</v>
      </c>
      <c r="X32">
        <v>748.1</v>
      </c>
      <c r="Y32">
        <v>539.01</v>
      </c>
      <c r="Z32">
        <f t="shared" si="0"/>
        <v>316.35199999999998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33AB-E149-4F0D-A435-EF01F68A5E83}">
  <sheetPr codeName="Sheet89"/>
  <dimension ref="A1:AJ27"/>
  <sheetViews>
    <sheetView topLeftCell="X1" workbookViewId="0">
      <selection activeCell="I1" sqref="I1"/>
    </sheetView>
  </sheetViews>
  <sheetFormatPr defaultRowHeight="14.4" x14ac:dyDescent="0.3"/>
  <cols>
    <col min="1" max="1" width="24" customWidth="1"/>
    <col min="2" max="2" width="13.5546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44698</v>
      </c>
      <c r="B2" s="3">
        <v>0.54268518518518516</v>
      </c>
      <c r="C2">
        <v>0</v>
      </c>
      <c r="D2" t="s">
        <v>20</v>
      </c>
      <c r="E2">
        <v>1.028</v>
      </c>
      <c r="F2">
        <v>69.691000000000003</v>
      </c>
      <c r="G2">
        <v>53.9</v>
      </c>
      <c r="H2">
        <v>0.94599999999999995</v>
      </c>
      <c r="I2">
        <v>58.8</v>
      </c>
      <c r="J2">
        <v>106.3</v>
      </c>
      <c r="K2">
        <v>107.6</v>
      </c>
      <c r="L2">
        <v>9.49</v>
      </c>
      <c r="M2">
        <v>0.40899999999999997</v>
      </c>
      <c r="N2">
        <v>0.03</v>
      </c>
      <c r="O2">
        <v>58.4</v>
      </c>
      <c r="P2">
        <v>38</v>
      </c>
      <c r="Q2">
        <v>7.65</v>
      </c>
      <c r="R2">
        <v>-54.5</v>
      </c>
      <c r="S2">
        <v>0</v>
      </c>
      <c r="T2">
        <v>0</v>
      </c>
      <c r="U2">
        <v>0</v>
      </c>
      <c r="V2">
        <v>2.77</v>
      </c>
      <c r="W2">
        <v>0</v>
      </c>
      <c r="X2">
        <v>745.3</v>
      </c>
      <c r="Y2">
        <v>545.58000000000004</v>
      </c>
      <c r="Z2">
        <f>Y2-H2</f>
        <v>544.63400000000001</v>
      </c>
      <c r="AA2">
        <v>375.22300000000001</v>
      </c>
      <c r="AB2">
        <v>0.32500000000000001</v>
      </c>
      <c r="AC2">
        <v>1961</v>
      </c>
      <c r="AD2">
        <v>0</v>
      </c>
      <c r="AE2">
        <v>243</v>
      </c>
      <c r="AF2">
        <v>0</v>
      </c>
      <c r="AG2">
        <v>1501</v>
      </c>
      <c r="AH2">
        <v>0.4</v>
      </c>
      <c r="AI2">
        <v>53</v>
      </c>
      <c r="AJ2">
        <v>0</v>
      </c>
    </row>
    <row r="3" spans="1:36" x14ac:dyDescent="0.3">
      <c r="A3" s="2">
        <v>44698</v>
      </c>
      <c r="B3" s="3">
        <v>0.54283564814814811</v>
      </c>
      <c r="C3">
        <v>0</v>
      </c>
      <c r="D3" t="s">
        <v>20</v>
      </c>
      <c r="E3">
        <v>4.16</v>
      </c>
      <c r="F3">
        <v>68.206999999999994</v>
      </c>
      <c r="G3">
        <v>52.6</v>
      </c>
      <c r="H3">
        <v>2.35</v>
      </c>
      <c r="I3">
        <v>58.6</v>
      </c>
      <c r="J3">
        <v>106.6</v>
      </c>
      <c r="K3">
        <v>107.9</v>
      </c>
      <c r="L3">
        <v>9.67</v>
      </c>
      <c r="M3">
        <v>1.0169999999999999</v>
      </c>
      <c r="N3">
        <v>0.03</v>
      </c>
      <c r="O3">
        <v>58.1</v>
      </c>
      <c r="P3">
        <v>38</v>
      </c>
      <c r="Q3">
        <v>7.96</v>
      </c>
      <c r="R3">
        <v>-71.8</v>
      </c>
      <c r="S3">
        <v>0</v>
      </c>
      <c r="T3">
        <v>0</v>
      </c>
      <c r="U3">
        <v>0</v>
      </c>
      <c r="V3">
        <v>2.75</v>
      </c>
      <c r="W3">
        <v>0</v>
      </c>
      <c r="X3">
        <v>745.4</v>
      </c>
      <c r="Y3">
        <v>545.58000000000004</v>
      </c>
      <c r="Z3">
        <f t="shared" ref="Z3:Z27" si="0">Y3-H3</f>
        <v>543.23</v>
      </c>
    </row>
    <row r="4" spans="1:36" x14ac:dyDescent="0.3">
      <c r="A4" s="2">
        <v>44698</v>
      </c>
      <c r="B4" s="3">
        <v>0.54299768518518521</v>
      </c>
      <c r="C4">
        <v>0</v>
      </c>
      <c r="D4" t="s">
        <v>20</v>
      </c>
      <c r="E4">
        <v>7.1050000000000004</v>
      </c>
      <c r="F4">
        <v>67.156000000000006</v>
      </c>
      <c r="G4">
        <v>51.8</v>
      </c>
      <c r="H4">
        <v>7.0439999999999996</v>
      </c>
      <c r="I4">
        <v>58.4</v>
      </c>
      <c r="J4">
        <v>107.8</v>
      </c>
      <c r="K4">
        <v>109.1</v>
      </c>
      <c r="L4">
        <v>9.89</v>
      </c>
      <c r="M4">
        <v>3.0489999999999999</v>
      </c>
      <c r="N4">
        <v>0.03</v>
      </c>
      <c r="O4">
        <v>57.8</v>
      </c>
      <c r="P4">
        <v>38</v>
      </c>
      <c r="Q4">
        <v>8.0500000000000007</v>
      </c>
      <c r="R4">
        <v>-76.8</v>
      </c>
      <c r="S4">
        <v>37.004939999999998</v>
      </c>
      <c r="T4">
        <v>-119.6998</v>
      </c>
      <c r="U4">
        <v>143.1</v>
      </c>
      <c r="V4">
        <v>2.76</v>
      </c>
      <c r="W4">
        <v>0</v>
      </c>
      <c r="X4">
        <v>745.2</v>
      </c>
      <c r="Y4">
        <v>545.58000000000004</v>
      </c>
      <c r="Z4">
        <f t="shared" si="0"/>
        <v>538.53600000000006</v>
      </c>
    </row>
    <row r="5" spans="1:36" x14ac:dyDescent="0.3">
      <c r="A5" s="2">
        <v>44698</v>
      </c>
      <c r="B5" s="3">
        <v>0.54322916666666665</v>
      </c>
      <c r="C5">
        <v>0</v>
      </c>
      <c r="D5" t="s">
        <v>20</v>
      </c>
      <c r="E5">
        <v>17.806999999999999</v>
      </c>
      <c r="F5">
        <v>66.222999999999999</v>
      </c>
      <c r="G5">
        <v>50.9</v>
      </c>
      <c r="H5">
        <v>17.05</v>
      </c>
      <c r="I5">
        <v>58.1</v>
      </c>
      <c r="J5">
        <v>108</v>
      </c>
      <c r="K5">
        <v>109.2</v>
      </c>
      <c r="L5">
        <v>10</v>
      </c>
      <c r="M5">
        <v>7.38</v>
      </c>
      <c r="N5">
        <v>0.03</v>
      </c>
      <c r="O5">
        <v>57.5</v>
      </c>
      <c r="P5">
        <v>37</v>
      </c>
      <c r="Q5">
        <v>8.2100000000000009</v>
      </c>
      <c r="R5">
        <v>-85.6</v>
      </c>
      <c r="S5">
        <v>37.004809999999999</v>
      </c>
      <c r="T5">
        <v>-119.6996</v>
      </c>
      <c r="U5">
        <v>157.19999999999999</v>
      </c>
      <c r="V5">
        <v>2.76</v>
      </c>
      <c r="W5">
        <v>0</v>
      </c>
      <c r="X5">
        <v>745.4</v>
      </c>
      <c r="Y5">
        <v>545.58000000000004</v>
      </c>
      <c r="Z5">
        <f t="shared" si="0"/>
        <v>528.53000000000009</v>
      </c>
    </row>
    <row r="6" spans="1:36" x14ac:dyDescent="0.3">
      <c r="A6" s="2">
        <v>44698</v>
      </c>
      <c r="B6" s="3">
        <v>0.54342592592592587</v>
      </c>
      <c r="C6">
        <v>0</v>
      </c>
      <c r="D6" t="s">
        <v>20</v>
      </c>
      <c r="E6">
        <v>27.172999999999998</v>
      </c>
      <c r="F6">
        <v>62.192999999999998</v>
      </c>
      <c r="G6">
        <v>47.7</v>
      </c>
      <c r="H6">
        <v>25.934000000000001</v>
      </c>
      <c r="I6">
        <v>57.3</v>
      </c>
      <c r="J6">
        <v>105.5</v>
      </c>
      <c r="K6">
        <v>106.8</v>
      </c>
      <c r="L6">
        <v>10.25</v>
      </c>
      <c r="M6">
        <v>11.23</v>
      </c>
      <c r="N6">
        <v>0.03</v>
      </c>
      <c r="O6">
        <v>56.6</v>
      </c>
      <c r="P6">
        <v>37</v>
      </c>
      <c r="Q6">
        <v>8.06</v>
      </c>
      <c r="R6">
        <v>-76.8</v>
      </c>
      <c r="S6">
        <v>37.004800000000003</v>
      </c>
      <c r="T6">
        <v>-119.6996</v>
      </c>
      <c r="U6">
        <v>160.9</v>
      </c>
      <c r="V6">
        <v>2.75</v>
      </c>
      <c r="W6">
        <v>0</v>
      </c>
      <c r="X6">
        <v>745.4</v>
      </c>
      <c r="Y6">
        <v>545.58000000000004</v>
      </c>
      <c r="Z6">
        <f t="shared" si="0"/>
        <v>519.64600000000007</v>
      </c>
    </row>
    <row r="7" spans="1:36" x14ac:dyDescent="0.3">
      <c r="A7" s="2">
        <v>44698</v>
      </c>
      <c r="B7" s="3">
        <v>0.54363425925925923</v>
      </c>
      <c r="C7">
        <v>0</v>
      </c>
      <c r="D7" t="s">
        <v>20</v>
      </c>
      <c r="E7">
        <v>37.387</v>
      </c>
      <c r="F7">
        <v>57.058</v>
      </c>
      <c r="G7">
        <v>39.200000000000003</v>
      </c>
      <c r="H7">
        <v>37.076999999999998</v>
      </c>
      <c r="I7">
        <v>50.5</v>
      </c>
      <c r="J7">
        <v>97.2</v>
      </c>
      <c r="K7">
        <v>98.4</v>
      </c>
      <c r="L7">
        <v>10.039999999999999</v>
      </c>
      <c r="M7">
        <v>16.062000000000001</v>
      </c>
      <c r="N7">
        <v>0.02</v>
      </c>
      <c r="O7">
        <v>49.7</v>
      </c>
      <c r="P7">
        <v>32</v>
      </c>
      <c r="Q7">
        <v>7.82</v>
      </c>
      <c r="R7">
        <v>-63</v>
      </c>
      <c r="S7">
        <v>37.004820000000002</v>
      </c>
      <c r="T7">
        <v>-119.6996</v>
      </c>
      <c r="U7">
        <v>159.19999999999999</v>
      </c>
      <c r="V7">
        <v>2.75</v>
      </c>
      <c r="W7">
        <v>0</v>
      </c>
      <c r="X7">
        <v>745.4</v>
      </c>
      <c r="Y7">
        <v>545.58000000000004</v>
      </c>
      <c r="Z7">
        <f t="shared" si="0"/>
        <v>508.50300000000004</v>
      </c>
    </row>
    <row r="8" spans="1:36" x14ac:dyDescent="0.3">
      <c r="A8" s="2">
        <v>44698</v>
      </c>
      <c r="B8" s="3">
        <v>0.54373842592592592</v>
      </c>
      <c r="C8">
        <v>0</v>
      </c>
      <c r="D8" t="s">
        <v>20</v>
      </c>
      <c r="E8">
        <v>47.287999999999997</v>
      </c>
      <c r="F8">
        <v>55.816000000000003</v>
      </c>
      <c r="G8">
        <v>38.200000000000003</v>
      </c>
      <c r="H8">
        <v>47.134999999999998</v>
      </c>
      <c r="I8">
        <v>50.1</v>
      </c>
      <c r="J8">
        <v>94.2</v>
      </c>
      <c r="K8">
        <v>95.3</v>
      </c>
      <c r="L8">
        <v>9.86</v>
      </c>
      <c r="M8">
        <v>20.420999999999999</v>
      </c>
      <c r="N8">
        <v>0.02</v>
      </c>
      <c r="O8">
        <v>49.3</v>
      </c>
      <c r="P8">
        <v>32</v>
      </c>
      <c r="Q8">
        <v>7.64</v>
      </c>
      <c r="R8">
        <v>-53.2</v>
      </c>
      <c r="S8">
        <v>37.004820000000002</v>
      </c>
      <c r="T8">
        <v>-119.6996</v>
      </c>
      <c r="U8">
        <v>158.69999999999999</v>
      </c>
      <c r="V8">
        <v>2.75</v>
      </c>
      <c r="W8">
        <v>0</v>
      </c>
      <c r="X8">
        <v>745.4</v>
      </c>
      <c r="Y8">
        <v>545.58000000000004</v>
      </c>
      <c r="Z8">
        <f t="shared" si="0"/>
        <v>498.44500000000005</v>
      </c>
    </row>
    <row r="9" spans="1:36" x14ac:dyDescent="0.3">
      <c r="A9" s="2">
        <v>44698</v>
      </c>
      <c r="B9" s="3">
        <v>0.54385416666666664</v>
      </c>
      <c r="C9">
        <v>0</v>
      </c>
      <c r="D9" t="s">
        <v>20</v>
      </c>
      <c r="E9">
        <v>57.113</v>
      </c>
      <c r="F9">
        <v>54.54</v>
      </c>
      <c r="G9">
        <v>38.1</v>
      </c>
      <c r="H9">
        <v>57.067</v>
      </c>
      <c r="I9">
        <v>50.9</v>
      </c>
      <c r="J9">
        <v>89.2</v>
      </c>
      <c r="K9">
        <v>90.3</v>
      </c>
      <c r="L9">
        <v>9.5</v>
      </c>
      <c r="M9">
        <v>24.727</v>
      </c>
      <c r="N9">
        <v>0.02</v>
      </c>
      <c r="O9">
        <v>50</v>
      </c>
      <c r="P9">
        <v>33</v>
      </c>
      <c r="Q9">
        <v>7.59</v>
      </c>
      <c r="R9">
        <v>-50.3</v>
      </c>
      <c r="S9">
        <v>37.004820000000002</v>
      </c>
      <c r="T9">
        <v>-119.6996</v>
      </c>
      <c r="U9">
        <v>158.19999999999999</v>
      </c>
      <c r="V9">
        <v>2.75</v>
      </c>
      <c r="W9">
        <v>0</v>
      </c>
      <c r="X9">
        <v>745.4</v>
      </c>
      <c r="Y9">
        <v>545.58000000000004</v>
      </c>
      <c r="Z9">
        <f t="shared" si="0"/>
        <v>488.51300000000003</v>
      </c>
    </row>
    <row r="10" spans="1:36" x14ac:dyDescent="0.3">
      <c r="A10" s="2">
        <v>44698</v>
      </c>
      <c r="B10" s="3">
        <v>0.54403935185185182</v>
      </c>
      <c r="C10">
        <v>0</v>
      </c>
      <c r="D10" t="s">
        <v>20</v>
      </c>
      <c r="E10">
        <v>66.751000000000005</v>
      </c>
      <c r="F10">
        <v>53.265999999999998</v>
      </c>
      <c r="G10">
        <v>38.799999999999997</v>
      </c>
      <c r="H10">
        <v>66.924999999999997</v>
      </c>
      <c r="I10">
        <v>52.8</v>
      </c>
      <c r="J10">
        <v>86.5</v>
      </c>
      <c r="K10">
        <v>87.5</v>
      </c>
      <c r="L10">
        <v>9.35</v>
      </c>
      <c r="M10">
        <v>29.001000000000001</v>
      </c>
      <c r="N10">
        <v>0.02</v>
      </c>
      <c r="O10">
        <v>51.9</v>
      </c>
      <c r="P10">
        <v>34</v>
      </c>
      <c r="Q10">
        <v>7.43</v>
      </c>
      <c r="R10">
        <v>-41.7</v>
      </c>
      <c r="S10">
        <v>37.004829999999998</v>
      </c>
      <c r="T10">
        <v>-119.6996</v>
      </c>
      <c r="U10">
        <v>159.1</v>
      </c>
      <c r="V10">
        <v>2.75</v>
      </c>
      <c r="W10">
        <v>0</v>
      </c>
      <c r="X10">
        <v>745.3</v>
      </c>
      <c r="Y10">
        <v>545.58000000000004</v>
      </c>
      <c r="Z10">
        <f t="shared" si="0"/>
        <v>478.65500000000003</v>
      </c>
    </row>
    <row r="11" spans="1:36" x14ac:dyDescent="0.3">
      <c r="A11" s="2">
        <v>44698</v>
      </c>
      <c r="B11" s="3">
        <v>0.54418981481481488</v>
      </c>
      <c r="C11">
        <v>0</v>
      </c>
      <c r="D11" t="s">
        <v>20</v>
      </c>
      <c r="E11">
        <v>76.721000000000004</v>
      </c>
      <c r="F11">
        <v>52.508000000000003</v>
      </c>
      <c r="G11">
        <v>39.9</v>
      </c>
      <c r="H11">
        <v>76.507000000000005</v>
      </c>
      <c r="I11">
        <v>54.9</v>
      </c>
      <c r="J11">
        <v>84.5</v>
      </c>
      <c r="K11">
        <v>85.5</v>
      </c>
      <c r="L11">
        <v>9.23</v>
      </c>
      <c r="M11">
        <v>33.155000000000001</v>
      </c>
      <c r="N11">
        <v>0.02</v>
      </c>
      <c r="O11">
        <v>54</v>
      </c>
      <c r="P11">
        <v>35</v>
      </c>
      <c r="Q11">
        <v>7.4</v>
      </c>
      <c r="R11">
        <v>-39.9</v>
      </c>
      <c r="S11">
        <v>37.004840000000002</v>
      </c>
      <c r="T11">
        <v>-119.6996</v>
      </c>
      <c r="U11">
        <v>159.9</v>
      </c>
      <c r="V11">
        <v>2.75</v>
      </c>
      <c r="W11">
        <v>0</v>
      </c>
      <c r="X11">
        <v>745.3</v>
      </c>
      <c r="Y11">
        <v>545.58000000000004</v>
      </c>
      <c r="Z11">
        <f t="shared" si="0"/>
        <v>469.07300000000004</v>
      </c>
    </row>
    <row r="12" spans="1:36" x14ac:dyDescent="0.3">
      <c r="A12" s="2">
        <v>44698</v>
      </c>
      <c r="B12" s="3">
        <v>0.54431712962962964</v>
      </c>
      <c r="C12">
        <v>0</v>
      </c>
      <c r="D12" t="s">
        <v>20</v>
      </c>
      <c r="E12">
        <v>87.316000000000003</v>
      </c>
      <c r="F12">
        <v>52.021999999999998</v>
      </c>
      <c r="G12">
        <v>41</v>
      </c>
      <c r="H12">
        <v>87.081999999999994</v>
      </c>
      <c r="I12">
        <v>56.7</v>
      </c>
      <c r="J12">
        <v>83.7</v>
      </c>
      <c r="K12">
        <v>84.7</v>
      </c>
      <c r="L12">
        <v>9.1999999999999993</v>
      </c>
      <c r="M12">
        <v>37.738999999999997</v>
      </c>
      <c r="N12">
        <v>0.03</v>
      </c>
      <c r="O12">
        <v>55.8</v>
      </c>
      <c r="P12">
        <v>36</v>
      </c>
      <c r="Q12">
        <v>7.35</v>
      </c>
      <c r="R12">
        <v>-37.200000000000003</v>
      </c>
      <c r="S12">
        <v>37.004840000000002</v>
      </c>
      <c r="T12">
        <v>-119.6996</v>
      </c>
      <c r="U12">
        <v>157.69999999999999</v>
      </c>
      <c r="V12">
        <v>2.75</v>
      </c>
      <c r="W12">
        <v>0</v>
      </c>
      <c r="X12">
        <v>745.3</v>
      </c>
      <c r="Y12">
        <v>545.58000000000004</v>
      </c>
      <c r="Z12">
        <f t="shared" si="0"/>
        <v>458.49800000000005</v>
      </c>
    </row>
    <row r="13" spans="1:36" x14ac:dyDescent="0.3">
      <c r="A13" s="2">
        <v>44698</v>
      </c>
      <c r="B13" s="3">
        <v>0.5444444444444444</v>
      </c>
      <c r="C13">
        <v>0</v>
      </c>
      <c r="D13" t="s">
        <v>20</v>
      </c>
      <c r="E13">
        <v>97.792000000000002</v>
      </c>
      <c r="F13">
        <v>51.447000000000003</v>
      </c>
      <c r="G13">
        <v>42.4</v>
      </c>
      <c r="H13">
        <v>98.441000000000003</v>
      </c>
      <c r="I13">
        <v>59.2</v>
      </c>
      <c r="J13">
        <v>82.4</v>
      </c>
      <c r="K13">
        <v>83.3</v>
      </c>
      <c r="L13">
        <v>9.1199999999999992</v>
      </c>
      <c r="M13">
        <v>42.662999999999997</v>
      </c>
      <c r="N13">
        <v>0.03</v>
      </c>
      <c r="O13">
        <v>58.2</v>
      </c>
      <c r="P13">
        <v>38</v>
      </c>
      <c r="Q13">
        <v>7.29</v>
      </c>
      <c r="R13">
        <v>-34.200000000000003</v>
      </c>
      <c r="S13">
        <v>37.004840000000002</v>
      </c>
      <c r="T13">
        <v>-119.6996</v>
      </c>
      <c r="U13">
        <v>155.5</v>
      </c>
      <c r="V13">
        <v>2.75</v>
      </c>
      <c r="W13">
        <v>0</v>
      </c>
      <c r="X13">
        <v>745.3</v>
      </c>
      <c r="Y13">
        <v>545.58000000000004</v>
      </c>
      <c r="Z13">
        <f t="shared" si="0"/>
        <v>447.13900000000001</v>
      </c>
    </row>
    <row r="14" spans="1:36" x14ac:dyDescent="0.3">
      <c r="A14" s="2">
        <v>44698</v>
      </c>
      <c r="B14" s="3">
        <v>0.5446064814814815</v>
      </c>
      <c r="C14">
        <v>0</v>
      </c>
      <c r="D14" t="s">
        <v>20</v>
      </c>
      <c r="E14">
        <v>106.98699999999999</v>
      </c>
      <c r="F14">
        <v>50.859000000000002</v>
      </c>
      <c r="G14">
        <v>43</v>
      </c>
      <c r="H14">
        <v>107.736</v>
      </c>
      <c r="I14">
        <v>60.5</v>
      </c>
      <c r="J14">
        <v>81</v>
      </c>
      <c r="K14">
        <v>81.900000000000006</v>
      </c>
      <c r="L14">
        <v>9.0299999999999994</v>
      </c>
      <c r="M14">
        <v>46.694000000000003</v>
      </c>
      <c r="N14">
        <v>0.03</v>
      </c>
      <c r="O14">
        <v>59.5</v>
      </c>
      <c r="P14">
        <v>39</v>
      </c>
      <c r="Q14">
        <v>7.24</v>
      </c>
      <c r="R14">
        <v>-31.3</v>
      </c>
      <c r="S14">
        <v>37.004840000000002</v>
      </c>
      <c r="T14">
        <v>-119.6996</v>
      </c>
      <c r="U14">
        <v>156.80000000000001</v>
      </c>
      <c r="V14">
        <v>2.73</v>
      </c>
      <c r="W14">
        <v>0</v>
      </c>
      <c r="X14">
        <v>745.3</v>
      </c>
      <c r="Y14">
        <v>545.58000000000004</v>
      </c>
      <c r="Z14">
        <f t="shared" si="0"/>
        <v>437.84400000000005</v>
      </c>
    </row>
    <row r="15" spans="1:36" x14ac:dyDescent="0.3">
      <c r="A15" s="2">
        <v>44698</v>
      </c>
      <c r="B15" s="3">
        <v>0.54478009259259264</v>
      </c>
      <c r="C15">
        <v>0</v>
      </c>
      <c r="D15" t="s">
        <v>20</v>
      </c>
      <c r="E15">
        <v>117.291</v>
      </c>
      <c r="F15">
        <v>50.412999999999997</v>
      </c>
      <c r="G15">
        <v>43.2</v>
      </c>
      <c r="H15">
        <v>117.634</v>
      </c>
      <c r="I15">
        <v>61.2</v>
      </c>
      <c r="J15">
        <v>80</v>
      </c>
      <c r="K15">
        <v>80.900000000000006</v>
      </c>
      <c r="L15">
        <v>8.98</v>
      </c>
      <c r="M15">
        <v>50.984999999999999</v>
      </c>
      <c r="N15">
        <v>0.03</v>
      </c>
      <c r="O15">
        <v>60.1</v>
      </c>
      <c r="P15">
        <v>39</v>
      </c>
      <c r="Q15">
        <v>7.21</v>
      </c>
      <c r="R15">
        <v>-29.4</v>
      </c>
      <c r="S15">
        <v>37.004840000000002</v>
      </c>
      <c r="T15">
        <v>-119.6996</v>
      </c>
      <c r="U15">
        <v>157.6</v>
      </c>
      <c r="V15">
        <v>2.74</v>
      </c>
      <c r="W15">
        <v>0</v>
      </c>
      <c r="X15">
        <v>745.4</v>
      </c>
      <c r="Y15">
        <v>545.58000000000004</v>
      </c>
      <c r="Z15">
        <f t="shared" si="0"/>
        <v>427.94600000000003</v>
      </c>
    </row>
    <row r="16" spans="1:36" x14ac:dyDescent="0.3">
      <c r="A16" s="2">
        <v>44698</v>
      </c>
      <c r="B16" s="3">
        <v>0.54488425925925921</v>
      </c>
      <c r="C16">
        <v>0</v>
      </c>
      <c r="D16" t="s">
        <v>20</v>
      </c>
      <c r="E16">
        <v>127.036</v>
      </c>
      <c r="F16">
        <v>50.253</v>
      </c>
      <c r="G16">
        <v>43.2</v>
      </c>
      <c r="H16">
        <v>127.045</v>
      </c>
      <c r="I16">
        <v>61.4</v>
      </c>
      <c r="J16">
        <v>79.5</v>
      </c>
      <c r="K16">
        <v>80.5</v>
      </c>
      <c r="L16">
        <v>8.9499999999999993</v>
      </c>
      <c r="M16">
        <v>55.064999999999998</v>
      </c>
      <c r="N16">
        <v>0.03</v>
      </c>
      <c r="O16">
        <v>60.3</v>
      </c>
      <c r="P16">
        <v>39</v>
      </c>
      <c r="Q16">
        <v>7.19</v>
      </c>
      <c r="R16">
        <v>-28.4</v>
      </c>
      <c r="S16">
        <v>37.004829999999998</v>
      </c>
      <c r="T16">
        <v>-119.6996</v>
      </c>
      <c r="U16">
        <v>157.9</v>
      </c>
      <c r="V16">
        <v>2.72</v>
      </c>
      <c r="W16">
        <v>0</v>
      </c>
      <c r="X16">
        <v>745.4</v>
      </c>
      <c r="Y16">
        <v>545.58000000000004</v>
      </c>
      <c r="Z16">
        <f t="shared" si="0"/>
        <v>418.53500000000003</v>
      </c>
    </row>
    <row r="17" spans="1:26" x14ac:dyDescent="0.3">
      <c r="A17" s="2">
        <v>44698</v>
      </c>
      <c r="B17" s="3">
        <v>0.54508101851851853</v>
      </c>
      <c r="C17">
        <v>0</v>
      </c>
      <c r="D17" t="s">
        <v>20</v>
      </c>
      <c r="E17">
        <v>137.22499999999999</v>
      </c>
      <c r="F17">
        <v>49.789000000000001</v>
      </c>
      <c r="G17">
        <v>43.1</v>
      </c>
      <c r="H17">
        <v>138.97200000000001</v>
      </c>
      <c r="I17">
        <v>61.7</v>
      </c>
      <c r="J17">
        <v>78.599999999999994</v>
      </c>
      <c r="K17">
        <v>79.5</v>
      </c>
      <c r="L17">
        <v>8.89</v>
      </c>
      <c r="M17">
        <v>60.235999999999997</v>
      </c>
      <c r="N17">
        <v>0.03</v>
      </c>
      <c r="O17">
        <v>60.6</v>
      </c>
      <c r="P17">
        <v>39</v>
      </c>
      <c r="Q17">
        <v>7.15</v>
      </c>
      <c r="R17">
        <v>-26.3</v>
      </c>
      <c r="S17">
        <v>37.004829999999998</v>
      </c>
      <c r="T17">
        <v>-119.6996</v>
      </c>
      <c r="U17">
        <v>158.19999999999999</v>
      </c>
      <c r="V17">
        <v>2.71</v>
      </c>
      <c r="W17">
        <v>0</v>
      </c>
      <c r="X17">
        <v>745.4</v>
      </c>
      <c r="Y17">
        <v>545.58000000000004</v>
      </c>
      <c r="Z17">
        <f t="shared" si="0"/>
        <v>406.60800000000006</v>
      </c>
    </row>
    <row r="18" spans="1:26" x14ac:dyDescent="0.3">
      <c r="A18" s="2">
        <v>44698</v>
      </c>
      <c r="B18" s="3">
        <v>0.54521990740740744</v>
      </c>
      <c r="C18">
        <v>0</v>
      </c>
      <c r="D18" t="s">
        <v>20</v>
      </c>
      <c r="E18">
        <v>147.08199999999999</v>
      </c>
      <c r="F18">
        <v>49.677999999999997</v>
      </c>
      <c r="G18">
        <v>43.1</v>
      </c>
      <c r="H18">
        <v>146.773</v>
      </c>
      <c r="I18">
        <v>61.8</v>
      </c>
      <c r="J18">
        <v>78.3</v>
      </c>
      <c r="K18">
        <v>79.2</v>
      </c>
      <c r="L18">
        <v>8.8699999999999992</v>
      </c>
      <c r="M18">
        <v>63.618000000000002</v>
      </c>
      <c r="N18">
        <v>0.03</v>
      </c>
      <c r="O18">
        <v>60.7</v>
      </c>
      <c r="P18">
        <v>39</v>
      </c>
      <c r="Q18">
        <v>7.13</v>
      </c>
      <c r="R18">
        <v>-25.5</v>
      </c>
      <c r="S18">
        <v>37.004820000000002</v>
      </c>
      <c r="T18">
        <v>-119.6996</v>
      </c>
      <c r="U18">
        <v>158.5</v>
      </c>
      <c r="V18">
        <v>2.73</v>
      </c>
      <c r="W18">
        <v>0</v>
      </c>
      <c r="X18">
        <v>745.3</v>
      </c>
      <c r="Y18">
        <v>545.58000000000004</v>
      </c>
      <c r="Z18">
        <f t="shared" si="0"/>
        <v>398.80700000000002</v>
      </c>
    </row>
    <row r="19" spans="1:26" x14ac:dyDescent="0.3">
      <c r="A19" s="2">
        <v>44698</v>
      </c>
      <c r="B19" s="3">
        <v>0.54535879629629636</v>
      </c>
      <c r="C19">
        <v>0</v>
      </c>
      <c r="D19" t="s">
        <v>20</v>
      </c>
      <c r="E19">
        <v>157.12899999999999</v>
      </c>
      <c r="F19">
        <v>49.372999999999998</v>
      </c>
      <c r="G19">
        <v>43.2</v>
      </c>
      <c r="H19">
        <v>157.31299999999999</v>
      </c>
      <c r="I19">
        <v>62.1</v>
      </c>
      <c r="J19">
        <v>78.099999999999994</v>
      </c>
      <c r="K19">
        <v>79</v>
      </c>
      <c r="L19">
        <v>8.8800000000000008</v>
      </c>
      <c r="M19">
        <v>68.188000000000002</v>
      </c>
      <c r="N19">
        <v>0.03</v>
      </c>
      <c r="O19">
        <v>61.1</v>
      </c>
      <c r="P19">
        <v>40</v>
      </c>
      <c r="Q19">
        <v>7.13</v>
      </c>
      <c r="R19">
        <v>-25.1</v>
      </c>
      <c r="S19">
        <v>37.004820000000002</v>
      </c>
      <c r="T19">
        <v>-119.6996</v>
      </c>
      <c r="U19">
        <v>159.19999999999999</v>
      </c>
      <c r="V19">
        <v>2.73</v>
      </c>
      <c r="W19">
        <v>0</v>
      </c>
      <c r="X19">
        <v>745.4</v>
      </c>
      <c r="Y19">
        <v>545.58000000000004</v>
      </c>
      <c r="Z19">
        <f t="shared" si="0"/>
        <v>388.26700000000005</v>
      </c>
    </row>
    <row r="20" spans="1:26" x14ac:dyDescent="0.3">
      <c r="A20" s="2">
        <v>44698</v>
      </c>
      <c r="B20" s="3">
        <v>0.54546296296296293</v>
      </c>
      <c r="C20">
        <v>0</v>
      </c>
      <c r="D20" t="s">
        <v>20</v>
      </c>
      <c r="E20">
        <v>167.126</v>
      </c>
      <c r="F20">
        <v>49.155999999999999</v>
      </c>
      <c r="G20">
        <v>43.2</v>
      </c>
      <c r="H20">
        <v>167.06399999999999</v>
      </c>
      <c r="I20">
        <v>62.4</v>
      </c>
      <c r="J20">
        <v>78.7</v>
      </c>
      <c r="K20">
        <v>79.599999999999994</v>
      </c>
      <c r="L20">
        <v>8.98</v>
      </c>
      <c r="M20">
        <v>72.415999999999997</v>
      </c>
      <c r="N20">
        <v>0.03</v>
      </c>
      <c r="O20">
        <v>61.3</v>
      </c>
      <c r="P20">
        <v>40</v>
      </c>
      <c r="Q20">
        <v>7.12</v>
      </c>
      <c r="R20">
        <v>-24.9</v>
      </c>
      <c r="S20">
        <v>37.004809999999999</v>
      </c>
      <c r="T20">
        <v>-119.6996</v>
      </c>
      <c r="U20">
        <v>158.69999999999999</v>
      </c>
      <c r="V20">
        <v>2.73</v>
      </c>
      <c r="W20">
        <v>0</v>
      </c>
      <c r="X20">
        <v>745.4</v>
      </c>
      <c r="Y20">
        <v>545.58000000000004</v>
      </c>
      <c r="Z20">
        <f t="shared" si="0"/>
        <v>378.51600000000008</v>
      </c>
    </row>
    <row r="21" spans="1:26" x14ac:dyDescent="0.3">
      <c r="A21" s="2">
        <v>44698</v>
      </c>
      <c r="B21" s="3">
        <v>0.54560185185185184</v>
      </c>
      <c r="C21">
        <v>0</v>
      </c>
      <c r="D21" t="s">
        <v>20</v>
      </c>
      <c r="E21">
        <v>176.977</v>
      </c>
      <c r="F21">
        <v>48.779000000000003</v>
      </c>
      <c r="G21">
        <v>43.3</v>
      </c>
      <c r="H21">
        <v>176.71899999999999</v>
      </c>
      <c r="I21">
        <v>62.9</v>
      </c>
      <c r="J21">
        <v>78.599999999999994</v>
      </c>
      <c r="K21">
        <v>79.5</v>
      </c>
      <c r="L21">
        <v>9.01</v>
      </c>
      <c r="M21">
        <v>76.602999999999994</v>
      </c>
      <c r="N21">
        <v>0.03</v>
      </c>
      <c r="O21">
        <v>61.8</v>
      </c>
      <c r="P21">
        <v>40</v>
      </c>
      <c r="Q21">
        <v>7.12</v>
      </c>
      <c r="R21">
        <v>-24.7</v>
      </c>
      <c r="S21">
        <v>37.004820000000002</v>
      </c>
      <c r="T21">
        <v>-119.6996</v>
      </c>
      <c r="U21">
        <v>156.9</v>
      </c>
      <c r="V21">
        <v>2.73</v>
      </c>
      <c r="W21">
        <v>0</v>
      </c>
      <c r="X21">
        <v>745.3</v>
      </c>
      <c r="Y21">
        <v>545.58000000000004</v>
      </c>
      <c r="Z21">
        <f t="shared" si="0"/>
        <v>368.86100000000005</v>
      </c>
    </row>
    <row r="22" spans="1:26" x14ac:dyDescent="0.3">
      <c r="A22" s="2">
        <v>44698</v>
      </c>
      <c r="B22" s="3">
        <v>0.54577546296296298</v>
      </c>
      <c r="C22">
        <v>0</v>
      </c>
      <c r="D22" t="s">
        <v>20</v>
      </c>
      <c r="E22">
        <v>187.23</v>
      </c>
      <c r="F22">
        <v>48.191000000000003</v>
      </c>
      <c r="G22">
        <v>43.5</v>
      </c>
      <c r="H22">
        <v>188.51400000000001</v>
      </c>
      <c r="I22">
        <v>63.8</v>
      </c>
      <c r="J22">
        <v>76.7</v>
      </c>
      <c r="K22">
        <v>77.599999999999994</v>
      </c>
      <c r="L22">
        <v>8.8699999999999992</v>
      </c>
      <c r="M22">
        <v>81.718000000000004</v>
      </c>
      <c r="N22">
        <v>0.03</v>
      </c>
      <c r="O22">
        <v>62.7</v>
      </c>
      <c r="P22">
        <v>41</v>
      </c>
      <c r="Q22">
        <v>7.1</v>
      </c>
      <c r="R22">
        <v>-23.8</v>
      </c>
      <c r="S22">
        <v>37.004820000000002</v>
      </c>
      <c r="T22">
        <v>-119.6996</v>
      </c>
      <c r="U22">
        <v>158.69999999999999</v>
      </c>
      <c r="V22">
        <v>2.73</v>
      </c>
      <c r="W22">
        <v>0</v>
      </c>
      <c r="X22">
        <v>745.4</v>
      </c>
      <c r="Y22">
        <v>545.58000000000004</v>
      </c>
      <c r="Z22">
        <f t="shared" si="0"/>
        <v>357.06600000000003</v>
      </c>
    </row>
    <row r="23" spans="1:26" x14ac:dyDescent="0.3">
      <c r="A23" s="2">
        <v>44698</v>
      </c>
      <c r="B23" s="3">
        <v>0.54592592592592593</v>
      </c>
      <c r="C23">
        <v>0</v>
      </c>
      <c r="D23" t="s">
        <v>20</v>
      </c>
      <c r="E23">
        <v>196.34100000000001</v>
      </c>
      <c r="F23">
        <v>47.997999999999998</v>
      </c>
      <c r="G23">
        <v>43.7</v>
      </c>
      <c r="H23">
        <v>197.541</v>
      </c>
      <c r="I23">
        <v>64.2</v>
      </c>
      <c r="J23">
        <v>74.3</v>
      </c>
      <c r="K23">
        <v>75.2</v>
      </c>
      <c r="L23">
        <v>8.61</v>
      </c>
      <c r="M23">
        <v>85.632999999999996</v>
      </c>
      <c r="N23">
        <v>0.03</v>
      </c>
      <c r="O23">
        <v>63.1</v>
      </c>
      <c r="P23">
        <v>41</v>
      </c>
      <c r="Q23">
        <v>7.08</v>
      </c>
      <c r="R23">
        <v>-22.6</v>
      </c>
      <c r="S23">
        <v>37.004820000000002</v>
      </c>
      <c r="T23">
        <v>-119.6996</v>
      </c>
      <c r="U23">
        <v>159.30000000000001</v>
      </c>
      <c r="V23">
        <v>2.71</v>
      </c>
      <c r="W23">
        <v>0</v>
      </c>
      <c r="X23">
        <v>745.4</v>
      </c>
      <c r="Y23">
        <v>545.58000000000004</v>
      </c>
      <c r="Z23">
        <f t="shared" si="0"/>
        <v>348.03900000000004</v>
      </c>
    </row>
    <row r="24" spans="1:26" x14ac:dyDescent="0.3">
      <c r="A24" s="2">
        <v>44698</v>
      </c>
      <c r="B24" s="3">
        <v>0.54603009259259261</v>
      </c>
      <c r="C24">
        <v>0</v>
      </c>
      <c r="D24" t="s">
        <v>20</v>
      </c>
      <c r="E24">
        <v>207.136</v>
      </c>
      <c r="F24">
        <v>47.860999999999997</v>
      </c>
      <c r="G24">
        <v>43.7</v>
      </c>
      <c r="H24">
        <v>207.33</v>
      </c>
      <c r="I24">
        <v>64.400000000000006</v>
      </c>
      <c r="J24">
        <v>72.400000000000006</v>
      </c>
      <c r="K24">
        <v>73.3</v>
      </c>
      <c r="L24">
        <v>8.41</v>
      </c>
      <c r="M24">
        <v>89.876999999999995</v>
      </c>
      <c r="N24">
        <v>0.03</v>
      </c>
      <c r="O24">
        <v>63.3</v>
      </c>
      <c r="P24">
        <v>41</v>
      </c>
      <c r="Q24">
        <v>7.07</v>
      </c>
      <c r="R24">
        <v>-21.8</v>
      </c>
      <c r="S24">
        <v>37.004820000000002</v>
      </c>
      <c r="T24">
        <v>-119.6996</v>
      </c>
      <c r="U24">
        <v>159.4</v>
      </c>
      <c r="V24">
        <v>2.71</v>
      </c>
      <c r="W24">
        <v>0</v>
      </c>
      <c r="X24">
        <v>745.4</v>
      </c>
      <c r="Y24">
        <v>545.58000000000004</v>
      </c>
      <c r="Z24">
        <f t="shared" si="0"/>
        <v>338.25</v>
      </c>
    </row>
    <row r="25" spans="1:26" x14ac:dyDescent="0.3">
      <c r="A25" s="2">
        <v>44698</v>
      </c>
      <c r="B25" s="3">
        <v>0.54612268518518514</v>
      </c>
      <c r="C25">
        <v>0</v>
      </c>
      <c r="D25" t="s">
        <v>20</v>
      </c>
      <c r="E25">
        <v>217.364</v>
      </c>
      <c r="F25">
        <v>47.743000000000002</v>
      </c>
      <c r="G25">
        <v>43.8</v>
      </c>
      <c r="H25">
        <v>217.285</v>
      </c>
      <c r="I25">
        <v>64.599999999999994</v>
      </c>
      <c r="J25">
        <v>70.7</v>
      </c>
      <c r="K25">
        <v>71.5</v>
      </c>
      <c r="L25">
        <v>8.2200000000000006</v>
      </c>
      <c r="M25">
        <v>94.194000000000003</v>
      </c>
      <c r="N25">
        <v>0.03</v>
      </c>
      <c r="O25">
        <v>63.5</v>
      </c>
      <c r="P25">
        <v>41</v>
      </c>
      <c r="Q25">
        <v>7.05</v>
      </c>
      <c r="R25">
        <v>-20.8</v>
      </c>
      <c r="S25">
        <v>37.004820000000002</v>
      </c>
      <c r="T25">
        <v>-119.6996</v>
      </c>
      <c r="U25">
        <v>158</v>
      </c>
      <c r="V25">
        <v>2.71</v>
      </c>
      <c r="W25">
        <v>0</v>
      </c>
      <c r="X25">
        <v>745.3</v>
      </c>
      <c r="Y25">
        <v>545.58000000000004</v>
      </c>
      <c r="Z25">
        <f t="shared" si="0"/>
        <v>328.29500000000007</v>
      </c>
    </row>
    <row r="26" spans="1:26" x14ac:dyDescent="0.3">
      <c r="A26" s="2">
        <v>44698</v>
      </c>
      <c r="B26" s="3">
        <v>0.54662037037037037</v>
      </c>
      <c r="C26">
        <v>0</v>
      </c>
      <c r="D26" t="s">
        <v>20</v>
      </c>
      <c r="E26">
        <v>227.018</v>
      </c>
      <c r="F26">
        <v>47.667999999999999</v>
      </c>
      <c r="G26">
        <v>43.9</v>
      </c>
      <c r="H26">
        <v>226.667</v>
      </c>
      <c r="I26">
        <v>64.900000000000006</v>
      </c>
      <c r="J26">
        <v>65.2</v>
      </c>
      <c r="K26">
        <v>66</v>
      </c>
      <c r="L26">
        <v>7.59</v>
      </c>
      <c r="M26">
        <v>98.262</v>
      </c>
      <c r="N26">
        <v>0.03</v>
      </c>
      <c r="O26">
        <v>63.8</v>
      </c>
      <c r="P26">
        <v>41</v>
      </c>
      <c r="Q26">
        <v>6.99</v>
      </c>
      <c r="R26">
        <v>-17.600000000000001</v>
      </c>
      <c r="S26">
        <v>37.004829999999998</v>
      </c>
      <c r="T26">
        <v>-119.6996</v>
      </c>
      <c r="U26">
        <v>159.19999999999999</v>
      </c>
      <c r="V26">
        <v>2.71</v>
      </c>
      <c r="W26">
        <v>0</v>
      </c>
      <c r="X26">
        <v>745.3</v>
      </c>
      <c r="Y26">
        <v>545.58000000000004</v>
      </c>
      <c r="Z26">
        <f t="shared" si="0"/>
        <v>318.91300000000001</v>
      </c>
    </row>
    <row r="27" spans="1:26" x14ac:dyDescent="0.3">
      <c r="A27" s="2">
        <v>44698</v>
      </c>
      <c r="B27" s="3">
        <v>0.54707175925925922</v>
      </c>
      <c r="C27">
        <v>0</v>
      </c>
      <c r="D27" t="s">
        <v>20</v>
      </c>
      <c r="E27">
        <v>229.70599999999999</v>
      </c>
      <c r="F27">
        <v>47.692</v>
      </c>
      <c r="G27">
        <v>44.7</v>
      </c>
      <c r="H27">
        <v>230.30799999999999</v>
      </c>
      <c r="I27">
        <v>66</v>
      </c>
      <c r="J27">
        <v>63</v>
      </c>
      <c r="K27">
        <v>63.7</v>
      </c>
      <c r="L27">
        <v>7.33</v>
      </c>
      <c r="M27">
        <v>99.840999999999994</v>
      </c>
      <c r="N27">
        <v>0.03</v>
      </c>
      <c r="O27">
        <v>64.900000000000006</v>
      </c>
      <c r="P27">
        <v>42</v>
      </c>
      <c r="Q27">
        <v>6.91</v>
      </c>
      <c r="R27">
        <v>-13.3</v>
      </c>
      <c r="S27">
        <v>37.004829999999998</v>
      </c>
      <c r="T27">
        <v>-119.6995</v>
      </c>
      <c r="U27">
        <v>156.80000000000001</v>
      </c>
      <c r="V27">
        <v>2.73</v>
      </c>
      <c r="W27">
        <v>0</v>
      </c>
      <c r="X27">
        <v>745.2</v>
      </c>
      <c r="Y27">
        <v>545.58000000000004</v>
      </c>
      <c r="Z27">
        <f t="shared" si="0"/>
        <v>315.27200000000005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5871-D7E1-476B-8D2C-4142105310F9}">
  <dimension ref="A1:AJ31"/>
  <sheetViews>
    <sheetView topLeftCell="T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44735</v>
      </c>
      <c r="B2" s="3">
        <v>0.51026620370370368</v>
      </c>
      <c r="C2">
        <v>0</v>
      </c>
      <c r="D2" t="s">
        <v>20</v>
      </c>
      <c r="E2">
        <v>55.5</v>
      </c>
      <c r="F2">
        <v>0.56499999999999995</v>
      </c>
      <c r="G2">
        <v>0.54800000000000004</v>
      </c>
      <c r="H2">
        <v>56</v>
      </c>
      <c r="I2">
        <v>105</v>
      </c>
      <c r="J2">
        <v>106.6</v>
      </c>
      <c r="K2">
        <v>8.75</v>
      </c>
      <c r="L2">
        <v>0.23699999999999999</v>
      </c>
      <c r="M2">
        <v>0.02</v>
      </c>
      <c r="N2">
        <v>56</v>
      </c>
      <c r="O2">
        <v>36</v>
      </c>
      <c r="P2">
        <v>7.72</v>
      </c>
      <c r="Q2">
        <v>-60.4</v>
      </c>
      <c r="R2">
        <v>76.203000000000003</v>
      </c>
      <c r="S2">
        <v>37.004930000000002</v>
      </c>
      <c r="T2">
        <v>-119.7</v>
      </c>
      <c r="U2">
        <v>157.4</v>
      </c>
      <c r="V2">
        <v>2.5299999999999998</v>
      </c>
      <c r="W2">
        <v>0</v>
      </c>
      <c r="X2">
        <v>742.4</v>
      </c>
      <c r="Y2">
        <v>545.58000000000004</v>
      </c>
      <c r="Z2">
        <f>Y2-G2</f>
        <v>545.03200000000004</v>
      </c>
      <c r="AA2">
        <v>356.25599999999997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</row>
    <row r="3" spans="1:36" x14ac:dyDescent="0.3">
      <c r="A3" s="2">
        <v>44735</v>
      </c>
      <c r="B3" s="3">
        <v>0.51042824074074067</v>
      </c>
      <c r="C3">
        <v>0</v>
      </c>
      <c r="D3" t="s">
        <v>20</v>
      </c>
      <c r="E3">
        <v>55.4</v>
      </c>
      <c r="F3">
        <v>0.997</v>
      </c>
      <c r="G3">
        <v>0.81100000000000005</v>
      </c>
      <c r="H3">
        <v>56</v>
      </c>
      <c r="I3">
        <v>105.5</v>
      </c>
      <c r="J3">
        <v>107.1</v>
      </c>
      <c r="K3">
        <v>8.8000000000000007</v>
      </c>
      <c r="L3">
        <v>0.35</v>
      </c>
      <c r="M3">
        <v>0.02</v>
      </c>
      <c r="N3">
        <v>55.9</v>
      </c>
      <c r="O3">
        <v>36</v>
      </c>
      <c r="P3">
        <v>7.78</v>
      </c>
      <c r="Q3">
        <v>-64.099999999999994</v>
      </c>
      <c r="R3">
        <v>76.046000000000006</v>
      </c>
      <c r="S3">
        <v>37.004939999999998</v>
      </c>
      <c r="T3">
        <v>-119.7</v>
      </c>
      <c r="U3">
        <v>160.19999999999999</v>
      </c>
      <c r="V3">
        <v>2.5299999999999998</v>
      </c>
      <c r="W3">
        <v>0</v>
      </c>
      <c r="X3">
        <v>742.4</v>
      </c>
      <c r="Y3">
        <v>545.58000000000004</v>
      </c>
      <c r="Z3">
        <f t="shared" ref="Z3:Z31" si="0">Y3-G3</f>
        <v>544.76900000000001</v>
      </c>
    </row>
    <row r="4" spans="1:36" x14ac:dyDescent="0.3">
      <c r="A4" s="2">
        <v>44735</v>
      </c>
      <c r="B4" s="3">
        <v>0.51059027777777777</v>
      </c>
      <c r="C4">
        <v>0</v>
      </c>
      <c r="D4" t="s">
        <v>20</v>
      </c>
      <c r="E4">
        <v>54.5</v>
      </c>
      <c r="F4">
        <v>3.0430000000000001</v>
      </c>
      <c r="G4">
        <v>1.516</v>
      </c>
      <c r="H4">
        <v>56</v>
      </c>
      <c r="I4">
        <v>104.9</v>
      </c>
      <c r="J4">
        <v>106.5</v>
      </c>
      <c r="K4">
        <v>8.86</v>
      </c>
      <c r="L4">
        <v>0.65500000000000003</v>
      </c>
      <c r="M4">
        <v>0.02</v>
      </c>
      <c r="N4">
        <v>55.8</v>
      </c>
      <c r="O4">
        <v>36</v>
      </c>
      <c r="P4">
        <v>7.98</v>
      </c>
      <c r="Q4">
        <v>-75.099999999999994</v>
      </c>
      <c r="R4">
        <v>74.759</v>
      </c>
      <c r="S4">
        <v>37.004939999999998</v>
      </c>
      <c r="T4">
        <v>-119.70010000000001</v>
      </c>
      <c r="U4">
        <v>161.30000000000001</v>
      </c>
      <c r="V4">
        <v>2.48</v>
      </c>
      <c r="W4">
        <v>0</v>
      </c>
      <c r="X4">
        <v>742.4</v>
      </c>
      <c r="Y4">
        <v>545.58000000000004</v>
      </c>
      <c r="Z4">
        <f t="shared" si="0"/>
        <v>544.06400000000008</v>
      </c>
    </row>
    <row r="5" spans="1:36" x14ac:dyDescent="0.3">
      <c r="A5" s="2">
        <v>44735</v>
      </c>
      <c r="B5" s="3">
        <v>0.51094907407407408</v>
      </c>
      <c r="C5">
        <v>0</v>
      </c>
      <c r="D5" t="s">
        <v>20</v>
      </c>
      <c r="E5">
        <v>53.9</v>
      </c>
      <c r="F5">
        <v>6.8739999999999997</v>
      </c>
      <c r="G5">
        <v>6.6580000000000004</v>
      </c>
      <c r="H5">
        <v>55.9</v>
      </c>
      <c r="I5">
        <v>106</v>
      </c>
      <c r="J5">
        <v>107.6</v>
      </c>
      <c r="K5">
        <v>9.0500000000000007</v>
      </c>
      <c r="L5">
        <v>2.879</v>
      </c>
      <c r="M5">
        <v>0.02</v>
      </c>
      <c r="N5">
        <v>55.8</v>
      </c>
      <c r="O5">
        <v>36</v>
      </c>
      <c r="P5">
        <v>8.1</v>
      </c>
      <c r="Q5">
        <v>-82.4</v>
      </c>
      <c r="R5">
        <v>73.850999999999999</v>
      </c>
      <c r="S5">
        <v>37.004939999999998</v>
      </c>
      <c r="T5">
        <v>-119.7</v>
      </c>
      <c r="U5">
        <v>160.19999999999999</v>
      </c>
      <c r="V5">
        <v>2.48</v>
      </c>
      <c r="W5">
        <v>0</v>
      </c>
      <c r="X5">
        <v>742.4</v>
      </c>
      <c r="Y5">
        <v>545.58000000000004</v>
      </c>
      <c r="Z5">
        <f t="shared" si="0"/>
        <v>538.92200000000003</v>
      </c>
    </row>
    <row r="6" spans="1:36" x14ac:dyDescent="0.3">
      <c r="A6" s="2">
        <v>44735</v>
      </c>
      <c r="B6" s="3">
        <v>0.51126157407407413</v>
      </c>
      <c r="C6">
        <v>0</v>
      </c>
      <c r="D6" t="s">
        <v>20</v>
      </c>
      <c r="E6">
        <v>53.7</v>
      </c>
      <c r="F6">
        <v>9.8049999999999997</v>
      </c>
      <c r="G6">
        <v>8.3439999999999994</v>
      </c>
      <c r="H6">
        <v>55.9</v>
      </c>
      <c r="I6">
        <v>106.1</v>
      </c>
      <c r="J6">
        <v>107.7</v>
      </c>
      <c r="K6">
        <v>9.08</v>
      </c>
      <c r="L6">
        <v>3.6080000000000001</v>
      </c>
      <c r="M6">
        <v>0.02</v>
      </c>
      <c r="N6">
        <v>55.7</v>
      </c>
      <c r="O6">
        <v>36</v>
      </c>
      <c r="P6">
        <v>8.18</v>
      </c>
      <c r="Q6">
        <v>-86.8</v>
      </c>
      <c r="R6">
        <v>73.569000000000003</v>
      </c>
      <c r="S6">
        <v>37.004939999999998</v>
      </c>
      <c r="T6">
        <v>-119.7</v>
      </c>
      <c r="U6">
        <v>161.1</v>
      </c>
      <c r="V6">
        <v>2.4700000000000002</v>
      </c>
      <c r="W6">
        <v>0</v>
      </c>
      <c r="X6">
        <v>742.4</v>
      </c>
      <c r="Y6">
        <v>545.58000000000004</v>
      </c>
      <c r="Z6">
        <f t="shared" si="0"/>
        <v>537.23599999999999</v>
      </c>
    </row>
    <row r="7" spans="1:36" x14ac:dyDescent="0.3">
      <c r="A7" s="2">
        <v>44735</v>
      </c>
      <c r="B7" s="3">
        <v>0.5114467592592592</v>
      </c>
      <c r="C7">
        <v>0</v>
      </c>
      <c r="D7" t="s">
        <v>20</v>
      </c>
      <c r="E7">
        <v>53.6</v>
      </c>
      <c r="F7">
        <v>12.994</v>
      </c>
      <c r="G7">
        <v>12.631</v>
      </c>
      <c r="H7">
        <v>55.9</v>
      </c>
      <c r="I7">
        <v>106</v>
      </c>
      <c r="J7">
        <v>107.6</v>
      </c>
      <c r="K7">
        <v>9.08</v>
      </c>
      <c r="L7">
        <v>5.4619999999999997</v>
      </c>
      <c r="M7">
        <v>0.02</v>
      </c>
      <c r="N7">
        <v>55.7</v>
      </c>
      <c r="O7">
        <v>36</v>
      </c>
      <c r="P7">
        <v>8.1999999999999993</v>
      </c>
      <c r="Q7">
        <v>-87.8</v>
      </c>
      <c r="R7">
        <v>73.451999999999998</v>
      </c>
      <c r="S7">
        <v>37.004939999999998</v>
      </c>
      <c r="T7">
        <v>-119.7</v>
      </c>
      <c r="U7">
        <v>161.4</v>
      </c>
      <c r="V7">
        <v>2.48</v>
      </c>
      <c r="W7">
        <v>0</v>
      </c>
      <c r="X7">
        <v>742.4</v>
      </c>
      <c r="Y7">
        <v>545.58000000000004</v>
      </c>
      <c r="Z7">
        <f t="shared" si="0"/>
        <v>532.94900000000007</v>
      </c>
    </row>
    <row r="8" spans="1:36" x14ac:dyDescent="0.3">
      <c r="A8" s="2">
        <v>44735</v>
      </c>
      <c r="B8" s="3">
        <v>0.51155092592592599</v>
      </c>
      <c r="C8">
        <v>0</v>
      </c>
      <c r="D8" t="s">
        <v>20</v>
      </c>
      <c r="E8">
        <v>53.5</v>
      </c>
      <c r="F8">
        <v>16.192</v>
      </c>
      <c r="G8">
        <v>16.25</v>
      </c>
      <c r="H8">
        <v>55.9</v>
      </c>
      <c r="I8">
        <v>105.8</v>
      </c>
      <c r="J8">
        <v>107.5</v>
      </c>
      <c r="K8">
        <v>9.08</v>
      </c>
      <c r="L8">
        <v>7.0270000000000001</v>
      </c>
      <c r="M8">
        <v>0.02</v>
      </c>
      <c r="N8">
        <v>55.6</v>
      </c>
      <c r="O8">
        <v>36</v>
      </c>
      <c r="P8">
        <v>8.19</v>
      </c>
      <c r="Q8">
        <v>-87.4</v>
      </c>
      <c r="R8">
        <v>73.382000000000005</v>
      </c>
      <c r="S8">
        <v>37.004939999999998</v>
      </c>
      <c r="T8">
        <v>-119.7</v>
      </c>
      <c r="U8">
        <v>161.19999999999999</v>
      </c>
      <c r="V8">
        <v>2.4700000000000002</v>
      </c>
      <c r="W8">
        <v>0</v>
      </c>
      <c r="X8">
        <v>742.4</v>
      </c>
      <c r="Y8">
        <v>545.58000000000004</v>
      </c>
      <c r="Z8">
        <f t="shared" si="0"/>
        <v>529.33000000000004</v>
      </c>
    </row>
    <row r="9" spans="1:36" x14ac:dyDescent="0.3">
      <c r="A9" s="2">
        <v>44735</v>
      </c>
      <c r="B9" s="3">
        <v>0.51170138888888894</v>
      </c>
      <c r="C9">
        <v>0</v>
      </c>
      <c r="D9" t="s">
        <v>20</v>
      </c>
      <c r="E9">
        <v>53.6</v>
      </c>
      <c r="F9">
        <v>18.945</v>
      </c>
      <c r="G9">
        <v>18.164999999999999</v>
      </c>
      <c r="H9">
        <v>56</v>
      </c>
      <c r="I9">
        <v>104.8</v>
      </c>
      <c r="J9">
        <v>106.4</v>
      </c>
      <c r="K9">
        <v>9</v>
      </c>
      <c r="L9">
        <v>7.8559999999999999</v>
      </c>
      <c r="M9">
        <v>0.02</v>
      </c>
      <c r="N9">
        <v>55.8</v>
      </c>
      <c r="O9">
        <v>36</v>
      </c>
      <c r="P9">
        <v>8.16</v>
      </c>
      <c r="Q9">
        <v>-85.3</v>
      </c>
      <c r="R9">
        <v>73.271000000000001</v>
      </c>
      <c r="S9">
        <v>37.004950000000001</v>
      </c>
      <c r="T9">
        <v>-119.7</v>
      </c>
      <c r="U9">
        <v>161.5</v>
      </c>
      <c r="V9">
        <v>2.4500000000000002</v>
      </c>
      <c r="W9">
        <v>0</v>
      </c>
      <c r="X9">
        <v>742.4</v>
      </c>
      <c r="Y9">
        <v>545.58000000000004</v>
      </c>
      <c r="Z9">
        <f t="shared" si="0"/>
        <v>527.41500000000008</v>
      </c>
    </row>
    <row r="10" spans="1:36" x14ac:dyDescent="0.3">
      <c r="A10" s="2">
        <v>44735</v>
      </c>
      <c r="B10" s="3">
        <v>0.51187499999999997</v>
      </c>
      <c r="C10">
        <v>0</v>
      </c>
      <c r="D10" t="s">
        <v>20</v>
      </c>
      <c r="E10">
        <v>53.5</v>
      </c>
      <c r="F10">
        <v>22.004999999999999</v>
      </c>
      <c r="G10">
        <v>21.902000000000001</v>
      </c>
      <c r="H10">
        <v>56.1</v>
      </c>
      <c r="I10">
        <v>103.8</v>
      </c>
      <c r="J10">
        <v>105.4</v>
      </c>
      <c r="K10">
        <v>8.93</v>
      </c>
      <c r="L10">
        <v>9.4719999999999995</v>
      </c>
      <c r="M10">
        <v>0.02</v>
      </c>
      <c r="N10">
        <v>55.8</v>
      </c>
      <c r="O10">
        <v>36</v>
      </c>
      <c r="P10">
        <v>8.1199999999999992</v>
      </c>
      <c r="Q10">
        <v>-83.4</v>
      </c>
      <c r="R10">
        <v>73.05</v>
      </c>
      <c r="S10">
        <v>37.004939999999998</v>
      </c>
      <c r="T10">
        <v>-119.7</v>
      </c>
      <c r="U10">
        <v>160.4</v>
      </c>
      <c r="V10">
        <v>2.4900000000000002</v>
      </c>
      <c r="W10">
        <v>0</v>
      </c>
      <c r="X10">
        <v>742.4</v>
      </c>
      <c r="Y10">
        <v>545.58000000000004</v>
      </c>
      <c r="Z10">
        <f t="shared" si="0"/>
        <v>523.678</v>
      </c>
    </row>
    <row r="11" spans="1:36" x14ac:dyDescent="0.3">
      <c r="A11" s="2">
        <v>44735</v>
      </c>
      <c r="B11" s="3">
        <v>0.51209490740740737</v>
      </c>
      <c r="C11">
        <v>0</v>
      </c>
      <c r="D11" t="s">
        <v>20</v>
      </c>
      <c r="E11">
        <v>47</v>
      </c>
      <c r="F11">
        <v>25.001000000000001</v>
      </c>
      <c r="G11">
        <v>23.509</v>
      </c>
      <c r="H11">
        <v>51.6</v>
      </c>
      <c r="I11">
        <v>102.4</v>
      </c>
      <c r="J11">
        <v>104</v>
      </c>
      <c r="K11">
        <v>9.18</v>
      </c>
      <c r="L11">
        <v>10.172000000000001</v>
      </c>
      <c r="M11">
        <v>0.02</v>
      </c>
      <c r="N11">
        <v>51.2</v>
      </c>
      <c r="O11">
        <v>33</v>
      </c>
      <c r="P11">
        <v>8.06</v>
      </c>
      <c r="Q11">
        <v>-79.2</v>
      </c>
      <c r="R11">
        <v>69.225999999999999</v>
      </c>
      <c r="S11">
        <v>37.004950000000001</v>
      </c>
      <c r="T11">
        <v>-119.7</v>
      </c>
      <c r="U11">
        <v>160.19999999999999</v>
      </c>
      <c r="V11">
        <v>2.48</v>
      </c>
      <c r="W11">
        <v>0</v>
      </c>
      <c r="X11">
        <v>742.4</v>
      </c>
      <c r="Y11">
        <v>545.58000000000004</v>
      </c>
      <c r="Z11">
        <f t="shared" si="0"/>
        <v>522.07100000000003</v>
      </c>
    </row>
    <row r="12" spans="1:36" x14ac:dyDescent="0.3">
      <c r="A12" s="2">
        <v>44735</v>
      </c>
      <c r="B12" s="3">
        <v>0.51224537037037032</v>
      </c>
      <c r="C12">
        <v>0</v>
      </c>
      <c r="D12" t="s">
        <v>20</v>
      </c>
      <c r="E12">
        <v>38.200000000000003</v>
      </c>
      <c r="F12">
        <v>34.962000000000003</v>
      </c>
      <c r="G12">
        <v>35.473999999999997</v>
      </c>
      <c r="H12">
        <v>45.8</v>
      </c>
      <c r="I12">
        <v>99.5</v>
      </c>
      <c r="J12">
        <v>101</v>
      </c>
      <c r="K12">
        <v>9.6300000000000008</v>
      </c>
      <c r="L12">
        <v>15.361000000000001</v>
      </c>
      <c r="M12">
        <v>0.02</v>
      </c>
      <c r="N12">
        <v>45.2</v>
      </c>
      <c r="O12">
        <v>29</v>
      </c>
      <c r="P12">
        <v>7.84</v>
      </c>
      <c r="Q12">
        <v>-66.2</v>
      </c>
      <c r="R12">
        <v>62.438000000000002</v>
      </c>
      <c r="S12">
        <v>37.004950000000001</v>
      </c>
      <c r="T12">
        <v>-119.7</v>
      </c>
      <c r="U12">
        <v>159.69999999999999</v>
      </c>
      <c r="V12">
        <v>2.46</v>
      </c>
      <c r="W12">
        <v>0</v>
      </c>
      <c r="X12">
        <v>742.4</v>
      </c>
      <c r="Y12">
        <v>545.58000000000004</v>
      </c>
      <c r="Z12">
        <f t="shared" si="0"/>
        <v>510.10600000000005</v>
      </c>
    </row>
    <row r="13" spans="1:36" x14ac:dyDescent="0.3">
      <c r="A13" s="2">
        <v>44735</v>
      </c>
      <c r="B13" s="3">
        <v>0.51236111111111116</v>
      </c>
      <c r="C13">
        <v>0</v>
      </c>
      <c r="D13" t="s">
        <v>20</v>
      </c>
      <c r="E13">
        <v>34.700000000000003</v>
      </c>
      <c r="F13">
        <v>45.116</v>
      </c>
      <c r="G13">
        <v>44.936999999999998</v>
      </c>
      <c r="H13">
        <v>41.8</v>
      </c>
      <c r="I13">
        <v>98.7</v>
      </c>
      <c r="J13">
        <v>100.2</v>
      </c>
      <c r="K13">
        <v>9.59</v>
      </c>
      <c r="L13">
        <v>19.459</v>
      </c>
      <c r="M13">
        <v>0.02</v>
      </c>
      <c r="N13">
        <v>41.3</v>
      </c>
      <c r="O13">
        <v>27</v>
      </c>
      <c r="P13">
        <v>7.68</v>
      </c>
      <c r="Q13">
        <v>-57.1</v>
      </c>
      <c r="R13">
        <v>62.029000000000003</v>
      </c>
      <c r="S13">
        <v>37.004950000000001</v>
      </c>
      <c r="T13">
        <v>-119.7</v>
      </c>
      <c r="U13">
        <v>159.80000000000001</v>
      </c>
      <c r="V13">
        <v>2.46</v>
      </c>
      <c r="W13">
        <v>0</v>
      </c>
      <c r="X13">
        <v>742.4</v>
      </c>
      <c r="Y13">
        <v>545.58000000000004</v>
      </c>
      <c r="Z13">
        <f t="shared" si="0"/>
        <v>500.64300000000003</v>
      </c>
    </row>
    <row r="14" spans="1:36" x14ac:dyDescent="0.3">
      <c r="A14" s="2">
        <v>44735</v>
      </c>
      <c r="B14" s="3">
        <v>0.51256944444444441</v>
      </c>
      <c r="C14">
        <v>0</v>
      </c>
      <c r="D14" t="s">
        <v>20</v>
      </c>
      <c r="E14">
        <v>34</v>
      </c>
      <c r="F14">
        <v>54.932000000000002</v>
      </c>
      <c r="G14">
        <v>55.16</v>
      </c>
      <c r="H14">
        <v>41.8</v>
      </c>
      <c r="I14">
        <v>91</v>
      </c>
      <c r="J14">
        <v>92.4</v>
      </c>
      <c r="K14">
        <v>9.01</v>
      </c>
      <c r="L14">
        <v>23.89</v>
      </c>
      <c r="M14">
        <v>0.02</v>
      </c>
      <c r="N14">
        <v>41.2</v>
      </c>
      <c r="O14">
        <v>27</v>
      </c>
      <c r="P14">
        <v>7.5</v>
      </c>
      <c r="Q14">
        <v>-47.1</v>
      </c>
      <c r="R14">
        <v>60.43</v>
      </c>
      <c r="S14">
        <v>37.004959999999997</v>
      </c>
      <c r="T14">
        <v>-119.7</v>
      </c>
      <c r="U14">
        <v>160.30000000000001</v>
      </c>
      <c r="V14">
        <v>2.5</v>
      </c>
      <c r="W14">
        <v>0</v>
      </c>
      <c r="X14">
        <v>742.4</v>
      </c>
      <c r="Y14">
        <v>545.58000000000004</v>
      </c>
      <c r="Z14">
        <f t="shared" si="0"/>
        <v>490.42000000000007</v>
      </c>
    </row>
    <row r="15" spans="1:36" x14ac:dyDescent="0.3">
      <c r="A15" s="2">
        <v>44735</v>
      </c>
      <c r="B15" s="3">
        <v>0.51268518518518513</v>
      </c>
      <c r="C15">
        <v>0</v>
      </c>
      <c r="D15" t="s">
        <v>20</v>
      </c>
      <c r="E15">
        <v>34.4</v>
      </c>
      <c r="F15">
        <v>65.117000000000004</v>
      </c>
      <c r="G15">
        <v>64.921999999999997</v>
      </c>
      <c r="H15">
        <v>42.7</v>
      </c>
      <c r="I15">
        <v>89.2</v>
      </c>
      <c r="J15">
        <v>90.6</v>
      </c>
      <c r="K15">
        <v>8.9</v>
      </c>
      <c r="L15">
        <v>28.119</v>
      </c>
      <c r="M15">
        <v>0.02</v>
      </c>
      <c r="N15">
        <v>42</v>
      </c>
      <c r="O15">
        <v>27</v>
      </c>
      <c r="P15">
        <v>7.44</v>
      </c>
      <c r="Q15">
        <v>-44</v>
      </c>
      <c r="R15">
        <v>59.838000000000001</v>
      </c>
      <c r="S15">
        <v>37.004959999999997</v>
      </c>
      <c r="T15">
        <v>-119.7</v>
      </c>
      <c r="U15">
        <v>160.30000000000001</v>
      </c>
      <c r="V15">
        <v>2.5099999999999998</v>
      </c>
      <c r="W15">
        <v>0</v>
      </c>
      <c r="X15">
        <v>742.3</v>
      </c>
      <c r="Y15">
        <v>545.58000000000004</v>
      </c>
      <c r="Z15">
        <f t="shared" si="0"/>
        <v>480.65800000000002</v>
      </c>
    </row>
    <row r="16" spans="1:36" x14ac:dyDescent="0.3">
      <c r="A16" s="2">
        <v>44735</v>
      </c>
      <c r="B16" s="3">
        <v>0.51284722222222223</v>
      </c>
      <c r="C16">
        <v>0</v>
      </c>
      <c r="D16" t="s">
        <v>20</v>
      </c>
      <c r="E16">
        <v>34.9</v>
      </c>
      <c r="F16">
        <v>75.004000000000005</v>
      </c>
      <c r="G16">
        <v>75.465999999999994</v>
      </c>
      <c r="H16">
        <v>44.1</v>
      </c>
      <c r="I16">
        <v>82.3</v>
      </c>
      <c r="J16">
        <v>83.6</v>
      </c>
      <c r="K16">
        <v>8.35</v>
      </c>
      <c r="L16">
        <v>32.69</v>
      </c>
      <c r="M16">
        <v>0.02</v>
      </c>
      <c r="N16">
        <v>43.4</v>
      </c>
      <c r="O16">
        <v>28</v>
      </c>
      <c r="P16">
        <v>7.3</v>
      </c>
      <c r="Q16">
        <v>-36.200000000000003</v>
      </c>
      <c r="R16">
        <v>58.442999999999998</v>
      </c>
      <c r="S16">
        <v>37.004959999999997</v>
      </c>
      <c r="T16">
        <v>-119.7</v>
      </c>
      <c r="U16">
        <v>159.80000000000001</v>
      </c>
      <c r="V16">
        <v>2.48</v>
      </c>
      <c r="W16">
        <v>0</v>
      </c>
      <c r="X16">
        <v>742.4</v>
      </c>
      <c r="Y16">
        <v>545.58000000000004</v>
      </c>
      <c r="Z16">
        <f t="shared" si="0"/>
        <v>470.11400000000003</v>
      </c>
    </row>
    <row r="17" spans="1:26" x14ac:dyDescent="0.3">
      <c r="A17" s="2">
        <v>44735</v>
      </c>
      <c r="B17" s="3">
        <v>0.51304398148148145</v>
      </c>
      <c r="C17">
        <v>0</v>
      </c>
      <c r="D17" t="s">
        <v>20</v>
      </c>
      <c r="E17">
        <v>35.799999999999997</v>
      </c>
      <c r="F17">
        <v>85.182000000000002</v>
      </c>
      <c r="G17">
        <v>84.379000000000005</v>
      </c>
      <c r="H17">
        <v>46.3</v>
      </c>
      <c r="I17">
        <v>78.099999999999994</v>
      </c>
      <c r="J17">
        <v>79.3</v>
      </c>
      <c r="K17">
        <v>8.08</v>
      </c>
      <c r="L17">
        <v>36.555999999999997</v>
      </c>
      <c r="M17">
        <v>0.02</v>
      </c>
      <c r="N17">
        <v>45.5</v>
      </c>
      <c r="O17">
        <v>30</v>
      </c>
      <c r="P17">
        <v>7.25</v>
      </c>
      <c r="Q17">
        <v>-33.200000000000003</v>
      </c>
      <c r="R17">
        <v>56.878999999999998</v>
      </c>
      <c r="S17">
        <v>37.00497</v>
      </c>
      <c r="T17">
        <v>-119.7</v>
      </c>
      <c r="U17">
        <v>160.19999999999999</v>
      </c>
      <c r="V17">
        <v>2.48</v>
      </c>
      <c r="W17">
        <v>0</v>
      </c>
      <c r="X17">
        <v>742.4</v>
      </c>
      <c r="Y17">
        <v>545.58000000000004</v>
      </c>
      <c r="Z17">
        <f t="shared" si="0"/>
        <v>461.20100000000002</v>
      </c>
    </row>
    <row r="18" spans="1:26" x14ac:dyDescent="0.3">
      <c r="A18" s="2">
        <v>44735</v>
      </c>
      <c r="B18" s="3">
        <v>0.51318287037037036</v>
      </c>
      <c r="C18">
        <v>0</v>
      </c>
      <c r="D18" t="s">
        <v>20</v>
      </c>
      <c r="E18">
        <v>36</v>
      </c>
      <c r="F18">
        <v>94.986000000000004</v>
      </c>
      <c r="G18">
        <v>95.215999999999994</v>
      </c>
      <c r="H18">
        <v>47</v>
      </c>
      <c r="I18">
        <v>75.900000000000006</v>
      </c>
      <c r="J18">
        <v>77.099999999999994</v>
      </c>
      <c r="K18">
        <v>7.92</v>
      </c>
      <c r="L18">
        <v>41.253</v>
      </c>
      <c r="M18">
        <v>0.02</v>
      </c>
      <c r="N18">
        <v>46.2</v>
      </c>
      <c r="O18">
        <v>30</v>
      </c>
      <c r="P18">
        <v>7.11</v>
      </c>
      <c r="Q18">
        <v>-25.3</v>
      </c>
      <c r="R18">
        <v>56.151000000000003</v>
      </c>
      <c r="S18">
        <v>37.004980000000003</v>
      </c>
      <c r="T18">
        <v>-119.7</v>
      </c>
      <c r="U18">
        <v>160.1</v>
      </c>
      <c r="V18">
        <v>2.52</v>
      </c>
      <c r="W18">
        <v>0</v>
      </c>
      <c r="X18">
        <v>742.4</v>
      </c>
      <c r="Y18">
        <v>545.58000000000004</v>
      </c>
      <c r="Z18">
        <f t="shared" si="0"/>
        <v>450.36400000000003</v>
      </c>
    </row>
    <row r="19" spans="1:26" x14ac:dyDescent="0.3">
      <c r="A19" s="2">
        <v>44735</v>
      </c>
      <c r="B19" s="3">
        <v>0.51334490740740735</v>
      </c>
      <c r="C19">
        <v>0</v>
      </c>
      <c r="D19" t="s">
        <v>20</v>
      </c>
      <c r="E19">
        <v>36.799999999999997</v>
      </c>
      <c r="F19">
        <v>104.989</v>
      </c>
      <c r="G19">
        <v>104.944</v>
      </c>
      <c r="H19">
        <v>48.8</v>
      </c>
      <c r="I19">
        <v>74.2</v>
      </c>
      <c r="J19">
        <v>75.3</v>
      </c>
      <c r="K19">
        <v>7.84</v>
      </c>
      <c r="L19">
        <v>45.472000000000001</v>
      </c>
      <c r="M19">
        <v>0.02</v>
      </c>
      <c r="N19">
        <v>48</v>
      </c>
      <c r="O19">
        <v>31</v>
      </c>
      <c r="P19">
        <v>7.08</v>
      </c>
      <c r="Q19">
        <v>-23.6</v>
      </c>
      <c r="R19">
        <v>55.036999999999999</v>
      </c>
      <c r="S19">
        <v>37.004980000000003</v>
      </c>
      <c r="T19">
        <v>-119.7</v>
      </c>
      <c r="U19">
        <v>159.5</v>
      </c>
      <c r="V19">
        <v>2.46</v>
      </c>
      <c r="W19">
        <v>0</v>
      </c>
      <c r="X19">
        <v>742.4</v>
      </c>
      <c r="Y19">
        <v>545.58000000000004</v>
      </c>
      <c r="Z19">
        <f t="shared" si="0"/>
        <v>440.63600000000002</v>
      </c>
    </row>
    <row r="20" spans="1:26" x14ac:dyDescent="0.3">
      <c r="A20" s="2">
        <v>44735</v>
      </c>
      <c r="B20" s="3">
        <v>0.51358796296296294</v>
      </c>
      <c r="C20">
        <v>0</v>
      </c>
      <c r="D20" t="s">
        <v>20</v>
      </c>
      <c r="E20">
        <v>37.200000000000003</v>
      </c>
      <c r="F20">
        <v>115.012</v>
      </c>
      <c r="G20">
        <v>114.684</v>
      </c>
      <c r="H20">
        <v>49.7</v>
      </c>
      <c r="I20">
        <v>73.599999999999994</v>
      </c>
      <c r="J20">
        <v>74.7</v>
      </c>
      <c r="K20">
        <v>7.84</v>
      </c>
      <c r="L20">
        <v>49.694000000000003</v>
      </c>
      <c r="M20">
        <v>0.02</v>
      </c>
      <c r="N20">
        <v>48.9</v>
      </c>
      <c r="O20">
        <v>32</v>
      </c>
      <c r="P20">
        <v>7.02</v>
      </c>
      <c r="Q20">
        <v>-20.399999999999999</v>
      </c>
      <c r="R20">
        <v>54.438000000000002</v>
      </c>
      <c r="S20">
        <v>37.004980000000003</v>
      </c>
      <c r="T20">
        <v>-119.7</v>
      </c>
      <c r="U20">
        <v>159.6</v>
      </c>
      <c r="V20">
        <v>2.54</v>
      </c>
      <c r="W20">
        <v>0</v>
      </c>
      <c r="X20">
        <v>742.4</v>
      </c>
      <c r="Y20">
        <v>545.58000000000004</v>
      </c>
      <c r="Z20">
        <f t="shared" si="0"/>
        <v>430.89600000000007</v>
      </c>
    </row>
    <row r="21" spans="1:26" x14ac:dyDescent="0.3">
      <c r="A21" s="2">
        <v>44735</v>
      </c>
      <c r="B21" s="3">
        <v>0.51371527777777781</v>
      </c>
      <c r="C21">
        <v>0</v>
      </c>
      <c r="D21" t="s">
        <v>20</v>
      </c>
      <c r="E21">
        <v>37.4</v>
      </c>
      <c r="F21">
        <v>125.07899999999999</v>
      </c>
      <c r="G21">
        <v>125.4</v>
      </c>
      <c r="H21">
        <v>50.2</v>
      </c>
      <c r="I21">
        <v>73.3</v>
      </c>
      <c r="J21">
        <v>74.400000000000006</v>
      </c>
      <c r="K21">
        <v>7.84</v>
      </c>
      <c r="L21">
        <v>54.338999999999999</v>
      </c>
      <c r="M21">
        <v>0.02</v>
      </c>
      <c r="N21">
        <v>49.4</v>
      </c>
      <c r="O21">
        <v>32</v>
      </c>
      <c r="P21">
        <v>6.99</v>
      </c>
      <c r="Q21">
        <v>-18.600000000000001</v>
      </c>
      <c r="R21">
        <v>54.189</v>
      </c>
      <c r="S21">
        <v>37.004980000000003</v>
      </c>
      <c r="T21">
        <v>-119.7</v>
      </c>
      <c r="U21">
        <v>160.1</v>
      </c>
      <c r="V21">
        <v>2.56</v>
      </c>
      <c r="W21">
        <v>0</v>
      </c>
      <c r="X21">
        <v>742.3</v>
      </c>
      <c r="Y21">
        <v>545.58000000000004</v>
      </c>
      <c r="Z21">
        <f t="shared" si="0"/>
        <v>420.18000000000006</v>
      </c>
    </row>
    <row r="22" spans="1:26" x14ac:dyDescent="0.3">
      <c r="A22" s="2">
        <v>44735</v>
      </c>
      <c r="B22" s="3">
        <v>0.51385416666666661</v>
      </c>
      <c r="C22">
        <v>0</v>
      </c>
      <c r="D22" t="s">
        <v>20</v>
      </c>
      <c r="E22">
        <v>38.1</v>
      </c>
      <c r="F22">
        <v>134.87700000000001</v>
      </c>
      <c r="G22">
        <v>135.428</v>
      </c>
      <c r="H22">
        <v>51.5</v>
      </c>
      <c r="I22">
        <v>72.900000000000006</v>
      </c>
      <c r="J22">
        <v>74</v>
      </c>
      <c r="K22">
        <v>7.85</v>
      </c>
      <c r="L22">
        <v>58.686999999999998</v>
      </c>
      <c r="M22">
        <v>0.02</v>
      </c>
      <c r="N22">
        <v>50.6</v>
      </c>
      <c r="O22">
        <v>33</v>
      </c>
      <c r="P22">
        <v>6.88</v>
      </c>
      <c r="Q22">
        <v>-13</v>
      </c>
      <c r="R22">
        <v>53.664000000000001</v>
      </c>
      <c r="S22">
        <v>37.004989999999999</v>
      </c>
      <c r="T22">
        <v>-119.7</v>
      </c>
      <c r="U22">
        <v>157.9</v>
      </c>
      <c r="V22">
        <v>2.56</v>
      </c>
      <c r="W22">
        <v>0</v>
      </c>
      <c r="X22">
        <v>742.4</v>
      </c>
      <c r="Y22">
        <v>545.58000000000004</v>
      </c>
      <c r="Z22">
        <f t="shared" si="0"/>
        <v>410.15200000000004</v>
      </c>
    </row>
    <row r="23" spans="1:26" x14ac:dyDescent="0.3">
      <c r="A23" s="2">
        <v>44735</v>
      </c>
      <c r="B23" s="3">
        <v>0.51395833333333341</v>
      </c>
      <c r="C23">
        <v>0</v>
      </c>
      <c r="D23" t="s">
        <v>20</v>
      </c>
      <c r="E23">
        <v>38.4</v>
      </c>
      <c r="F23">
        <v>145.24299999999999</v>
      </c>
      <c r="G23">
        <v>145.184</v>
      </c>
      <c r="H23">
        <v>52.2</v>
      </c>
      <c r="I23">
        <v>72.900000000000006</v>
      </c>
      <c r="J23">
        <v>74</v>
      </c>
      <c r="K23">
        <v>7.88</v>
      </c>
      <c r="L23">
        <v>62.915999999999997</v>
      </c>
      <c r="M23">
        <v>0.02</v>
      </c>
      <c r="N23">
        <v>51.3</v>
      </c>
      <c r="O23">
        <v>33</v>
      </c>
      <c r="P23">
        <v>6.88</v>
      </c>
      <c r="Q23">
        <v>-12.7</v>
      </c>
      <c r="R23">
        <v>53.383000000000003</v>
      </c>
      <c r="S23">
        <v>37.004989999999999</v>
      </c>
      <c r="T23">
        <v>-119.7</v>
      </c>
      <c r="U23">
        <v>157.80000000000001</v>
      </c>
      <c r="V23">
        <v>2.56</v>
      </c>
      <c r="W23">
        <v>0</v>
      </c>
      <c r="X23">
        <v>742.4</v>
      </c>
      <c r="Y23">
        <v>545.58000000000004</v>
      </c>
      <c r="Z23">
        <f t="shared" si="0"/>
        <v>400.39600000000007</v>
      </c>
    </row>
    <row r="24" spans="1:26" x14ac:dyDescent="0.3">
      <c r="A24" s="2">
        <v>44735</v>
      </c>
      <c r="B24" s="3">
        <v>0.51414351851851847</v>
      </c>
      <c r="C24">
        <v>0</v>
      </c>
      <c r="D24" t="s">
        <v>20</v>
      </c>
      <c r="E24">
        <v>39</v>
      </c>
      <c r="F24">
        <v>155.13200000000001</v>
      </c>
      <c r="G24">
        <v>154.70400000000001</v>
      </c>
      <c r="H24">
        <v>53.6</v>
      </c>
      <c r="I24">
        <v>73.099999999999994</v>
      </c>
      <c r="J24">
        <v>74.3</v>
      </c>
      <c r="K24">
        <v>7.98</v>
      </c>
      <c r="L24">
        <v>67.045000000000002</v>
      </c>
      <c r="M24">
        <v>0.02</v>
      </c>
      <c r="N24">
        <v>52.6</v>
      </c>
      <c r="O24">
        <v>34</v>
      </c>
      <c r="P24">
        <v>6.86</v>
      </c>
      <c r="Q24">
        <v>-11.8</v>
      </c>
      <c r="R24">
        <v>52.607999999999997</v>
      </c>
      <c r="S24">
        <v>37.004989999999999</v>
      </c>
      <c r="T24">
        <v>-119.70010000000001</v>
      </c>
      <c r="U24">
        <v>160.19999999999999</v>
      </c>
      <c r="V24">
        <v>2.58</v>
      </c>
      <c r="W24">
        <v>0</v>
      </c>
      <c r="X24">
        <v>742.4</v>
      </c>
      <c r="Y24">
        <v>545.58000000000004</v>
      </c>
      <c r="Z24">
        <f t="shared" si="0"/>
        <v>390.87600000000003</v>
      </c>
    </row>
    <row r="25" spans="1:26" x14ac:dyDescent="0.3">
      <c r="A25" s="2">
        <v>44735</v>
      </c>
      <c r="B25" s="3">
        <v>0.51435185185185184</v>
      </c>
      <c r="C25">
        <v>0</v>
      </c>
      <c r="D25" t="s">
        <v>20</v>
      </c>
      <c r="E25">
        <v>39.700000000000003</v>
      </c>
      <c r="F25">
        <v>164.58699999999999</v>
      </c>
      <c r="G25">
        <v>165.12299999999999</v>
      </c>
      <c r="H25">
        <v>55.1</v>
      </c>
      <c r="I25">
        <v>73.7</v>
      </c>
      <c r="J25">
        <v>74.8</v>
      </c>
      <c r="K25">
        <v>8.1199999999999992</v>
      </c>
      <c r="L25">
        <v>71.563999999999993</v>
      </c>
      <c r="M25">
        <v>0.02</v>
      </c>
      <c r="N25">
        <v>54.1</v>
      </c>
      <c r="O25">
        <v>35</v>
      </c>
      <c r="P25">
        <v>6.86</v>
      </c>
      <c r="Q25">
        <v>-11.5</v>
      </c>
      <c r="R25">
        <v>51.869</v>
      </c>
      <c r="S25">
        <v>37.004980000000003</v>
      </c>
      <c r="T25">
        <v>-119.70010000000001</v>
      </c>
      <c r="U25">
        <v>163</v>
      </c>
      <c r="V25">
        <v>2.57</v>
      </c>
      <c r="W25">
        <v>0</v>
      </c>
      <c r="X25">
        <v>742.4</v>
      </c>
      <c r="Y25">
        <v>545.58000000000004</v>
      </c>
      <c r="Z25">
        <f t="shared" si="0"/>
        <v>380.45700000000005</v>
      </c>
    </row>
    <row r="26" spans="1:26" x14ac:dyDescent="0.3">
      <c r="A26" s="2">
        <v>44735</v>
      </c>
      <c r="B26" s="3">
        <v>0.51445601851851852</v>
      </c>
      <c r="C26">
        <v>0</v>
      </c>
      <c r="D26" t="s">
        <v>20</v>
      </c>
      <c r="E26">
        <v>39.799999999999997</v>
      </c>
      <c r="F26">
        <v>175.13300000000001</v>
      </c>
      <c r="G26">
        <v>175.053</v>
      </c>
      <c r="H26">
        <v>55.3</v>
      </c>
      <c r="I26">
        <v>73.8</v>
      </c>
      <c r="J26">
        <v>75</v>
      </c>
      <c r="K26">
        <v>8.15</v>
      </c>
      <c r="L26">
        <v>75.869</v>
      </c>
      <c r="M26">
        <v>0.02</v>
      </c>
      <c r="N26">
        <v>54.4</v>
      </c>
      <c r="O26">
        <v>35</v>
      </c>
      <c r="P26">
        <v>6.84</v>
      </c>
      <c r="Q26">
        <v>-10.9</v>
      </c>
      <c r="R26">
        <v>51.712000000000003</v>
      </c>
      <c r="S26">
        <v>37.00497</v>
      </c>
      <c r="T26">
        <v>-119.70010000000001</v>
      </c>
      <c r="U26">
        <v>162.69999999999999</v>
      </c>
      <c r="V26">
        <v>2.59</v>
      </c>
      <c r="W26">
        <v>0</v>
      </c>
      <c r="X26">
        <v>742.4</v>
      </c>
      <c r="Y26">
        <v>545.58000000000004</v>
      </c>
      <c r="Z26">
        <f t="shared" si="0"/>
        <v>370.52700000000004</v>
      </c>
    </row>
    <row r="27" spans="1:26" x14ac:dyDescent="0.3">
      <c r="A27" s="2">
        <v>44735</v>
      </c>
      <c r="B27" s="3">
        <v>0.51548611111111109</v>
      </c>
      <c r="C27">
        <v>0</v>
      </c>
      <c r="D27" t="s">
        <v>20</v>
      </c>
      <c r="E27">
        <v>40.200000000000003</v>
      </c>
      <c r="F27">
        <v>184.79300000000001</v>
      </c>
      <c r="G27">
        <v>184.49</v>
      </c>
      <c r="H27">
        <v>56.4</v>
      </c>
      <c r="I27">
        <v>72.5</v>
      </c>
      <c r="J27">
        <v>73.7</v>
      </c>
      <c r="K27">
        <v>8.06</v>
      </c>
      <c r="L27">
        <v>79.962000000000003</v>
      </c>
      <c r="M27">
        <v>0.03</v>
      </c>
      <c r="N27">
        <v>55.4</v>
      </c>
      <c r="O27">
        <v>36</v>
      </c>
      <c r="P27">
        <v>6.78</v>
      </c>
      <c r="Q27">
        <v>-7.4</v>
      </c>
      <c r="R27">
        <v>51.186</v>
      </c>
      <c r="S27">
        <v>37.004930000000002</v>
      </c>
      <c r="T27">
        <v>-119.7</v>
      </c>
      <c r="U27">
        <v>161.6</v>
      </c>
      <c r="V27">
        <v>2.59</v>
      </c>
      <c r="W27">
        <v>0</v>
      </c>
      <c r="X27">
        <v>742.4</v>
      </c>
      <c r="Y27">
        <v>545.58000000000004</v>
      </c>
      <c r="Z27">
        <f t="shared" si="0"/>
        <v>361.09000000000003</v>
      </c>
    </row>
    <row r="28" spans="1:26" x14ac:dyDescent="0.3">
      <c r="A28" s="2">
        <v>44735</v>
      </c>
      <c r="B28" s="3">
        <v>0.51565972222222223</v>
      </c>
      <c r="C28">
        <v>0</v>
      </c>
      <c r="D28" t="s">
        <v>20</v>
      </c>
      <c r="E28">
        <v>41.6</v>
      </c>
      <c r="F28">
        <v>194.744</v>
      </c>
      <c r="G28">
        <v>195.14599999999999</v>
      </c>
      <c r="H28">
        <v>59.1</v>
      </c>
      <c r="I28">
        <v>70.3</v>
      </c>
      <c r="J28">
        <v>71.3</v>
      </c>
      <c r="K28">
        <v>7.9</v>
      </c>
      <c r="L28">
        <v>84.584999999999994</v>
      </c>
      <c r="M28">
        <v>0.03</v>
      </c>
      <c r="N28">
        <v>58</v>
      </c>
      <c r="O28">
        <v>38</v>
      </c>
      <c r="P28">
        <v>6.78</v>
      </c>
      <c r="Q28">
        <v>-7.1</v>
      </c>
      <c r="R28">
        <v>50.264000000000003</v>
      </c>
      <c r="S28">
        <v>37.004919999999998</v>
      </c>
      <c r="T28">
        <v>-119.7</v>
      </c>
      <c r="U28">
        <v>161.6</v>
      </c>
      <c r="V28">
        <v>2.6</v>
      </c>
      <c r="W28">
        <v>0</v>
      </c>
      <c r="X28">
        <v>742.3</v>
      </c>
      <c r="Y28">
        <v>545.58000000000004</v>
      </c>
      <c r="Z28">
        <f t="shared" si="0"/>
        <v>350.43400000000008</v>
      </c>
    </row>
    <row r="29" spans="1:26" x14ac:dyDescent="0.3">
      <c r="A29" s="2">
        <v>44735</v>
      </c>
      <c r="B29" s="3">
        <v>0.5158449074074074</v>
      </c>
      <c r="C29">
        <v>0</v>
      </c>
      <c r="D29" t="s">
        <v>20</v>
      </c>
      <c r="E29">
        <v>42.8</v>
      </c>
      <c r="F29">
        <v>204.447</v>
      </c>
      <c r="G29">
        <v>203.976</v>
      </c>
      <c r="H29">
        <v>61.3</v>
      </c>
      <c r="I29">
        <v>64.8</v>
      </c>
      <c r="J29">
        <v>65.8</v>
      </c>
      <c r="K29">
        <v>7.35</v>
      </c>
      <c r="L29">
        <v>88.415999999999997</v>
      </c>
      <c r="M29">
        <v>0.03</v>
      </c>
      <c r="N29">
        <v>60.3</v>
      </c>
      <c r="O29">
        <v>39</v>
      </c>
      <c r="P29">
        <v>6.76</v>
      </c>
      <c r="Q29">
        <v>-6.3</v>
      </c>
      <c r="R29">
        <v>49.625999999999998</v>
      </c>
      <c r="S29">
        <v>37.004919999999998</v>
      </c>
      <c r="T29">
        <v>-119.7</v>
      </c>
      <c r="U29">
        <v>162.9</v>
      </c>
      <c r="V29">
        <v>2.6</v>
      </c>
      <c r="W29">
        <v>0</v>
      </c>
      <c r="X29">
        <v>742.4</v>
      </c>
      <c r="Y29">
        <v>545.58000000000004</v>
      </c>
      <c r="Z29">
        <f t="shared" si="0"/>
        <v>341.60400000000004</v>
      </c>
    </row>
    <row r="30" spans="1:26" x14ac:dyDescent="0.3">
      <c r="A30" s="2">
        <v>44735</v>
      </c>
      <c r="B30" s="3">
        <v>0.51606481481481481</v>
      </c>
      <c r="C30">
        <v>0</v>
      </c>
      <c r="D30" t="s">
        <v>20</v>
      </c>
      <c r="E30">
        <v>43.5</v>
      </c>
      <c r="F30">
        <v>214.96199999999999</v>
      </c>
      <c r="G30">
        <v>213.42699999999999</v>
      </c>
      <c r="H30">
        <v>62.8</v>
      </c>
      <c r="I30">
        <v>58.6</v>
      </c>
      <c r="J30">
        <v>59.5</v>
      </c>
      <c r="K30">
        <v>6.67</v>
      </c>
      <c r="L30">
        <v>92.515000000000001</v>
      </c>
      <c r="M30">
        <v>0.03</v>
      </c>
      <c r="N30">
        <v>61.7</v>
      </c>
      <c r="O30">
        <v>40</v>
      </c>
      <c r="P30">
        <v>6.73</v>
      </c>
      <c r="Q30">
        <v>-4.5999999999999996</v>
      </c>
      <c r="R30">
        <v>49.259</v>
      </c>
      <c r="S30">
        <v>37.004919999999998</v>
      </c>
      <c r="T30">
        <v>-119.7</v>
      </c>
      <c r="U30">
        <v>161.30000000000001</v>
      </c>
      <c r="V30">
        <v>2.61</v>
      </c>
      <c r="W30">
        <v>0</v>
      </c>
      <c r="X30">
        <v>742.4</v>
      </c>
      <c r="Y30">
        <v>545.58000000000004</v>
      </c>
      <c r="Z30">
        <f t="shared" si="0"/>
        <v>332.15300000000002</v>
      </c>
    </row>
    <row r="31" spans="1:26" x14ac:dyDescent="0.3">
      <c r="A31" s="2">
        <v>44735</v>
      </c>
      <c r="B31" s="3">
        <v>0.51646990740740739</v>
      </c>
      <c r="C31">
        <v>0</v>
      </c>
      <c r="D31" t="s">
        <v>20</v>
      </c>
      <c r="E31">
        <v>45</v>
      </c>
      <c r="F31">
        <v>219.91200000000001</v>
      </c>
      <c r="G31">
        <v>220.095</v>
      </c>
      <c r="H31">
        <v>65</v>
      </c>
      <c r="I31">
        <v>50.5</v>
      </c>
      <c r="J31">
        <v>51.3</v>
      </c>
      <c r="K31">
        <v>5.77</v>
      </c>
      <c r="L31">
        <v>95.406999999999996</v>
      </c>
      <c r="M31">
        <v>0.03</v>
      </c>
      <c r="N31">
        <v>63.9</v>
      </c>
      <c r="O31">
        <v>42</v>
      </c>
      <c r="P31">
        <v>6.64</v>
      </c>
      <c r="Q31">
        <v>0.4</v>
      </c>
      <c r="R31">
        <v>49.095999999999997</v>
      </c>
      <c r="S31">
        <v>37.004919999999998</v>
      </c>
      <c r="T31">
        <v>-119.7</v>
      </c>
      <c r="U31">
        <v>163.6</v>
      </c>
      <c r="V31">
        <v>2.57</v>
      </c>
      <c r="W31">
        <v>0</v>
      </c>
      <c r="X31">
        <v>742.4</v>
      </c>
      <c r="Y31">
        <v>545.58000000000004</v>
      </c>
      <c r="Z31">
        <f t="shared" si="0"/>
        <v>325.48500000000001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13339-C604-4E1C-9D21-5AD1B2BA01E1}">
  <dimension ref="A1:O14"/>
  <sheetViews>
    <sheetView workbookViewId="0">
      <selection activeCell="I1" sqref="I1"/>
    </sheetView>
  </sheetViews>
  <sheetFormatPr defaultRowHeight="14.4" x14ac:dyDescent="0.3"/>
  <sheetData>
    <row r="1" spans="1:15" x14ac:dyDescent="0.3">
      <c r="A1" t="s">
        <v>33</v>
      </c>
      <c r="B1" t="s">
        <v>42</v>
      </c>
      <c r="C1" t="s">
        <v>0</v>
      </c>
      <c r="D1" t="s">
        <v>26</v>
      </c>
      <c r="E1" t="s">
        <v>52</v>
      </c>
      <c r="F1" t="s">
        <v>72</v>
      </c>
      <c r="G1" t="s">
        <v>79</v>
      </c>
      <c r="H1" t="s">
        <v>78</v>
      </c>
      <c r="I1" t="s">
        <v>74</v>
      </c>
      <c r="J1" t="s">
        <v>75</v>
      </c>
      <c r="K1" t="s">
        <v>76</v>
      </c>
      <c r="L1" t="s">
        <v>73</v>
      </c>
      <c r="M1" t="s">
        <v>80</v>
      </c>
      <c r="N1" t="s">
        <v>81</v>
      </c>
      <c r="O1" t="s">
        <v>77</v>
      </c>
    </row>
    <row r="2" spans="1:15" x14ac:dyDescent="0.3">
      <c r="A2" s="2">
        <v>44749</v>
      </c>
      <c r="B2" s="270">
        <v>0.375</v>
      </c>
      <c r="C2">
        <v>75.369200000000006</v>
      </c>
      <c r="D2">
        <v>534.00000081168002</v>
      </c>
      <c r="E2">
        <v>535.15</v>
      </c>
      <c r="F2">
        <v>334.19</v>
      </c>
      <c r="G2">
        <v>-1.7</v>
      </c>
      <c r="H2">
        <v>818</v>
      </c>
      <c r="I2">
        <v>711</v>
      </c>
      <c r="J2">
        <v>563</v>
      </c>
      <c r="K2">
        <v>0</v>
      </c>
      <c r="L2">
        <v>371</v>
      </c>
      <c r="M2">
        <v>37</v>
      </c>
      <c r="N2">
        <v>0.3</v>
      </c>
      <c r="O2">
        <v>0</v>
      </c>
    </row>
    <row r="3" spans="1:15" x14ac:dyDescent="0.3">
      <c r="A3" s="2">
        <v>44749</v>
      </c>
      <c r="B3" s="270">
        <v>0.375</v>
      </c>
      <c r="C3">
        <v>75.329599999999999</v>
      </c>
      <c r="D3">
        <v>529.00000080408006</v>
      </c>
      <c r="E3">
        <v>535.15</v>
      </c>
    </row>
    <row r="4" spans="1:15" x14ac:dyDescent="0.3">
      <c r="A4" s="2">
        <v>44749</v>
      </c>
      <c r="B4" s="270">
        <v>0.375</v>
      </c>
      <c r="C4">
        <v>74.449399999999997</v>
      </c>
      <c r="D4">
        <v>519.00000078888002</v>
      </c>
      <c r="E4">
        <v>535.15</v>
      </c>
    </row>
    <row r="5" spans="1:15" x14ac:dyDescent="0.3">
      <c r="A5" s="2">
        <v>44749</v>
      </c>
      <c r="B5" s="270">
        <v>0.375</v>
      </c>
      <c r="C5">
        <v>68.210599999999999</v>
      </c>
      <c r="D5">
        <v>509.00000077368003</v>
      </c>
      <c r="E5">
        <v>535.15</v>
      </c>
    </row>
    <row r="6" spans="1:15" x14ac:dyDescent="0.3">
      <c r="A6" s="2">
        <v>44749</v>
      </c>
      <c r="B6" s="270">
        <v>0.375</v>
      </c>
      <c r="C6">
        <v>62.895200000000003</v>
      </c>
      <c r="D6">
        <v>494.00000075088002</v>
      </c>
      <c r="E6">
        <v>535.15</v>
      </c>
    </row>
    <row r="7" spans="1:15" x14ac:dyDescent="0.3">
      <c r="A7" s="2">
        <v>44749</v>
      </c>
      <c r="B7" s="270">
        <v>0.375</v>
      </c>
      <c r="C7">
        <v>61.289599999999993</v>
      </c>
      <c r="D7">
        <v>479.00000072808001</v>
      </c>
      <c r="E7">
        <v>535.15</v>
      </c>
    </row>
    <row r="8" spans="1:15" x14ac:dyDescent="0.3">
      <c r="A8" s="2">
        <v>44749</v>
      </c>
      <c r="B8" s="270">
        <v>0.375</v>
      </c>
      <c r="C8">
        <v>59.266400000000004</v>
      </c>
      <c r="D8">
        <v>464.00000070528</v>
      </c>
      <c r="E8">
        <v>535.15</v>
      </c>
    </row>
    <row r="9" spans="1:15" x14ac:dyDescent="0.3">
      <c r="A9" s="2">
        <v>44749</v>
      </c>
      <c r="B9" s="270">
        <v>0.375</v>
      </c>
      <c r="C9">
        <v>57.308</v>
      </c>
      <c r="D9">
        <v>449.00000068247999</v>
      </c>
      <c r="E9">
        <v>535.15</v>
      </c>
    </row>
    <row r="10" spans="1:15" x14ac:dyDescent="0.3">
      <c r="A10" s="2">
        <v>44749</v>
      </c>
      <c r="B10" s="270">
        <v>0.375</v>
      </c>
      <c r="C10">
        <v>54.7286</v>
      </c>
      <c r="D10">
        <v>419.00000063688003</v>
      </c>
      <c r="E10">
        <v>535.15</v>
      </c>
    </row>
    <row r="11" spans="1:15" x14ac:dyDescent="0.3">
      <c r="A11" s="2">
        <v>44749</v>
      </c>
      <c r="B11" s="270">
        <v>0.375</v>
      </c>
      <c r="C11">
        <v>52.973599999999998</v>
      </c>
      <c r="D11">
        <v>389.00000059128001</v>
      </c>
      <c r="E11">
        <v>535.15</v>
      </c>
    </row>
    <row r="12" spans="1:15" x14ac:dyDescent="0.3">
      <c r="A12" s="2">
        <v>44749</v>
      </c>
      <c r="B12" s="270">
        <v>0.375</v>
      </c>
      <c r="C12">
        <v>50.671399999999998</v>
      </c>
      <c r="D12">
        <v>359.00000054568</v>
      </c>
      <c r="E12">
        <v>535.15</v>
      </c>
    </row>
    <row r="13" spans="1:15" x14ac:dyDescent="0.3">
      <c r="A13" s="2">
        <v>44749</v>
      </c>
      <c r="B13" s="270">
        <v>0.375</v>
      </c>
      <c r="C13">
        <v>49.535600000000002</v>
      </c>
      <c r="D13">
        <v>329.00000050008003</v>
      </c>
      <c r="E13">
        <v>535.15</v>
      </c>
    </row>
    <row r="14" spans="1:15" x14ac:dyDescent="0.3">
      <c r="A14" s="2">
        <v>44749</v>
      </c>
      <c r="B14" s="270">
        <v>0.375</v>
      </c>
      <c r="C14">
        <v>32</v>
      </c>
      <c r="D14">
        <v>316.36000048086726</v>
      </c>
      <c r="E14">
        <v>535.15</v>
      </c>
    </row>
  </sheetData>
  <pageMargins left="0.7" right="0.7" top="0.75" bottom="0.75" header="0.3" footer="0.3"/>
  <pageSetup orientation="portrait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7F95-8591-4AE2-AC6C-D570CAECA7F5}">
  <dimension ref="A1:AI28"/>
  <sheetViews>
    <sheetView topLeftCell="E1" workbookViewId="0">
      <selection activeCell="I1" sqref="I1"/>
    </sheetView>
  </sheetViews>
  <sheetFormatPr defaultRowHeight="14.4" x14ac:dyDescent="0.3"/>
  <cols>
    <col min="1" max="1" width="14" customWidth="1"/>
  </cols>
  <sheetData>
    <row r="1" spans="1:35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44755</v>
      </c>
      <c r="B2" s="3">
        <v>0.57627314814814812</v>
      </c>
      <c r="C2">
        <v>0</v>
      </c>
      <c r="D2" t="s">
        <v>20</v>
      </c>
      <c r="E2">
        <v>0.98399999999999999</v>
      </c>
      <c r="F2">
        <v>81.531000000000006</v>
      </c>
      <c r="G2">
        <v>0.45700000000000002</v>
      </c>
      <c r="H2">
        <v>56.4</v>
      </c>
      <c r="I2">
        <v>104.8</v>
      </c>
      <c r="J2">
        <v>106.4</v>
      </c>
      <c r="K2">
        <v>8.27</v>
      </c>
      <c r="L2">
        <v>0.19700000000000001</v>
      </c>
      <c r="M2">
        <v>0.03</v>
      </c>
      <c r="N2">
        <v>56.7</v>
      </c>
      <c r="O2">
        <v>37</v>
      </c>
      <c r="P2">
        <v>7.36</v>
      </c>
      <c r="Q2">
        <v>-41.9</v>
      </c>
      <c r="R2">
        <v>37.004950000000001</v>
      </c>
      <c r="S2">
        <v>-119.6999</v>
      </c>
      <c r="T2">
        <v>154.9</v>
      </c>
      <c r="U2">
        <v>2.38</v>
      </c>
      <c r="V2">
        <v>0</v>
      </c>
      <c r="W2">
        <v>743.8</v>
      </c>
      <c r="X2">
        <v>531.78</v>
      </c>
      <c r="Y2">
        <f>X2-G2</f>
        <v>531.32299999999998</v>
      </c>
      <c r="Z2">
        <v>321.51600000000002</v>
      </c>
    </row>
    <row r="3" spans="1:35" x14ac:dyDescent="0.3">
      <c r="A3" s="2">
        <v>44755</v>
      </c>
      <c r="B3" s="3">
        <v>0.5765393518518519</v>
      </c>
      <c r="C3">
        <v>0</v>
      </c>
      <c r="D3" t="s">
        <v>20</v>
      </c>
      <c r="E3">
        <v>3.9119999999999999</v>
      </c>
      <c r="F3">
        <v>79.852000000000004</v>
      </c>
      <c r="G3">
        <v>4.5659999999999998</v>
      </c>
      <c r="H3">
        <v>56.1</v>
      </c>
      <c r="I3">
        <v>106.1</v>
      </c>
      <c r="J3">
        <v>107.7</v>
      </c>
      <c r="K3">
        <v>8.51</v>
      </c>
      <c r="L3">
        <v>1.9730000000000001</v>
      </c>
      <c r="M3">
        <v>0.02</v>
      </c>
      <c r="N3">
        <v>56.2</v>
      </c>
      <c r="O3">
        <v>37</v>
      </c>
      <c r="P3">
        <v>7.8</v>
      </c>
      <c r="Q3">
        <v>-66.7</v>
      </c>
      <c r="R3">
        <v>37.004950000000001</v>
      </c>
      <c r="S3">
        <v>-119.6999</v>
      </c>
      <c r="T3">
        <v>155</v>
      </c>
      <c r="U3">
        <v>2.37</v>
      </c>
      <c r="V3">
        <v>0</v>
      </c>
      <c r="W3">
        <v>743.9</v>
      </c>
      <c r="X3">
        <v>531.78</v>
      </c>
      <c r="Y3">
        <f t="shared" ref="Y3:Y28" si="0">X3-G3</f>
        <v>527.21399999999994</v>
      </c>
    </row>
    <row r="4" spans="1:35" x14ac:dyDescent="0.3">
      <c r="A4" s="2">
        <v>44755</v>
      </c>
      <c r="B4" s="3">
        <v>0.57677083333333334</v>
      </c>
      <c r="C4">
        <v>0</v>
      </c>
      <c r="D4" t="s">
        <v>20</v>
      </c>
      <c r="E4">
        <v>6.9569999999999999</v>
      </c>
      <c r="F4">
        <v>79.682000000000002</v>
      </c>
      <c r="G4">
        <v>7.0019999999999998</v>
      </c>
      <c r="H4">
        <v>56.1</v>
      </c>
      <c r="I4">
        <v>106.8</v>
      </c>
      <c r="J4">
        <v>108.4</v>
      </c>
      <c r="K4">
        <v>8.59</v>
      </c>
      <c r="L4">
        <v>3.0249999999999999</v>
      </c>
      <c r="M4">
        <v>0.02</v>
      </c>
      <c r="N4">
        <v>56.2</v>
      </c>
      <c r="O4">
        <v>37</v>
      </c>
      <c r="P4">
        <v>7.93</v>
      </c>
      <c r="Q4">
        <v>-74</v>
      </c>
      <c r="R4">
        <v>37.00497</v>
      </c>
      <c r="S4">
        <v>-119.6999</v>
      </c>
      <c r="T4">
        <v>155.30000000000001</v>
      </c>
      <c r="U4">
        <v>2.37</v>
      </c>
      <c r="V4">
        <v>0</v>
      </c>
      <c r="W4">
        <v>743.9</v>
      </c>
      <c r="X4">
        <v>531.78</v>
      </c>
      <c r="Y4">
        <f t="shared" si="0"/>
        <v>524.77800000000002</v>
      </c>
    </row>
    <row r="5" spans="1:35" x14ac:dyDescent="0.3">
      <c r="A5" s="2">
        <v>44755</v>
      </c>
      <c r="B5" s="3">
        <v>0.57700231481481479</v>
      </c>
      <c r="C5">
        <v>0</v>
      </c>
      <c r="D5" t="s">
        <v>20</v>
      </c>
      <c r="E5">
        <v>10.012</v>
      </c>
      <c r="F5">
        <v>79.081999999999994</v>
      </c>
      <c r="G5">
        <v>9.8949999999999996</v>
      </c>
      <c r="H5">
        <v>56</v>
      </c>
      <c r="I5">
        <v>106.7</v>
      </c>
      <c r="J5">
        <v>108.3</v>
      </c>
      <c r="K5">
        <v>8.6300000000000008</v>
      </c>
      <c r="L5">
        <v>4.2759999999999998</v>
      </c>
      <c r="M5">
        <v>0.02</v>
      </c>
      <c r="N5">
        <v>56.2</v>
      </c>
      <c r="O5">
        <v>37</v>
      </c>
      <c r="P5">
        <v>7.96</v>
      </c>
      <c r="Q5">
        <v>-76</v>
      </c>
      <c r="R5">
        <v>37.00497</v>
      </c>
      <c r="S5">
        <v>-119.6999</v>
      </c>
      <c r="T5">
        <v>155</v>
      </c>
      <c r="U5">
        <v>2.37</v>
      </c>
      <c r="V5">
        <v>0</v>
      </c>
      <c r="W5">
        <v>743.9</v>
      </c>
      <c r="X5">
        <v>531.78</v>
      </c>
      <c r="Y5">
        <f t="shared" si="0"/>
        <v>521.88499999999999</v>
      </c>
    </row>
    <row r="6" spans="1:35" x14ac:dyDescent="0.3">
      <c r="A6" s="2">
        <v>44755</v>
      </c>
      <c r="B6" s="3">
        <v>0.5774421296296296</v>
      </c>
      <c r="C6">
        <v>0</v>
      </c>
      <c r="D6" t="s">
        <v>20</v>
      </c>
      <c r="E6">
        <v>13.016999999999999</v>
      </c>
      <c r="F6">
        <v>78.507000000000005</v>
      </c>
      <c r="G6">
        <v>12.94</v>
      </c>
      <c r="H6">
        <v>56</v>
      </c>
      <c r="I6">
        <v>107.1</v>
      </c>
      <c r="J6">
        <v>108.7</v>
      </c>
      <c r="K6">
        <v>8.7200000000000006</v>
      </c>
      <c r="L6">
        <v>5.5919999999999996</v>
      </c>
      <c r="M6">
        <v>0.02</v>
      </c>
      <c r="N6">
        <v>56.1</v>
      </c>
      <c r="O6">
        <v>36</v>
      </c>
      <c r="P6">
        <v>8.08</v>
      </c>
      <c r="Q6">
        <v>-82.4</v>
      </c>
      <c r="R6">
        <v>37.004959999999997</v>
      </c>
      <c r="S6">
        <v>-119.6999</v>
      </c>
      <c r="T6">
        <v>155.4</v>
      </c>
      <c r="U6">
        <v>2.42</v>
      </c>
      <c r="V6">
        <v>0</v>
      </c>
      <c r="W6">
        <v>743.9</v>
      </c>
      <c r="X6">
        <v>531.78</v>
      </c>
      <c r="Y6">
        <f t="shared" si="0"/>
        <v>518.83999999999992</v>
      </c>
    </row>
    <row r="7" spans="1:35" x14ac:dyDescent="0.3">
      <c r="A7" s="2">
        <v>44755</v>
      </c>
      <c r="B7" s="3">
        <v>0.57759259259259255</v>
      </c>
      <c r="C7">
        <v>0</v>
      </c>
      <c r="D7" t="s">
        <v>20</v>
      </c>
      <c r="E7">
        <v>16.015999999999998</v>
      </c>
      <c r="F7">
        <v>78.462999999999994</v>
      </c>
      <c r="G7">
        <v>16.007999999999999</v>
      </c>
      <c r="H7">
        <v>56</v>
      </c>
      <c r="I7">
        <v>107.2</v>
      </c>
      <c r="J7">
        <v>108.8</v>
      </c>
      <c r="K7">
        <v>8.73</v>
      </c>
      <c r="L7">
        <v>6.9180000000000001</v>
      </c>
      <c r="M7">
        <v>0.02</v>
      </c>
      <c r="N7">
        <v>56.1</v>
      </c>
      <c r="O7">
        <v>36</v>
      </c>
      <c r="P7">
        <v>8.1</v>
      </c>
      <c r="Q7">
        <v>-83.5</v>
      </c>
      <c r="R7">
        <v>37.004959999999997</v>
      </c>
      <c r="S7">
        <v>-119.6999</v>
      </c>
      <c r="T7">
        <v>155.69999999999999</v>
      </c>
      <c r="U7">
        <v>2.41</v>
      </c>
      <c r="V7">
        <v>0</v>
      </c>
      <c r="W7">
        <v>743.9</v>
      </c>
      <c r="X7">
        <v>531.78</v>
      </c>
      <c r="Y7">
        <f t="shared" si="0"/>
        <v>515.77199999999993</v>
      </c>
    </row>
    <row r="8" spans="1:35" x14ac:dyDescent="0.3">
      <c r="A8" s="2">
        <v>44755</v>
      </c>
      <c r="B8" s="3">
        <v>0.57819444444444446</v>
      </c>
      <c r="C8">
        <v>0</v>
      </c>
      <c r="D8" t="s">
        <v>20</v>
      </c>
      <c r="E8">
        <v>18.949000000000002</v>
      </c>
      <c r="F8">
        <v>77.143000000000001</v>
      </c>
      <c r="G8">
        <v>20.317</v>
      </c>
      <c r="H8">
        <v>52.8</v>
      </c>
      <c r="I8">
        <v>114.1</v>
      </c>
      <c r="J8">
        <v>115.8</v>
      </c>
      <c r="K8">
        <v>9.41</v>
      </c>
      <c r="L8">
        <v>8.782</v>
      </c>
      <c r="M8">
        <v>0.02</v>
      </c>
      <c r="N8">
        <v>52.8</v>
      </c>
      <c r="O8">
        <v>34</v>
      </c>
      <c r="P8">
        <v>8.39</v>
      </c>
      <c r="Q8">
        <v>-99.6</v>
      </c>
      <c r="R8">
        <v>37.004950000000001</v>
      </c>
      <c r="S8">
        <v>-119.6999</v>
      </c>
      <c r="T8">
        <v>155.30000000000001</v>
      </c>
      <c r="U8">
        <v>2.42</v>
      </c>
      <c r="V8">
        <v>0</v>
      </c>
      <c r="W8">
        <v>743.9</v>
      </c>
      <c r="X8">
        <v>531.78</v>
      </c>
      <c r="Y8">
        <f t="shared" si="0"/>
        <v>511.46299999999997</v>
      </c>
    </row>
    <row r="9" spans="1:35" x14ac:dyDescent="0.3">
      <c r="A9" s="2">
        <v>44755</v>
      </c>
      <c r="B9" s="3">
        <v>0.57829861111111114</v>
      </c>
      <c r="C9">
        <v>0</v>
      </c>
      <c r="D9" t="s">
        <v>20</v>
      </c>
      <c r="E9">
        <v>22.018999999999998</v>
      </c>
      <c r="F9">
        <v>74.441999999999993</v>
      </c>
      <c r="G9">
        <v>20.431000000000001</v>
      </c>
      <c r="H9">
        <v>56.1</v>
      </c>
      <c r="I9">
        <v>113</v>
      </c>
      <c r="J9">
        <v>114.7</v>
      </c>
      <c r="K9">
        <v>9.59</v>
      </c>
      <c r="L9">
        <v>8.8339999999999996</v>
      </c>
      <c r="M9">
        <v>0.02</v>
      </c>
      <c r="N9">
        <v>56</v>
      </c>
      <c r="O9">
        <v>36</v>
      </c>
      <c r="P9">
        <v>8.39</v>
      </c>
      <c r="Q9">
        <v>-99.7</v>
      </c>
      <c r="R9">
        <v>37.004950000000001</v>
      </c>
      <c r="S9">
        <v>-119.6999</v>
      </c>
      <c r="T9">
        <v>155.1</v>
      </c>
      <c r="U9">
        <v>2.41</v>
      </c>
      <c r="V9">
        <v>0</v>
      </c>
      <c r="W9">
        <v>743.9</v>
      </c>
      <c r="X9">
        <v>531.78</v>
      </c>
      <c r="Y9">
        <f t="shared" si="0"/>
        <v>511.34899999999999</v>
      </c>
    </row>
    <row r="10" spans="1:35" x14ac:dyDescent="0.3">
      <c r="A10" s="2">
        <v>44755</v>
      </c>
      <c r="B10" s="3">
        <v>0.57847222222222217</v>
      </c>
      <c r="C10">
        <v>0</v>
      </c>
      <c r="D10" t="s">
        <v>20</v>
      </c>
      <c r="E10">
        <v>25.067</v>
      </c>
      <c r="F10">
        <v>72.941000000000003</v>
      </c>
      <c r="G10">
        <v>24.94</v>
      </c>
      <c r="H10">
        <v>51.3</v>
      </c>
      <c r="I10">
        <v>113.7</v>
      </c>
      <c r="J10">
        <v>115.4</v>
      </c>
      <c r="K10">
        <v>9.7899999999999991</v>
      </c>
      <c r="L10">
        <v>10.786</v>
      </c>
      <c r="M10">
        <v>0.02</v>
      </c>
      <c r="N10">
        <v>51.1</v>
      </c>
      <c r="O10">
        <v>33</v>
      </c>
      <c r="P10">
        <v>8.44</v>
      </c>
      <c r="Q10">
        <v>-101.9</v>
      </c>
      <c r="R10">
        <v>37.004950000000001</v>
      </c>
      <c r="S10">
        <v>-119.6999</v>
      </c>
      <c r="T10">
        <v>154.6</v>
      </c>
      <c r="U10">
        <v>2.4500000000000002</v>
      </c>
      <c r="V10">
        <v>0</v>
      </c>
      <c r="W10">
        <v>743.8</v>
      </c>
      <c r="X10">
        <v>531.78</v>
      </c>
      <c r="Y10">
        <f t="shared" si="0"/>
        <v>506.84</v>
      </c>
    </row>
    <row r="11" spans="1:35" x14ac:dyDescent="0.3">
      <c r="A11" s="2">
        <v>44755</v>
      </c>
      <c r="B11" s="3">
        <v>0.57871527777777776</v>
      </c>
      <c r="C11">
        <v>0</v>
      </c>
      <c r="D11" t="s">
        <v>20</v>
      </c>
      <c r="E11">
        <v>34.892000000000003</v>
      </c>
      <c r="F11">
        <v>66.245000000000005</v>
      </c>
      <c r="G11">
        <v>34.972000000000001</v>
      </c>
      <c r="H11">
        <v>42.4</v>
      </c>
      <c r="I11">
        <v>106.7</v>
      </c>
      <c r="J11">
        <v>108.3</v>
      </c>
      <c r="K11">
        <v>9.89</v>
      </c>
      <c r="L11">
        <v>15.137</v>
      </c>
      <c r="M11">
        <v>0.02</v>
      </c>
      <c r="N11">
        <v>41.9</v>
      </c>
      <c r="O11">
        <v>27</v>
      </c>
      <c r="P11">
        <v>8.08</v>
      </c>
      <c r="Q11">
        <v>-81.099999999999994</v>
      </c>
      <c r="R11">
        <v>37.004950000000001</v>
      </c>
      <c r="S11">
        <v>-119.6999</v>
      </c>
      <c r="T11">
        <v>154.69999999999999</v>
      </c>
      <c r="U11">
        <v>2.44</v>
      </c>
      <c r="V11">
        <v>0</v>
      </c>
      <c r="W11">
        <v>743.7</v>
      </c>
      <c r="X11">
        <v>531.78</v>
      </c>
      <c r="Y11">
        <f t="shared" si="0"/>
        <v>496.80799999999999</v>
      </c>
    </row>
    <row r="12" spans="1:35" x14ac:dyDescent="0.3">
      <c r="A12" s="2">
        <v>44755</v>
      </c>
      <c r="B12" s="3">
        <v>0.5791898148148148</v>
      </c>
      <c r="C12">
        <v>0</v>
      </c>
      <c r="D12" t="s">
        <v>20</v>
      </c>
      <c r="E12">
        <v>44.904000000000003</v>
      </c>
      <c r="F12">
        <v>63.317999999999998</v>
      </c>
      <c r="G12">
        <v>44.595999999999997</v>
      </c>
      <c r="H12">
        <v>37.700000000000003</v>
      </c>
      <c r="I12">
        <v>87.5</v>
      </c>
      <c r="J12">
        <v>88.8</v>
      </c>
      <c r="K12">
        <v>8.39</v>
      </c>
      <c r="L12">
        <v>19.309000000000001</v>
      </c>
      <c r="M12">
        <v>0.02</v>
      </c>
      <c r="N12">
        <v>37.200000000000003</v>
      </c>
      <c r="O12">
        <v>24</v>
      </c>
      <c r="P12">
        <v>7.77</v>
      </c>
      <c r="Q12">
        <v>-63.7</v>
      </c>
      <c r="R12">
        <v>37.004939999999998</v>
      </c>
      <c r="S12">
        <v>-119.6999</v>
      </c>
      <c r="T12">
        <v>155.80000000000001</v>
      </c>
      <c r="U12">
        <v>2.38</v>
      </c>
      <c r="V12">
        <v>0</v>
      </c>
      <c r="W12">
        <v>743.8</v>
      </c>
      <c r="X12">
        <v>531.78</v>
      </c>
      <c r="Y12">
        <f t="shared" si="0"/>
        <v>487.18399999999997</v>
      </c>
    </row>
    <row r="13" spans="1:35" x14ac:dyDescent="0.3">
      <c r="A13" s="2">
        <v>44755</v>
      </c>
      <c r="B13" s="3">
        <v>0.57945601851851858</v>
      </c>
      <c r="C13">
        <v>0</v>
      </c>
      <c r="D13" t="s">
        <v>20</v>
      </c>
      <c r="E13">
        <v>54.991</v>
      </c>
      <c r="F13">
        <v>62.2</v>
      </c>
      <c r="G13">
        <v>54.619</v>
      </c>
      <c r="H13">
        <v>38.5</v>
      </c>
      <c r="I13">
        <v>83.7</v>
      </c>
      <c r="J13">
        <v>84.9</v>
      </c>
      <c r="K13">
        <v>8.1199999999999992</v>
      </c>
      <c r="L13">
        <v>23.651</v>
      </c>
      <c r="M13">
        <v>0.02</v>
      </c>
      <c r="N13">
        <v>38</v>
      </c>
      <c r="O13">
        <v>25</v>
      </c>
      <c r="P13">
        <v>7.56</v>
      </c>
      <c r="Q13">
        <v>-52.2</v>
      </c>
      <c r="R13">
        <v>37.004939999999998</v>
      </c>
      <c r="S13">
        <v>-119.6999</v>
      </c>
      <c r="T13">
        <v>155.6</v>
      </c>
      <c r="U13">
        <v>2.42</v>
      </c>
      <c r="V13">
        <v>0</v>
      </c>
      <c r="W13">
        <v>743.7</v>
      </c>
      <c r="X13">
        <v>531.78</v>
      </c>
      <c r="Y13">
        <f t="shared" si="0"/>
        <v>477.16099999999994</v>
      </c>
    </row>
    <row r="14" spans="1:35" x14ac:dyDescent="0.3">
      <c r="A14" s="2">
        <v>44755</v>
      </c>
      <c r="B14" s="3">
        <v>0.57972222222222225</v>
      </c>
      <c r="C14">
        <v>0</v>
      </c>
      <c r="D14" t="s">
        <v>20</v>
      </c>
      <c r="E14">
        <v>64.975999999999999</v>
      </c>
      <c r="F14">
        <v>61.073</v>
      </c>
      <c r="G14">
        <v>64.953000000000003</v>
      </c>
      <c r="H14">
        <v>39.9</v>
      </c>
      <c r="I14">
        <v>79.8</v>
      </c>
      <c r="J14">
        <v>81</v>
      </c>
      <c r="K14">
        <v>7.85</v>
      </c>
      <c r="L14">
        <v>28.129000000000001</v>
      </c>
      <c r="M14">
        <v>0.02</v>
      </c>
      <c r="N14">
        <v>39.299999999999997</v>
      </c>
      <c r="O14">
        <v>26</v>
      </c>
      <c r="P14">
        <v>7.47</v>
      </c>
      <c r="Q14">
        <v>-47</v>
      </c>
      <c r="R14">
        <v>37.004950000000001</v>
      </c>
      <c r="S14">
        <v>-119.6999</v>
      </c>
      <c r="T14">
        <v>154.9</v>
      </c>
      <c r="U14">
        <v>2.4500000000000002</v>
      </c>
      <c r="V14">
        <v>0</v>
      </c>
      <c r="W14">
        <v>743.8</v>
      </c>
      <c r="X14">
        <v>531.78</v>
      </c>
      <c r="Y14">
        <f t="shared" si="0"/>
        <v>466.827</v>
      </c>
    </row>
    <row r="15" spans="1:35" x14ac:dyDescent="0.3">
      <c r="A15" s="2">
        <v>44755</v>
      </c>
      <c r="B15" s="3">
        <v>0.58072916666666663</v>
      </c>
      <c r="C15">
        <v>0</v>
      </c>
      <c r="D15" t="s">
        <v>20</v>
      </c>
      <c r="E15">
        <v>74.870999999999995</v>
      </c>
      <c r="F15">
        <v>59.481999999999999</v>
      </c>
      <c r="G15">
        <v>74.77</v>
      </c>
      <c r="H15">
        <v>42.7</v>
      </c>
      <c r="I15">
        <v>74.7</v>
      </c>
      <c r="J15">
        <v>75.8</v>
      </c>
      <c r="K15">
        <v>7.49</v>
      </c>
      <c r="L15">
        <v>32.384999999999998</v>
      </c>
      <c r="M15">
        <v>0.02</v>
      </c>
      <c r="N15">
        <v>42</v>
      </c>
      <c r="O15">
        <v>27</v>
      </c>
      <c r="P15">
        <v>7.13</v>
      </c>
      <c r="Q15">
        <v>-28.7</v>
      </c>
      <c r="R15">
        <v>37.005000000000003</v>
      </c>
      <c r="S15">
        <v>-119.6999</v>
      </c>
      <c r="T15">
        <v>154.5</v>
      </c>
      <c r="U15">
        <v>2.48</v>
      </c>
      <c r="V15">
        <v>0</v>
      </c>
      <c r="W15">
        <v>743.8</v>
      </c>
      <c r="X15">
        <v>531.78</v>
      </c>
      <c r="Y15">
        <f t="shared" si="0"/>
        <v>457.01</v>
      </c>
    </row>
    <row r="16" spans="1:35" x14ac:dyDescent="0.3">
      <c r="A16" s="2">
        <v>44755</v>
      </c>
      <c r="B16" s="3">
        <v>0.58097222222222222</v>
      </c>
      <c r="C16">
        <v>0</v>
      </c>
      <c r="D16" t="s">
        <v>20</v>
      </c>
      <c r="E16">
        <v>84.936999999999998</v>
      </c>
      <c r="F16">
        <v>58.597000000000001</v>
      </c>
      <c r="G16">
        <v>84.978999999999999</v>
      </c>
      <c r="H16">
        <v>43.3</v>
      </c>
      <c r="I16">
        <v>73.2</v>
      </c>
      <c r="J16">
        <v>74.3</v>
      </c>
      <c r="K16">
        <v>7.42</v>
      </c>
      <c r="L16">
        <v>36.81</v>
      </c>
      <c r="M16">
        <v>0.02</v>
      </c>
      <c r="N16">
        <v>42.7</v>
      </c>
      <c r="O16">
        <v>28</v>
      </c>
      <c r="P16">
        <v>7.09</v>
      </c>
      <c r="Q16">
        <v>-26.3</v>
      </c>
      <c r="R16">
        <v>37.005020000000002</v>
      </c>
      <c r="S16">
        <v>-119.6999</v>
      </c>
      <c r="T16">
        <v>156.69999999999999</v>
      </c>
      <c r="U16">
        <v>2.48</v>
      </c>
      <c r="V16">
        <v>0</v>
      </c>
      <c r="W16">
        <v>743.8</v>
      </c>
      <c r="X16">
        <v>531.78</v>
      </c>
      <c r="Y16">
        <f t="shared" si="0"/>
        <v>446.80099999999999</v>
      </c>
    </row>
    <row r="17" spans="1:25" x14ac:dyDescent="0.3">
      <c r="A17" s="2">
        <v>44755</v>
      </c>
      <c r="B17" s="3">
        <v>0.58116898148148144</v>
      </c>
      <c r="C17">
        <v>0</v>
      </c>
      <c r="D17" t="s">
        <v>20</v>
      </c>
      <c r="E17">
        <v>95.084999999999994</v>
      </c>
      <c r="F17">
        <v>56.886000000000003</v>
      </c>
      <c r="G17">
        <v>94.287000000000006</v>
      </c>
      <c r="H17">
        <v>45.7</v>
      </c>
      <c r="I17">
        <v>71.099999999999994</v>
      </c>
      <c r="J17">
        <v>72.2</v>
      </c>
      <c r="K17">
        <v>7.35</v>
      </c>
      <c r="L17">
        <v>40.847999999999999</v>
      </c>
      <c r="M17">
        <v>0.02</v>
      </c>
      <c r="N17">
        <v>45</v>
      </c>
      <c r="O17">
        <v>29</v>
      </c>
      <c r="P17">
        <v>7.05</v>
      </c>
      <c r="Q17">
        <v>-24.1</v>
      </c>
      <c r="R17">
        <v>37.005020000000002</v>
      </c>
      <c r="S17">
        <v>-119.6999</v>
      </c>
      <c r="T17">
        <v>158</v>
      </c>
      <c r="U17">
        <v>2.46</v>
      </c>
      <c r="V17">
        <v>0</v>
      </c>
      <c r="W17">
        <v>743.8</v>
      </c>
      <c r="X17">
        <v>531.78</v>
      </c>
      <c r="Y17">
        <f t="shared" si="0"/>
        <v>437.49299999999994</v>
      </c>
    </row>
    <row r="18" spans="1:25" x14ac:dyDescent="0.3">
      <c r="A18" s="2">
        <v>44755</v>
      </c>
      <c r="B18" s="3">
        <v>0.58138888888888884</v>
      </c>
      <c r="C18">
        <v>0</v>
      </c>
      <c r="D18" t="s">
        <v>20</v>
      </c>
      <c r="E18">
        <v>104.98399999999999</v>
      </c>
      <c r="F18">
        <v>55.942999999999998</v>
      </c>
      <c r="G18">
        <v>104.901</v>
      </c>
      <c r="H18">
        <v>47.4</v>
      </c>
      <c r="I18">
        <v>69.5</v>
      </c>
      <c r="J18">
        <v>70.599999999999994</v>
      </c>
      <c r="K18">
        <v>7.28</v>
      </c>
      <c r="L18">
        <v>45.45</v>
      </c>
      <c r="M18">
        <v>0.02</v>
      </c>
      <c r="N18">
        <v>46.6</v>
      </c>
      <c r="O18">
        <v>30</v>
      </c>
      <c r="P18">
        <v>7</v>
      </c>
      <c r="Q18">
        <v>-21.4</v>
      </c>
      <c r="R18">
        <v>37.005029999999998</v>
      </c>
      <c r="S18">
        <v>-119.6999</v>
      </c>
      <c r="T18">
        <v>160</v>
      </c>
      <c r="U18">
        <v>2.46</v>
      </c>
      <c r="V18">
        <v>0</v>
      </c>
      <c r="W18">
        <v>743.9</v>
      </c>
      <c r="X18">
        <v>531.78</v>
      </c>
      <c r="Y18">
        <f t="shared" si="0"/>
        <v>426.87899999999996</v>
      </c>
    </row>
    <row r="19" spans="1:25" x14ac:dyDescent="0.3">
      <c r="A19" s="2">
        <v>44755</v>
      </c>
      <c r="B19" s="3">
        <v>0.58160879629629625</v>
      </c>
      <c r="C19">
        <v>0</v>
      </c>
      <c r="D19" t="s">
        <v>20</v>
      </c>
      <c r="E19">
        <v>115.086</v>
      </c>
      <c r="F19">
        <v>55.4</v>
      </c>
      <c r="G19">
        <v>115.03</v>
      </c>
      <c r="H19">
        <v>48.2</v>
      </c>
      <c r="I19">
        <v>68.5</v>
      </c>
      <c r="J19">
        <v>69.5</v>
      </c>
      <c r="K19">
        <v>7.21</v>
      </c>
      <c r="L19">
        <v>49.841000000000001</v>
      </c>
      <c r="M19">
        <v>0.02</v>
      </c>
      <c r="N19">
        <v>47.4</v>
      </c>
      <c r="O19">
        <v>31</v>
      </c>
      <c r="P19">
        <v>6.96</v>
      </c>
      <c r="Q19">
        <v>-19.2</v>
      </c>
      <c r="R19">
        <v>37.005029999999998</v>
      </c>
      <c r="S19">
        <v>-119.6999</v>
      </c>
      <c r="T19">
        <v>161.80000000000001</v>
      </c>
      <c r="U19">
        <v>2.4500000000000002</v>
      </c>
      <c r="V19">
        <v>0</v>
      </c>
      <c r="W19">
        <v>743.6</v>
      </c>
      <c r="X19">
        <v>531.78</v>
      </c>
      <c r="Y19">
        <f t="shared" si="0"/>
        <v>416.75</v>
      </c>
    </row>
    <row r="20" spans="1:25" x14ac:dyDescent="0.3">
      <c r="A20" s="2">
        <v>44755</v>
      </c>
      <c r="B20" s="3">
        <v>0.58199074074074075</v>
      </c>
      <c r="C20">
        <v>0</v>
      </c>
      <c r="D20" t="s">
        <v>20</v>
      </c>
      <c r="E20">
        <v>125.018</v>
      </c>
      <c r="F20">
        <v>54.69</v>
      </c>
      <c r="G20">
        <v>124.771</v>
      </c>
      <c r="H20">
        <v>49.4</v>
      </c>
      <c r="I20">
        <v>68.2</v>
      </c>
      <c r="J20">
        <v>69.3</v>
      </c>
      <c r="K20">
        <v>7.25</v>
      </c>
      <c r="L20">
        <v>54.064999999999998</v>
      </c>
      <c r="M20">
        <v>0.02</v>
      </c>
      <c r="N20">
        <v>48.6</v>
      </c>
      <c r="O20">
        <v>32</v>
      </c>
      <c r="P20">
        <v>6.92</v>
      </c>
      <c r="Q20">
        <v>-16.899999999999999</v>
      </c>
      <c r="R20">
        <v>37.005020000000002</v>
      </c>
      <c r="S20">
        <v>-119.6999</v>
      </c>
      <c r="T20">
        <v>161.80000000000001</v>
      </c>
      <c r="U20">
        <v>2.46</v>
      </c>
      <c r="V20">
        <v>0</v>
      </c>
      <c r="W20">
        <v>743.8</v>
      </c>
      <c r="X20">
        <v>531.78</v>
      </c>
      <c r="Y20">
        <f t="shared" si="0"/>
        <v>407.00899999999996</v>
      </c>
    </row>
    <row r="21" spans="1:25" x14ac:dyDescent="0.3">
      <c r="A21" s="2">
        <v>44755</v>
      </c>
      <c r="B21" s="3">
        <v>0.58223379629629635</v>
      </c>
      <c r="C21">
        <v>0</v>
      </c>
      <c r="D21" t="s">
        <v>20</v>
      </c>
      <c r="E21">
        <v>134.90799999999999</v>
      </c>
      <c r="F21">
        <v>54.148000000000003</v>
      </c>
      <c r="G21">
        <v>135.04499999999999</v>
      </c>
      <c r="H21">
        <v>50.3</v>
      </c>
      <c r="I21">
        <v>68.7</v>
      </c>
      <c r="J21">
        <v>69.7</v>
      </c>
      <c r="K21">
        <v>7.35</v>
      </c>
      <c r="L21">
        <v>58.518999999999998</v>
      </c>
      <c r="M21">
        <v>0.02</v>
      </c>
      <c r="N21">
        <v>49.5</v>
      </c>
      <c r="O21">
        <v>32</v>
      </c>
      <c r="P21">
        <v>6.89</v>
      </c>
      <c r="Q21">
        <v>-15.5</v>
      </c>
      <c r="R21">
        <v>37.005020000000002</v>
      </c>
      <c r="S21">
        <v>-119.6999</v>
      </c>
      <c r="T21">
        <v>162.6</v>
      </c>
      <c r="U21">
        <v>2.4700000000000002</v>
      </c>
      <c r="V21">
        <v>0</v>
      </c>
      <c r="W21">
        <v>743.6</v>
      </c>
      <c r="X21">
        <v>531.78</v>
      </c>
      <c r="Y21">
        <f t="shared" si="0"/>
        <v>396.73500000000001</v>
      </c>
    </row>
    <row r="22" spans="1:25" x14ac:dyDescent="0.3">
      <c r="A22" s="2">
        <v>44755</v>
      </c>
      <c r="B22" s="3">
        <v>0.58285879629629633</v>
      </c>
      <c r="C22">
        <v>0</v>
      </c>
      <c r="D22" t="s">
        <v>20</v>
      </c>
      <c r="E22">
        <v>145.01400000000001</v>
      </c>
      <c r="F22">
        <v>53.631999999999998</v>
      </c>
      <c r="G22">
        <v>144.84800000000001</v>
      </c>
      <c r="H22">
        <v>50.3</v>
      </c>
      <c r="I22">
        <v>70.099999999999994</v>
      </c>
      <c r="J22">
        <v>71.2</v>
      </c>
      <c r="K22">
        <v>7.55</v>
      </c>
      <c r="L22">
        <v>62.77</v>
      </c>
      <c r="M22">
        <v>0.02</v>
      </c>
      <c r="N22">
        <v>49.5</v>
      </c>
      <c r="O22">
        <v>32</v>
      </c>
      <c r="P22">
        <v>6.87</v>
      </c>
      <c r="Q22">
        <v>-14.1</v>
      </c>
      <c r="R22">
        <v>37.005000000000003</v>
      </c>
      <c r="S22">
        <v>-119.6999</v>
      </c>
      <c r="T22">
        <v>160.19999999999999</v>
      </c>
      <c r="U22">
        <v>2.48</v>
      </c>
      <c r="V22">
        <v>0</v>
      </c>
      <c r="W22">
        <v>743.8</v>
      </c>
      <c r="X22">
        <v>531.78</v>
      </c>
      <c r="Y22">
        <f t="shared" si="0"/>
        <v>386.93199999999996</v>
      </c>
    </row>
    <row r="23" spans="1:25" x14ac:dyDescent="0.3">
      <c r="A23" s="2">
        <v>44755</v>
      </c>
      <c r="B23" s="3">
        <v>0.58359953703703704</v>
      </c>
      <c r="C23">
        <v>0</v>
      </c>
      <c r="D23" t="s">
        <v>20</v>
      </c>
      <c r="E23">
        <v>165.083</v>
      </c>
      <c r="F23">
        <v>52.182000000000002</v>
      </c>
      <c r="G23">
        <v>164.934</v>
      </c>
      <c r="H23">
        <v>52.5</v>
      </c>
      <c r="I23">
        <v>69.7</v>
      </c>
      <c r="J23">
        <v>70.8</v>
      </c>
      <c r="K23">
        <v>7.65</v>
      </c>
      <c r="L23">
        <v>71.480999999999995</v>
      </c>
      <c r="M23">
        <v>0.02</v>
      </c>
      <c r="N23">
        <v>51.6</v>
      </c>
      <c r="O23">
        <v>34</v>
      </c>
      <c r="P23">
        <v>6.82</v>
      </c>
      <c r="Q23">
        <v>-11.4</v>
      </c>
      <c r="R23">
        <v>37.004989999999999</v>
      </c>
      <c r="S23">
        <v>-119.6999</v>
      </c>
      <c r="T23">
        <v>159.4</v>
      </c>
      <c r="U23">
        <v>2.4700000000000002</v>
      </c>
      <c r="V23">
        <v>0</v>
      </c>
      <c r="W23">
        <v>743.6</v>
      </c>
      <c r="X23">
        <v>531.78</v>
      </c>
      <c r="Y23">
        <f t="shared" si="0"/>
        <v>366.846</v>
      </c>
    </row>
    <row r="24" spans="1:25" x14ac:dyDescent="0.3">
      <c r="A24" s="2">
        <v>44755</v>
      </c>
      <c r="B24" s="3">
        <v>0.58398148148148155</v>
      </c>
      <c r="C24">
        <v>0</v>
      </c>
      <c r="D24" t="s">
        <v>20</v>
      </c>
      <c r="E24">
        <v>175.03800000000001</v>
      </c>
      <c r="F24">
        <v>51.212000000000003</v>
      </c>
      <c r="G24">
        <v>175.57400000000001</v>
      </c>
      <c r="H24">
        <v>55.6</v>
      </c>
      <c r="I24">
        <v>64.7</v>
      </c>
      <c r="J24">
        <v>65.7</v>
      </c>
      <c r="K24">
        <v>7.19</v>
      </c>
      <c r="L24">
        <v>76.096999999999994</v>
      </c>
      <c r="M24">
        <v>0.02</v>
      </c>
      <c r="N24">
        <v>54.6</v>
      </c>
      <c r="O24">
        <v>36</v>
      </c>
      <c r="P24">
        <v>6.79</v>
      </c>
      <c r="Q24">
        <v>-10.3</v>
      </c>
      <c r="R24">
        <v>37.005020000000002</v>
      </c>
      <c r="S24">
        <v>-119.6999</v>
      </c>
      <c r="T24">
        <v>159.69999999999999</v>
      </c>
      <c r="U24">
        <v>2.4700000000000002</v>
      </c>
      <c r="V24">
        <v>0</v>
      </c>
      <c r="W24">
        <v>743.7</v>
      </c>
      <c r="X24">
        <v>531.78</v>
      </c>
      <c r="Y24">
        <f t="shared" si="0"/>
        <v>356.20599999999996</v>
      </c>
    </row>
    <row r="25" spans="1:25" x14ac:dyDescent="0.3">
      <c r="A25" s="2">
        <v>44755</v>
      </c>
      <c r="B25" s="3">
        <v>0.58427083333333341</v>
      </c>
      <c r="C25">
        <v>0</v>
      </c>
      <c r="D25" t="s">
        <v>20</v>
      </c>
      <c r="E25">
        <v>185.08199999999999</v>
      </c>
      <c r="F25">
        <v>50.651000000000003</v>
      </c>
      <c r="G25">
        <v>184.779</v>
      </c>
      <c r="H25">
        <v>57.6</v>
      </c>
      <c r="I25">
        <v>60.5</v>
      </c>
      <c r="J25">
        <v>61.4</v>
      </c>
      <c r="K25">
        <v>6.77</v>
      </c>
      <c r="L25">
        <v>80.09</v>
      </c>
      <c r="M25">
        <v>0.03</v>
      </c>
      <c r="N25">
        <v>56.6</v>
      </c>
      <c r="O25">
        <v>37</v>
      </c>
      <c r="P25">
        <v>6.77</v>
      </c>
      <c r="Q25">
        <v>-8.8000000000000007</v>
      </c>
      <c r="R25">
        <v>37.005000000000003</v>
      </c>
      <c r="S25">
        <v>-119.6999</v>
      </c>
      <c r="T25">
        <v>159.6</v>
      </c>
      <c r="U25">
        <v>2.46</v>
      </c>
      <c r="V25">
        <v>0</v>
      </c>
      <c r="W25">
        <v>743.7</v>
      </c>
      <c r="X25">
        <v>531.78</v>
      </c>
      <c r="Y25">
        <f t="shared" si="0"/>
        <v>347.00099999999998</v>
      </c>
    </row>
    <row r="26" spans="1:25" x14ac:dyDescent="0.3">
      <c r="A26" s="2">
        <v>44755</v>
      </c>
      <c r="B26" s="3">
        <v>0.58482638888888883</v>
      </c>
      <c r="C26">
        <v>0</v>
      </c>
      <c r="D26" t="s">
        <v>20</v>
      </c>
      <c r="E26">
        <v>195.09899999999999</v>
      </c>
      <c r="F26">
        <v>50.146000000000001</v>
      </c>
      <c r="G26">
        <v>194.72499999999999</v>
      </c>
      <c r="H26">
        <v>59.8</v>
      </c>
      <c r="I26">
        <v>50</v>
      </c>
      <c r="J26">
        <v>50.7</v>
      </c>
      <c r="K26">
        <v>5.63</v>
      </c>
      <c r="L26">
        <v>84.403999999999996</v>
      </c>
      <c r="M26">
        <v>0.03</v>
      </c>
      <c r="N26">
        <v>58.7</v>
      </c>
      <c r="O26">
        <v>38</v>
      </c>
      <c r="P26">
        <v>6.72</v>
      </c>
      <c r="Q26">
        <v>-6.1</v>
      </c>
      <c r="R26">
        <v>37.004980000000003</v>
      </c>
      <c r="S26">
        <v>-119.6999</v>
      </c>
      <c r="T26">
        <v>160.80000000000001</v>
      </c>
      <c r="U26">
        <v>2.4700000000000002</v>
      </c>
      <c r="V26">
        <v>0</v>
      </c>
      <c r="W26">
        <v>743.8</v>
      </c>
      <c r="X26">
        <v>531.78</v>
      </c>
      <c r="Y26">
        <f t="shared" si="0"/>
        <v>337.05499999999995</v>
      </c>
    </row>
    <row r="27" spans="1:25" x14ac:dyDescent="0.3">
      <c r="A27" s="2">
        <v>44755</v>
      </c>
      <c r="B27" s="3">
        <v>0.58540509259259255</v>
      </c>
      <c r="C27">
        <v>0</v>
      </c>
      <c r="D27" t="s">
        <v>20</v>
      </c>
      <c r="E27">
        <v>205.05</v>
      </c>
      <c r="F27">
        <v>49.954999999999998</v>
      </c>
      <c r="G27">
        <v>203.74600000000001</v>
      </c>
      <c r="H27">
        <v>60.5</v>
      </c>
      <c r="I27">
        <v>47.3</v>
      </c>
      <c r="J27">
        <v>48</v>
      </c>
      <c r="K27">
        <v>5.34</v>
      </c>
      <c r="L27">
        <v>88.314999999999998</v>
      </c>
      <c r="M27">
        <v>0.03</v>
      </c>
      <c r="N27">
        <v>59.5</v>
      </c>
      <c r="O27">
        <v>39</v>
      </c>
      <c r="P27">
        <v>6.67</v>
      </c>
      <c r="Q27">
        <v>-3.8</v>
      </c>
      <c r="R27">
        <v>37.00497</v>
      </c>
      <c r="S27">
        <v>-119.6999</v>
      </c>
      <c r="T27">
        <v>160.19999999999999</v>
      </c>
      <c r="U27">
        <v>2.46</v>
      </c>
      <c r="V27">
        <v>0</v>
      </c>
      <c r="W27">
        <v>743.6</v>
      </c>
      <c r="X27">
        <v>531.78</v>
      </c>
      <c r="Y27">
        <f t="shared" si="0"/>
        <v>328.03399999999999</v>
      </c>
    </row>
    <row r="28" spans="1:25" x14ac:dyDescent="0.3">
      <c r="A28" s="2">
        <v>44755</v>
      </c>
      <c r="B28" s="3">
        <v>0.58608796296296295</v>
      </c>
      <c r="C28">
        <v>0</v>
      </c>
      <c r="D28" t="s">
        <v>20</v>
      </c>
      <c r="E28">
        <v>212.053</v>
      </c>
      <c r="F28">
        <v>49.853000000000002</v>
      </c>
      <c r="G28">
        <v>212.577</v>
      </c>
      <c r="H28">
        <v>77</v>
      </c>
      <c r="I28">
        <v>26</v>
      </c>
      <c r="J28">
        <v>26.4</v>
      </c>
      <c r="K28">
        <v>2.94</v>
      </c>
      <c r="L28">
        <v>92.144999999999996</v>
      </c>
      <c r="M28">
        <v>0.04</v>
      </c>
      <c r="N28">
        <v>75.599999999999994</v>
      </c>
      <c r="O28">
        <v>49</v>
      </c>
      <c r="P28">
        <v>6.54</v>
      </c>
      <c r="Q28">
        <v>3.4</v>
      </c>
      <c r="R28">
        <v>37.004939999999998</v>
      </c>
      <c r="S28">
        <v>-119.6999</v>
      </c>
      <c r="T28">
        <v>158.1</v>
      </c>
      <c r="U28">
        <v>2.41</v>
      </c>
      <c r="V28">
        <v>0</v>
      </c>
      <c r="W28">
        <v>743.6</v>
      </c>
      <c r="X28">
        <v>531.78</v>
      </c>
      <c r="Y28">
        <f t="shared" si="0"/>
        <v>319.20299999999997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88B6A-5C8B-4B73-8E3B-3B49628FBB96}">
  <dimension ref="A1:AJ27"/>
  <sheetViews>
    <sheetView topLeftCell="U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0.38349537037037035</v>
      </c>
      <c r="C2">
        <v>0</v>
      </c>
      <c r="D2" t="s">
        <v>20</v>
      </c>
      <c r="E2">
        <v>58.8</v>
      </c>
      <c r="F2">
        <v>0.25900000000000001</v>
      </c>
      <c r="G2">
        <v>56.5</v>
      </c>
      <c r="H2">
        <v>106.2</v>
      </c>
      <c r="I2">
        <v>107.3</v>
      </c>
      <c r="J2">
        <v>8.48</v>
      </c>
      <c r="K2">
        <v>0.112</v>
      </c>
      <c r="L2">
        <v>0.03</v>
      </c>
      <c r="M2">
        <v>56.8</v>
      </c>
      <c r="N2">
        <v>37</v>
      </c>
      <c r="O2">
        <v>6.89</v>
      </c>
      <c r="P2">
        <v>-18.7</v>
      </c>
      <c r="Q2">
        <v>80.382999999999996</v>
      </c>
      <c r="R2">
        <v>0.94299999999999995</v>
      </c>
      <c r="S2">
        <v>89.999989999999997</v>
      </c>
      <c r="T2">
        <v>180</v>
      </c>
      <c r="U2">
        <v>99.9</v>
      </c>
      <c r="V2">
        <v>2.91</v>
      </c>
      <c r="W2">
        <v>0</v>
      </c>
      <c r="X2">
        <v>748.1</v>
      </c>
      <c r="Y2">
        <v>515.47</v>
      </c>
      <c r="Z2">
        <f>Y2-F2</f>
        <v>515.21100000000001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0.38365740740740745</v>
      </c>
      <c r="C3">
        <v>0</v>
      </c>
      <c r="D3" t="s">
        <v>20</v>
      </c>
      <c r="E3">
        <v>58.6</v>
      </c>
      <c r="F3">
        <v>3.952</v>
      </c>
      <c r="G3">
        <v>56.4</v>
      </c>
      <c r="H3">
        <v>107.1</v>
      </c>
      <c r="I3">
        <v>108.2</v>
      </c>
      <c r="J3">
        <v>8.5500000000000007</v>
      </c>
      <c r="K3">
        <v>1.7070000000000001</v>
      </c>
      <c r="L3">
        <v>0.03</v>
      </c>
      <c r="M3">
        <v>56.6</v>
      </c>
      <c r="N3">
        <v>37</v>
      </c>
      <c r="O3">
        <v>7.54</v>
      </c>
      <c r="P3">
        <v>-54.9</v>
      </c>
      <c r="Q3">
        <v>80.367999999999995</v>
      </c>
      <c r="R3">
        <v>3.9089999999999998</v>
      </c>
      <c r="S3">
        <v>89.999989999999997</v>
      </c>
      <c r="T3">
        <v>180</v>
      </c>
      <c r="U3">
        <v>99.9</v>
      </c>
      <c r="V3">
        <v>2.92</v>
      </c>
      <c r="W3">
        <v>0</v>
      </c>
      <c r="X3">
        <v>748.1</v>
      </c>
      <c r="Y3">
        <v>515.47</v>
      </c>
      <c r="Z3">
        <f t="shared" ref="Z3:Z27" si="0">Y3-F3</f>
        <v>511.51800000000003</v>
      </c>
    </row>
    <row r="4" spans="1:36" x14ac:dyDescent="0.3">
      <c r="A4" s="2">
        <v>44783</v>
      </c>
      <c r="B4" s="3">
        <v>0.38398148148148148</v>
      </c>
      <c r="C4">
        <v>0</v>
      </c>
      <c r="D4" t="s">
        <v>20</v>
      </c>
      <c r="E4">
        <v>58.6</v>
      </c>
      <c r="F4">
        <v>5.6219999999999999</v>
      </c>
      <c r="G4">
        <v>56.3</v>
      </c>
      <c r="H4">
        <v>107.4</v>
      </c>
      <c r="I4">
        <v>108.5</v>
      </c>
      <c r="J4">
        <v>8.58</v>
      </c>
      <c r="K4">
        <v>2.4289999999999998</v>
      </c>
      <c r="L4">
        <v>0.03</v>
      </c>
      <c r="M4">
        <v>56.6</v>
      </c>
      <c r="N4">
        <v>37</v>
      </c>
      <c r="O4">
        <v>7.85</v>
      </c>
      <c r="P4">
        <v>-72.3</v>
      </c>
      <c r="Q4">
        <v>80.334999999999994</v>
      </c>
      <c r="R4">
        <v>6.9870000000000001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748.1</v>
      </c>
      <c r="Y4">
        <v>515.47</v>
      </c>
      <c r="Z4">
        <f t="shared" si="0"/>
        <v>509.84800000000001</v>
      </c>
    </row>
    <row r="5" spans="1:36" x14ac:dyDescent="0.3">
      <c r="A5" s="2">
        <v>44783</v>
      </c>
      <c r="B5" s="3">
        <v>0.38413194444444443</v>
      </c>
      <c r="C5">
        <v>0</v>
      </c>
      <c r="D5" t="s">
        <v>20</v>
      </c>
      <c r="E5">
        <v>58.6</v>
      </c>
      <c r="F5">
        <v>10.183</v>
      </c>
      <c r="G5">
        <v>56.4</v>
      </c>
      <c r="H5">
        <v>107.4</v>
      </c>
      <c r="I5">
        <v>108.6</v>
      </c>
      <c r="J5">
        <v>8.58</v>
      </c>
      <c r="K5">
        <v>4.399</v>
      </c>
      <c r="L5">
        <v>0.03</v>
      </c>
      <c r="M5">
        <v>56.6</v>
      </c>
      <c r="N5">
        <v>37</v>
      </c>
      <c r="O5">
        <v>8.01</v>
      </c>
      <c r="P5">
        <v>-81.2</v>
      </c>
      <c r="Q5">
        <v>80.325000000000003</v>
      </c>
      <c r="R5">
        <v>10.065</v>
      </c>
      <c r="S5">
        <v>89.999989999999997</v>
      </c>
      <c r="T5">
        <v>180</v>
      </c>
      <c r="U5">
        <v>99.9</v>
      </c>
      <c r="V5">
        <v>2.93</v>
      </c>
      <c r="W5">
        <v>0</v>
      </c>
      <c r="X5">
        <v>748.1</v>
      </c>
      <c r="Y5">
        <v>515.47</v>
      </c>
      <c r="Z5">
        <f t="shared" si="0"/>
        <v>505.28700000000003</v>
      </c>
    </row>
    <row r="6" spans="1:36" x14ac:dyDescent="0.3">
      <c r="A6" s="2">
        <v>44783</v>
      </c>
      <c r="B6" s="3">
        <v>0.38428240740740738</v>
      </c>
      <c r="C6">
        <v>0</v>
      </c>
      <c r="D6" t="s">
        <v>20</v>
      </c>
      <c r="E6">
        <v>58.6</v>
      </c>
      <c r="F6">
        <v>12.98</v>
      </c>
      <c r="G6">
        <v>56.4</v>
      </c>
      <c r="H6">
        <v>107.4</v>
      </c>
      <c r="I6">
        <v>108.6</v>
      </c>
      <c r="J6">
        <v>8.59</v>
      </c>
      <c r="K6">
        <v>5.6079999999999997</v>
      </c>
      <c r="L6">
        <v>0.03</v>
      </c>
      <c r="M6">
        <v>56.6</v>
      </c>
      <c r="N6">
        <v>37</v>
      </c>
      <c r="O6">
        <v>8.0399999999999991</v>
      </c>
      <c r="P6">
        <v>-83.3</v>
      </c>
      <c r="Q6">
        <v>80.314999999999998</v>
      </c>
      <c r="R6">
        <v>12.997</v>
      </c>
      <c r="S6">
        <v>89.999989999999997</v>
      </c>
      <c r="T6">
        <v>180</v>
      </c>
      <c r="U6">
        <v>99.9</v>
      </c>
      <c r="V6">
        <v>2.91</v>
      </c>
      <c r="W6">
        <v>0</v>
      </c>
      <c r="X6">
        <v>748.1</v>
      </c>
      <c r="Y6">
        <v>515.47</v>
      </c>
      <c r="Z6">
        <f t="shared" si="0"/>
        <v>502.49</v>
      </c>
    </row>
    <row r="7" spans="1:36" x14ac:dyDescent="0.3">
      <c r="A7" s="2">
        <v>44783</v>
      </c>
      <c r="B7" s="3">
        <v>0.38445601851851857</v>
      </c>
      <c r="C7">
        <v>0</v>
      </c>
      <c r="D7" t="s">
        <v>20</v>
      </c>
      <c r="E7">
        <v>58.6</v>
      </c>
      <c r="F7">
        <v>15.994</v>
      </c>
      <c r="G7">
        <v>56.4</v>
      </c>
      <c r="H7">
        <v>107.3</v>
      </c>
      <c r="I7">
        <v>108.4</v>
      </c>
      <c r="J7">
        <v>8.57</v>
      </c>
      <c r="K7">
        <v>6.91</v>
      </c>
      <c r="L7">
        <v>0.03</v>
      </c>
      <c r="M7">
        <v>56.6</v>
      </c>
      <c r="N7">
        <v>37</v>
      </c>
      <c r="O7">
        <v>8.1</v>
      </c>
      <c r="P7">
        <v>-86.6</v>
      </c>
      <c r="Q7">
        <v>80.281999999999996</v>
      </c>
      <c r="R7">
        <v>15.93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748.1</v>
      </c>
      <c r="Y7">
        <v>515.47</v>
      </c>
      <c r="Z7">
        <f t="shared" si="0"/>
        <v>499.476</v>
      </c>
    </row>
    <row r="8" spans="1:36" x14ac:dyDescent="0.3">
      <c r="A8" s="2">
        <v>44783</v>
      </c>
      <c r="B8" s="3">
        <v>0.38468750000000002</v>
      </c>
      <c r="C8">
        <v>0</v>
      </c>
      <c r="D8" t="s">
        <v>20</v>
      </c>
      <c r="E8">
        <v>58</v>
      </c>
      <c r="F8">
        <v>19.943000000000001</v>
      </c>
      <c r="G8">
        <v>56</v>
      </c>
      <c r="H8">
        <v>107.8</v>
      </c>
      <c r="I8">
        <v>109</v>
      </c>
      <c r="J8">
        <v>8.64</v>
      </c>
      <c r="K8">
        <v>8.6170000000000009</v>
      </c>
      <c r="L8">
        <v>0.02</v>
      </c>
      <c r="M8">
        <v>56.2</v>
      </c>
      <c r="N8">
        <v>37</v>
      </c>
      <c r="O8">
        <v>8.19</v>
      </c>
      <c r="P8">
        <v>-91.3</v>
      </c>
      <c r="Q8">
        <v>79.991</v>
      </c>
      <c r="R8">
        <v>19.974</v>
      </c>
      <c r="S8">
        <v>89.999989999999997</v>
      </c>
      <c r="T8">
        <v>180</v>
      </c>
      <c r="U8">
        <v>99.9</v>
      </c>
      <c r="V8">
        <v>2.93</v>
      </c>
      <c r="W8">
        <v>0</v>
      </c>
      <c r="X8">
        <v>748.1</v>
      </c>
      <c r="Y8">
        <v>515.47</v>
      </c>
      <c r="Z8">
        <f t="shared" si="0"/>
        <v>495.52700000000004</v>
      </c>
    </row>
    <row r="9" spans="1:36" x14ac:dyDescent="0.3">
      <c r="A9" s="2">
        <v>44783</v>
      </c>
      <c r="B9" s="3">
        <v>0.38489583333333338</v>
      </c>
      <c r="C9">
        <v>0</v>
      </c>
      <c r="D9" t="s">
        <v>20</v>
      </c>
      <c r="E9">
        <v>55.6</v>
      </c>
      <c r="F9">
        <v>23.419</v>
      </c>
      <c r="G9">
        <v>54.3</v>
      </c>
      <c r="H9">
        <v>117.5</v>
      </c>
      <c r="I9">
        <v>118.8</v>
      </c>
      <c r="J9">
        <v>9.51</v>
      </c>
      <c r="K9">
        <v>10.119999999999999</v>
      </c>
      <c r="L9">
        <v>0.02</v>
      </c>
      <c r="M9">
        <v>54.4</v>
      </c>
      <c r="N9">
        <v>35</v>
      </c>
      <c r="O9">
        <v>8.5</v>
      </c>
      <c r="P9">
        <v>-108.8</v>
      </c>
      <c r="Q9">
        <v>79.06</v>
      </c>
      <c r="R9">
        <v>22.931000000000001</v>
      </c>
      <c r="S9">
        <v>89.999989999999997</v>
      </c>
      <c r="T9">
        <v>180</v>
      </c>
      <c r="U9">
        <v>99.9</v>
      </c>
      <c r="V9">
        <v>2.93</v>
      </c>
      <c r="W9">
        <v>0</v>
      </c>
      <c r="X9">
        <v>748.1</v>
      </c>
      <c r="Y9">
        <v>515.47</v>
      </c>
      <c r="Z9">
        <f t="shared" si="0"/>
        <v>492.05100000000004</v>
      </c>
    </row>
    <row r="10" spans="1:36" x14ac:dyDescent="0.3">
      <c r="A10" s="2">
        <v>44783</v>
      </c>
      <c r="B10" s="3">
        <v>0.38510416666666664</v>
      </c>
      <c r="C10">
        <v>0</v>
      </c>
      <c r="D10" t="s">
        <v>20</v>
      </c>
      <c r="E10">
        <v>49.6</v>
      </c>
      <c r="F10">
        <v>26.053000000000001</v>
      </c>
      <c r="G10">
        <v>50</v>
      </c>
      <c r="H10">
        <v>128.80000000000001</v>
      </c>
      <c r="I10">
        <v>130.19999999999999</v>
      </c>
      <c r="J10">
        <v>10.73</v>
      </c>
      <c r="K10">
        <v>11.263</v>
      </c>
      <c r="L10">
        <v>0.02</v>
      </c>
      <c r="M10">
        <v>50</v>
      </c>
      <c r="N10">
        <v>32</v>
      </c>
      <c r="O10">
        <v>8.75</v>
      </c>
      <c r="P10">
        <v>-121.9</v>
      </c>
      <c r="Q10">
        <v>76.203000000000003</v>
      </c>
      <c r="R10">
        <v>26.036999999999999</v>
      </c>
      <c r="S10">
        <v>89.999989999999997</v>
      </c>
      <c r="T10">
        <v>180</v>
      </c>
      <c r="U10">
        <v>99.9</v>
      </c>
      <c r="V10">
        <v>2.93</v>
      </c>
      <c r="W10">
        <v>0</v>
      </c>
      <c r="X10">
        <v>748.1</v>
      </c>
      <c r="Y10">
        <v>515.47</v>
      </c>
      <c r="Z10">
        <f t="shared" si="0"/>
        <v>489.41700000000003</v>
      </c>
    </row>
    <row r="11" spans="1:36" x14ac:dyDescent="0.3">
      <c r="A11" s="2">
        <v>44783</v>
      </c>
      <c r="B11" s="3">
        <v>0.38524305555555555</v>
      </c>
      <c r="C11">
        <v>0</v>
      </c>
      <c r="D11" t="s">
        <v>20</v>
      </c>
      <c r="E11">
        <v>40.9</v>
      </c>
      <c r="F11">
        <v>36.334000000000003</v>
      </c>
      <c r="G11">
        <v>45</v>
      </c>
      <c r="H11">
        <v>106.2</v>
      </c>
      <c r="I11">
        <v>107.3</v>
      </c>
      <c r="J11">
        <v>9.5299999999999994</v>
      </c>
      <c r="K11">
        <v>15.721</v>
      </c>
      <c r="L11">
        <v>0.02</v>
      </c>
      <c r="M11">
        <v>44.7</v>
      </c>
      <c r="N11">
        <v>29</v>
      </c>
      <c r="O11">
        <v>8.3699999999999992</v>
      </c>
      <c r="P11">
        <v>-100</v>
      </c>
      <c r="Q11">
        <v>69.13</v>
      </c>
      <c r="R11">
        <v>35.819000000000003</v>
      </c>
      <c r="S11">
        <v>89.999989999999997</v>
      </c>
      <c r="T11">
        <v>180</v>
      </c>
      <c r="U11">
        <v>99.9</v>
      </c>
      <c r="V11">
        <v>2.93</v>
      </c>
      <c r="W11">
        <v>0</v>
      </c>
      <c r="X11">
        <v>748.1</v>
      </c>
      <c r="Y11">
        <v>515.47</v>
      </c>
      <c r="Z11">
        <f t="shared" si="0"/>
        <v>479.13600000000002</v>
      </c>
    </row>
    <row r="12" spans="1:36" x14ac:dyDescent="0.3">
      <c r="A12" s="2">
        <v>44783</v>
      </c>
      <c r="B12" s="3">
        <v>0.38565972222222222</v>
      </c>
      <c r="C12">
        <v>0</v>
      </c>
      <c r="D12" t="s">
        <v>20</v>
      </c>
      <c r="E12">
        <v>32.799999999999997</v>
      </c>
      <c r="F12">
        <v>45.917999999999999</v>
      </c>
      <c r="G12">
        <v>37.200000000000003</v>
      </c>
      <c r="H12">
        <v>76.400000000000006</v>
      </c>
      <c r="I12">
        <v>77.2</v>
      </c>
      <c r="J12">
        <v>7.05</v>
      </c>
      <c r="K12">
        <v>19.873999999999999</v>
      </c>
      <c r="L12">
        <v>0.02</v>
      </c>
      <c r="M12">
        <v>36.799999999999997</v>
      </c>
      <c r="N12">
        <v>24</v>
      </c>
      <c r="O12">
        <v>7.87</v>
      </c>
      <c r="P12">
        <v>-72.2</v>
      </c>
      <c r="Q12">
        <v>66.638000000000005</v>
      </c>
      <c r="R12">
        <v>45.975999999999999</v>
      </c>
      <c r="S12">
        <v>89.999989999999997</v>
      </c>
      <c r="T12">
        <v>180</v>
      </c>
      <c r="U12">
        <v>99.9</v>
      </c>
      <c r="V12">
        <v>2.93</v>
      </c>
      <c r="W12">
        <v>0</v>
      </c>
      <c r="X12">
        <v>748.1</v>
      </c>
      <c r="Y12">
        <v>515.47</v>
      </c>
      <c r="Z12">
        <f t="shared" si="0"/>
        <v>469.55200000000002</v>
      </c>
    </row>
    <row r="13" spans="1:36" x14ac:dyDescent="0.3">
      <c r="A13" s="2">
        <v>44783</v>
      </c>
      <c r="B13" s="3">
        <v>0.38582175925925927</v>
      </c>
      <c r="C13">
        <v>0</v>
      </c>
      <c r="D13" t="s">
        <v>20</v>
      </c>
      <c r="E13">
        <v>31.8</v>
      </c>
      <c r="F13">
        <v>55.868000000000002</v>
      </c>
      <c r="G13">
        <v>36.6</v>
      </c>
      <c r="H13">
        <v>69.5</v>
      </c>
      <c r="I13">
        <v>70.3</v>
      </c>
      <c r="J13">
        <v>6.5</v>
      </c>
      <c r="K13">
        <v>24.184000000000001</v>
      </c>
      <c r="L13">
        <v>0.02</v>
      </c>
      <c r="M13">
        <v>36.200000000000003</v>
      </c>
      <c r="N13">
        <v>24</v>
      </c>
      <c r="O13">
        <v>7.69</v>
      </c>
      <c r="P13">
        <v>-62.6</v>
      </c>
      <c r="Q13">
        <v>65.394000000000005</v>
      </c>
      <c r="R13">
        <v>55.954000000000001</v>
      </c>
      <c r="S13">
        <v>89.999989999999997</v>
      </c>
      <c r="T13">
        <v>180</v>
      </c>
      <c r="U13">
        <v>99.9</v>
      </c>
      <c r="V13">
        <v>2.93</v>
      </c>
      <c r="W13">
        <v>0</v>
      </c>
      <c r="X13">
        <v>748.1</v>
      </c>
      <c r="Y13">
        <v>515.47</v>
      </c>
      <c r="Z13">
        <f t="shared" si="0"/>
        <v>459.60200000000003</v>
      </c>
    </row>
    <row r="14" spans="1:36" x14ac:dyDescent="0.3">
      <c r="A14" s="2">
        <v>44783</v>
      </c>
      <c r="B14" s="3">
        <v>0.38608796296296299</v>
      </c>
      <c r="C14">
        <v>0</v>
      </c>
      <c r="D14" t="s">
        <v>20</v>
      </c>
      <c r="E14">
        <v>31.3</v>
      </c>
      <c r="F14">
        <v>65.724000000000004</v>
      </c>
      <c r="G14">
        <v>37.700000000000003</v>
      </c>
      <c r="H14">
        <v>66.400000000000006</v>
      </c>
      <c r="I14">
        <v>67.099999999999994</v>
      </c>
      <c r="J14">
        <v>6.47</v>
      </c>
      <c r="K14">
        <v>28.460999999999999</v>
      </c>
      <c r="L14">
        <v>0.02</v>
      </c>
      <c r="M14">
        <v>37.200000000000003</v>
      </c>
      <c r="N14">
        <v>24</v>
      </c>
      <c r="O14">
        <v>7.58</v>
      </c>
      <c r="P14">
        <v>-56.5</v>
      </c>
      <c r="Q14">
        <v>61.899000000000001</v>
      </c>
      <c r="R14">
        <v>66.106999999999999</v>
      </c>
      <c r="S14">
        <v>89.999989999999997</v>
      </c>
      <c r="T14">
        <v>180</v>
      </c>
      <c r="U14">
        <v>99.9</v>
      </c>
      <c r="V14">
        <v>2.93</v>
      </c>
      <c r="W14">
        <v>0</v>
      </c>
      <c r="X14">
        <v>748.2</v>
      </c>
      <c r="Y14">
        <v>515.47</v>
      </c>
      <c r="Z14">
        <f t="shared" si="0"/>
        <v>449.74600000000004</v>
      </c>
    </row>
    <row r="15" spans="1:36" x14ac:dyDescent="0.3">
      <c r="A15" s="2">
        <v>44783</v>
      </c>
      <c r="B15" s="3">
        <v>0.38645833333333335</v>
      </c>
      <c r="C15">
        <v>0</v>
      </c>
      <c r="D15" t="s">
        <v>20</v>
      </c>
      <c r="E15">
        <v>33.200000000000003</v>
      </c>
      <c r="F15">
        <v>76.468000000000004</v>
      </c>
      <c r="G15">
        <v>41.8</v>
      </c>
      <c r="H15">
        <v>66.3</v>
      </c>
      <c r="I15">
        <v>67</v>
      </c>
      <c r="J15">
        <v>6.69</v>
      </c>
      <c r="K15">
        <v>33.122999999999998</v>
      </c>
      <c r="L15">
        <v>0.02</v>
      </c>
      <c r="M15">
        <v>41.1</v>
      </c>
      <c r="N15">
        <v>27</v>
      </c>
      <c r="O15">
        <v>7.39</v>
      </c>
      <c r="P15">
        <v>-45.9</v>
      </c>
      <c r="Q15">
        <v>58.863</v>
      </c>
      <c r="R15">
        <v>76.058999999999997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748.1</v>
      </c>
      <c r="Y15">
        <v>515.47</v>
      </c>
      <c r="Z15">
        <f t="shared" si="0"/>
        <v>439.00200000000001</v>
      </c>
    </row>
    <row r="16" spans="1:36" x14ac:dyDescent="0.3">
      <c r="A16" s="2">
        <v>44783</v>
      </c>
      <c r="B16" s="3">
        <v>0.38662037037037034</v>
      </c>
      <c r="C16">
        <v>0</v>
      </c>
      <c r="D16" t="s">
        <v>20</v>
      </c>
      <c r="E16">
        <v>34.700000000000003</v>
      </c>
      <c r="F16">
        <v>86.364000000000004</v>
      </c>
      <c r="G16">
        <v>44.5</v>
      </c>
      <c r="H16">
        <v>64.7</v>
      </c>
      <c r="I16">
        <v>65.400000000000006</v>
      </c>
      <c r="J16">
        <v>6.65</v>
      </c>
      <c r="K16">
        <v>37.414000000000001</v>
      </c>
      <c r="L16">
        <v>0.02</v>
      </c>
      <c r="M16">
        <v>43.8</v>
      </c>
      <c r="N16">
        <v>28</v>
      </c>
      <c r="O16">
        <v>7.33</v>
      </c>
      <c r="P16">
        <v>-42.6</v>
      </c>
      <c r="Q16">
        <v>57.332999999999998</v>
      </c>
      <c r="R16">
        <v>85.918999999999997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748.1</v>
      </c>
      <c r="Y16">
        <v>515.47</v>
      </c>
      <c r="Z16">
        <f t="shared" si="0"/>
        <v>429.10599999999999</v>
      </c>
    </row>
    <row r="17" spans="1:26" x14ac:dyDescent="0.3">
      <c r="A17" s="2">
        <v>44783</v>
      </c>
      <c r="B17" s="3">
        <v>0.38685185185185184</v>
      </c>
      <c r="C17">
        <v>0</v>
      </c>
      <c r="D17" t="s">
        <v>20</v>
      </c>
      <c r="E17">
        <v>36.200000000000003</v>
      </c>
      <c r="F17">
        <v>95.799000000000007</v>
      </c>
      <c r="G17">
        <v>47.5</v>
      </c>
      <c r="H17">
        <v>63</v>
      </c>
      <c r="I17">
        <v>63.7</v>
      </c>
      <c r="J17">
        <v>6.6</v>
      </c>
      <c r="K17">
        <v>41.506</v>
      </c>
      <c r="L17">
        <v>0.02</v>
      </c>
      <c r="M17">
        <v>46.7</v>
      </c>
      <c r="N17">
        <v>30</v>
      </c>
      <c r="O17">
        <v>7.23</v>
      </c>
      <c r="P17">
        <v>-37</v>
      </c>
      <c r="Q17">
        <v>55.826999999999998</v>
      </c>
      <c r="R17">
        <v>95.933000000000007</v>
      </c>
      <c r="S17">
        <v>89.999989999999997</v>
      </c>
      <c r="T17">
        <v>180</v>
      </c>
      <c r="U17">
        <v>99.9</v>
      </c>
      <c r="V17">
        <v>2.92</v>
      </c>
      <c r="W17">
        <v>0</v>
      </c>
      <c r="X17">
        <v>748.1</v>
      </c>
      <c r="Y17">
        <v>515.47</v>
      </c>
      <c r="Z17">
        <f t="shared" si="0"/>
        <v>419.67100000000005</v>
      </c>
    </row>
    <row r="18" spans="1:26" x14ac:dyDescent="0.3">
      <c r="A18" s="2">
        <v>44783</v>
      </c>
      <c r="B18" s="3">
        <v>0.38722222222222219</v>
      </c>
      <c r="C18">
        <v>0</v>
      </c>
      <c r="D18" t="s">
        <v>20</v>
      </c>
      <c r="E18">
        <v>36.6</v>
      </c>
      <c r="F18">
        <v>105.11799999999999</v>
      </c>
      <c r="G18">
        <v>48.3</v>
      </c>
      <c r="H18">
        <v>63.9</v>
      </c>
      <c r="I18">
        <v>64.599999999999994</v>
      </c>
      <c r="J18">
        <v>6.73</v>
      </c>
      <c r="K18">
        <v>45.545999999999999</v>
      </c>
      <c r="L18">
        <v>0.02</v>
      </c>
      <c r="M18">
        <v>47.5</v>
      </c>
      <c r="N18">
        <v>31</v>
      </c>
      <c r="O18">
        <v>7.11</v>
      </c>
      <c r="P18">
        <v>-31.1</v>
      </c>
      <c r="Q18">
        <v>55.35</v>
      </c>
      <c r="R18">
        <v>105.919</v>
      </c>
      <c r="S18">
        <v>89.999989999999997</v>
      </c>
      <c r="T18">
        <v>180</v>
      </c>
      <c r="U18">
        <v>99.9</v>
      </c>
      <c r="V18">
        <v>2.91</v>
      </c>
      <c r="W18">
        <v>0</v>
      </c>
      <c r="X18">
        <v>748.1</v>
      </c>
      <c r="Y18">
        <v>515.47</v>
      </c>
      <c r="Z18">
        <f t="shared" si="0"/>
        <v>410.35200000000003</v>
      </c>
    </row>
    <row r="19" spans="1:26" x14ac:dyDescent="0.3">
      <c r="A19" s="2">
        <v>44783</v>
      </c>
      <c r="B19" s="3">
        <v>0.38754629629629633</v>
      </c>
      <c r="C19">
        <v>0</v>
      </c>
      <c r="D19" t="s">
        <v>20</v>
      </c>
      <c r="E19">
        <v>36.9</v>
      </c>
      <c r="F19">
        <v>115.998</v>
      </c>
      <c r="G19">
        <v>49.1</v>
      </c>
      <c r="H19">
        <v>64.099999999999994</v>
      </c>
      <c r="I19">
        <v>64.8</v>
      </c>
      <c r="J19">
        <v>6.8</v>
      </c>
      <c r="K19">
        <v>50.262</v>
      </c>
      <c r="L19">
        <v>0.02</v>
      </c>
      <c r="M19">
        <v>48.2</v>
      </c>
      <c r="N19">
        <v>31</v>
      </c>
      <c r="O19">
        <v>7.06</v>
      </c>
      <c r="P19">
        <v>-28</v>
      </c>
      <c r="Q19">
        <v>54.819000000000003</v>
      </c>
      <c r="R19">
        <v>116.09099999999999</v>
      </c>
      <c r="S19">
        <v>89.999989999999997</v>
      </c>
      <c r="T19">
        <v>180</v>
      </c>
      <c r="U19">
        <v>99.9</v>
      </c>
      <c r="V19">
        <v>2.92</v>
      </c>
      <c r="W19">
        <v>0</v>
      </c>
      <c r="X19">
        <v>748.1</v>
      </c>
      <c r="Y19">
        <v>515.47</v>
      </c>
      <c r="Z19">
        <f t="shared" si="0"/>
        <v>399.47200000000004</v>
      </c>
    </row>
    <row r="20" spans="1:26" x14ac:dyDescent="0.3">
      <c r="A20" s="2">
        <v>44783</v>
      </c>
      <c r="B20" s="3">
        <v>0.38770833333333332</v>
      </c>
      <c r="C20">
        <v>0</v>
      </c>
      <c r="D20" t="s">
        <v>20</v>
      </c>
      <c r="E20">
        <v>36.9</v>
      </c>
      <c r="F20">
        <v>125.89100000000001</v>
      </c>
      <c r="G20">
        <v>49.4</v>
      </c>
      <c r="H20">
        <v>64.2</v>
      </c>
      <c r="I20">
        <v>64.900000000000006</v>
      </c>
      <c r="J20">
        <v>6.85</v>
      </c>
      <c r="K20">
        <v>54.551000000000002</v>
      </c>
      <c r="L20">
        <v>0.02</v>
      </c>
      <c r="M20">
        <v>48.5</v>
      </c>
      <c r="N20">
        <v>32</v>
      </c>
      <c r="O20">
        <v>7.03</v>
      </c>
      <c r="P20">
        <v>-26.6</v>
      </c>
      <c r="Q20">
        <v>54.383000000000003</v>
      </c>
      <c r="R20">
        <v>125.985</v>
      </c>
      <c r="S20">
        <v>89.999989999999997</v>
      </c>
      <c r="T20">
        <v>180</v>
      </c>
      <c r="U20">
        <v>99.9</v>
      </c>
      <c r="V20">
        <v>2.92</v>
      </c>
      <c r="W20">
        <v>0</v>
      </c>
      <c r="X20">
        <v>748.1</v>
      </c>
      <c r="Y20">
        <v>515.47</v>
      </c>
      <c r="Z20">
        <f t="shared" si="0"/>
        <v>389.57900000000001</v>
      </c>
    </row>
    <row r="21" spans="1:26" x14ac:dyDescent="0.3">
      <c r="A21" s="2">
        <v>44783</v>
      </c>
      <c r="B21" s="3">
        <v>0.38806712962962964</v>
      </c>
      <c r="C21">
        <v>0</v>
      </c>
      <c r="D21" t="s">
        <v>20</v>
      </c>
      <c r="E21">
        <v>37.1</v>
      </c>
      <c r="F21">
        <v>135.81100000000001</v>
      </c>
      <c r="G21">
        <v>50.2</v>
      </c>
      <c r="H21">
        <v>63.4</v>
      </c>
      <c r="I21">
        <v>64.099999999999994</v>
      </c>
      <c r="J21">
        <v>6.83</v>
      </c>
      <c r="K21">
        <v>58.853000000000002</v>
      </c>
      <c r="L21">
        <v>0.02</v>
      </c>
      <c r="M21">
        <v>49.3</v>
      </c>
      <c r="N21">
        <v>32</v>
      </c>
      <c r="O21">
        <v>6.97</v>
      </c>
      <c r="P21">
        <v>-23.5</v>
      </c>
      <c r="Q21">
        <v>53.661999999999999</v>
      </c>
      <c r="R21">
        <v>135.678</v>
      </c>
      <c r="S21">
        <v>89.999989999999997</v>
      </c>
      <c r="T21">
        <v>180</v>
      </c>
      <c r="U21">
        <v>99.9</v>
      </c>
      <c r="V21">
        <v>2.93</v>
      </c>
      <c r="W21">
        <v>0</v>
      </c>
      <c r="X21">
        <v>748.1</v>
      </c>
      <c r="Y21">
        <v>515.47</v>
      </c>
      <c r="Z21">
        <f t="shared" si="0"/>
        <v>379.65899999999999</v>
      </c>
    </row>
    <row r="22" spans="1:26" x14ac:dyDescent="0.3">
      <c r="A22" s="2">
        <v>44783</v>
      </c>
      <c r="B22" s="3">
        <v>0.38829861111111108</v>
      </c>
      <c r="C22">
        <v>0</v>
      </c>
      <c r="D22" t="s">
        <v>20</v>
      </c>
      <c r="E22">
        <v>37</v>
      </c>
      <c r="F22">
        <v>145.571</v>
      </c>
      <c r="G22">
        <v>50.5</v>
      </c>
      <c r="H22">
        <v>63.2</v>
      </c>
      <c r="I22">
        <v>63.9</v>
      </c>
      <c r="J22">
        <v>6.86</v>
      </c>
      <c r="K22">
        <v>63.085000000000001</v>
      </c>
      <c r="L22">
        <v>0.02</v>
      </c>
      <c r="M22">
        <v>49.6</v>
      </c>
      <c r="N22">
        <v>32</v>
      </c>
      <c r="O22">
        <v>6.94</v>
      </c>
      <c r="P22">
        <v>-21.9</v>
      </c>
      <c r="Q22">
        <v>53.045000000000002</v>
      </c>
      <c r="R22">
        <v>145.94900000000001</v>
      </c>
      <c r="S22">
        <v>89.999989999999997</v>
      </c>
      <c r="T22">
        <v>180</v>
      </c>
      <c r="U22">
        <v>99.9</v>
      </c>
      <c r="V22">
        <v>2.92</v>
      </c>
      <c r="W22">
        <v>0</v>
      </c>
      <c r="X22">
        <v>748.1</v>
      </c>
      <c r="Y22">
        <v>515.47</v>
      </c>
      <c r="Z22">
        <f t="shared" si="0"/>
        <v>369.899</v>
      </c>
    </row>
    <row r="23" spans="1:26" x14ac:dyDescent="0.3">
      <c r="A23" s="2">
        <v>44783</v>
      </c>
      <c r="B23" s="3">
        <v>0.38855324074074077</v>
      </c>
      <c r="C23">
        <v>0</v>
      </c>
      <c r="D23" t="s">
        <v>20</v>
      </c>
      <c r="E23">
        <v>38.700000000000003</v>
      </c>
      <c r="F23">
        <v>155.376</v>
      </c>
      <c r="G23">
        <v>53.7</v>
      </c>
      <c r="H23">
        <v>59.8</v>
      </c>
      <c r="I23">
        <v>60.5</v>
      </c>
      <c r="J23">
        <v>6.58</v>
      </c>
      <c r="K23">
        <v>67.338999999999999</v>
      </c>
      <c r="L23">
        <v>0.02</v>
      </c>
      <c r="M23">
        <v>52.7</v>
      </c>
      <c r="N23">
        <v>34</v>
      </c>
      <c r="O23">
        <v>6.91</v>
      </c>
      <c r="P23">
        <v>-20</v>
      </c>
      <c r="Q23">
        <v>51.936999999999998</v>
      </c>
      <c r="R23">
        <v>155.89500000000001</v>
      </c>
      <c r="S23">
        <v>89.999989999999997</v>
      </c>
      <c r="T23">
        <v>180</v>
      </c>
      <c r="U23">
        <v>99.9</v>
      </c>
      <c r="V23">
        <v>2.92</v>
      </c>
      <c r="W23">
        <v>0</v>
      </c>
      <c r="X23">
        <v>748.1</v>
      </c>
      <c r="Y23">
        <v>515.47</v>
      </c>
      <c r="Z23">
        <f t="shared" si="0"/>
        <v>360.09400000000005</v>
      </c>
    </row>
    <row r="24" spans="1:26" x14ac:dyDescent="0.3">
      <c r="A24" s="2">
        <v>44783</v>
      </c>
      <c r="B24" s="3">
        <v>0.3888773148148148</v>
      </c>
      <c r="C24">
        <v>0</v>
      </c>
      <c r="D24" t="s">
        <v>20</v>
      </c>
      <c r="E24">
        <v>39.9</v>
      </c>
      <c r="F24">
        <v>165.92</v>
      </c>
      <c r="G24">
        <v>55.9</v>
      </c>
      <c r="H24">
        <v>52</v>
      </c>
      <c r="I24">
        <v>52.6</v>
      </c>
      <c r="J24">
        <v>5.77</v>
      </c>
      <c r="K24">
        <v>71.912000000000006</v>
      </c>
      <c r="L24">
        <v>0.02</v>
      </c>
      <c r="M24">
        <v>54.9</v>
      </c>
      <c r="N24">
        <v>36</v>
      </c>
      <c r="O24">
        <v>6.84</v>
      </c>
      <c r="P24">
        <v>-16.7</v>
      </c>
      <c r="Q24">
        <v>51.296999999999997</v>
      </c>
      <c r="R24">
        <v>165.88499999999999</v>
      </c>
      <c r="S24">
        <v>89.999989999999997</v>
      </c>
      <c r="T24">
        <v>180</v>
      </c>
      <c r="U24">
        <v>99.9</v>
      </c>
      <c r="V24">
        <v>2.93</v>
      </c>
      <c r="W24">
        <v>0</v>
      </c>
      <c r="X24">
        <v>748.1</v>
      </c>
      <c r="Y24">
        <v>515.47</v>
      </c>
      <c r="Z24">
        <f t="shared" si="0"/>
        <v>349.55000000000007</v>
      </c>
    </row>
    <row r="25" spans="1:26" x14ac:dyDescent="0.3">
      <c r="A25" s="2">
        <v>44783</v>
      </c>
      <c r="B25" s="3">
        <v>0.38902777777777775</v>
      </c>
      <c r="C25">
        <v>0</v>
      </c>
      <c r="D25" t="s">
        <v>20</v>
      </c>
      <c r="E25">
        <v>40.700000000000003</v>
      </c>
      <c r="F25">
        <v>175.28</v>
      </c>
      <c r="G25">
        <v>57.3</v>
      </c>
      <c r="H25">
        <v>49.2</v>
      </c>
      <c r="I25">
        <v>49.7</v>
      </c>
      <c r="J25">
        <v>5.49</v>
      </c>
      <c r="K25">
        <v>75.971000000000004</v>
      </c>
      <c r="L25">
        <v>0.03</v>
      </c>
      <c r="M25">
        <v>56.3</v>
      </c>
      <c r="N25">
        <v>37</v>
      </c>
      <c r="O25">
        <v>6.81</v>
      </c>
      <c r="P25">
        <v>-15</v>
      </c>
      <c r="Q25">
        <v>50.875</v>
      </c>
      <c r="R25">
        <v>176.14099999999999</v>
      </c>
      <c r="S25">
        <v>89.999989999999997</v>
      </c>
      <c r="T25">
        <v>180</v>
      </c>
      <c r="U25">
        <v>99.9</v>
      </c>
      <c r="V25">
        <v>2.92</v>
      </c>
      <c r="W25">
        <v>0</v>
      </c>
      <c r="X25">
        <v>748.1</v>
      </c>
      <c r="Y25">
        <v>515.47</v>
      </c>
      <c r="Z25">
        <f t="shared" si="0"/>
        <v>340.19000000000005</v>
      </c>
    </row>
    <row r="26" spans="1:26" x14ac:dyDescent="0.3">
      <c r="A26" s="2">
        <v>44783</v>
      </c>
      <c r="B26" s="3">
        <v>0.38936342592592593</v>
      </c>
      <c r="C26">
        <v>0</v>
      </c>
      <c r="D26" t="s">
        <v>20</v>
      </c>
      <c r="E26">
        <v>41.7</v>
      </c>
      <c r="F26">
        <v>185.87299999999999</v>
      </c>
      <c r="G26">
        <v>59.1</v>
      </c>
      <c r="H26">
        <v>41.2</v>
      </c>
      <c r="I26">
        <v>41.6</v>
      </c>
      <c r="J26">
        <v>4.62</v>
      </c>
      <c r="K26">
        <v>80.564999999999998</v>
      </c>
      <c r="L26">
        <v>0.03</v>
      </c>
      <c r="M26">
        <v>58.1</v>
      </c>
      <c r="N26">
        <v>38</v>
      </c>
      <c r="O26">
        <v>6.74</v>
      </c>
      <c r="P26">
        <v>-11</v>
      </c>
      <c r="Q26">
        <v>50.451000000000001</v>
      </c>
      <c r="R26">
        <v>185.84200000000001</v>
      </c>
      <c r="S26">
        <v>89.999989999999997</v>
      </c>
      <c r="T26">
        <v>180</v>
      </c>
      <c r="U26">
        <v>99.9</v>
      </c>
      <c r="V26">
        <v>2.92</v>
      </c>
      <c r="W26">
        <v>0</v>
      </c>
      <c r="X26">
        <v>748.1</v>
      </c>
      <c r="Y26">
        <v>515.47</v>
      </c>
      <c r="Z26">
        <f t="shared" si="0"/>
        <v>329.59700000000004</v>
      </c>
    </row>
    <row r="27" spans="1:26" x14ac:dyDescent="0.3">
      <c r="A27" s="2">
        <v>44783</v>
      </c>
      <c r="B27" s="3">
        <v>0.38991898148148146</v>
      </c>
      <c r="C27">
        <v>0</v>
      </c>
      <c r="D27" t="s">
        <v>20</v>
      </c>
      <c r="E27">
        <v>44.7</v>
      </c>
      <c r="F27">
        <v>193.798</v>
      </c>
      <c r="G27">
        <v>63.3</v>
      </c>
      <c r="H27">
        <v>31.6</v>
      </c>
      <c r="I27">
        <v>32</v>
      </c>
      <c r="J27">
        <v>3.55</v>
      </c>
      <c r="K27">
        <v>84.001000000000005</v>
      </c>
      <c r="L27">
        <v>0.03</v>
      </c>
      <c r="M27">
        <v>62.2</v>
      </c>
      <c r="N27">
        <v>40</v>
      </c>
      <c r="O27">
        <v>6.59</v>
      </c>
      <c r="P27">
        <v>-3.4</v>
      </c>
      <c r="Q27">
        <v>50.399000000000001</v>
      </c>
      <c r="R27">
        <v>193.124</v>
      </c>
      <c r="S27">
        <v>89.999989999999997</v>
      </c>
      <c r="T27">
        <v>180</v>
      </c>
      <c r="U27">
        <v>99.9</v>
      </c>
      <c r="V27">
        <v>2.93</v>
      </c>
      <c r="W27">
        <v>0</v>
      </c>
      <c r="X27">
        <v>748.1</v>
      </c>
      <c r="Y27">
        <v>515.47</v>
      </c>
      <c r="Z27">
        <f t="shared" si="0"/>
        <v>321.67200000000003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163E-826C-4D80-A79E-E9C925277406}">
  <dimension ref="A1:AJ28"/>
  <sheetViews>
    <sheetView topLeftCell="V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0.52184027777777775</v>
      </c>
      <c r="C2">
        <v>0</v>
      </c>
      <c r="D2" t="s">
        <v>20</v>
      </c>
      <c r="E2">
        <v>57.8</v>
      </c>
      <c r="F2">
        <v>0.72499999999999998</v>
      </c>
      <c r="G2">
        <v>56.3</v>
      </c>
      <c r="H2">
        <v>109.6</v>
      </c>
      <c r="I2">
        <v>111.4</v>
      </c>
      <c r="J2">
        <v>8.86</v>
      </c>
      <c r="K2">
        <v>0.313</v>
      </c>
      <c r="L2">
        <v>0.02</v>
      </c>
      <c r="M2">
        <v>56.4</v>
      </c>
      <c r="N2">
        <v>37</v>
      </c>
      <c r="O2">
        <v>3.95</v>
      </c>
      <c r="P2">
        <v>162.1</v>
      </c>
      <c r="Q2">
        <v>79.195999999999998</v>
      </c>
      <c r="R2">
        <v>0.69499999999999995</v>
      </c>
      <c r="S2">
        <v>89.999989999999997</v>
      </c>
      <c r="T2">
        <v>180</v>
      </c>
      <c r="U2">
        <v>99.9</v>
      </c>
      <c r="V2">
        <v>2.73</v>
      </c>
      <c r="W2">
        <v>0</v>
      </c>
      <c r="X2">
        <v>745.1</v>
      </c>
      <c r="Y2">
        <v>519.51</v>
      </c>
      <c r="Z2">
        <f>Y2-R2</f>
        <v>518.81499999999994</v>
      </c>
      <c r="AA2">
        <v>277.48099999999999</v>
      </c>
    </row>
    <row r="3" spans="1:36" x14ac:dyDescent="0.3">
      <c r="A3" s="2">
        <v>44818</v>
      </c>
      <c r="B3" s="3">
        <v>0.52193287037037039</v>
      </c>
      <c r="C3">
        <v>0</v>
      </c>
      <c r="D3" t="s">
        <v>20</v>
      </c>
      <c r="E3">
        <v>57.8</v>
      </c>
      <c r="F3">
        <v>0.83399999999999996</v>
      </c>
      <c r="G3">
        <v>56.4</v>
      </c>
      <c r="H3">
        <v>109.7</v>
      </c>
      <c r="I3">
        <v>111.5</v>
      </c>
      <c r="J3">
        <v>8.8699999999999992</v>
      </c>
      <c r="K3">
        <v>0.36099999999999999</v>
      </c>
      <c r="L3">
        <v>0.03</v>
      </c>
      <c r="M3">
        <v>56.5</v>
      </c>
      <c r="N3">
        <v>37</v>
      </c>
      <c r="O3">
        <v>3.8</v>
      </c>
      <c r="P3">
        <v>170.6</v>
      </c>
      <c r="Q3">
        <v>79.113</v>
      </c>
      <c r="R3">
        <v>0.98599999999999999</v>
      </c>
      <c r="S3">
        <v>89.999989999999997</v>
      </c>
      <c r="T3">
        <v>180</v>
      </c>
      <c r="U3">
        <v>99.9</v>
      </c>
      <c r="V3">
        <v>2.71</v>
      </c>
      <c r="W3">
        <v>0</v>
      </c>
      <c r="X3">
        <v>745</v>
      </c>
      <c r="Y3">
        <v>519.51</v>
      </c>
      <c r="Z3">
        <f t="shared" ref="Z3:Z28" si="0">Y3-R3</f>
        <v>518.524</v>
      </c>
    </row>
    <row r="4" spans="1:36" x14ac:dyDescent="0.3">
      <c r="A4" s="2">
        <v>44818</v>
      </c>
      <c r="B4" s="3">
        <v>0.52233796296296298</v>
      </c>
      <c r="C4">
        <v>0</v>
      </c>
      <c r="D4" t="s">
        <v>20</v>
      </c>
      <c r="E4">
        <v>57.6</v>
      </c>
      <c r="F4">
        <v>3.9929999999999999</v>
      </c>
      <c r="G4">
        <v>56.3</v>
      </c>
      <c r="H4">
        <v>110</v>
      </c>
      <c r="I4">
        <v>111.8</v>
      </c>
      <c r="J4">
        <v>8.91</v>
      </c>
      <c r="K4">
        <v>1.7250000000000001</v>
      </c>
      <c r="L4">
        <v>0.02</v>
      </c>
      <c r="M4">
        <v>56.4</v>
      </c>
      <c r="N4">
        <v>37</v>
      </c>
      <c r="O4">
        <v>3.55</v>
      </c>
      <c r="P4">
        <v>184.6</v>
      </c>
      <c r="Q4">
        <v>78.998999999999995</v>
      </c>
      <c r="R4">
        <v>3.9580000000000002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745.1</v>
      </c>
      <c r="Y4">
        <v>519.51</v>
      </c>
      <c r="Z4">
        <f t="shared" si="0"/>
        <v>515.55200000000002</v>
      </c>
    </row>
    <row r="5" spans="1:36" x14ac:dyDescent="0.3">
      <c r="A5" s="2">
        <v>44818</v>
      </c>
      <c r="B5" s="3">
        <v>0.52249999999999996</v>
      </c>
      <c r="C5">
        <v>0</v>
      </c>
      <c r="D5" t="s">
        <v>20</v>
      </c>
      <c r="E5">
        <v>57.5</v>
      </c>
      <c r="F5">
        <v>6.9790000000000001</v>
      </c>
      <c r="G5">
        <v>56.3</v>
      </c>
      <c r="H5">
        <v>109.7</v>
      </c>
      <c r="I5">
        <v>111.5</v>
      </c>
      <c r="J5">
        <v>8.9</v>
      </c>
      <c r="K5">
        <v>3.016</v>
      </c>
      <c r="L5">
        <v>0.03</v>
      </c>
      <c r="M5">
        <v>56.4</v>
      </c>
      <c r="N5">
        <v>37</v>
      </c>
      <c r="O5">
        <v>3.54</v>
      </c>
      <c r="P5">
        <v>185.3</v>
      </c>
      <c r="Q5">
        <v>78.772999999999996</v>
      </c>
      <c r="R5">
        <v>6.9779999999999998</v>
      </c>
      <c r="S5">
        <v>89.999989999999997</v>
      </c>
      <c r="T5">
        <v>180</v>
      </c>
      <c r="U5">
        <v>99.9</v>
      </c>
      <c r="V5">
        <v>2.7</v>
      </c>
      <c r="W5">
        <v>0</v>
      </c>
      <c r="X5">
        <v>745.1</v>
      </c>
      <c r="Y5">
        <v>519.51</v>
      </c>
      <c r="Z5">
        <f t="shared" si="0"/>
        <v>512.53200000000004</v>
      </c>
    </row>
    <row r="6" spans="1:36" x14ac:dyDescent="0.3">
      <c r="A6" s="2">
        <v>44818</v>
      </c>
      <c r="B6" s="3">
        <v>0.52281250000000001</v>
      </c>
      <c r="C6">
        <v>0</v>
      </c>
      <c r="D6" t="s">
        <v>20</v>
      </c>
      <c r="E6">
        <v>56.7</v>
      </c>
      <c r="F6">
        <v>8.6999999999999993</v>
      </c>
      <c r="G6">
        <v>55.8</v>
      </c>
      <c r="H6">
        <v>108.6</v>
      </c>
      <c r="I6">
        <v>110.4</v>
      </c>
      <c r="J6">
        <v>8.84</v>
      </c>
      <c r="K6">
        <v>3.76</v>
      </c>
      <c r="L6">
        <v>0.02</v>
      </c>
      <c r="M6">
        <v>55.8</v>
      </c>
      <c r="N6">
        <v>36</v>
      </c>
      <c r="O6">
        <v>3.33</v>
      </c>
      <c r="P6">
        <v>197</v>
      </c>
      <c r="Q6">
        <v>78.408000000000001</v>
      </c>
      <c r="R6">
        <v>9.9640000000000004</v>
      </c>
      <c r="S6">
        <v>89.999989999999997</v>
      </c>
      <c r="T6">
        <v>180</v>
      </c>
      <c r="U6">
        <v>99.9</v>
      </c>
      <c r="V6">
        <v>2.73</v>
      </c>
      <c r="W6">
        <v>0</v>
      </c>
      <c r="X6">
        <v>745.1</v>
      </c>
      <c r="Y6">
        <v>519.51</v>
      </c>
      <c r="Z6">
        <f t="shared" si="0"/>
        <v>509.54599999999999</v>
      </c>
    </row>
    <row r="7" spans="1:36" x14ac:dyDescent="0.3">
      <c r="A7" s="2">
        <v>44818</v>
      </c>
      <c r="B7" s="3">
        <v>0.5230555555555555</v>
      </c>
      <c r="C7">
        <v>0</v>
      </c>
      <c r="D7" t="s">
        <v>20</v>
      </c>
      <c r="E7">
        <v>56.2</v>
      </c>
      <c r="F7">
        <v>13.045999999999999</v>
      </c>
      <c r="G7">
        <v>55.4</v>
      </c>
      <c r="H7">
        <v>107.6</v>
      </c>
      <c r="I7">
        <v>109.4</v>
      </c>
      <c r="J7">
        <v>8.7899999999999991</v>
      </c>
      <c r="K7">
        <v>5.6379999999999999</v>
      </c>
      <c r="L7">
        <v>0.02</v>
      </c>
      <c r="M7">
        <v>55.5</v>
      </c>
      <c r="N7">
        <v>36</v>
      </c>
      <c r="O7">
        <v>3.35</v>
      </c>
      <c r="P7">
        <v>195.8</v>
      </c>
      <c r="Q7">
        <v>78.126999999999995</v>
      </c>
      <c r="R7">
        <v>13.016</v>
      </c>
      <c r="S7">
        <v>89.999989999999997</v>
      </c>
      <c r="T7">
        <v>180</v>
      </c>
      <c r="U7">
        <v>99.9</v>
      </c>
      <c r="V7">
        <v>2.73</v>
      </c>
      <c r="W7">
        <v>0</v>
      </c>
      <c r="X7">
        <v>745.1</v>
      </c>
      <c r="Y7">
        <v>519.51</v>
      </c>
      <c r="Z7">
        <f t="shared" si="0"/>
        <v>506.49399999999997</v>
      </c>
    </row>
    <row r="8" spans="1:36" x14ac:dyDescent="0.3">
      <c r="A8" s="2">
        <v>44818</v>
      </c>
      <c r="B8" s="3">
        <v>0.52318287037037037</v>
      </c>
      <c r="C8">
        <v>0</v>
      </c>
      <c r="D8" t="s">
        <v>20</v>
      </c>
      <c r="E8">
        <v>55.6</v>
      </c>
      <c r="F8">
        <v>15.988</v>
      </c>
      <c r="G8">
        <v>55.1</v>
      </c>
      <c r="H8">
        <v>106.7</v>
      </c>
      <c r="I8">
        <v>108.5</v>
      </c>
      <c r="J8">
        <v>8.74</v>
      </c>
      <c r="K8">
        <v>6.91</v>
      </c>
      <c r="L8">
        <v>0.02</v>
      </c>
      <c r="M8">
        <v>55.2</v>
      </c>
      <c r="N8">
        <v>36</v>
      </c>
      <c r="O8">
        <v>3.31</v>
      </c>
      <c r="P8">
        <v>198</v>
      </c>
      <c r="Q8">
        <v>77.808000000000007</v>
      </c>
      <c r="R8">
        <v>15.993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745.1</v>
      </c>
      <c r="Y8">
        <v>519.51</v>
      </c>
      <c r="Z8">
        <f t="shared" si="0"/>
        <v>503.517</v>
      </c>
    </row>
    <row r="9" spans="1:36" x14ac:dyDescent="0.3">
      <c r="A9" s="2">
        <v>44818</v>
      </c>
      <c r="B9" s="3">
        <v>0.52339120370370373</v>
      </c>
      <c r="C9">
        <v>0</v>
      </c>
      <c r="D9" t="s">
        <v>20</v>
      </c>
      <c r="E9">
        <v>51</v>
      </c>
      <c r="F9">
        <v>17.707000000000001</v>
      </c>
      <c r="G9">
        <v>51.6</v>
      </c>
      <c r="H9">
        <v>96.9</v>
      </c>
      <c r="I9">
        <v>98.5</v>
      </c>
      <c r="J9">
        <v>8.07</v>
      </c>
      <c r="K9">
        <v>7.6550000000000002</v>
      </c>
      <c r="L9">
        <v>0.02</v>
      </c>
      <c r="M9">
        <v>51.5</v>
      </c>
      <c r="N9">
        <v>33</v>
      </c>
      <c r="O9">
        <v>2.38</v>
      </c>
      <c r="P9">
        <v>249.6</v>
      </c>
      <c r="Q9">
        <v>76.126000000000005</v>
      </c>
      <c r="R9">
        <v>19.151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745.1</v>
      </c>
      <c r="Y9">
        <v>519.51</v>
      </c>
      <c r="Z9">
        <f t="shared" si="0"/>
        <v>500.35899999999998</v>
      </c>
    </row>
    <row r="10" spans="1:36" x14ac:dyDescent="0.3">
      <c r="A10" s="2">
        <v>44818</v>
      </c>
      <c r="B10" s="3">
        <v>0.5237384259259259</v>
      </c>
      <c r="C10">
        <v>0</v>
      </c>
      <c r="D10" t="s">
        <v>20</v>
      </c>
      <c r="E10">
        <v>40.6</v>
      </c>
      <c r="F10">
        <v>29.49</v>
      </c>
      <c r="G10">
        <v>43.6</v>
      </c>
      <c r="H10">
        <v>81.099999999999994</v>
      </c>
      <c r="I10">
        <v>82.4</v>
      </c>
      <c r="J10">
        <v>7.14</v>
      </c>
      <c r="K10">
        <v>12.757</v>
      </c>
      <c r="L10">
        <v>0.02</v>
      </c>
      <c r="M10">
        <v>43.3</v>
      </c>
      <c r="N10">
        <v>28</v>
      </c>
      <c r="O10">
        <v>1.94</v>
      </c>
      <c r="P10">
        <v>271.5</v>
      </c>
      <c r="Q10">
        <v>70.971000000000004</v>
      </c>
      <c r="R10">
        <v>29.04</v>
      </c>
      <c r="S10">
        <v>89.999989999999997</v>
      </c>
      <c r="T10">
        <v>180</v>
      </c>
      <c r="U10">
        <v>99.9</v>
      </c>
      <c r="V10">
        <v>2.73</v>
      </c>
      <c r="W10">
        <v>0</v>
      </c>
      <c r="X10">
        <v>745.1</v>
      </c>
      <c r="Y10">
        <v>519.51</v>
      </c>
      <c r="Z10">
        <f t="shared" si="0"/>
        <v>490.46999999999997</v>
      </c>
    </row>
    <row r="11" spans="1:36" x14ac:dyDescent="0.3">
      <c r="A11" s="2">
        <v>44818</v>
      </c>
      <c r="B11" s="3">
        <v>0.52399305555555553</v>
      </c>
      <c r="C11">
        <v>0</v>
      </c>
      <c r="D11" t="s">
        <v>20</v>
      </c>
      <c r="E11">
        <v>38.200000000000003</v>
      </c>
      <c r="F11">
        <v>38.896999999999998</v>
      </c>
      <c r="G11">
        <v>41.7</v>
      </c>
      <c r="H11">
        <v>83.7</v>
      </c>
      <c r="I11">
        <v>85.1</v>
      </c>
      <c r="J11">
        <v>7.47</v>
      </c>
      <c r="K11">
        <v>16.829000000000001</v>
      </c>
      <c r="L11">
        <v>0.02</v>
      </c>
      <c r="M11">
        <v>41.4</v>
      </c>
      <c r="N11">
        <v>27</v>
      </c>
      <c r="O11">
        <v>1.89</v>
      </c>
      <c r="P11">
        <v>273.10000000000002</v>
      </c>
      <c r="Q11">
        <v>69.695999999999998</v>
      </c>
      <c r="R11">
        <v>39.034999999999997</v>
      </c>
      <c r="S11">
        <v>89.999989999999997</v>
      </c>
      <c r="T11">
        <v>180</v>
      </c>
      <c r="U11">
        <v>99.9</v>
      </c>
      <c r="V11">
        <v>2.68</v>
      </c>
      <c r="W11">
        <v>0</v>
      </c>
      <c r="X11">
        <v>745.1</v>
      </c>
      <c r="Y11">
        <v>519.51</v>
      </c>
      <c r="Z11">
        <f t="shared" si="0"/>
        <v>480.47500000000002</v>
      </c>
    </row>
    <row r="12" spans="1:36" x14ac:dyDescent="0.3">
      <c r="A12" s="2">
        <v>44818</v>
      </c>
      <c r="B12" s="3">
        <v>0.52425925925925931</v>
      </c>
      <c r="C12">
        <v>0</v>
      </c>
      <c r="D12" t="s">
        <v>20</v>
      </c>
      <c r="E12">
        <v>39</v>
      </c>
      <c r="F12">
        <v>48.04</v>
      </c>
      <c r="G12">
        <v>42.8</v>
      </c>
      <c r="H12">
        <v>74.7</v>
      </c>
      <c r="I12">
        <v>76</v>
      </c>
      <c r="J12">
        <v>6.7</v>
      </c>
      <c r="K12">
        <v>20.786000000000001</v>
      </c>
      <c r="L12">
        <v>0.02</v>
      </c>
      <c r="M12">
        <v>42.5</v>
      </c>
      <c r="N12">
        <v>28</v>
      </c>
      <c r="O12">
        <v>1.69</v>
      </c>
      <c r="P12">
        <v>284.10000000000002</v>
      </c>
      <c r="Q12">
        <v>69.248000000000005</v>
      </c>
      <c r="R12">
        <v>49.027000000000001</v>
      </c>
      <c r="S12">
        <v>89.999989999999997</v>
      </c>
      <c r="T12">
        <v>180</v>
      </c>
      <c r="U12">
        <v>99.9</v>
      </c>
      <c r="V12">
        <v>2.7</v>
      </c>
      <c r="W12">
        <v>0</v>
      </c>
      <c r="X12">
        <v>745.1</v>
      </c>
      <c r="Y12">
        <v>519.51</v>
      </c>
      <c r="Z12">
        <f t="shared" si="0"/>
        <v>470.483</v>
      </c>
    </row>
    <row r="13" spans="1:36" x14ac:dyDescent="0.3">
      <c r="A13" s="2">
        <v>44818</v>
      </c>
      <c r="B13" s="3">
        <v>0.52474537037037039</v>
      </c>
      <c r="C13">
        <v>0</v>
      </c>
      <c r="D13" t="s">
        <v>20</v>
      </c>
      <c r="E13">
        <v>37.6</v>
      </c>
      <c r="F13">
        <v>58.314999999999998</v>
      </c>
      <c r="G13">
        <v>41.6</v>
      </c>
      <c r="H13">
        <v>68</v>
      </c>
      <c r="I13">
        <v>69.2</v>
      </c>
      <c r="J13">
        <v>6.15</v>
      </c>
      <c r="K13">
        <v>25.234999999999999</v>
      </c>
      <c r="L13">
        <v>0.02</v>
      </c>
      <c r="M13">
        <v>41.3</v>
      </c>
      <c r="N13">
        <v>27</v>
      </c>
      <c r="O13">
        <v>1.63</v>
      </c>
      <c r="P13">
        <v>287</v>
      </c>
      <c r="Q13">
        <v>68.498999999999995</v>
      </c>
      <c r="R13">
        <v>59.006999999999998</v>
      </c>
      <c r="S13">
        <v>89.999989999999997</v>
      </c>
      <c r="T13">
        <v>180</v>
      </c>
      <c r="U13">
        <v>99.9</v>
      </c>
      <c r="V13">
        <v>2.74</v>
      </c>
      <c r="W13">
        <v>0</v>
      </c>
      <c r="X13">
        <v>745</v>
      </c>
      <c r="Y13">
        <v>519.51</v>
      </c>
      <c r="Z13">
        <f t="shared" si="0"/>
        <v>460.50299999999999</v>
      </c>
    </row>
    <row r="14" spans="1:36" x14ac:dyDescent="0.3">
      <c r="A14" s="2">
        <v>44818</v>
      </c>
      <c r="B14" s="3">
        <v>0.52513888888888893</v>
      </c>
      <c r="C14">
        <v>0</v>
      </c>
      <c r="D14" t="s">
        <v>20</v>
      </c>
      <c r="E14">
        <v>33.6</v>
      </c>
      <c r="F14">
        <v>68.671000000000006</v>
      </c>
      <c r="G14">
        <v>38.200000000000003</v>
      </c>
      <c r="H14">
        <v>59</v>
      </c>
      <c r="I14">
        <v>60</v>
      </c>
      <c r="J14">
        <v>5.46</v>
      </c>
      <c r="K14">
        <v>29.722999999999999</v>
      </c>
      <c r="L14">
        <v>0.02</v>
      </c>
      <c r="M14">
        <v>37.799999999999997</v>
      </c>
      <c r="N14">
        <v>25</v>
      </c>
      <c r="O14">
        <v>1.7</v>
      </c>
      <c r="P14">
        <v>281.89999999999998</v>
      </c>
      <c r="Q14">
        <v>66.491</v>
      </c>
      <c r="R14">
        <v>68.933000000000007</v>
      </c>
      <c r="S14">
        <v>89.999989999999997</v>
      </c>
      <c r="T14">
        <v>180</v>
      </c>
      <c r="U14">
        <v>99.9</v>
      </c>
      <c r="V14">
        <v>2.71</v>
      </c>
      <c r="W14">
        <v>0</v>
      </c>
      <c r="X14">
        <v>745.1</v>
      </c>
      <c r="Y14">
        <v>519.51</v>
      </c>
      <c r="Z14">
        <f t="shared" si="0"/>
        <v>450.577</v>
      </c>
    </row>
    <row r="15" spans="1:36" x14ac:dyDescent="0.3">
      <c r="A15" s="2">
        <v>44818</v>
      </c>
      <c r="B15" s="3">
        <v>0.52532407407407411</v>
      </c>
      <c r="C15">
        <v>0</v>
      </c>
      <c r="D15" t="s">
        <v>20</v>
      </c>
      <c r="E15">
        <v>32.799999999999997</v>
      </c>
      <c r="F15">
        <v>78.956999999999994</v>
      </c>
      <c r="G15">
        <v>39.1</v>
      </c>
      <c r="H15">
        <v>54.1</v>
      </c>
      <c r="I15">
        <v>55</v>
      </c>
      <c r="J15">
        <v>5.22</v>
      </c>
      <c r="K15">
        <v>34.189</v>
      </c>
      <c r="L15">
        <v>0.02</v>
      </c>
      <c r="M15">
        <v>38.6</v>
      </c>
      <c r="N15">
        <v>25</v>
      </c>
      <c r="O15">
        <v>1.63</v>
      </c>
      <c r="P15">
        <v>284.10000000000002</v>
      </c>
      <c r="Q15">
        <v>62.773000000000003</v>
      </c>
      <c r="R15">
        <v>78.971999999999994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745.1</v>
      </c>
      <c r="Y15">
        <v>519.51</v>
      </c>
      <c r="Z15">
        <f t="shared" si="0"/>
        <v>440.53800000000001</v>
      </c>
    </row>
    <row r="16" spans="1:36" x14ac:dyDescent="0.3">
      <c r="A16" s="2">
        <v>44818</v>
      </c>
      <c r="B16" s="3">
        <v>0.52553240740740736</v>
      </c>
      <c r="C16">
        <v>0</v>
      </c>
      <c r="D16" t="s">
        <v>20</v>
      </c>
      <c r="E16">
        <v>33.5</v>
      </c>
      <c r="F16">
        <v>88.171999999999997</v>
      </c>
      <c r="G16">
        <v>41.4</v>
      </c>
      <c r="H16">
        <v>53.4</v>
      </c>
      <c r="I16">
        <v>54.3</v>
      </c>
      <c r="J16">
        <v>5.31</v>
      </c>
      <c r="K16">
        <v>38.188000000000002</v>
      </c>
      <c r="L16">
        <v>0.02</v>
      </c>
      <c r="M16">
        <v>40.799999999999997</v>
      </c>
      <c r="N16">
        <v>27</v>
      </c>
      <c r="O16">
        <v>1.54</v>
      </c>
      <c r="P16">
        <v>287.10000000000002</v>
      </c>
      <c r="Q16">
        <v>60.225999999999999</v>
      </c>
      <c r="R16">
        <v>89.156999999999996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745.1</v>
      </c>
      <c r="Y16">
        <v>519.51</v>
      </c>
      <c r="Z16">
        <f t="shared" si="0"/>
        <v>430.35300000000001</v>
      </c>
    </row>
    <row r="17" spans="1:26" x14ac:dyDescent="0.3">
      <c r="A17" s="2">
        <v>44818</v>
      </c>
      <c r="B17" s="3">
        <v>0.52575231481481477</v>
      </c>
      <c r="C17">
        <v>0</v>
      </c>
      <c r="D17" t="s">
        <v>20</v>
      </c>
      <c r="E17">
        <v>35.1</v>
      </c>
      <c r="F17">
        <v>98.340999999999994</v>
      </c>
      <c r="G17">
        <v>44.4</v>
      </c>
      <c r="H17">
        <v>54.1</v>
      </c>
      <c r="I17">
        <v>55</v>
      </c>
      <c r="J17">
        <v>5.49</v>
      </c>
      <c r="K17">
        <v>42.598999999999997</v>
      </c>
      <c r="L17">
        <v>0.02</v>
      </c>
      <c r="M17">
        <v>43.7</v>
      </c>
      <c r="N17">
        <v>28</v>
      </c>
      <c r="O17">
        <v>1.47</v>
      </c>
      <c r="P17">
        <v>289.89999999999998</v>
      </c>
      <c r="Q17">
        <v>58.46</v>
      </c>
      <c r="R17">
        <v>99.021000000000001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745.1</v>
      </c>
      <c r="Y17">
        <v>519.51</v>
      </c>
      <c r="Z17">
        <f t="shared" si="0"/>
        <v>420.48899999999998</v>
      </c>
    </row>
    <row r="18" spans="1:26" x14ac:dyDescent="0.3">
      <c r="A18" s="2">
        <v>44818</v>
      </c>
      <c r="B18" s="3">
        <v>0.52597222222222217</v>
      </c>
      <c r="C18">
        <v>0</v>
      </c>
      <c r="D18" t="s">
        <v>20</v>
      </c>
      <c r="E18">
        <v>36.6</v>
      </c>
      <c r="F18">
        <v>108.69499999999999</v>
      </c>
      <c r="G18">
        <v>47.2</v>
      </c>
      <c r="H18">
        <v>55.1</v>
      </c>
      <c r="I18">
        <v>56</v>
      </c>
      <c r="J18">
        <v>5.69</v>
      </c>
      <c r="K18">
        <v>47.09</v>
      </c>
      <c r="L18">
        <v>0.02</v>
      </c>
      <c r="M18">
        <v>46.5</v>
      </c>
      <c r="N18">
        <v>30</v>
      </c>
      <c r="O18">
        <v>1.72</v>
      </c>
      <c r="P18">
        <v>275.8</v>
      </c>
      <c r="Q18">
        <v>57.021000000000001</v>
      </c>
      <c r="R18">
        <v>108.843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745.1</v>
      </c>
      <c r="Y18">
        <v>519.51</v>
      </c>
      <c r="Z18">
        <f t="shared" si="0"/>
        <v>410.66699999999997</v>
      </c>
    </row>
    <row r="19" spans="1:26" x14ac:dyDescent="0.3">
      <c r="A19" s="2">
        <v>44818</v>
      </c>
      <c r="B19" s="3">
        <v>0.52612268518518512</v>
      </c>
      <c r="C19">
        <v>0</v>
      </c>
      <c r="D19" t="s">
        <v>20</v>
      </c>
      <c r="E19">
        <v>37.1</v>
      </c>
      <c r="F19">
        <v>118.565</v>
      </c>
      <c r="G19">
        <v>48.1</v>
      </c>
      <c r="H19">
        <v>55.6</v>
      </c>
      <c r="I19">
        <v>56.5</v>
      </c>
      <c r="J19">
        <v>5.78</v>
      </c>
      <c r="K19">
        <v>51.368000000000002</v>
      </c>
      <c r="L19">
        <v>0.02</v>
      </c>
      <c r="M19">
        <v>47.3</v>
      </c>
      <c r="N19">
        <v>31</v>
      </c>
      <c r="O19">
        <v>1.67</v>
      </c>
      <c r="P19">
        <v>278</v>
      </c>
      <c r="Q19">
        <v>56.524999999999999</v>
      </c>
      <c r="R19">
        <v>119.13500000000001</v>
      </c>
      <c r="S19">
        <v>89.999989999999997</v>
      </c>
      <c r="T19">
        <v>180</v>
      </c>
      <c r="U19">
        <v>99.9</v>
      </c>
      <c r="V19">
        <v>2.74</v>
      </c>
      <c r="W19">
        <v>0</v>
      </c>
      <c r="X19">
        <v>745.1</v>
      </c>
      <c r="Y19">
        <v>519.51</v>
      </c>
      <c r="Z19">
        <f t="shared" si="0"/>
        <v>400.375</v>
      </c>
    </row>
    <row r="20" spans="1:26" x14ac:dyDescent="0.3">
      <c r="A20" s="2">
        <v>44818</v>
      </c>
      <c r="B20" s="3">
        <v>0.52634259259259253</v>
      </c>
      <c r="C20">
        <v>0</v>
      </c>
      <c r="D20" t="s">
        <v>20</v>
      </c>
      <c r="E20">
        <v>37.6</v>
      </c>
      <c r="F20">
        <v>128.946</v>
      </c>
      <c r="G20">
        <v>49.4</v>
      </c>
      <c r="H20">
        <v>56.5</v>
      </c>
      <c r="I20">
        <v>57.4</v>
      </c>
      <c r="J20">
        <v>5.94</v>
      </c>
      <c r="K20">
        <v>55.871000000000002</v>
      </c>
      <c r="L20">
        <v>0.02</v>
      </c>
      <c r="M20">
        <v>48.6</v>
      </c>
      <c r="N20">
        <v>32</v>
      </c>
      <c r="O20">
        <v>1.67</v>
      </c>
      <c r="P20">
        <v>277.60000000000002</v>
      </c>
      <c r="Q20">
        <v>55.555999999999997</v>
      </c>
      <c r="R20">
        <v>128.92599999999999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745.1</v>
      </c>
      <c r="Y20">
        <v>519.51</v>
      </c>
      <c r="Z20">
        <f t="shared" si="0"/>
        <v>390.584</v>
      </c>
    </row>
    <row r="21" spans="1:26" x14ac:dyDescent="0.3">
      <c r="A21" s="2">
        <v>44818</v>
      </c>
      <c r="B21" s="3">
        <v>0.52650462962962963</v>
      </c>
      <c r="C21">
        <v>0</v>
      </c>
      <c r="D21" t="s">
        <v>20</v>
      </c>
      <c r="E21">
        <v>37.799999999999997</v>
      </c>
      <c r="F21">
        <v>140.114</v>
      </c>
      <c r="G21">
        <v>50.3</v>
      </c>
      <c r="H21">
        <v>56.4</v>
      </c>
      <c r="I21">
        <v>57.3</v>
      </c>
      <c r="J21">
        <v>5.99</v>
      </c>
      <c r="K21">
        <v>60.713000000000001</v>
      </c>
      <c r="L21">
        <v>0.02</v>
      </c>
      <c r="M21">
        <v>49.4</v>
      </c>
      <c r="N21">
        <v>32</v>
      </c>
      <c r="O21">
        <v>1.66</v>
      </c>
      <c r="P21">
        <v>277.60000000000002</v>
      </c>
      <c r="Q21">
        <v>54.768999999999998</v>
      </c>
      <c r="R21">
        <v>139.24299999999999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</v>
      </c>
      <c r="Y21">
        <v>519.51</v>
      </c>
      <c r="Z21">
        <f t="shared" si="0"/>
        <v>380.267</v>
      </c>
    </row>
    <row r="22" spans="1:26" x14ac:dyDescent="0.3">
      <c r="A22" s="2">
        <v>44818</v>
      </c>
      <c r="B22" s="3">
        <v>0.52664351851851854</v>
      </c>
      <c r="C22">
        <v>0</v>
      </c>
      <c r="D22" t="s">
        <v>20</v>
      </c>
      <c r="E22">
        <v>37.9</v>
      </c>
      <c r="F22">
        <v>148.60499999999999</v>
      </c>
      <c r="G22">
        <v>50.9</v>
      </c>
      <c r="H22">
        <v>56.2</v>
      </c>
      <c r="I22">
        <v>57.1</v>
      </c>
      <c r="J22">
        <v>6</v>
      </c>
      <c r="K22">
        <v>64.394999999999996</v>
      </c>
      <c r="L22">
        <v>0.02</v>
      </c>
      <c r="M22">
        <v>50</v>
      </c>
      <c r="N22">
        <v>33</v>
      </c>
      <c r="O22">
        <v>1.68</v>
      </c>
      <c r="P22">
        <v>276.5</v>
      </c>
      <c r="Q22">
        <v>54.234000000000002</v>
      </c>
      <c r="R22">
        <v>149.499</v>
      </c>
      <c r="S22">
        <v>89.999989999999997</v>
      </c>
      <c r="T22">
        <v>180</v>
      </c>
      <c r="U22">
        <v>99.9</v>
      </c>
      <c r="V22">
        <v>2.75</v>
      </c>
      <c r="W22">
        <v>0</v>
      </c>
      <c r="X22">
        <v>745</v>
      </c>
      <c r="Y22">
        <v>519.51</v>
      </c>
      <c r="Z22">
        <f t="shared" si="0"/>
        <v>370.01099999999997</v>
      </c>
    </row>
    <row r="23" spans="1:26" x14ac:dyDescent="0.3">
      <c r="A23" s="2">
        <v>44818</v>
      </c>
      <c r="B23" s="3">
        <v>0.52690972222222221</v>
      </c>
      <c r="C23">
        <v>0</v>
      </c>
      <c r="D23" t="s">
        <v>20</v>
      </c>
      <c r="E23">
        <v>39.700000000000003</v>
      </c>
      <c r="F23">
        <v>158.71100000000001</v>
      </c>
      <c r="G23">
        <v>54.6</v>
      </c>
      <c r="H23">
        <v>48.8</v>
      </c>
      <c r="I23">
        <v>49.6</v>
      </c>
      <c r="J23">
        <v>5.33</v>
      </c>
      <c r="K23">
        <v>68.781999999999996</v>
      </c>
      <c r="L23">
        <v>0.02</v>
      </c>
      <c r="M23">
        <v>53.6</v>
      </c>
      <c r="N23">
        <v>35</v>
      </c>
      <c r="O23">
        <v>1.61</v>
      </c>
      <c r="P23">
        <v>279.39999999999998</v>
      </c>
      <c r="Q23">
        <v>52.578000000000003</v>
      </c>
      <c r="R23">
        <v>158.96199999999999</v>
      </c>
      <c r="S23">
        <v>89.999989999999997</v>
      </c>
      <c r="T23">
        <v>180</v>
      </c>
      <c r="U23">
        <v>99.9</v>
      </c>
      <c r="V23">
        <v>2.73</v>
      </c>
      <c r="W23">
        <v>0</v>
      </c>
      <c r="X23">
        <v>745.1</v>
      </c>
      <c r="Y23">
        <v>519.51</v>
      </c>
      <c r="Z23">
        <f t="shared" si="0"/>
        <v>360.548</v>
      </c>
    </row>
    <row r="24" spans="1:26" x14ac:dyDescent="0.3">
      <c r="A24" s="2">
        <v>44818</v>
      </c>
      <c r="B24" s="3">
        <v>0.52724537037037034</v>
      </c>
      <c r="C24">
        <v>0</v>
      </c>
      <c r="D24" t="s">
        <v>20</v>
      </c>
      <c r="E24">
        <v>41.3</v>
      </c>
      <c r="F24">
        <v>169.24199999999999</v>
      </c>
      <c r="G24">
        <v>57.6</v>
      </c>
      <c r="H24">
        <v>41.6</v>
      </c>
      <c r="I24">
        <v>42.3</v>
      </c>
      <c r="J24">
        <v>4.5999999999999996</v>
      </c>
      <c r="K24">
        <v>73.350999999999999</v>
      </c>
      <c r="L24">
        <v>0.03</v>
      </c>
      <c r="M24">
        <v>56.6</v>
      </c>
      <c r="N24">
        <v>37</v>
      </c>
      <c r="O24">
        <v>1.6</v>
      </c>
      <c r="P24">
        <v>279.39999999999998</v>
      </c>
      <c r="Q24">
        <v>51.628</v>
      </c>
      <c r="R24">
        <v>169.285</v>
      </c>
      <c r="S24">
        <v>89.999989999999997</v>
      </c>
      <c r="T24">
        <v>180</v>
      </c>
      <c r="U24">
        <v>99.9</v>
      </c>
      <c r="V24">
        <v>2.74</v>
      </c>
      <c r="W24">
        <v>0</v>
      </c>
      <c r="X24">
        <v>745</v>
      </c>
      <c r="Y24">
        <v>519.51</v>
      </c>
      <c r="Z24">
        <f t="shared" si="0"/>
        <v>350.22500000000002</v>
      </c>
    </row>
    <row r="25" spans="1:26" x14ac:dyDescent="0.3">
      <c r="A25" s="2">
        <v>44818</v>
      </c>
      <c r="B25" s="3">
        <v>0.52740740740740744</v>
      </c>
      <c r="C25">
        <v>0</v>
      </c>
      <c r="D25" t="s">
        <v>20</v>
      </c>
      <c r="E25">
        <v>42.4</v>
      </c>
      <c r="F25">
        <v>178.43799999999999</v>
      </c>
      <c r="G25">
        <v>59.5</v>
      </c>
      <c r="H25">
        <v>35.700000000000003</v>
      </c>
      <c r="I25">
        <v>36.299999999999997</v>
      </c>
      <c r="J25">
        <v>3.98</v>
      </c>
      <c r="K25">
        <v>77.338999999999999</v>
      </c>
      <c r="L25">
        <v>0.03</v>
      </c>
      <c r="M25">
        <v>58.4</v>
      </c>
      <c r="N25">
        <v>38</v>
      </c>
      <c r="O25">
        <v>1.5</v>
      </c>
      <c r="P25">
        <v>284.39999999999998</v>
      </c>
      <c r="Q25">
        <v>51.079000000000001</v>
      </c>
      <c r="R25">
        <v>179.251</v>
      </c>
      <c r="S25">
        <v>89.999989999999997</v>
      </c>
      <c r="T25">
        <v>180</v>
      </c>
      <c r="U25">
        <v>99.9</v>
      </c>
      <c r="V25">
        <v>2.74</v>
      </c>
      <c r="W25">
        <v>0</v>
      </c>
      <c r="X25">
        <v>745.1</v>
      </c>
      <c r="Y25">
        <v>519.51</v>
      </c>
      <c r="Z25">
        <f t="shared" si="0"/>
        <v>340.25900000000001</v>
      </c>
    </row>
    <row r="26" spans="1:26" x14ac:dyDescent="0.3">
      <c r="A26" s="2">
        <v>44818</v>
      </c>
      <c r="B26" s="3">
        <v>0.52765046296296292</v>
      </c>
      <c r="C26">
        <v>0</v>
      </c>
      <c r="D26" t="s">
        <v>20</v>
      </c>
      <c r="E26">
        <v>43.2</v>
      </c>
      <c r="F26">
        <v>188.34700000000001</v>
      </c>
      <c r="G26">
        <v>60.8</v>
      </c>
      <c r="H26">
        <v>28.6</v>
      </c>
      <c r="I26">
        <v>29</v>
      </c>
      <c r="J26">
        <v>3.19</v>
      </c>
      <c r="K26">
        <v>81.635999999999996</v>
      </c>
      <c r="L26">
        <v>0.03</v>
      </c>
      <c r="M26">
        <v>59.8</v>
      </c>
      <c r="N26">
        <v>39</v>
      </c>
      <c r="O26">
        <v>1.46</v>
      </c>
      <c r="P26">
        <v>286.39999999999998</v>
      </c>
      <c r="Q26">
        <v>50.826999999999998</v>
      </c>
      <c r="R26">
        <v>189.11199999999999</v>
      </c>
      <c r="S26">
        <v>89.999989999999997</v>
      </c>
      <c r="T26">
        <v>180</v>
      </c>
      <c r="U26">
        <v>99.9</v>
      </c>
      <c r="V26">
        <v>2.73</v>
      </c>
      <c r="W26">
        <v>0</v>
      </c>
      <c r="X26">
        <v>745.1</v>
      </c>
      <c r="Y26">
        <v>519.51</v>
      </c>
      <c r="Z26">
        <f t="shared" si="0"/>
        <v>330.39800000000002</v>
      </c>
    </row>
    <row r="27" spans="1:26" x14ac:dyDescent="0.3">
      <c r="A27" s="2">
        <v>44818</v>
      </c>
      <c r="B27" s="3">
        <v>0.52777777777777779</v>
      </c>
      <c r="C27">
        <v>0</v>
      </c>
      <c r="D27" t="s">
        <v>20</v>
      </c>
      <c r="E27">
        <v>43.5</v>
      </c>
      <c r="F27">
        <v>198.41900000000001</v>
      </c>
      <c r="G27">
        <v>61.3</v>
      </c>
      <c r="H27">
        <v>24.7</v>
      </c>
      <c r="I27">
        <v>25.1</v>
      </c>
      <c r="J27">
        <v>2.76</v>
      </c>
      <c r="K27">
        <v>86.001999999999995</v>
      </c>
      <c r="L27">
        <v>0.03</v>
      </c>
      <c r="M27">
        <v>60.2</v>
      </c>
      <c r="N27">
        <v>39</v>
      </c>
      <c r="O27">
        <v>1.1399999999999999</v>
      </c>
      <c r="P27">
        <v>303.39999999999998</v>
      </c>
      <c r="Q27">
        <v>50.802999999999997</v>
      </c>
      <c r="R27">
        <v>199.28</v>
      </c>
      <c r="S27">
        <v>89.999989999999997</v>
      </c>
      <c r="T27">
        <v>180</v>
      </c>
      <c r="U27">
        <v>99.9</v>
      </c>
      <c r="V27">
        <v>2.73</v>
      </c>
      <c r="W27">
        <v>0</v>
      </c>
      <c r="X27">
        <v>745.1</v>
      </c>
      <c r="Y27">
        <v>519.51</v>
      </c>
      <c r="Z27">
        <f t="shared" si="0"/>
        <v>320.23</v>
      </c>
    </row>
    <row r="28" spans="1:26" x14ac:dyDescent="0.3">
      <c r="A28" s="2">
        <v>44818</v>
      </c>
      <c r="B28" s="3">
        <v>0.52835648148148151</v>
      </c>
      <c r="C28">
        <v>0</v>
      </c>
      <c r="D28" t="s">
        <v>20</v>
      </c>
      <c r="E28">
        <v>44.1</v>
      </c>
      <c r="F28">
        <v>198.64</v>
      </c>
      <c r="G28">
        <v>62.2</v>
      </c>
      <c r="H28">
        <v>15.4</v>
      </c>
      <c r="I28">
        <v>15.6</v>
      </c>
      <c r="J28">
        <v>1.72</v>
      </c>
      <c r="K28">
        <v>86.097999999999999</v>
      </c>
      <c r="L28">
        <v>0.03</v>
      </c>
      <c r="M28">
        <v>61.2</v>
      </c>
      <c r="N28">
        <v>40</v>
      </c>
      <c r="O28">
        <v>0.23</v>
      </c>
      <c r="P28">
        <v>352</v>
      </c>
      <c r="Q28">
        <v>50.792999999999999</v>
      </c>
      <c r="R28">
        <v>198.46600000000001</v>
      </c>
      <c r="S28">
        <v>89.999989999999997</v>
      </c>
      <c r="T28">
        <v>180</v>
      </c>
      <c r="U28">
        <v>99.9</v>
      </c>
      <c r="V28">
        <v>2.71</v>
      </c>
      <c r="W28">
        <v>0</v>
      </c>
      <c r="X28">
        <v>745.1</v>
      </c>
      <c r="Y28">
        <v>519.51</v>
      </c>
      <c r="Z28">
        <f t="shared" si="0"/>
        <v>321.04399999999998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DC93-2D64-416D-8038-24864D36846A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264">
        <v>0.46003472222222225</v>
      </c>
      <c r="C2">
        <v>0</v>
      </c>
      <c r="D2" t="s">
        <v>20</v>
      </c>
      <c r="E2">
        <v>42.5</v>
      </c>
      <c r="F2">
        <v>0.46899999999999997</v>
      </c>
      <c r="G2">
        <v>46.9</v>
      </c>
      <c r="H2">
        <v>94.2</v>
      </c>
      <c r="I2">
        <v>95</v>
      </c>
      <c r="J2">
        <v>8.48</v>
      </c>
      <c r="K2">
        <v>0.20300000000000001</v>
      </c>
      <c r="L2">
        <v>0.02</v>
      </c>
      <c r="M2">
        <v>46.5</v>
      </c>
      <c r="N2">
        <v>30</v>
      </c>
      <c r="Q2">
        <v>68.825000000000003</v>
      </c>
      <c r="R2">
        <v>1.0309999999999999</v>
      </c>
      <c r="S2">
        <v>89.999989999999997</v>
      </c>
      <c r="T2">
        <v>180</v>
      </c>
      <c r="U2">
        <v>99.9</v>
      </c>
      <c r="V2">
        <v>2.83</v>
      </c>
      <c r="W2">
        <v>0</v>
      </c>
      <c r="X2">
        <v>748.6</v>
      </c>
      <c r="Y2">
        <v>532.79999999999995</v>
      </c>
      <c r="Z2">
        <f t="shared" ref="Z2:Z43" si="0">Y2-R2</f>
        <v>531.76900000000001</v>
      </c>
      <c r="AA2">
        <v>325.32100000000003</v>
      </c>
    </row>
    <row r="3" spans="1:36" x14ac:dyDescent="0.3">
      <c r="A3" s="2">
        <v>44861</v>
      </c>
      <c r="B3" s="264">
        <v>0.46061342592592597</v>
      </c>
      <c r="C3">
        <v>0</v>
      </c>
      <c r="D3" t="s">
        <v>20</v>
      </c>
      <c r="E3">
        <v>42.4</v>
      </c>
      <c r="F3">
        <v>6.5289999999999999</v>
      </c>
      <c r="G3">
        <v>46.9</v>
      </c>
      <c r="H3">
        <v>91.4</v>
      </c>
      <c r="I3">
        <v>92.2</v>
      </c>
      <c r="J3">
        <v>8.25</v>
      </c>
      <c r="K3">
        <v>2.8250000000000002</v>
      </c>
      <c r="L3">
        <v>0.02</v>
      </c>
      <c r="M3">
        <v>46.5</v>
      </c>
      <c r="N3">
        <v>30</v>
      </c>
      <c r="Q3">
        <v>68.698999999999998</v>
      </c>
      <c r="R3">
        <v>6.4219999999999997</v>
      </c>
      <c r="S3">
        <v>89.999989999999997</v>
      </c>
      <c r="T3">
        <v>180</v>
      </c>
      <c r="U3">
        <v>99.9</v>
      </c>
      <c r="V3">
        <v>2.82</v>
      </c>
      <c r="W3">
        <v>0</v>
      </c>
      <c r="X3">
        <v>748.6</v>
      </c>
      <c r="Y3">
        <v>532.79999999999995</v>
      </c>
      <c r="Z3">
        <f t="shared" si="0"/>
        <v>526.37799999999993</v>
      </c>
    </row>
    <row r="4" spans="1:36" x14ac:dyDescent="0.3">
      <c r="A4" s="2">
        <v>44861</v>
      </c>
      <c r="B4" s="264">
        <v>0.46086805555555554</v>
      </c>
      <c r="C4">
        <v>0</v>
      </c>
      <c r="D4" t="s">
        <v>20</v>
      </c>
      <c r="E4">
        <v>42.4</v>
      </c>
      <c r="F4">
        <v>9.14</v>
      </c>
      <c r="G4">
        <v>46.9</v>
      </c>
      <c r="H4">
        <v>91.2</v>
      </c>
      <c r="I4">
        <v>92</v>
      </c>
      <c r="J4">
        <v>8.23</v>
      </c>
      <c r="K4">
        <v>3.9550000000000001</v>
      </c>
      <c r="L4">
        <v>0.02</v>
      </c>
      <c r="M4">
        <v>46.5</v>
      </c>
      <c r="N4">
        <v>30</v>
      </c>
      <c r="Q4">
        <v>68.671000000000006</v>
      </c>
      <c r="R4">
        <v>9.1129999999999995</v>
      </c>
      <c r="S4">
        <v>89.999989999999997</v>
      </c>
      <c r="T4">
        <v>180</v>
      </c>
      <c r="U4">
        <v>99.9</v>
      </c>
      <c r="V4">
        <v>2.82</v>
      </c>
      <c r="W4">
        <v>0</v>
      </c>
      <c r="X4">
        <v>748.5</v>
      </c>
      <c r="Y4">
        <v>532.79999999999995</v>
      </c>
      <c r="Z4">
        <f t="shared" si="0"/>
        <v>523.6869999999999</v>
      </c>
    </row>
    <row r="5" spans="1:36" x14ac:dyDescent="0.3">
      <c r="A5" s="2">
        <v>44861</v>
      </c>
      <c r="B5" s="264">
        <v>0.46112268518518523</v>
      </c>
      <c r="C5">
        <v>0</v>
      </c>
      <c r="D5" t="s">
        <v>20</v>
      </c>
      <c r="E5">
        <v>42.4</v>
      </c>
      <c r="F5">
        <v>15.236000000000001</v>
      </c>
      <c r="G5">
        <v>46.9</v>
      </c>
      <c r="H5">
        <v>90.8</v>
      </c>
      <c r="I5">
        <v>91.6</v>
      </c>
      <c r="J5">
        <v>8.1999999999999993</v>
      </c>
      <c r="K5">
        <v>6.593</v>
      </c>
      <c r="L5">
        <v>0.02</v>
      </c>
      <c r="M5">
        <v>46.5</v>
      </c>
      <c r="N5">
        <v>30</v>
      </c>
      <c r="Q5">
        <v>68.632999999999996</v>
      </c>
      <c r="R5">
        <v>15.252000000000001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748.5</v>
      </c>
      <c r="Y5">
        <v>532.79999999999995</v>
      </c>
      <c r="Z5">
        <f t="shared" si="0"/>
        <v>517.548</v>
      </c>
    </row>
    <row r="6" spans="1:36" x14ac:dyDescent="0.3">
      <c r="A6" s="2">
        <v>44861</v>
      </c>
      <c r="B6" s="264">
        <v>0.46121527777777777</v>
      </c>
      <c r="C6">
        <v>0</v>
      </c>
      <c r="D6" t="s">
        <v>20</v>
      </c>
      <c r="E6">
        <v>42.4</v>
      </c>
      <c r="F6">
        <v>15.227</v>
      </c>
      <c r="G6">
        <v>46.9</v>
      </c>
      <c r="H6">
        <v>90.5</v>
      </c>
      <c r="I6">
        <v>91.3</v>
      </c>
      <c r="J6">
        <v>8.17</v>
      </c>
      <c r="K6">
        <v>6.5890000000000004</v>
      </c>
      <c r="L6">
        <v>0.02</v>
      </c>
      <c r="M6">
        <v>46.5</v>
      </c>
      <c r="N6">
        <v>30</v>
      </c>
      <c r="Q6">
        <v>68.620999999999995</v>
      </c>
      <c r="R6">
        <v>15.217000000000001</v>
      </c>
      <c r="S6">
        <v>89.999989999999997</v>
      </c>
      <c r="T6">
        <v>180</v>
      </c>
      <c r="U6">
        <v>99.9</v>
      </c>
      <c r="V6">
        <v>2.81</v>
      </c>
      <c r="W6">
        <v>0</v>
      </c>
      <c r="X6">
        <v>748.4</v>
      </c>
      <c r="Y6">
        <v>532.79999999999995</v>
      </c>
      <c r="Z6">
        <f t="shared" si="0"/>
        <v>517.58299999999997</v>
      </c>
    </row>
    <row r="7" spans="1:36" x14ac:dyDescent="0.3">
      <c r="A7" s="2">
        <v>44861</v>
      </c>
      <c r="B7" s="264">
        <v>0.46137731481481481</v>
      </c>
      <c r="C7">
        <v>0</v>
      </c>
      <c r="D7" t="s">
        <v>20</v>
      </c>
      <c r="E7">
        <v>42.3</v>
      </c>
      <c r="F7">
        <v>18.048999999999999</v>
      </c>
      <c r="G7">
        <v>46.8</v>
      </c>
      <c r="H7">
        <v>90.2</v>
      </c>
      <c r="I7">
        <v>91</v>
      </c>
      <c r="J7">
        <v>8.14</v>
      </c>
      <c r="K7">
        <v>7.81</v>
      </c>
      <c r="L7">
        <v>0.02</v>
      </c>
      <c r="M7">
        <v>46.4</v>
      </c>
      <c r="N7">
        <v>30</v>
      </c>
      <c r="Q7">
        <v>68.613</v>
      </c>
      <c r="R7">
        <v>18.065999999999999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748.5</v>
      </c>
      <c r="Y7">
        <v>532.79999999999995</v>
      </c>
      <c r="Z7">
        <f t="shared" si="0"/>
        <v>514.73399999999992</v>
      </c>
    </row>
    <row r="8" spans="1:36" x14ac:dyDescent="0.3">
      <c r="A8" s="2">
        <v>44861</v>
      </c>
      <c r="B8" s="264">
        <v>0.46186342592592594</v>
      </c>
      <c r="C8">
        <v>0</v>
      </c>
      <c r="D8" t="s">
        <v>20</v>
      </c>
      <c r="E8">
        <v>42.3</v>
      </c>
      <c r="F8">
        <v>21.318999999999999</v>
      </c>
      <c r="G8">
        <v>46.8</v>
      </c>
      <c r="H8">
        <v>89.4</v>
      </c>
      <c r="I8">
        <v>90.2</v>
      </c>
      <c r="J8">
        <v>8.07</v>
      </c>
      <c r="K8">
        <v>9.2249999999999996</v>
      </c>
      <c r="L8">
        <v>0.02</v>
      </c>
      <c r="M8">
        <v>46.4</v>
      </c>
      <c r="N8">
        <v>30</v>
      </c>
      <c r="Q8">
        <v>68.605000000000004</v>
      </c>
      <c r="R8">
        <v>20.887</v>
      </c>
      <c r="S8">
        <v>89.999989999999997</v>
      </c>
      <c r="T8">
        <v>180</v>
      </c>
      <c r="U8">
        <v>99.9</v>
      </c>
      <c r="V8">
        <v>2.83</v>
      </c>
      <c r="W8">
        <v>0</v>
      </c>
      <c r="X8">
        <v>748.6</v>
      </c>
      <c r="Y8">
        <v>532.79999999999995</v>
      </c>
      <c r="Z8">
        <f t="shared" si="0"/>
        <v>511.91299999999995</v>
      </c>
    </row>
    <row r="9" spans="1:36" x14ac:dyDescent="0.3">
      <c r="A9" s="2">
        <v>44861</v>
      </c>
      <c r="B9" s="264">
        <v>0.46211805555555557</v>
      </c>
      <c r="C9">
        <v>0</v>
      </c>
      <c r="D9" t="s">
        <v>20</v>
      </c>
      <c r="E9">
        <v>42.2</v>
      </c>
      <c r="F9">
        <v>23.968</v>
      </c>
      <c r="G9">
        <v>46.7</v>
      </c>
      <c r="H9">
        <v>89</v>
      </c>
      <c r="I9">
        <v>89.8</v>
      </c>
      <c r="J9">
        <v>8.0399999999999991</v>
      </c>
      <c r="K9">
        <v>10.371</v>
      </c>
      <c r="L9">
        <v>0.02</v>
      </c>
      <c r="M9">
        <v>46.4</v>
      </c>
      <c r="N9">
        <v>30</v>
      </c>
      <c r="Q9">
        <v>68.596999999999994</v>
      </c>
      <c r="R9">
        <v>23.733000000000001</v>
      </c>
      <c r="S9">
        <v>89.999989999999997</v>
      </c>
      <c r="T9">
        <v>180</v>
      </c>
      <c r="U9">
        <v>99.9</v>
      </c>
      <c r="V9">
        <v>2.82</v>
      </c>
      <c r="W9">
        <v>0</v>
      </c>
      <c r="X9">
        <v>748.5</v>
      </c>
      <c r="Y9">
        <v>532.79999999999995</v>
      </c>
      <c r="Z9">
        <f t="shared" si="0"/>
        <v>509.06699999999995</v>
      </c>
    </row>
    <row r="10" spans="1:36" x14ac:dyDescent="0.3">
      <c r="A10" s="2">
        <v>44861</v>
      </c>
      <c r="B10" s="264">
        <v>0.46228009259259256</v>
      </c>
      <c r="C10">
        <v>0</v>
      </c>
      <c r="D10" t="s">
        <v>20</v>
      </c>
      <c r="E10">
        <v>42.2</v>
      </c>
      <c r="F10">
        <v>27.009</v>
      </c>
      <c r="G10">
        <v>46.7</v>
      </c>
      <c r="H10">
        <v>88.8</v>
      </c>
      <c r="I10">
        <v>89.6</v>
      </c>
      <c r="J10">
        <v>8.02</v>
      </c>
      <c r="K10">
        <v>11.686999999999999</v>
      </c>
      <c r="L10">
        <v>0.02</v>
      </c>
      <c r="M10">
        <v>46.4</v>
      </c>
      <c r="N10">
        <v>30</v>
      </c>
      <c r="Q10">
        <v>68.593999999999994</v>
      </c>
      <c r="R10">
        <v>27.039000000000001</v>
      </c>
      <c r="S10">
        <v>89.999989999999997</v>
      </c>
      <c r="T10">
        <v>180</v>
      </c>
      <c r="U10">
        <v>99.9</v>
      </c>
      <c r="V10">
        <v>2.83</v>
      </c>
      <c r="W10">
        <v>0</v>
      </c>
      <c r="X10">
        <v>748.5</v>
      </c>
      <c r="Y10">
        <v>532.79999999999995</v>
      </c>
      <c r="Z10">
        <f t="shared" si="0"/>
        <v>505.76099999999997</v>
      </c>
    </row>
    <row r="11" spans="1:36" x14ac:dyDescent="0.3">
      <c r="A11" s="2">
        <v>44861</v>
      </c>
      <c r="B11" s="264">
        <v>0.46326388888888892</v>
      </c>
      <c r="C11">
        <v>0</v>
      </c>
      <c r="D11" t="s">
        <v>20</v>
      </c>
      <c r="E11">
        <v>42.2</v>
      </c>
      <c r="F11">
        <v>30.207000000000001</v>
      </c>
      <c r="G11">
        <v>46.7</v>
      </c>
      <c r="H11">
        <v>88.1</v>
      </c>
      <c r="I11">
        <v>88.9</v>
      </c>
      <c r="J11">
        <v>7.96</v>
      </c>
      <c r="K11">
        <v>13.071</v>
      </c>
      <c r="L11">
        <v>0.02</v>
      </c>
      <c r="M11">
        <v>46.3</v>
      </c>
      <c r="N11">
        <v>30</v>
      </c>
      <c r="Q11">
        <v>68.581999999999994</v>
      </c>
      <c r="R11">
        <v>29.681999999999999</v>
      </c>
      <c r="S11">
        <v>89.999989999999997</v>
      </c>
      <c r="T11">
        <v>180</v>
      </c>
      <c r="U11">
        <v>99.9</v>
      </c>
      <c r="V11">
        <v>2.83</v>
      </c>
      <c r="W11">
        <v>0</v>
      </c>
      <c r="X11">
        <v>748.4</v>
      </c>
      <c r="Y11">
        <v>532.79999999999995</v>
      </c>
      <c r="Z11">
        <f t="shared" si="0"/>
        <v>503.11799999999994</v>
      </c>
    </row>
    <row r="12" spans="1:36" x14ac:dyDescent="0.3">
      <c r="A12" s="2">
        <v>44861</v>
      </c>
      <c r="B12" s="264">
        <v>0.46361111111111114</v>
      </c>
      <c r="C12">
        <v>0</v>
      </c>
      <c r="D12" t="s">
        <v>20</v>
      </c>
      <c r="E12">
        <v>42.2</v>
      </c>
      <c r="F12">
        <v>33.298999999999999</v>
      </c>
      <c r="G12">
        <v>46.7</v>
      </c>
      <c r="H12">
        <v>87.6</v>
      </c>
      <c r="I12">
        <v>88.4</v>
      </c>
      <c r="J12">
        <v>7.92</v>
      </c>
      <c r="K12">
        <v>14.409000000000001</v>
      </c>
      <c r="L12">
        <v>0.02</v>
      </c>
      <c r="M12">
        <v>46.3</v>
      </c>
      <c r="N12">
        <v>30</v>
      </c>
      <c r="Q12">
        <v>68.572999999999993</v>
      </c>
      <c r="R12">
        <v>33.103000000000002</v>
      </c>
      <c r="S12">
        <v>89.999989999999997</v>
      </c>
      <c r="T12">
        <v>180</v>
      </c>
      <c r="U12">
        <v>99.9</v>
      </c>
      <c r="V12">
        <v>2.82</v>
      </c>
      <c r="W12">
        <v>0</v>
      </c>
      <c r="X12">
        <v>748.5</v>
      </c>
      <c r="Y12">
        <v>532.79999999999995</v>
      </c>
      <c r="Z12">
        <f t="shared" si="0"/>
        <v>499.69699999999995</v>
      </c>
    </row>
    <row r="13" spans="1:36" x14ac:dyDescent="0.3">
      <c r="A13" s="2">
        <v>44861</v>
      </c>
      <c r="B13" s="264">
        <v>0.46380787037037036</v>
      </c>
      <c r="C13">
        <v>0</v>
      </c>
      <c r="D13" t="s">
        <v>20</v>
      </c>
      <c r="E13">
        <v>42.2</v>
      </c>
      <c r="F13">
        <v>36.231000000000002</v>
      </c>
      <c r="G13">
        <v>46.7</v>
      </c>
      <c r="H13">
        <v>87.5</v>
      </c>
      <c r="I13">
        <v>88.2</v>
      </c>
      <c r="J13">
        <v>7.9</v>
      </c>
      <c r="K13">
        <v>15.678000000000001</v>
      </c>
      <c r="L13">
        <v>0.02</v>
      </c>
      <c r="M13">
        <v>46.3</v>
      </c>
      <c r="N13">
        <v>30</v>
      </c>
      <c r="Q13">
        <v>68.572000000000003</v>
      </c>
      <c r="R13">
        <v>36.21</v>
      </c>
      <c r="S13">
        <v>89.999989999999997</v>
      </c>
      <c r="T13">
        <v>180</v>
      </c>
      <c r="U13">
        <v>99.9</v>
      </c>
      <c r="V13">
        <v>2.81</v>
      </c>
      <c r="W13">
        <v>0</v>
      </c>
      <c r="X13">
        <v>748.5</v>
      </c>
      <c r="Y13">
        <v>532.79999999999995</v>
      </c>
      <c r="Z13">
        <f t="shared" si="0"/>
        <v>496.59</v>
      </c>
    </row>
    <row r="14" spans="1:36" x14ac:dyDescent="0.3">
      <c r="A14" s="2">
        <v>44861</v>
      </c>
      <c r="B14" s="264">
        <v>0.46423611111111113</v>
      </c>
      <c r="C14">
        <v>0</v>
      </c>
      <c r="D14" t="s">
        <v>20</v>
      </c>
      <c r="E14">
        <v>42.2</v>
      </c>
      <c r="F14">
        <v>39.345999999999997</v>
      </c>
      <c r="G14">
        <v>46.7</v>
      </c>
      <c r="H14">
        <v>87.2</v>
      </c>
      <c r="I14">
        <v>88</v>
      </c>
      <c r="J14">
        <v>7.88</v>
      </c>
      <c r="K14">
        <v>17.026</v>
      </c>
      <c r="L14">
        <v>0.02</v>
      </c>
      <c r="M14">
        <v>46.3</v>
      </c>
      <c r="N14">
        <v>30</v>
      </c>
      <c r="Q14">
        <v>68.567999999999998</v>
      </c>
      <c r="R14">
        <v>38.988</v>
      </c>
      <c r="S14">
        <v>89.999989999999997</v>
      </c>
      <c r="T14">
        <v>180</v>
      </c>
      <c r="U14">
        <v>99.9</v>
      </c>
      <c r="V14">
        <v>2.82</v>
      </c>
      <c r="W14">
        <v>0</v>
      </c>
      <c r="X14">
        <v>748.6</v>
      </c>
      <c r="Y14">
        <v>532.79999999999995</v>
      </c>
      <c r="Z14">
        <f t="shared" si="0"/>
        <v>493.81199999999995</v>
      </c>
    </row>
    <row r="15" spans="1:36" x14ac:dyDescent="0.3">
      <c r="A15" s="2">
        <v>44861</v>
      </c>
      <c r="B15" s="264">
        <v>0.4644328703703704</v>
      </c>
      <c r="C15">
        <v>0</v>
      </c>
      <c r="D15" t="s">
        <v>20</v>
      </c>
      <c r="E15">
        <v>42.2</v>
      </c>
      <c r="F15">
        <v>42.030999999999999</v>
      </c>
      <c r="G15">
        <v>46.7</v>
      </c>
      <c r="H15">
        <v>87.2</v>
      </c>
      <c r="I15">
        <v>88</v>
      </c>
      <c r="J15">
        <v>7.88</v>
      </c>
      <c r="K15">
        <v>18.187999999999999</v>
      </c>
      <c r="L15">
        <v>0.02</v>
      </c>
      <c r="M15">
        <v>46.3</v>
      </c>
      <c r="N15">
        <v>30</v>
      </c>
      <c r="Q15">
        <v>68.567999999999998</v>
      </c>
      <c r="R15">
        <v>42.05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748.5</v>
      </c>
      <c r="Y15">
        <v>532.79999999999995</v>
      </c>
      <c r="Z15">
        <f t="shared" si="0"/>
        <v>490.74999999999994</v>
      </c>
    </row>
    <row r="16" spans="1:36" x14ac:dyDescent="0.3">
      <c r="A16" s="2">
        <v>44861</v>
      </c>
      <c r="B16" s="264">
        <v>0.46471064814814816</v>
      </c>
      <c r="C16">
        <v>0</v>
      </c>
      <c r="D16" t="s">
        <v>20</v>
      </c>
      <c r="E16">
        <v>42.2</v>
      </c>
      <c r="F16">
        <v>45.069000000000003</v>
      </c>
      <c r="G16">
        <v>46.8</v>
      </c>
      <c r="H16">
        <v>87.1</v>
      </c>
      <c r="I16">
        <v>87.8</v>
      </c>
      <c r="J16">
        <v>7.87</v>
      </c>
      <c r="K16">
        <v>19.503</v>
      </c>
      <c r="L16">
        <v>0.02</v>
      </c>
      <c r="M16">
        <v>46.4</v>
      </c>
      <c r="N16">
        <v>30</v>
      </c>
      <c r="Q16">
        <v>68.567999999999998</v>
      </c>
      <c r="R16">
        <v>45.1</v>
      </c>
      <c r="S16">
        <v>89.999989999999997</v>
      </c>
      <c r="T16">
        <v>180</v>
      </c>
      <c r="U16">
        <v>99.9</v>
      </c>
      <c r="V16">
        <v>2.81</v>
      </c>
      <c r="W16">
        <v>0</v>
      </c>
      <c r="X16">
        <v>748.5</v>
      </c>
      <c r="Y16">
        <v>532.79999999999995</v>
      </c>
      <c r="Z16">
        <f t="shared" si="0"/>
        <v>487.69999999999993</v>
      </c>
    </row>
    <row r="17" spans="1:26" x14ac:dyDescent="0.3">
      <c r="A17" s="2">
        <v>44861</v>
      </c>
      <c r="B17" s="264">
        <v>0.4650347222222222</v>
      </c>
      <c r="C17">
        <v>0</v>
      </c>
      <c r="D17" t="s">
        <v>20</v>
      </c>
      <c r="E17">
        <v>42.2</v>
      </c>
      <c r="F17">
        <v>48.515000000000001</v>
      </c>
      <c r="G17">
        <v>46.7</v>
      </c>
      <c r="H17">
        <v>87</v>
      </c>
      <c r="I17">
        <v>87.8</v>
      </c>
      <c r="J17">
        <v>7.86</v>
      </c>
      <c r="K17">
        <v>20.994</v>
      </c>
      <c r="L17">
        <v>0.02</v>
      </c>
      <c r="M17">
        <v>46.3</v>
      </c>
      <c r="N17">
        <v>30</v>
      </c>
      <c r="Q17">
        <v>68.561999999999998</v>
      </c>
      <c r="R17">
        <v>48.624000000000002</v>
      </c>
      <c r="S17">
        <v>89.999989999999997</v>
      </c>
      <c r="T17">
        <v>180</v>
      </c>
      <c r="U17">
        <v>99.9</v>
      </c>
      <c r="V17">
        <v>2.82</v>
      </c>
      <c r="W17">
        <v>0</v>
      </c>
      <c r="X17">
        <v>748.5</v>
      </c>
      <c r="Y17">
        <v>532.79999999999995</v>
      </c>
      <c r="Z17">
        <f t="shared" si="0"/>
        <v>484.17599999999993</v>
      </c>
    </row>
    <row r="18" spans="1:26" x14ac:dyDescent="0.3">
      <c r="A18" s="2">
        <v>44861</v>
      </c>
      <c r="B18" s="264">
        <v>0.46533564814814815</v>
      </c>
      <c r="C18">
        <v>0</v>
      </c>
      <c r="D18" t="s">
        <v>20</v>
      </c>
      <c r="E18">
        <v>42.2</v>
      </c>
      <c r="F18">
        <v>50.972000000000001</v>
      </c>
      <c r="G18">
        <v>46.7</v>
      </c>
      <c r="H18">
        <v>86.7</v>
      </c>
      <c r="I18">
        <v>87.5</v>
      </c>
      <c r="J18">
        <v>7.83</v>
      </c>
      <c r="K18">
        <v>22.056999999999999</v>
      </c>
      <c r="L18">
        <v>0.02</v>
      </c>
      <c r="M18">
        <v>46.3</v>
      </c>
      <c r="N18">
        <v>30</v>
      </c>
      <c r="Q18">
        <v>68.563999999999993</v>
      </c>
      <c r="R18">
        <v>50.896000000000001</v>
      </c>
      <c r="S18">
        <v>89.999989999999997</v>
      </c>
      <c r="T18">
        <v>180</v>
      </c>
      <c r="U18">
        <v>99.9</v>
      </c>
      <c r="V18">
        <v>2.82</v>
      </c>
      <c r="W18">
        <v>0</v>
      </c>
      <c r="X18">
        <v>748.4</v>
      </c>
      <c r="Y18">
        <v>532.79999999999995</v>
      </c>
      <c r="Z18">
        <f t="shared" si="0"/>
        <v>481.90399999999994</v>
      </c>
    </row>
    <row r="19" spans="1:26" x14ac:dyDescent="0.3">
      <c r="A19" s="2">
        <v>44861</v>
      </c>
      <c r="B19" s="264">
        <v>0.46556712962962959</v>
      </c>
      <c r="C19">
        <v>0</v>
      </c>
      <c r="D19" t="s">
        <v>20</v>
      </c>
      <c r="E19">
        <v>42.2</v>
      </c>
      <c r="F19">
        <v>52.084000000000003</v>
      </c>
      <c r="G19">
        <v>46.7</v>
      </c>
      <c r="H19">
        <v>86.9</v>
      </c>
      <c r="I19">
        <v>87.7</v>
      </c>
      <c r="J19">
        <v>7.86</v>
      </c>
      <c r="K19">
        <v>22.538</v>
      </c>
      <c r="L19">
        <v>0.02</v>
      </c>
      <c r="M19">
        <v>46.3</v>
      </c>
      <c r="N19">
        <v>30</v>
      </c>
      <c r="Q19">
        <v>68.563000000000002</v>
      </c>
      <c r="R19">
        <v>53.326000000000001</v>
      </c>
      <c r="S19">
        <v>89.999989999999997</v>
      </c>
      <c r="T19">
        <v>180</v>
      </c>
      <c r="U19">
        <v>99.9</v>
      </c>
      <c r="V19">
        <v>2.82</v>
      </c>
      <c r="W19">
        <v>0</v>
      </c>
      <c r="X19">
        <v>748.5</v>
      </c>
      <c r="Y19">
        <v>532.79999999999995</v>
      </c>
      <c r="Z19">
        <f t="shared" si="0"/>
        <v>479.47399999999993</v>
      </c>
    </row>
    <row r="20" spans="1:26" x14ac:dyDescent="0.3">
      <c r="A20" s="2">
        <v>44861</v>
      </c>
      <c r="B20" s="264">
        <v>0.46583333333333332</v>
      </c>
      <c r="C20">
        <v>0</v>
      </c>
      <c r="D20" t="s">
        <v>20</v>
      </c>
      <c r="E20">
        <v>42.2</v>
      </c>
      <c r="F20">
        <v>55.472999999999999</v>
      </c>
      <c r="G20">
        <v>46.7</v>
      </c>
      <c r="H20">
        <v>86.7</v>
      </c>
      <c r="I20">
        <v>87.4</v>
      </c>
      <c r="J20">
        <v>7.83</v>
      </c>
      <c r="K20">
        <v>24.004999999999999</v>
      </c>
      <c r="L20">
        <v>0.02</v>
      </c>
      <c r="M20">
        <v>46.3</v>
      </c>
      <c r="N20">
        <v>30</v>
      </c>
      <c r="Q20">
        <v>68.563000000000002</v>
      </c>
      <c r="R20">
        <v>55.5</v>
      </c>
      <c r="S20">
        <v>89.999989999999997</v>
      </c>
      <c r="T20">
        <v>180</v>
      </c>
      <c r="U20">
        <v>99.9</v>
      </c>
      <c r="V20">
        <v>2.82</v>
      </c>
      <c r="W20">
        <v>0</v>
      </c>
      <c r="X20">
        <v>748.4</v>
      </c>
      <c r="Y20">
        <v>532.79999999999995</v>
      </c>
      <c r="Z20">
        <f t="shared" si="0"/>
        <v>477.29999999999995</v>
      </c>
    </row>
    <row r="21" spans="1:26" x14ac:dyDescent="0.3">
      <c r="A21" s="2">
        <v>44861</v>
      </c>
      <c r="B21" s="264">
        <v>0.46609953703703705</v>
      </c>
      <c r="C21">
        <v>0</v>
      </c>
      <c r="D21" t="s">
        <v>20</v>
      </c>
      <c r="E21">
        <v>42.1</v>
      </c>
      <c r="F21">
        <v>58.064</v>
      </c>
      <c r="G21">
        <v>46.7</v>
      </c>
      <c r="H21">
        <v>86.5</v>
      </c>
      <c r="I21">
        <v>87.3</v>
      </c>
      <c r="J21">
        <v>7.82</v>
      </c>
      <c r="K21">
        <v>25.126000000000001</v>
      </c>
      <c r="L21">
        <v>0.02</v>
      </c>
      <c r="M21">
        <v>46.3</v>
      </c>
      <c r="N21">
        <v>30</v>
      </c>
      <c r="Q21">
        <v>68.558999999999997</v>
      </c>
      <c r="R21">
        <v>58.037999999999997</v>
      </c>
      <c r="S21">
        <v>89.999989999999997</v>
      </c>
      <c r="T21">
        <v>180</v>
      </c>
      <c r="U21">
        <v>99.9</v>
      </c>
      <c r="V21">
        <v>2.82</v>
      </c>
      <c r="W21">
        <v>0</v>
      </c>
      <c r="X21">
        <v>748.5</v>
      </c>
      <c r="Y21">
        <v>532.79999999999995</v>
      </c>
      <c r="Z21">
        <f t="shared" si="0"/>
        <v>474.76199999999994</v>
      </c>
    </row>
    <row r="22" spans="1:26" x14ac:dyDescent="0.3">
      <c r="A22" s="2">
        <v>44861</v>
      </c>
      <c r="B22" s="264">
        <v>0.46640046296296295</v>
      </c>
      <c r="C22">
        <v>0</v>
      </c>
      <c r="D22" t="s">
        <v>20</v>
      </c>
      <c r="E22">
        <v>42.2</v>
      </c>
      <c r="F22">
        <v>61.15</v>
      </c>
      <c r="G22">
        <v>46.7</v>
      </c>
      <c r="H22">
        <v>86.7</v>
      </c>
      <c r="I22">
        <v>87.4</v>
      </c>
      <c r="J22">
        <v>7.83</v>
      </c>
      <c r="K22">
        <v>26.460999999999999</v>
      </c>
      <c r="L22">
        <v>0.02</v>
      </c>
      <c r="M22">
        <v>46.3</v>
      </c>
      <c r="N22">
        <v>30</v>
      </c>
      <c r="Q22">
        <v>68.56</v>
      </c>
      <c r="R22">
        <v>61.204999999999998</v>
      </c>
      <c r="S22">
        <v>89.999989999999997</v>
      </c>
      <c r="T22">
        <v>180</v>
      </c>
      <c r="U22">
        <v>99.9</v>
      </c>
      <c r="V22">
        <v>2.82</v>
      </c>
      <c r="W22">
        <v>0</v>
      </c>
      <c r="X22">
        <v>748.5</v>
      </c>
      <c r="Y22">
        <v>532.79999999999995</v>
      </c>
      <c r="Z22">
        <f t="shared" si="0"/>
        <v>471.59499999999997</v>
      </c>
    </row>
    <row r="23" spans="1:26" x14ac:dyDescent="0.3">
      <c r="A23" s="2">
        <v>44861</v>
      </c>
      <c r="B23" s="264">
        <v>0.46663194444444445</v>
      </c>
      <c r="C23">
        <v>0</v>
      </c>
      <c r="D23" t="s">
        <v>20</v>
      </c>
      <c r="E23">
        <v>42.1</v>
      </c>
      <c r="F23">
        <v>64.198999999999998</v>
      </c>
      <c r="G23">
        <v>46.6</v>
      </c>
      <c r="H23">
        <v>86</v>
      </c>
      <c r="I23">
        <v>86.8</v>
      </c>
      <c r="J23">
        <v>7.78</v>
      </c>
      <c r="K23">
        <v>27.780999999999999</v>
      </c>
      <c r="L23">
        <v>0.02</v>
      </c>
      <c r="M23">
        <v>46.2</v>
      </c>
      <c r="N23">
        <v>30</v>
      </c>
      <c r="Q23">
        <v>68.552999999999997</v>
      </c>
      <c r="R23">
        <v>64.027000000000001</v>
      </c>
      <c r="S23">
        <v>89.999989999999997</v>
      </c>
      <c r="T23">
        <v>180</v>
      </c>
      <c r="U23">
        <v>99.9</v>
      </c>
      <c r="V23">
        <v>2.82</v>
      </c>
      <c r="W23">
        <v>0</v>
      </c>
      <c r="X23">
        <v>748.4</v>
      </c>
      <c r="Y23">
        <v>532.79999999999995</v>
      </c>
      <c r="Z23">
        <f t="shared" si="0"/>
        <v>468.77299999999997</v>
      </c>
    </row>
    <row r="24" spans="1:26" x14ac:dyDescent="0.3">
      <c r="A24" s="2">
        <v>44861</v>
      </c>
      <c r="B24" s="264">
        <v>0.46682870370370372</v>
      </c>
      <c r="C24">
        <v>0</v>
      </c>
      <c r="D24" t="s">
        <v>20</v>
      </c>
      <c r="E24">
        <v>42.1</v>
      </c>
      <c r="F24">
        <v>67.155000000000001</v>
      </c>
      <c r="G24">
        <v>46.6</v>
      </c>
      <c r="H24">
        <v>85.5</v>
      </c>
      <c r="I24">
        <v>86.3</v>
      </c>
      <c r="J24">
        <v>7.73</v>
      </c>
      <c r="K24">
        <v>29.06</v>
      </c>
      <c r="L24">
        <v>0.02</v>
      </c>
      <c r="M24">
        <v>46.2</v>
      </c>
      <c r="N24">
        <v>30</v>
      </c>
      <c r="Q24">
        <v>68.542000000000002</v>
      </c>
      <c r="R24">
        <v>67.131</v>
      </c>
      <c r="S24">
        <v>89.999989999999997</v>
      </c>
      <c r="T24">
        <v>180</v>
      </c>
      <c r="U24">
        <v>99.9</v>
      </c>
      <c r="V24">
        <v>2.82</v>
      </c>
      <c r="W24">
        <v>0</v>
      </c>
      <c r="X24">
        <v>748.5</v>
      </c>
      <c r="Y24">
        <v>532.79999999999995</v>
      </c>
      <c r="Z24">
        <f t="shared" si="0"/>
        <v>465.66899999999998</v>
      </c>
    </row>
    <row r="25" spans="1:26" x14ac:dyDescent="0.3">
      <c r="A25" s="2">
        <v>44861</v>
      </c>
      <c r="B25" s="264">
        <v>0.46708333333333335</v>
      </c>
      <c r="C25">
        <v>0</v>
      </c>
      <c r="D25" t="s">
        <v>20</v>
      </c>
      <c r="E25">
        <v>42</v>
      </c>
      <c r="F25">
        <v>70.100999999999999</v>
      </c>
      <c r="G25">
        <v>46.5</v>
      </c>
      <c r="H25">
        <v>84.6</v>
      </c>
      <c r="I25">
        <v>85.3</v>
      </c>
      <c r="J25">
        <v>7.65</v>
      </c>
      <c r="K25">
        <v>30.335000000000001</v>
      </c>
      <c r="L25">
        <v>0.02</v>
      </c>
      <c r="M25">
        <v>46.1</v>
      </c>
      <c r="N25">
        <v>30</v>
      </c>
      <c r="Q25">
        <v>68.510000000000005</v>
      </c>
      <c r="R25">
        <v>70.120999999999995</v>
      </c>
      <c r="S25">
        <v>89.999989999999997</v>
      </c>
      <c r="T25">
        <v>180</v>
      </c>
      <c r="U25">
        <v>99.9</v>
      </c>
      <c r="V25">
        <v>2.82</v>
      </c>
      <c r="W25">
        <v>0</v>
      </c>
      <c r="X25">
        <v>748.5</v>
      </c>
      <c r="Y25">
        <v>532.79999999999995</v>
      </c>
      <c r="Z25">
        <f t="shared" si="0"/>
        <v>462.67899999999997</v>
      </c>
    </row>
    <row r="26" spans="1:26" x14ac:dyDescent="0.3">
      <c r="A26" s="2">
        <v>44861</v>
      </c>
      <c r="B26" s="264">
        <v>0.46724537037037034</v>
      </c>
      <c r="C26">
        <v>0</v>
      </c>
      <c r="D26" t="s">
        <v>20</v>
      </c>
      <c r="E26">
        <v>40.799999999999997</v>
      </c>
      <c r="F26">
        <v>73.293000000000006</v>
      </c>
      <c r="G26">
        <v>45.3</v>
      </c>
      <c r="H26">
        <v>76.2</v>
      </c>
      <c r="I26">
        <v>76.8</v>
      </c>
      <c r="J26">
        <v>6.9</v>
      </c>
      <c r="K26">
        <v>31.716999999999999</v>
      </c>
      <c r="L26">
        <v>0.02</v>
      </c>
      <c r="M26">
        <v>44.9</v>
      </c>
      <c r="N26">
        <v>29</v>
      </c>
      <c r="Q26">
        <v>68.38</v>
      </c>
      <c r="R26">
        <v>73.323999999999998</v>
      </c>
      <c r="S26">
        <v>89.999989999999997</v>
      </c>
      <c r="T26">
        <v>180</v>
      </c>
      <c r="U26">
        <v>99.9</v>
      </c>
      <c r="V26">
        <v>2.81</v>
      </c>
      <c r="W26">
        <v>0</v>
      </c>
      <c r="X26">
        <v>748.5</v>
      </c>
      <c r="Y26">
        <v>532.79999999999995</v>
      </c>
      <c r="Z26">
        <f t="shared" si="0"/>
        <v>459.47599999999994</v>
      </c>
    </row>
    <row r="27" spans="1:26" x14ac:dyDescent="0.3">
      <c r="A27" s="2">
        <v>44861</v>
      </c>
      <c r="B27" s="264">
        <v>0.46747685185185189</v>
      </c>
      <c r="C27">
        <v>0</v>
      </c>
      <c r="D27" t="s">
        <v>20</v>
      </c>
      <c r="E27">
        <v>39.700000000000003</v>
      </c>
      <c r="F27">
        <v>75.938000000000002</v>
      </c>
      <c r="G27">
        <v>44.2</v>
      </c>
      <c r="H27">
        <v>67.8</v>
      </c>
      <c r="I27">
        <v>68.400000000000006</v>
      </c>
      <c r="J27">
        <v>6.15</v>
      </c>
      <c r="K27">
        <v>32.862000000000002</v>
      </c>
      <c r="L27">
        <v>0.02</v>
      </c>
      <c r="M27">
        <v>43.8</v>
      </c>
      <c r="N27">
        <v>28</v>
      </c>
      <c r="Q27">
        <v>68.209000000000003</v>
      </c>
      <c r="R27">
        <v>76.004000000000005</v>
      </c>
      <c r="S27">
        <v>89.999989999999997</v>
      </c>
      <c r="T27">
        <v>180</v>
      </c>
      <c r="U27">
        <v>99.9</v>
      </c>
      <c r="V27">
        <v>2.81</v>
      </c>
      <c r="W27">
        <v>0</v>
      </c>
      <c r="X27">
        <v>748.6</v>
      </c>
      <c r="Y27">
        <v>532.79999999999995</v>
      </c>
      <c r="Z27">
        <f t="shared" si="0"/>
        <v>456.79599999999994</v>
      </c>
    </row>
    <row r="28" spans="1:26" x14ac:dyDescent="0.3">
      <c r="A28" s="2">
        <v>44861</v>
      </c>
      <c r="B28" s="264">
        <v>0.46780092592592593</v>
      </c>
      <c r="C28">
        <v>0</v>
      </c>
      <c r="D28" t="s">
        <v>20</v>
      </c>
      <c r="E28">
        <v>39.5</v>
      </c>
      <c r="F28">
        <v>79.337000000000003</v>
      </c>
      <c r="G28">
        <v>44.1</v>
      </c>
      <c r="H28">
        <v>64.2</v>
      </c>
      <c r="I28">
        <v>64.8</v>
      </c>
      <c r="J28">
        <v>5.84</v>
      </c>
      <c r="K28">
        <v>34.334000000000003</v>
      </c>
      <c r="L28">
        <v>0.02</v>
      </c>
      <c r="M28">
        <v>43.7</v>
      </c>
      <c r="N28">
        <v>28</v>
      </c>
      <c r="Q28">
        <v>68.022000000000006</v>
      </c>
      <c r="R28">
        <v>79.381</v>
      </c>
      <c r="S28">
        <v>89.999989999999997</v>
      </c>
      <c r="T28">
        <v>180</v>
      </c>
      <c r="U28">
        <v>99.9</v>
      </c>
      <c r="V28">
        <v>2.8</v>
      </c>
      <c r="W28">
        <v>0</v>
      </c>
      <c r="X28">
        <v>748.5</v>
      </c>
      <c r="Y28">
        <v>532.79999999999995</v>
      </c>
      <c r="Z28">
        <f t="shared" si="0"/>
        <v>453.41899999999998</v>
      </c>
    </row>
    <row r="29" spans="1:26" x14ac:dyDescent="0.3">
      <c r="A29" s="2">
        <v>44861</v>
      </c>
      <c r="B29" s="264">
        <v>0.46803240740740742</v>
      </c>
      <c r="C29">
        <v>0</v>
      </c>
      <c r="D29" t="s">
        <v>20</v>
      </c>
      <c r="E29">
        <v>39.200000000000003</v>
      </c>
      <c r="F29">
        <v>82.278000000000006</v>
      </c>
      <c r="G29">
        <v>43.8</v>
      </c>
      <c r="H29">
        <v>62.4</v>
      </c>
      <c r="I29">
        <v>63</v>
      </c>
      <c r="J29">
        <v>5.68</v>
      </c>
      <c r="K29">
        <v>35.607999999999997</v>
      </c>
      <c r="L29">
        <v>0.02</v>
      </c>
      <c r="M29">
        <v>43.4</v>
      </c>
      <c r="N29">
        <v>28</v>
      </c>
      <c r="Q29">
        <v>67.899000000000001</v>
      </c>
      <c r="R29">
        <v>82.278000000000006</v>
      </c>
      <c r="S29">
        <v>89.999989999999997</v>
      </c>
      <c r="T29">
        <v>180</v>
      </c>
      <c r="U29">
        <v>99.9</v>
      </c>
      <c r="V29">
        <v>2.81</v>
      </c>
      <c r="W29">
        <v>0</v>
      </c>
      <c r="X29">
        <v>748.6</v>
      </c>
      <c r="Y29">
        <v>532.79999999999995</v>
      </c>
      <c r="Z29">
        <f t="shared" si="0"/>
        <v>450.52199999999993</v>
      </c>
    </row>
    <row r="30" spans="1:26" x14ac:dyDescent="0.3">
      <c r="A30" s="2">
        <v>44861</v>
      </c>
      <c r="B30" s="264">
        <v>0.46833333333333332</v>
      </c>
      <c r="C30">
        <v>0</v>
      </c>
      <c r="D30" t="s">
        <v>20</v>
      </c>
      <c r="E30">
        <v>38.200000000000003</v>
      </c>
      <c r="F30">
        <v>92.131</v>
      </c>
      <c r="G30">
        <v>43</v>
      </c>
      <c r="H30">
        <v>59.3</v>
      </c>
      <c r="I30">
        <v>59.8</v>
      </c>
      <c r="J30">
        <v>5.44</v>
      </c>
      <c r="K30">
        <v>39.875</v>
      </c>
      <c r="L30">
        <v>0.02</v>
      </c>
      <c r="M30">
        <v>42.6</v>
      </c>
      <c r="N30">
        <v>28</v>
      </c>
      <c r="Q30">
        <v>67.195999999999998</v>
      </c>
      <c r="R30">
        <v>92.113</v>
      </c>
      <c r="S30">
        <v>89.999989999999997</v>
      </c>
      <c r="T30">
        <v>180</v>
      </c>
      <c r="U30">
        <v>99.9</v>
      </c>
      <c r="V30">
        <v>2.81</v>
      </c>
      <c r="W30">
        <v>0</v>
      </c>
      <c r="X30">
        <v>748.5</v>
      </c>
      <c r="Y30">
        <v>532.79999999999995</v>
      </c>
      <c r="Z30">
        <f t="shared" si="0"/>
        <v>440.68699999999995</v>
      </c>
    </row>
    <row r="31" spans="1:26" x14ac:dyDescent="0.3">
      <c r="A31" s="2">
        <v>44861</v>
      </c>
      <c r="B31" s="264">
        <v>0.46861111111111109</v>
      </c>
      <c r="C31">
        <v>0</v>
      </c>
      <c r="D31" t="s">
        <v>20</v>
      </c>
      <c r="E31">
        <v>35.6</v>
      </c>
      <c r="F31">
        <v>102.265</v>
      </c>
      <c r="G31">
        <v>40.6</v>
      </c>
      <c r="H31">
        <v>50.2</v>
      </c>
      <c r="I31">
        <v>50.6</v>
      </c>
      <c r="J31">
        <v>4.6399999999999997</v>
      </c>
      <c r="K31">
        <v>44.265000000000001</v>
      </c>
      <c r="L31">
        <v>0.02</v>
      </c>
      <c r="M31">
        <v>40.1</v>
      </c>
      <c r="N31">
        <v>26</v>
      </c>
      <c r="Q31">
        <v>66.418999999999997</v>
      </c>
      <c r="R31">
        <v>102.286</v>
      </c>
      <c r="S31">
        <v>89.999989999999997</v>
      </c>
      <c r="T31">
        <v>180</v>
      </c>
      <c r="U31">
        <v>99.9</v>
      </c>
      <c r="V31">
        <v>2.81</v>
      </c>
      <c r="W31">
        <v>0</v>
      </c>
      <c r="X31">
        <v>748.6</v>
      </c>
      <c r="Y31">
        <v>532.79999999999995</v>
      </c>
      <c r="Z31">
        <f t="shared" si="0"/>
        <v>430.51399999999995</v>
      </c>
    </row>
    <row r="32" spans="1:26" x14ac:dyDescent="0.3">
      <c r="A32" s="2">
        <v>44861</v>
      </c>
      <c r="B32" s="264">
        <v>0.46885416666666663</v>
      </c>
      <c r="C32">
        <v>0</v>
      </c>
      <c r="D32" t="s">
        <v>20</v>
      </c>
      <c r="E32">
        <v>33.5</v>
      </c>
      <c r="F32">
        <v>112.024</v>
      </c>
      <c r="G32">
        <v>39.299999999999997</v>
      </c>
      <c r="H32">
        <v>42</v>
      </c>
      <c r="I32">
        <v>42.3</v>
      </c>
      <c r="J32">
        <v>3.99</v>
      </c>
      <c r="K32">
        <v>48.502000000000002</v>
      </c>
      <c r="L32">
        <v>0.02</v>
      </c>
      <c r="M32">
        <v>38.799999999999997</v>
      </c>
      <c r="N32">
        <v>25</v>
      </c>
      <c r="Q32">
        <v>64.075999999999993</v>
      </c>
      <c r="R32">
        <v>112.128</v>
      </c>
      <c r="S32">
        <v>89.999989999999997</v>
      </c>
      <c r="T32">
        <v>180</v>
      </c>
      <c r="U32">
        <v>99.9</v>
      </c>
      <c r="V32">
        <v>2.81</v>
      </c>
      <c r="W32">
        <v>0</v>
      </c>
      <c r="X32">
        <v>748.6</v>
      </c>
      <c r="Y32">
        <v>532.79999999999995</v>
      </c>
      <c r="Z32">
        <f t="shared" si="0"/>
        <v>420.67199999999997</v>
      </c>
    </row>
    <row r="33" spans="1:26" x14ac:dyDescent="0.3">
      <c r="A33" s="2">
        <v>44861</v>
      </c>
      <c r="B33" s="264">
        <v>0.4692013888888889</v>
      </c>
      <c r="C33">
        <v>0</v>
      </c>
      <c r="D33" t="s">
        <v>20</v>
      </c>
      <c r="E33">
        <v>33.4</v>
      </c>
      <c r="F33">
        <v>122.35</v>
      </c>
      <c r="G33">
        <v>40.700000000000003</v>
      </c>
      <c r="H33">
        <v>39.299999999999997</v>
      </c>
      <c r="I33">
        <v>39.700000000000003</v>
      </c>
      <c r="J33">
        <v>3.87</v>
      </c>
      <c r="K33">
        <v>52.988999999999997</v>
      </c>
      <c r="L33">
        <v>0.02</v>
      </c>
      <c r="M33">
        <v>40.200000000000003</v>
      </c>
      <c r="N33">
        <v>26</v>
      </c>
      <c r="Q33">
        <v>60.994999999999997</v>
      </c>
      <c r="R33">
        <v>122.17700000000001</v>
      </c>
      <c r="S33">
        <v>89.999989999999997</v>
      </c>
      <c r="T33">
        <v>180</v>
      </c>
      <c r="U33">
        <v>99.9</v>
      </c>
      <c r="V33">
        <v>2.81</v>
      </c>
      <c r="W33">
        <v>0</v>
      </c>
      <c r="X33">
        <v>748.6</v>
      </c>
      <c r="Y33">
        <v>532.79999999999995</v>
      </c>
      <c r="Z33">
        <f t="shared" si="0"/>
        <v>410.62299999999993</v>
      </c>
    </row>
    <row r="34" spans="1:26" x14ac:dyDescent="0.3">
      <c r="A34" s="2">
        <v>44861</v>
      </c>
      <c r="B34" s="264">
        <v>0.46952546296296299</v>
      </c>
      <c r="C34">
        <v>0</v>
      </c>
      <c r="D34" t="s">
        <v>20</v>
      </c>
      <c r="E34">
        <v>34</v>
      </c>
      <c r="F34">
        <v>132.10900000000001</v>
      </c>
      <c r="G34">
        <v>42.5</v>
      </c>
      <c r="H34">
        <v>42.9</v>
      </c>
      <c r="I34">
        <v>43.3</v>
      </c>
      <c r="J34">
        <v>4.3099999999999996</v>
      </c>
      <c r="K34">
        <v>57.223999999999997</v>
      </c>
      <c r="L34">
        <v>0.02</v>
      </c>
      <c r="M34">
        <v>41.9</v>
      </c>
      <c r="N34">
        <v>27</v>
      </c>
      <c r="Q34">
        <v>59.332999999999998</v>
      </c>
      <c r="R34">
        <v>132.22499999999999</v>
      </c>
      <c r="S34">
        <v>89.999989999999997</v>
      </c>
      <c r="T34">
        <v>180</v>
      </c>
      <c r="U34">
        <v>99.9</v>
      </c>
      <c r="V34">
        <v>2.81</v>
      </c>
      <c r="W34">
        <v>0</v>
      </c>
      <c r="X34">
        <v>748.5</v>
      </c>
      <c r="Y34">
        <v>532.79999999999995</v>
      </c>
      <c r="Z34">
        <f t="shared" si="0"/>
        <v>400.57499999999993</v>
      </c>
    </row>
    <row r="35" spans="1:26" x14ac:dyDescent="0.3">
      <c r="A35" s="2">
        <v>44861</v>
      </c>
      <c r="B35" s="264">
        <v>0.46989583333333335</v>
      </c>
      <c r="C35">
        <v>0</v>
      </c>
      <c r="D35" t="s">
        <v>20</v>
      </c>
      <c r="E35">
        <v>35.200000000000003</v>
      </c>
      <c r="F35">
        <v>142.27099999999999</v>
      </c>
      <c r="G35">
        <v>45</v>
      </c>
      <c r="H35">
        <v>46</v>
      </c>
      <c r="I35">
        <v>46.4</v>
      </c>
      <c r="J35">
        <v>4.71</v>
      </c>
      <c r="K35">
        <v>61.634</v>
      </c>
      <c r="L35">
        <v>0.02</v>
      </c>
      <c r="M35">
        <v>44.3</v>
      </c>
      <c r="N35">
        <v>29</v>
      </c>
      <c r="Q35">
        <v>57.707999999999998</v>
      </c>
      <c r="R35">
        <v>142.21600000000001</v>
      </c>
      <c r="S35">
        <v>89.999989999999997</v>
      </c>
      <c r="T35">
        <v>180</v>
      </c>
      <c r="U35">
        <v>99.9</v>
      </c>
      <c r="V35">
        <v>2.81</v>
      </c>
      <c r="W35">
        <v>0</v>
      </c>
      <c r="X35">
        <v>748.5</v>
      </c>
      <c r="Y35">
        <v>532.79999999999995</v>
      </c>
      <c r="Z35">
        <f t="shared" si="0"/>
        <v>390.58399999999995</v>
      </c>
    </row>
    <row r="36" spans="1:26" x14ac:dyDescent="0.3">
      <c r="A36" s="2">
        <v>44861</v>
      </c>
      <c r="B36" s="264">
        <v>0.47023148148148147</v>
      </c>
      <c r="C36">
        <v>0</v>
      </c>
      <c r="D36" t="s">
        <v>20</v>
      </c>
      <c r="E36">
        <v>36</v>
      </c>
      <c r="F36">
        <v>152.37200000000001</v>
      </c>
      <c r="G36">
        <v>46.7</v>
      </c>
      <c r="H36">
        <v>46.3</v>
      </c>
      <c r="I36">
        <v>46.7</v>
      </c>
      <c r="J36">
        <v>4.8099999999999996</v>
      </c>
      <c r="K36">
        <v>66.016999999999996</v>
      </c>
      <c r="L36">
        <v>0.02</v>
      </c>
      <c r="M36">
        <v>46</v>
      </c>
      <c r="N36">
        <v>30</v>
      </c>
      <c r="Q36">
        <v>56.488</v>
      </c>
      <c r="R36">
        <v>152.14699999999999</v>
      </c>
      <c r="S36">
        <v>89.999989999999997</v>
      </c>
      <c r="T36">
        <v>180</v>
      </c>
      <c r="U36">
        <v>99.9</v>
      </c>
      <c r="V36">
        <v>2.81</v>
      </c>
      <c r="W36">
        <v>0</v>
      </c>
      <c r="X36">
        <v>748.5</v>
      </c>
      <c r="Y36">
        <v>532.79999999999995</v>
      </c>
      <c r="Z36">
        <f t="shared" si="0"/>
        <v>380.65299999999996</v>
      </c>
    </row>
    <row r="37" spans="1:26" x14ac:dyDescent="0.3">
      <c r="A37" s="2">
        <v>44861</v>
      </c>
      <c r="B37" s="264">
        <v>0.47059027777777779</v>
      </c>
      <c r="C37">
        <v>0</v>
      </c>
      <c r="D37" t="s">
        <v>20</v>
      </c>
      <c r="E37">
        <v>37</v>
      </c>
      <c r="F37">
        <v>162.196</v>
      </c>
      <c r="G37">
        <v>48.8</v>
      </c>
      <c r="H37">
        <v>43.2</v>
      </c>
      <c r="I37">
        <v>43.6</v>
      </c>
      <c r="J37">
        <v>4.5599999999999996</v>
      </c>
      <c r="K37">
        <v>70.28</v>
      </c>
      <c r="L37">
        <v>0.02</v>
      </c>
      <c r="M37">
        <v>48</v>
      </c>
      <c r="N37">
        <v>31</v>
      </c>
      <c r="Q37">
        <v>55.274999999999999</v>
      </c>
      <c r="R37">
        <v>162.46700000000001</v>
      </c>
      <c r="S37">
        <v>89.999989999999997</v>
      </c>
      <c r="T37">
        <v>180</v>
      </c>
      <c r="U37">
        <v>99.9</v>
      </c>
      <c r="V37">
        <v>2.81</v>
      </c>
      <c r="W37">
        <v>0</v>
      </c>
      <c r="X37">
        <v>748.5</v>
      </c>
      <c r="Y37">
        <v>532.79999999999995</v>
      </c>
      <c r="Z37">
        <f t="shared" si="0"/>
        <v>370.33299999999997</v>
      </c>
    </row>
    <row r="38" spans="1:26" x14ac:dyDescent="0.3">
      <c r="A38" s="2">
        <v>44861</v>
      </c>
      <c r="B38" s="264">
        <v>0.47067129629629628</v>
      </c>
      <c r="C38">
        <v>0</v>
      </c>
      <c r="D38" t="s">
        <v>20</v>
      </c>
      <c r="E38">
        <v>37</v>
      </c>
      <c r="F38">
        <v>162.24799999999999</v>
      </c>
      <c r="G38">
        <v>48.9</v>
      </c>
      <c r="H38">
        <v>42.5</v>
      </c>
      <c r="I38">
        <v>42.9</v>
      </c>
      <c r="J38">
        <v>4.4800000000000004</v>
      </c>
      <c r="K38">
        <v>70.302999999999997</v>
      </c>
      <c r="L38">
        <v>0.02</v>
      </c>
      <c r="M38">
        <v>48.1</v>
      </c>
      <c r="N38">
        <v>31</v>
      </c>
      <c r="Q38">
        <v>55.234000000000002</v>
      </c>
      <c r="R38">
        <v>162.357</v>
      </c>
      <c r="S38">
        <v>89.999989999999997</v>
      </c>
      <c r="T38">
        <v>180</v>
      </c>
      <c r="U38">
        <v>99.9</v>
      </c>
      <c r="V38">
        <v>2.81</v>
      </c>
      <c r="W38">
        <v>0</v>
      </c>
      <c r="X38">
        <v>748.6</v>
      </c>
      <c r="Y38">
        <v>532.79999999999995</v>
      </c>
      <c r="Z38">
        <f t="shared" si="0"/>
        <v>370.44299999999998</v>
      </c>
    </row>
    <row r="39" spans="1:26" x14ac:dyDescent="0.3">
      <c r="A39" s="2">
        <v>44861</v>
      </c>
      <c r="B39" s="264">
        <v>0.47089120370370369</v>
      </c>
      <c r="C39">
        <v>0</v>
      </c>
      <c r="D39" t="s">
        <v>20</v>
      </c>
      <c r="E39">
        <v>38.799999999999997</v>
      </c>
      <c r="F39">
        <v>171.98</v>
      </c>
      <c r="G39">
        <v>52.3</v>
      </c>
      <c r="H39">
        <v>33.1</v>
      </c>
      <c r="I39">
        <v>33.4</v>
      </c>
      <c r="J39">
        <v>3.56</v>
      </c>
      <c r="K39">
        <v>74.527000000000001</v>
      </c>
      <c r="L39">
        <v>0.02</v>
      </c>
      <c r="M39">
        <v>51.5</v>
      </c>
      <c r="N39">
        <v>33</v>
      </c>
      <c r="Q39">
        <v>53.820999999999998</v>
      </c>
      <c r="R39">
        <v>172.02600000000001</v>
      </c>
      <c r="S39">
        <v>89.999989999999997</v>
      </c>
      <c r="T39">
        <v>180</v>
      </c>
      <c r="U39">
        <v>99.9</v>
      </c>
      <c r="V39">
        <v>2.78</v>
      </c>
      <c r="W39">
        <v>0</v>
      </c>
      <c r="X39">
        <v>748.5</v>
      </c>
      <c r="Y39">
        <v>532.79999999999995</v>
      </c>
      <c r="Z39">
        <f t="shared" si="0"/>
        <v>360.77399999999994</v>
      </c>
    </row>
    <row r="40" spans="1:26" x14ac:dyDescent="0.3">
      <c r="A40" s="2">
        <v>44861</v>
      </c>
      <c r="B40" s="264">
        <v>0.47118055555555555</v>
      </c>
      <c r="C40">
        <v>0</v>
      </c>
      <c r="D40" t="s">
        <v>20</v>
      </c>
      <c r="E40">
        <v>41.1</v>
      </c>
      <c r="F40">
        <v>182.10300000000001</v>
      </c>
      <c r="G40">
        <v>56.7</v>
      </c>
      <c r="H40">
        <v>18.3</v>
      </c>
      <c r="I40">
        <v>18.5</v>
      </c>
      <c r="J40">
        <v>2.0099999999999998</v>
      </c>
      <c r="K40">
        <v>78.921999999999997</v>
      </c>
      <c r="L40">
        <v>0.03</v>
      </c>
      <c r="M40">
        <v>55.7</v>
      </c>
      <c r="N40">
        <v>36</v>
      </c>
      <c r="Q40">
        <v>52.345999999999997</v>
      </c>
      <c r="R40">
        <v>182.12700000000001</v>
      </c>
      <c r="S40">
        <v>89.999989999999997</v>
      </c>
      <c r="T40">
        <v>180</v>
      </c>
      <c r="U40">
        <v>99.9</v>
      </c>
      <c r="V40">
        <v>2.8</v>
      </c>
      <c r="W40">
        <v>0</v>
      </c>
      <c r="X40">
        <v>748.5</v>
      </c>
      <c r="Y40">
        <v>532.79999999999995</v>
      </c>
      <c r="Z40">
        <f t="shared" si="0"/>
        <v>350.67299999999994</v>
      </c>
    </row>
    <row r="41" spans="1:26" x14ac:dyDescent="0.3">
      <c r="A41" s="2">
        <v>44861</v>
      </c>
      <c r="B41" s="264">
        <v>0.47157407407407409</v>
      </c>
      <c r="C41">
        <v>0</v>
      </c>
      <c r="D41" t="s">
        <v>20</v>
      </c>
      <c r="E41">
        <v>42.5</v>
      </c>
      <c r="F41">
        <v>192.017</v>
      </c>
      <c r="G41">
        <v>59.4</v>
      </c>
      <c r="H41">
        <v>10.9</v>
      </c>
      <c r="I41">
        <v>11</v>
      </c>
      <c r="J41">
        <v>1.2</v>
      </c>
      <c r="K41">
        <v>83.224000000000004</v>
      </c>
      <c r="L41">
        <v>0.03</v>
      </c>
      <c r="M41">
        <v>58.4</v>
      </c>
      <c r="N41">
        <v>38</v>
      </c>
      <c r="Q41">
        <v>51.429000000000002</v>
      </c>
      <c r="R41">
        <v>192.2</v>
      </c>
      <c r="S41">
        <v>89.999989999999997</v>
      </c>
      <c r="T41">
        <v>180</v>
      </c>
      <c r="U41">
        <v>99.9</v>
      </c>
      <c r="V41">
        <v>2.81</v>
      </c>
      <c r="W41">
        <v>0</v>
      </c>
      <c r="X41">
        <v>748.4</v>
      </c>
      <c r="Y41">
        <v>532.79999999999995</v>
      </c>
      <c r="Z41">
        <f t="shared" si="0"/>
        <v>340.59999999999997</v>
      </c>
    </row>
    <row r="42" spans="1:26" x14ac:dyDescent="0.3">
      <c r="A42" s="2">
        <v>44861</v>
      </c>
      <c r="B42" s="264">
        <v>0.47192129629629626</v>
      </c>
      <c r="C42">
        <v>0</v>
      </c>
      <c r="D42" t="s">
        <v>20</v>
      </c>
      <c r="E42">
        <v>44.6</v>
      </c>
      <c r="F42">
        <v>202.03399999999999</v>
      </c>
      <c r="G42">
        <v>62.5</v>
      </c>
      <c r="H42">
        <v>4.7</v>
      </c>
      <c r="I42">
        <v>4.7</v>
      </c>
      <c r="J42">
        <v>0.52</v>
      </c>
      <c r="K42">
        <v>87.566999999999993</v>
      </c>
      <c r="L42">
        <v>0.03</v>
      </c>
      <c r="M42">
        <v>61.4</v>
      </c>
      <c r="N42">
        <v>40</v>
      </c>
      <c r="Q42">
        <v>51.204000000000001</v>
      </c>
      <c r="R42">
        <v>202.071</v>
      </c>
      <c r="S42">
        <v>89.999989999999997</v>
      </c>
      <c r="T42">
        <v>180</v>
      </c>
      <c r="U42">
        <v>99.9</v>
      </c>
      <c r="V42">
        <v>2.81</v>
      </c>
      <c r="W42">
        <v>0</v>
      </c>
      <c r="X42">
        <v>748.5</v>
      </c>
      <c r="Y42">
        <v>532.79999999999995</v>
      </c>
      <c r="Z42">
        <f t="shared" si="0"/>
        <v>330.72899999999993</v>
      </c>
    </row>
    <row r="43" spans="1:26" x14ac:dyDescent="0.3">
      <c r="A43" s="2">
        <v>44861</v>
      </c>
      <c r="B43" s="264">
        <v>0.47226851851851853</v>
      </c>
      <c r="C43">
        <v>0</v>
      </c>
      <c r="D43" t="s">
        <v>20</v>
      </c>
      <c r="E43">
        <v>45.5</v>
      </c>
      <c r="F43">
        <v>211.773</v>
      </c>
      <c r="G43">
        <v>63.7</v>
      </c>
      <c r="H43">
        <v>2.5</v>
      </c>
      <c r="I43">
        <v>2.6</v>
      </c>
      <c r="J43">
        <v>0.28000000000000003</v>
      </c>
      <c r="K43">
        <v>91.789000000000001</v>
      </c>
      <c r="L43">
        <v>0.03</v>
      </c>
      <c r="M43">
        <v>62.6</v>
      </c>
      <c r="N43">
        <v>41</v>
      </c>
      <c r="Q43">
        <v>51.167000000000002</v>
      </c>
      <c r="R43">
        <v>212.05600000000001</v>
      </c>
      <c r="S43">
        <v>89.999989999999997</v>
      </c>
      <c r="T43">
        <v>180</v>
      </c>
      <c r="U43">
        <v>99.9</v>
      </c>
      <c r="V43">
        <v>2.81</v>
      </c>
      <c r="W43">
        <v>0</v>
      </c>
      <c r="X43">
        <v>748.5</v>
      </c>
      <c r="Y43">
        <v>532.79999999999995</v>
      </c>
      <c r="Z43">
        <f t="shared" si="0"/>
        <v>320.74399999999991</v>
      </c>
    </row>
    <row r="44" spans="1:26" x14ac:dyDescent="0.3">
      <c r="A44" s="2">
        <v>44861</v>
      </c>
      <c r="B44" s="264">
        <v>0.47281250000000002</v>
      </c>
      <c r="C44">
        <v>0</v>
      </c>
      <c r="D44" t="s">
        <v>20</v>
      </c>
      <c r="E44">
        <v>47.4</v>
      </c>
      <c r="F44">
        <v>213.73599999999999</v>
      </c>
      <c r="G44">
        <v>66.400000000000006</v>
      </c>
      <c r="H44">
        <v>1.8</v>
      </c>
      <c r="I44">
        <v>1.8</v>
      </c>
      <c r="J44">
        <v>0.2</v>
      </c>
      <c r="K44">
        <v>92.64</v>
      </c>
      <c r="L44">
        <v>0.03</v>
      </c>
      <c r="M44">
        <v>65.3</v>
      </c>
      <c r="N44">
        <v>42</v>
      </c>
      <c r="Q44">
        <v>51.183999999999997</v>
      </c>
      <c r="R44">
        <v>213.80799999999999</v>
      </c>
      <c r="S44">
        <v>89.999989999999997</v>
      </c>
      <c r="T44">
        <v>180</v>
      </c>
      <c r="U44">
        <v>99.9</v>
      </c>
      <c r="V44">
        <v>2.81</v>
      </c>
      <c r="W44">
        <v>0</v>
      </c>
      <c r="X44">
        <v>748.5</v>
      </c>
      <c r="Y44">
        <v>532.79999999999995</v>
      </c>
      <c r="Z44">
        <f>Y44-R44</f>
        <v>318.99199999999996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45F3-39D2-4E13-A44A-5B906779D7AD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264">
        <v>0.54833333333333334</v>
      </c>
      <c r="C2">
        <v>0</v>
      </c>
      <c r="D2" t="s">
        <v>20</v>
      </c>
      <c r="E2">
        <v>37.4</v>
      </c>
      <c r="F2">
        <v>-1.0999999999999999E-2</v>
      </c>
      <c r="G2">
        <v>45.6</v>
      </c>
      <c r="H2">
        <v>92.2</v>
      </c>
      <c r="I2">
        <v>93.3</v>
      </c>
      <c r="J2">
        <v>9.07</v>
      </c>
      <c r="K2">
        <v>-5.0000000000000001E-3</v>
      </c>
      <c r="L2">
        <v>0.02</v>
      </c>
      <c r="M2">
        <v>45</v>
      </c>
      <c r="N2">
        <v>29</v>
      </c>
      <c r="Q2">
        <v>61.069000000000003</v>
      </c>
      <c r="R2">
        <v>-3.0000000000000001E-3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745.6</v>
      </c>
      <c r="Y2">
        <v>532.79999999999995</v>
      </c>
      <c r="Z2">
        <f t="shared" ref="Z2:Z34" si="0">Y2-R2</f>
        <v>532.803</v>
      </c>
      <c r="AA2">
        <v>294.7</v>
      </c>
    </row>
    <row r="3" spans="1:36" x14ac:dyDescent="0.3">
      <c r="A3" s="2">
        <v>44895</v>
      </c>
      <c r="B3" s="264">
        <v>0.54853009259259256</v>
      </c>
      <c r="C3">
        <v>0</v>
      </c>
      <c r="D3" t="s">
        <v>20</v>
      </c>
      <c r="E3">
        <v>37.4</v>
      </c>
      <c r="F3">
        <v>0.83799999999999997</v>
      </c>
      <c r="G3">
        <v>45.7</v>
      </c>
      <c r="H3">
        <v>91.5</v>
      </c>
      <c r="I3">
        <v>92.6</v>
      </c>
      <c r="J3">
        <v>9</v>
      </c>
      <c r="K3">
        <v>0.36299999999999999</v>
      </c>
      <c r="L3">
        <v>0.02</v>
      </c>
      <c r="M3">
        <v>45.1</v>
      </c>
      <c r="N3">
        <v>29</v>
      </c>
      <c r="Q3">
        <v>61.052999999999997</v>
      </c>
      <c r="R3">
        <v>1.016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745.7</v>
      </c>
      <c r="Y3">
        <v>532.79999999999995</v>
      </c>
      <c r="Z3">
        <f t="shared" si="0"/>
        <v>531.78399999999999</v>
      </c>
    </row>
    <row r="4" spans="1:36" x14ac:dyDescent="0.3">
      <c r="A4" s="2">
        <v>44895</v>
      </c>
      <c r="B4" s="264">
        <v>0.54871527777777784</v>
      </c>
      <c r="C4">
        <v>0</v>
      </c>
      <c r="D4" t="s">
        <v>20</v>
      </c>
      <c r="E4">
        <v>37.4</v>
      </c>
      <c r="F4">
        <v>4.2279999999999998</v>
      </c>
      <c r="G4">
        <v>45.7</v>
      </c>
      <c r="H4">
        <v>90.8</v>
      </c>
      <c r="I4">
        <v>91.9</v>
      </c>
      <c r="J4">
        <v>8.9600000000000009</v>
      </c>
      <c r="K4">
        <v>1.831</v>
      </c>
      <c r="L4">
        <v>0.02</v>
      </c>
      <c r="M4">
        <v>45.1</v>
      </c>
      <c r="N4">
        <v>29</v>
      </c>
      <c r="Q4">
        <v>60.838999999999999</v>
      </c>
      <c r="R4">
        <v>4.0199999999999996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745.7</v>
      </c>
      <c r="Y4">
        <v>532.79999999999995</v>
      </c>
      <c r="Z4">
        <f t="shared" si="0"/>
        <v>528.78</v>
      </c>
    </row>
    <row r="5" spans="1:36" x14ac:dyDescent="0.3">
      <c r="A5" s="2">
        <v>44895</v>
      </c>
      <c r="B5" s="264">
        <v>0.54886574074074079</v>
      </c>
      <c r="C5">
        <v>0</v>
      </c>
      <c r="D5" t="s">
        <v>20</v>
      </c>
      <c r="E5">
        <v>37.200000000000003</v>
      </c>
      <c r="F5">
        <v>7.0110000000000001</v>
      </c>
      <c r="G5">
        <v>45.8</v>
      </c>
      <c r="H5">
        <v>90.5</v>
      </c>
      <c r="I5">
        <v>91.6</v>
      </c>
      <c r="J5">
        <v>8.9600000000000009</v>
      </c>
      <c r="K5">
        <v>3.036</v>
      </c>
      <c r="L5">
        <v>0.02</v>
      </c>
      <c r="M5">
        <v>45.1</v>
      </c>
      <c r="N5">
        <v>29</v>
      </c>
      <c r="Q5">
        <v>60.536999999999999</v>
      </c>
      <c r="R5">
        <v>7.0250000000000004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745.7</v>
      </c>
      <c r="Y5">
        <v>532.79999999999995</v>
      </c>
      <c r="Z5">
        <f t="shared" si="0"/>
        <v>525.77499999999998</v>
      </c>
    </row>
    <row r="6" spans="1:36" x14ac:dyDescent="0.3">
      <c r="A6" s="2">
        <v>44895</v>
      </c>
      <c r="B6" s="264">
        <v>0.54907407407407405</v>
      </c>
      <c r="C6">
        <v>0</v>
      </c>
      <c r="D6" t="s">
        <v>20</v>
      </c>
      <c r="E6">
        <v>37.1</v>
      </c>
      <c r="F6">
        <v>8.6440000000000001</v>
      </c>
      <c r="G6">
        <v>45.7</v>
      </c>
      <c r="H6">
        <v>89.4</v>
      </c>
      <c r="I6">
        <v>90.5</v>
      </c>
      <c r="J6">
        <v>8.8699999999999992</v>
      </c>
      <c r="K6">
        <v>3.7429999999999999</v>
      </c>
      <c r="L6">
        <v>0.02</v>
      </c>
      <c r="M6">
        <v>45.1</v>
      </c>
      <c r="N6">
        <v>29</v>
      </c>
      <c r="Q6">
        <v>60.392000000000003</v>
      </c>
      <c r="R6">
        <v>9.9550000000000001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745.7</v>
      </c>
      <c r="Y6">
        <v>532.79999999999995</v>
      </c>
      <c r="Z6">
        <f t="shared" si="0"/>
        <v>522.84499999999991</v>
      </c>
    </row>
    <row r="7" spans="1:36" x14ac:dyDescent="0.3">
      <c r="A7" s="2">
        <v>44895</v>
      </c>
      <c r="B7" s="264">
        <v>0.5493055555555556</v>
      </c>
      <c r="C7">
        <v>0</v>
      </c>
      <c r="D7" t="s">
        <v>20</v>
      </c>
      <c r="E7">
        <v>37.1</v>
      </c>
      <c r="F7">
        <v>13.143000000000001</v>
      </c>
      <c r="G7">
        <v>45.7</v>
      </c>
      <c r="H7">
        <v>88.6</v>
      </c>
      <c r="I7">
        <v>89.7</v>
      </c>
      <c r="J7">
        <v>8.7899999999999991</v>
      </c>
      <c r="K7">
        <v>5.6920000000000002</v>
      </c>
      <c r="L7">
        <v>0.02</v>
      </c>
      <c r="M7">
        <v>45.1</v>
      </c>
      <c r="N7">
        <v>29</v>
      </c>
      <c r="Q7">
        <v>60.366</v>
      </c>
      <c r="R7">
        <v>12.961</v>
      </c>
      <c r="S7">
        <v>89.999989999999997</v>
      </c>
      <c r="T7">
        <v>180</v>
      </c>
      <c r="U7">
        <v>99.9</v>
      </c>
      <c r="V7">
        <v>2.76</v>
      </c>
      <c r="W7">
        <v>0</v>
      </c>
      <c r="X7">
        <v>745.6</v>
      </c>
      <c r="Y7">
        <v>532.79999999999995</v>
      </c>
      <c r="Z7">
        <f t="shared" si="0"/>
        <v>519.83899999999994</v>
      </c>
    </row>
    <row r="8" spans="1:36" x14ac:dyDescent="0.3">
      <c r="A8" s="2">
        <v>44895</v>
      </c>
      <c r="B8" s="264">
        <v>0.54966435185185192</v>
      </c>
      <c r="C8">
        <v>0</v>
      </c>
      <c r="D8" t="s">
        <v>20</v>
      </c>
      <c r="E8">
        <v>37.1</v>
      </c>
      <c r="F8">
        <v>16.05</v>
      </c>
      <c r="G8">
        <v>45.7</v>
      </c>
      <c r="H8">
        <v>87.8</v>
      </c>
      <c r="I8">
        <v>88.8</v>
      </c>
      <c r="J8">
        <v>8.7100000000000009</v>
      </c>
      <c r="K8">
        <v>6.9509999999999996</v>
      </c>
      <c r="L8">
        <v>0.02</v>
      </c>
      <c r="M8">
        <v>45.1</v>
      </c>
      <c r="N8">
        <v>29</v>
      </c>
      <c r="Q8">
        <v>60.348999999999997</v>
      </c>
      <c r="R8">
        <v>16.068000000000001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745.6</v>
      </c>
      <c r="Y8">
        <v>532.79999999999995</v>
      </c>
      <c r="Z8">
        <f t="shared" si="0"/>
        <v>516.73199999999997</v>
      </c>
    </row>
    <row r="9" spans="1:36" x14ac:dyDescent="0.3">
      <c r="A9" s="2">
        <v>44895</v>
      </c>
      <c r="B9" s="264">
        <v>0.54993055555555559</v>
      </c>
      <c r="C9">
        <v>0</v>
      </c>
      <c r="D9" t="s">
        <v>20</v>
      </c>
      <c r="E9">
        <v>37.1</v>
      </c>
      <c r="F9">
        <v>19.279</v>
      </c>
      <c r="G9">
        <v>45.7</v>
      </c>
      <c r="H9">
        <v>87.2</v>
      </c>
      <c r="I9">
        <v>88.2</v>
      </c>
      <c r="J9">
        <v>8.65</v>
      </c>
      <c r="K9">
        <v>8.3490000000000002</v>
      </c>
      <c r="L9">
        <v>0.02</v>
      </c>
      <c r="M9">
        <v>45.1</v>
      </c>
      <c r="N9">
        <v>29</v>
      </c>
      <c r="Q9">
        <v>60.338999999999999</v>
      </c>
      <c r="R9">
        <v>18.966999999999999</v>
      </c>
      <c r="S9">
        <v>89.999989999999997</v>
      </c>
      <c r="T9">
        <v>180</v>
      </c>
      <c r="U9">
        <v>99.9</v>
      </c>
      <c r="V9">
        <v>2.75</v>
      </c>
      <c r="W9">
        <v>0</v>
      </c>
      <c r="X9">
        <v>745.6</v>
      </c>
      <c r="Y9">
        <v>532.79999999999995</v>
      </c>
      <c r="Z9">
        <f t="shared" si="0"/>
        <v>513.83299999999997</v>
      </c>
    </row>
    <row r="10" spans="1:36" x14ac:dyDescent="0.3">
      <c r="A10" s="2">
        <v>44895</v>
      </c>
      <c r="B10" s="264">
        <v>0.55003472222222227</v>
      </c>
      <c r="C10">
        <v>0</v>
      </c>
      <c r="D10" t="s">
        <v>20</v>
      </c>
      <c r="E10">
        <v>37.1</v>
      </c>
      <c r="F10">
        <v>22.06</v>
      </c>
      <c r="G10">
        <v>45.7</v>
      </c>
      <c r="H10">
        <v>87</v>
      </c>
      <c r="I10">
        <v>88</v>
      </c>
      <c r="J10">
        <v>8.6300000000000008</v>
      </c>
      <c r="K10">
        <v>9.5540000000000003</v>
      </c>
      <c r="L10">
        <v>0.02</v>
      </c>
      <c r="M10">
        <v>45.1</v>
      </c>
      <c r="N10">
        <v>29</v>
      </c>
      <c r="Q10">
        <v>60.338000000000001</v>
      </c>
      <c r="R10">
        <v>22.09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745.5</v>
      </c>
      <c r="Y10">
        <v>532.79999999999995</v>
      </c>
      <c r="Z10">
        <f t="shared" si="0"/>
        <v>510.71</v>
      </c>
    </row>
    <row r="11" spans="1:36" x14ac:dyDescent="0.3">
      <c r="A11" s="2">
        <v>44895</v>
      </c>
      <c r="B11" s="264">
        <v>0.5502083333333333</v>
      </c>
      <c r="C11">
        <v>0</v>
      </c>
      <c r="D11" t="s">
        <v>20</v>
      </c>
      <c r="E11">
        <v>37.1</v>
      </c>
      <c r="F11">
        <v>25.03</v>
      </c>
      <c r="G11">
        <v>45.8</v>
      </c>
      <c r="H11">
        <v>86.6</v>
      </c>
      <c r="I11">
        <v>87.6</v>
      </c>
      <c r="J11">
        <v>8.6</v>
      </c>
      <c r="K11">
        <v>10.84</v>
      </c>
      <c r="L11">
        <v>0.02</v>
      </c>
      <c r="M11">
        <v>45.1</v>
      </c>
      <c r="N11">
        <v>29</v>
      </c>
      <c r="Q11">
        <v>60.332999999999998</v>
      </c>
      <c r="R11">
        <v>25.033000000000001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745.6</v>
      </c>
      <c r="Y11">
        <v>532.79999999999995</v>
      </c>
      <c r="Z11">
        <f t="shared" si="0"/>
        <v>507.76699999999994</v>
      </c>
    </row>
    <row r="12" spans="1:36" x14ac:dyDescent="0.3">
      <c r="A12" s="2">
        <v>44895</v>
      </c>
      <c r="B12" s="264">
        <v>0.5504282407407407</v>
      </c>
      <c r="C12">
        <v>0</v>
      </c>
      <c r="D12" t="s">
        <v>20</v>
      </c>
      <c r="E12">
        <v>37.200000000000003</v>
      </c>
      <c r="F12">
        <v>26.818000000000001</v>
      </c>
      <c r="G12">
        <v>45.8</v>
      </c>
      <c r="H12">
        <v>86.4</v>
      </c>
      <c r="I12">
        <v>87.4</v>
      </c>
      <c r="J12">
        <v>8.58</v>
      </c>
      <c r="K12">
        <v>11.615</v>
      </c>
      <c r="L12">
        <v>0.02</v>
      </c>
      <c r="M12">
        <v>45.2</v>
      </c>
      <c r="N12">
        <v>29</v>
      </c>
      <c r="Q12">
        <v>60.334000000000003</v>
      </c>
      <c r="R12">
        <v>28.004999999999999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745.7</v>
      </c>
      <c r="Y12">
        <v>532.79999999999995</v>
      </c>
      <c r="Z12">
        <f t="shared" si="0"/>
        <v>504.79499999999996</v>
      </c>
    </row>
    <row r="13" spans="1:36" x14ac:dyDescent="0.3">
      <c r="A13" s="2">
        <v>44895</v>
      </c>
      <c r="B13" s="264">
        <v>0.55055555555555558</v>
      </c>
      <c r="C13">
        <v>0</v>
      </c>
      <c r="D13" t="s">
        <v>20</v>
      </c>
      <c r="E13">
        <v>37.200000000000003</v>
      </c>
      <c r="F13">
        <v>30.954999999999998</v>
      </c>
      <c r="G13">
        <v>45.8</v>
      </c>
      <c r="H13">
        <v>86.4</v>
      </c>
      <c r="I13">
        <v>87.4</v>
      </c>
      <c r="J13">
        <v>8.57</v>
      </c>
      <c r="K13">
        <v>13.406000000000001</v>
      </c>
      <c r="L13">
        <v>0.02</v>
      </c>
      <c r="M13">
        <v>45.2</v>
      </c>
      <c r="N13">
        <v>29</v>
      </c>
      <c r="Q13">
        <v>60.331000000000003</v>
      </c>
      <c r="R13">
        <v>30.975999999999999</v>
      </c>
      <c r="S13">
        <v>89.999989999999997</v>
      </c>
      <c r="T13">
        <v>180</v>
      </c>
      <c r="U13">
        <v>99.9</v>
      </c>
      <c r="V13">
        <v>2.75</v>
      </c>
      <c r="W13">
        <v>0</v>
      </c>
      <c r="X13">
        <v>745.5</v>
      </c>
      <c r="Y13">
        <v>532.79999999999995</v>
      </c>
      <c r="Z13">
        <f t="shared" si="0"/>
        <v>501.82399999999996</v>
      </c>
    </row>
    <row r="14" spans="1:36" x14ac:dyDescent="0.3">
      <c r="A14" s="2">
        <v>44895</v>
      </c>
      <c r="B14" s="264">
        <v>0.55064814814814811</v>
      </c>
      <c r="C14">
        <v>0</v>
      </c>
      <c r="D14" t="s">
        <v>20</v>
      </c>
      <c r="E14">
        <v>37.1</v>
      </c>
      <c r="F14">
        <v>34.179000000000002</v>
      </c>
      <c r="G14">
        <v>45.8</v>
      </c>
      <c r="H14">
        <v>86.3</v>
      </c>
      <c r="I14">
        <v>87.3</v>
      </c>
      <c r="J14">
        <v>8.56</v>
      </c>
      <c r="K14">
        <v>14.803000000000001</v>
      </c>
      <c r="L14">
        <v>0.02</v>
      </c>
      <c r="M14">
        <v>45.1</v>
      </c>
      <c r="N14">
        <v>29</v>
      </c>
      <c r="Q14">
        <v>60.331000000000003</v>
      </c>
      <c r="R14">
        <v>34.219000000000001</v>
      </c>
      <c r="S14">
        <v>89.999989999999997</v>
      </c>
      <c r="T14">
        <v>180</v>
      </c>
      <c r="U14">
        <v>99.9</v>
      </c>
      <c r="V14">
        <v>2.74</v>
      </c>
      <c r="W14">
        <v>0</v>
      </c>
      <c r="X14">
        <v>745.5</v>
      </c>
      <c r="Y14">
        <v>532.79999999999995</v>
      </c>
      <c r="Z14">
        <f t="shared" si="0"/>
        <v>498.58099999999996</v>
      </c>
    </row>
    <row r="15" spans="1:36" x14ac:dyDescent="0.3">
      <c r="A15" s="2">
        <v>44895</v>
      </c>
      <c r="B15" s="264">
        <v>0.55075231481481479</v>
      </c>
      <c r="C15">
        <v>0</v>
      </c>
      <c r="D15" t="s">
        <v>20</v>
      </c>
      <c r="E15">
        <v>37.1</v>
      </c>
      <c r="F15">
        <v>35.845999999999997</v>
      </c>
      <c r="G15">
        <v>45.8</v>
      </c>
      <c r="H15">
        <v>86.1</v>
      </c>
      <c r="I15">
        <v>87.2</v>
      </c>
      <c r="J15">
        <v>8.5500000000000007</v>
      </c>
      <c r="K15">
        <v>15.525</v>
      </c>
      <c r="L15">
        <v>0.02</v>
      </c>
      <c r="M15">
        <v>45.1</v>
      </c>
      <c r="N15">
        <v>29</v>
      </c>
      <c r="Q15">
        <v>60.329000000000001</v>
      </c>
      <c r="R15">
        <v>36.93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745.5</v>
      </c>
      <c r="Y15">
        <v>532.79999999999995</v>
      </c>
      <c r="Z15">
        <f t="shared" si="0"/>
        <v>495.86999999999995</v>
      </c>
    </row>
    <row r="16" spans="1:36" x14ac:dyDescent="0.3">
      <c r="A16" s="2">
        <v>44895</v>
      </c>
      <c r="B16" s="264">
        <v>0.5510532407407408</v>
      </c>
      <c r="C16">
        <v>0</v>
      </c>
      <c r="D16" t="s">
        <v>20</v>
      </c>
      <c r="E16">
        <v>37.200000000000003</v>
      </c>
      <c r="F16">
        <v>39.585999999999999</v>
      </c>
      <c r="G16">
        <v>45.8</v>
      </c>
      <c r="H16">
        <v>85.9</v>
      </c>
      <c r="I16">
        <v>86.9</v>
      </c>
      <c r="J16">
        <v>8.5299999999999994</v>
      </c>
      <c r="K16">
        <v>17.143999999999998</v>
      </c>
      <c r="L16">
        <v>0.02</v>
      </c>
      <c r="M16">
        <v>45.2</v>
      </c>
      <c r="N16">
        <v>29</v>
      </c>
      <c r="Q16">
        <v>60.323999999999998</v>
      </c>
      <c r="R16">
        <v>40.018000000000001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745.5</v>
      </c>
      <c r="Y16">
        <v>532.79999999999995</v>
      </c>
      <c r="Z16">
        <f t="shared" si="0"/>
        <v>492.78199999999993</v>
      </c>
    </row>
    <row r="17" spans="1:26" x14ac:dyDescent="0.3">
      <c r="A17" s="2">
        <v>44895</v>
      </c>
      <c r="B17" s="264">
        <v>0.55120370370370375</v>
      </c>
      <c r="C17">
        <v>0</v>
      </c>
      <c r="D17" t="s">
        <v>20</v>
      </c>
      <c r="E17">
        <v>37.1</v>
      </c>
      <c r="F17">
        <v>43.08</v>
      </c>
      <c r="G17">
        <v>45.8</v>
      </c>
      <c r="H17">
        <v>85.9</v>
      </c>
      <c r="I17">
        <v>86.9</v>
      </c>
      <c r="J17">
        <v>8.5299999999999994</v>
      </c>
      <c r="K17">
        <v>18.658000000000001</v>
      </c>
      <c r="L17">
        <v>0.02</v>
      </c>
      <c r="M17">
        <v>45.1</v>
      </c>
      <c r="N17">
        <v>29</v>
      </c>
      <c r="Q17">
        <v>60.323999999999998</v>
      </c>
      <c r="R17">
        <v>43.091999999999999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745.5</v>
      </c>
      <c r="Y17">
        <v>532.79999999999995</v>
      </c>
      <c r="Z17">
        <f t="shared" si="0"/>
        <v>489.70799999999997</v>
      </c>
    </row>
    <row r="18" spans="1:26" x14ac:dyDescent="0.3">
      <c r="A18" s="2">
        <v>44895</v>
      </c>
      <c r="B18" s="264">
        <v>0.55159722222222218</v>
      </c>
      <c r="C18">
        <v>0</v>
      </c>
      <c r="D18" t="s">
        <v>20</v>
      </c>
      <c r="E18">
        <v>37.1</v>
      </c>
      <c r="F18">
        <v>46.152999999999999</v>
      </c>
      <c r="G18">
        <v>45.8</v>
      </c>
      <c r="H18">
        <v>85.8</v>
      </c>
      <c r="I18">
        <v>86.9</v>
      </c>
      <c r="J18">
        <v>8.52</v>
      </c>
      <c r="K18">
        <v>19.988</v>
      </c>
      <c r="L18">
        <v>0.02</v>
      </c>
      <c r="M18">
        <v>45.1</v>
      </c>
      <c r="N18">
        <v>29</v>
      </c>
      <c r="Q18">
        <v>60.32</v>
      </c>
      <c r="R18">
        <v>46.152000000000001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745.5</v>
      </c>
      <c r="Y18">
        <v>532.79999999999995</v>
      </c>
      <c r="Z18">
        <f t="shared" si="0"/>
        <v>486.64799999999997</v>
      </c>
    </row>
    <row r="19" spans="1:26" x14ac:dyDescent="0.3">
      <c r="A19" s="2">
        <v>44895</v>
      </c>
      <c r="B19" s="264">
        <v>0.55181712962962959</v>
      </c>
      <c r="C19">
        <v>0</v>
      </c>
      <c r="D19" t="s">
        <v>20</v>
      </c>
      <c r="E19">
        <v>37.1</v>
      </c>
      <c r="F19">
        <v>49.244</v>
      </c>
      <c r="G19">
        <v>45.8</v>
      </c>
      <c r="H19">
        <v>85.8</v>
      </c>
      <c r="I19">
        <v>86.8</v>
      </c>
      <c r="J19">
        <v>8.52</v>
      </c>
      <c r="K19">
        <v>21.327000000000002</v>
      </c>
      <c r="L19">
        <v>0.02</v>
      </c>
      <c r="M19">
        <v>45.1</v>
      </c>
      <c r="N19">
        <v>29</v>
      </c>
      <c r="Q19">
        <v>60.320999999999998</v>
      </c>
      <c r="R19">
        <v>50.094999999999999</v>
      </c>
      <c r="S19">
        <v>89.999989999999997</v>
      </c>
      <c r="T19">
        <v>180</v>
      </c>
      <c r="U19">
        <v>99.9</v>
      </c>
      <c r="V19">
        <v>2.75</v>
      </c>
      <c r="W19">
        <v>0</v>
      </c>
      <c r="X19">
        <v>745.5</v>
      </c>
      <c r="Y19">
        <v>532.79999999999995</v>
      </c>
      <c r="Z19">
        <f t="shared" si="0"/>
        <v>482.70499999999993</v>
      </c>
    </row>
    <row r="20" spans="1:26" x14ac:dyDescent="0.3">
      <c r="A20" s="2">
        <v>44895</v>
      </c>
      <c r="B20" s="264">
        <v>0.55197916666666669</v>
      </c>
      <c r="C20">
        <v>0</v>
      </c>
      <c r="D20" t="s">
        <v>20</v>
      </c>
      <c r="E20">
        <v>37.1</v>
      </c>
      <c r="F20">
        <v>59.823</v>
      </c>
      <c r="G20">
        <v>45.8</v>
      </c>
      <c r="H20">
        <v>85.7</v>
      </c>
      <c r="I20">
        <v>86.7</v>
      </c>
      <c r="J20">
        <v>8.51</v>
      </c>
      <c r="K20">
        <v>25.908999999999999</v>
      </c>
      <c r="L20">
        <v>0.02</v>
      </c>
      <c r="M20">
        <v>45.1</v>
      </c>
      <c r="N20">
        <v>29</v>
      </c>
      <c r="Q20">
        <v>60.319000000000003</v>
      </c>
      <c r="R20">
        <v>60.070999999999998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745.4</v>
      </c>
      <c r="Y20">
        <v>532.79999999999995</v>
      </c>
      <c r="Z20">
        <f t="shared" si="0"/>
        <v>472.72899999999993</v>
      </c>
    </row>
    <row r="21" spans="1:26" x14ac:dyDescent="0.3">
      <c r="A21" s="2">
        <v>44895</v>
      </c>
      <c r="B21" s="264">
        <v>0.55236111111111108</v>
      </c>
      <c r="C21">
        <v>0</v>
      </c>
      <c r="D21" t="s">
        <v>20</v>
      </c>
      <c r="E21">
        <v>37.1</v>
      </c>
      <c r="F21">
        <v>68.622</v>
      </c>
      <c r="G21">
        <v>45.7</v>
      </c>
      <c r="H21">
        <v>85.7</v>
      </c>
      <c r="I21">
        <v>86.7</v>
      </c>
      <c r="J21">
        <v>8.51</v>
      </c>
      <c r="K21">
        <v>29.72</v>
      </c>
      <c r="L21">
        <v>0.02</v>
      </c>
      <c r="M21">
        <v>45.1</v>
      </c>
      <c r="N21">
        <v>29</v>
      </c>
      <c r="Q21">
        <v>60.305</v>
      </c>
      <c r="R21">
        <v>70.153000000000006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745.4</v>
      </c>
      <c r="Y21">
        <v>532.79999999999995</v>
      </c>
      <c r="Z21">
        <f t="shared" si="0"/>
        <v>462.64699999999993</v>
      </c>
    </row>
    <row r="22" spans="1:26" x14ac:dyDescent="0.3">
      <c r="A22" s="2">
        <v>44895</v>
      </c>
      <c r="B22" s="264">
        <v>0.55253472222222222</v>
      </c>
      <c r="C22">
        <v>0</v>
      </c>
      <c r="D22" t="s">
        <v>20</v>
      </c>
      <c r="E22">
        <v>37.1</v>
      </c>
      <c r="F22">
        <v>79.739000000000004</v>
      </c>
      <c r="G22">
        <v>45.8</v>
      </c>
      <c r="H22">
        <v>85.6</v>
      </c>
      <c r="I22">
        <v>86.6</v>
      </c>
      <c r="J22">
        <v>8.5</v>
      </c>
      <c r="K22">
        <v>34.534999999999997</v>
      </c>
      <c r="L22">
        <v>0.02</v>
      </c>
      <c r="M22">
        <v>45.1</v>
      </c>
      <c r="N22">
        <v>29</v>
      </c>
      <c r="Q22">
        <v>60.295000000000002</v>
      </c>
      <c r="R22">
        <v>80.418999999999997</v>
      </c>
      <c r="S22">
        <v>89.999989999999997</v>
      </c>
      <c r="T22">
        <v>180</v>
      </c>
      <c r="U22">
        <v>99.9</v>
      </c>
      <c r="V22">
        <v>2.74</v>
      </c>
      <c r="W22">
        <v>0</v>
      </c>
      <c r="X22">
        <v>745.5</v>
      </c>
      <c r="Y22">
        <v>532.79999999999995</v>
      </c>
      <c r="Z22">
        <f t="shared" si="0"/>
        <v>452.38099999999997</v>
      </c>
    </row>
    <row r="23" spans="1:26" x14ac:dyDescent="0.3">
      <c r="A23" s="2">
        <v>44895</v>
      </c>
      <c r="B23" s="264">
        <v>0.55266203703703709</v>
      </c>
      <c r="C23">
        <v>0</v>
      </c>
      <c r="D23" t="s">
        <v>20</v>
      </c>
      <c r="E23">
        <v>37.1</v>
      </c>
      <c r="F23">
        <v>90.117000000000004</v>
      </c>
      <c r="G23">
        <v>45.8</v>
      </c>
      <c r="H23">
        <v>85.5</v>
      </c>
      <c r="I23">
        <v>86.5</v>
      </c>
      <c r="J23">
        <v>8.49</v>
      </c>
      <c r="K23">
        <v>39.03</v>
      </c>
      <c r="L23">
        <v>0.02</v>
      </c>
      <c r="M23">
        <v>45.1</v>
      </c>
      <c r="N23">
        <v>29</v>
      </c>
      <c r="Q23">
        <v>60.29</v>
      </c>
      <c r="R23">
        <v>90.308000000000007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745.4</v>
      </c>
      <c r="Y23">
        <v>532.79999999999995</v>
      </c>
      <c r="Z23">
        <f t="shared" si="0"/>
        <v>442.49199999999996</v>
      </c>
    </row>
    <row r="24" spans="1:26" x14ac:dyDescent="0.3">
      <c r="A24" s="2">
        <v>44895</v>
      </c>
      <c r="B24" s="264">
        <v>0.55281250000000004</v>
      </c>
      <c r="C24">
        <v>0</v>
      </c>
      <c r="D24" t="s">
        <v>20</v>
      </c>
      <c r="E24">
        <v>37.1</v>
      </c>
      <c r="F24">
        <v>99.182000000000002</v>
      </c>
      <c r="G24">
        <v>45.7</v>
      </c>
      <c r="H24">
        <v>85.3</v>
      </c>
      <c r="I24">
        <v>86.3</v>
      </c>
      <c r="J24">
        <v>8.48</v>
      </c>
      <c r="K24">
        <v>42.957000000000001</v>
      </c>
      <c r="L24">
        <v>0.02</v>
      </c>
      <c r="M24">
        <v>45.1</v>
      </c>
      <c r="N24">
        <v>29</v>
      </c>
      <c r="Q24">
        <v>60.253999999999998</v>
      </c>
      <c r="R24">
        <v>99.906999999999996</v>
      </c>
      <c r="S24">
        <v>89.999989999999997</v>
      </c>
      <c r="T24">
        <v>180</v>
      </c>
      <c r="U24">
        <v>99.9</v>
      </c>
      <c r="V24">
        <v>2.73</v>
      </c>
      <c r="W24">
        <v>0</v>
      </c>
      <c r="X24">
        <v>745.5</v>
      </c>
      <c r="Y24">
        <v>532.79999999999995</v>
      </c>
      <c r="Z24">
        <f t="shared" si="0"/>
        <v>432.89299999999997</v>
      </c>
    </row>
    <row r="25" spans="1:26" x14ac:dyDescent="0.3">
      <c r="A25" s="2">
        <v>44895</v>
      </c>
      <c r="B25" s="264">
        <v>0.55295138888888895</v>
      </c>
      <c r="C25">
        <v>0</v>
      </c>
      <c r="D25" t="s">
        <v>20</v>
      </c>
      <c r="E25">
        <v>37</v>
      </c>
      <c r="F25">
        <v>109.288</v>
      </c>
      <c r="G25">
        <v>45.7</v>
      </c>
      <c r="H25">
        <v>85.9</v>
      </c>
      <c r="I25">
        <v>86.9</v>
      </c>
      <c r="J25">
        <v>8.5399999999999991</v>
      </c>
      <c r="K25">
        <v>47.334000000000003</v>
      </c>
      <c r="L25">
        <v>0.02</v>
      </c>
      <c r="M25">
        <v>45</v>
      </c>
      <c r="N25">
        <v>29</v>
      </c>
      <c r="Q25">
        <v>60.225999999999999</v>
      </c>
      <c r="R25">
        <v>110.28100000000001</v>
      </c>
      <c r="S25">
        <v>89.999989999999997</v>
      </c>
      <c r="T25">
        <v>180</v>
      </c>
      <c r="U25">
        <v>99.9</v>
      </c>
      <c r="V25">
        <v>2.73</v>
      </c>
      <c r="W25">
        <v>0</v>
      </c>
      <c r="X25">
        <v>745.5</v>
      </c>
      <c r="Y25">
        <v>532.79999999999995</v>
      </c>
      <c r="Z25">
        <f t="shared" si="0"/>
        <v>422.51899999999995</v>
      </c>
    </row>
    <row r="26" spans="1:26" x14ac:dyDescent="0.3">
      <c r="A26" s="2">
        <v>44895</v>
      </c>
      <c r="B26" s="264">
        <v>0.55317129629629636</v>
      </c>
      <c r="C26">
        <v>0</v>
      </c>
      <c r="D26" t="s">
        <v>20</v>
      </c>
      <c r="E26">
        <v>36.9</v>
      </c>
      <c r="F26">
        <v>119.331</v>
      </c>
      <c r="G26">
        <v>45.6</v>
      </c>
      <c r="H26">
        <v>87.1</v>
      </c>
      <c r="I26">
        <v>88.1</v>
      </c>
      <c r="J26">
        <v>8.66</v>
      </c>
      <c r="K26">
        <v>51.685000000000002</v>
      </c>
      <c r="L26">
        <v>0.02</v>
      </c>
      <c r="M26">
        <v>44.9</v>
      </c>
      <c r="N26">
        <v>29</v>
      </c>
      <c r="Q26">
        <v>60.206000000000003</v>
      </c>
      <c r="R26">
        <v>120.13</v>
      </c>
      <c r="S26">
        <v>89.999989999999997</v>
      </c>
      <c r="T26">
        <v>180</v>
      </c>
      <c r="U26">
        <v>99.9</v>
      </c>
      <c r="V26">
        <v>2.72</v>
      </c>
      <c r="W26">
        <v>0</v>
      </c>
      <c r="X26">
        <v>745.4</v>
      </c>
      <c r="Y26">
        <v>532.79999999999995</v>
      </c>
      <c r="Z26">
        <f t="shared" si="0"/>
        <v>412.66999999999996</v>
      </c>
    </row>
    <row r="27" spans="1:26" x14ac:dyDescent="0.3">
      <c r="A27" s="2">
        <v>44895</v>
      </c>
      <c r="B27" s="264">
        <v>0.55341435185185184</v>
      </c>
      <c r="C27">
        <v>0</v>
      </c>
      <c r="D27" t="s">
        <v>20</v>
      </c>
      <c r="E27">
        <v>37</v>
      </c>
      <c r="F27">
        <v>128.417</v>
      </c>
      <c r="G27">
        <v>45.6</v>
      </c>
      <c r="H27">
        <v>87.8</v>
      </c>
      <c r="I27">
        <v>88.8</v>
      </c>
      <c r="J27">
        <v>8.73</v>
      </c>
      <c r="K27">
        <v>55.621000000000002</v>
      </c>
      <c r="L27">
        <v>0.02</v>
      </c>
      <c r="M27">
        <v>45</v>
      </c>
      <c r="N27">
        <v>29</v>
      </c>
      <c r="Q27">
        <v>60.192</v>
      </c>
      <c r="R27">
        <v>129.499</v>
      </c>
      <c r="S27">
        <v>89.999989999999997</v>
      </c>
      <c r="T27">
        <v>180</v>
      </c>
      <c r="U27">
        <v>99.9</v>
      </c>
      <c r="V27">
        <v>2.73</v>
      </c>
      <c r="W27">
        <v>0</v>
      </c>
      <c r="X27">
        <v>745.4</v>
      </c>
      <c r="Y27">
        <v>532.79999999999995</v>
      </c>
      <c r="Z27">
        <f t="shared" si="0"/>
        <v>403.30099999999993</v>
      </c>
    </row>
    <row r="28" spans="1:26" x14ac:dyDescent="0.3">
      <c r="A28" s="2">
        <v>44895</v>
      </c>
      <c r="B28" s="264">
        <v>0.55371527777777774</v>
      </c>
      <c r="C28">
        <v>0</v>
      </c>
      <c r="D28" t="s">
        <v>20</v>
      </c>
      <c r="E28">
        <v>36.799999999999997</v>
      </c>
      <c r="F28">
        <v>139.48699999999999</v>
      </c>
      <c r="G28">
        <v>45.7</v>
      </c>
      <c r="H28">
        <v>87.8</v>
      </c>
      <c r="I28">
        <v>88.9</v>
      </c>
      <c r="J28">
        <v>8.76</v>
      </c>
      <c r="K28">
        <v>60.417000000000002</v>
      </c>
      <c r="L28">
        <v>0.02</v>
      </c>
      <c r="M28">
        <v>45</v>
      </c>
      <c r="N28">
        <v>29</v>
      </c>
      <c r="Q28">
        <v>59.889000000000003</v>
      </c>
      <c r="R28">
        <v>140.142</v>
      </c>
      <c r="S28">
        <v>89.999989999999997</v>
      </c>
      <c r="T28">
        <v>180</v>
      </c>
      <c r="U28">
        <v>99.9</v>
      </c>
      <c r="V28">
        <v>2.72</v>
      </c>
      <c r="W28">
        <v>0</v>
      </c>
      <c r="X28">
        <v>745.5</v>
      </c>
      <c r="Y28">
        <v>532.79999999999995</v>
      </c>
      <c r="Z28">
        <f t="shared" si="0"/>
        <v>392.65799999999996</v>
      </c>
    </row>
    <row r="29" spans="1:26" x14ac:dyDescent="0.3">
      <c r="A29" s="2">
        <v>44895</v>
      </c>
      <c r="B29" s="264">
        <v>0.55394675925925929</v>
      </c>
      <c r="C29">
        <v>0</v>
      </c>
      <c r="D29" t="s">
        <v>20</v>
      </c>
      <c r="E29">
        <v>37</v>
      </c>
      <c r="F29">
        <v>148.797</v>
      </c>
      <c r="G29">
        <v>46.1</v>
      </c>
      <c r="H29">
        <v>76.5</v>
      </c>
      <c r="I29">
        <v>77.400000000000006</v>
      </c>
      <c r="J29">
        <v>7.66</v>
      </c>
      <c r="K29">
        <v>64.451999999999998</v>
      </c>
      <c r="L29">
        <v>0.02</v>
      </c>
      <c r="M29">
        <v>45.4</v>
      </c>
      <c r="N29">
        <v>30</v>
      </c>
      <c r="Q29">
        <v>59.515000000000001</v>
      </c>
      <c r="R29">
        <v>150.10900000000001</v>
      </c>
      <c r="S29">
        <v>89.999989999999997</v>
      </c>
      <c r="T29">
        <v>180</v>
      </c>
      <c r="U29">
        <v>99.9</v>
      </c>
      <c r="V29">
        <v>2.74</v>
      </c>
      <c r="W29">
        <v>0</v>
      </c>
      <c r="X29">
        <v>745.5</v>
      </c>
      <c r="Y29">
        <v>532.79999999999995</v>
      </c>
      <c r="Z29">
        <f t="shared" si="0"/>
        <v>382.69099999999992</v>
      </c>
    </row>
    <row r="30" spans="1:26" x14ac:dyDescent="0.3">
      <c r="A30" s="2">
        <v>44895</v>
      </c>
      <c r="B30" s="264">
        <v>0.55420138888888892</v>
      </c>
      <c r="C30">
        <v>0</v>
      </c>
      <c r="D30" t="s">
        <v>20</v>
      </c>
      <c r="E30">
        <v>37.6</v>
      </c>
      <c r="F30">
        <v>158.88999999999999</v>
      </c>
      <c r="G30">
        <v>48.2</v>
      </c>
      <c r="H30">
        <v>34</v>
      </c>
      <c r="I30">
        <v>34.4</v>
      </c>
      <c r="J30">
        <v>3.5</v>
      </c>
      <c r="K30">
        <v>68.837000000000003</v>
      </c>
      <c r="L30">
        <v>0.02</v>
      </c>
      <c r="M30">
        <v>47.5</v>
      </c>
      <c r="N30">
        <v>31</v>
      </c>
      <c r="Q30">
        <v>57.31</v>
      </c>
      <c r="R30">
        <v>160.26300000000001</v>
      </c>
      <c r="S30">
        <v>89.999989999999997</v>
      </c>
      <c r="T30">
        <v>180</v>
      </c>
      <c r="U30">
        <v>99.9</v>
      </c>
      <c r="V30">
        <v>2.74</v>
      </c>
      <c r="W30">
        <v>0</v>
      </c>
      <c r="X30">
        <v>745.4</v>
      </c>
      <c r="Y30">
        <v>532.79999999999995</v>
      </c>
      <c r="Z30">
        <f t="shared" si="0"/>
        <v>372.53699999999992</v>
      </c>
    </row>
    <row r="31" spans="1:26" x14ac:dyDescent="0.3">
      <c r="A31" s="2">
        <v>44895</v>
      </c>
      <c r="B31" s="264">
        <v>0.55437499999999995</v>
      </c>
      <c r="C31">
        <v>0</v>
      </c>
      <c r="D31" t="s">
        <v>20</v>
      </c>
      <c r="E31">
        <v>42.7</v>
      </c>
      <c r="F31">
        <v>169.37299999999999</v>
      </c>
      <c r="G31">
        <v>58</v>
      </c>
      <c r="H31">
        <v>16.399999999999999</v>
      </c>
      <c r="I31">
        <v>16.600000000000001</v>
      </c>
      <c r="J31">
        <v>1.77</v>
      </c>
      <c r="K31">
        <v>73.400000000000006</v>
      </c>
      <c r="L31">
        <v>0.03</v>
      </c>
      <c r="M31">
        <v>57</v>
      </c>
      <c r="N31">
        <v>37</v>
      </c>
      <c r="Q31">
        <v>53.360999999999997</v>
      </c>
      <c r="R31">
        <v>169.804</v>
      </c>
      <c r="S31">
        <v>89.999989999999997</v>
      </c>
      <c r="T31">
        <v>180</v>
      </c>
      <c r="U31">
        <v>99.9</v>
      </c>
      <c r="V31">
        <v>2.73</v>
      </c>
      <c r="W31">
        <v>0</v>
      </c>
      <c r="X31">
        <v>745.5</v>
      </c>
      <c r="Y31">
        <v>532.79999999999995</v>
      </c>
      <c r="Z31">
        <f t="shared" si="0"/>
        <v>362.99599999999998</v>
      </c>
    </row>
    <row r="32" spans="1:26" x14ac:dyDescent="0.3">
      <c r="A32" s="2">
        <v>44895</v>
      </c>
      <c r="B32" s="264">
        <v>0.55453703703703705</v>
      </c>
      <c r="C32">
        <v>0</v>
      </c>
      <c r="D32" t="s">
        <v>20</v>
      </c>
      <c r="E32">
        <v>43.4</v>
      </c>
      <c r="F32">
        <v>180.541</v>
      </c>
      <c r="G32">
        <v>59.4</v>
      </c>
      <c r="H32">
        <v>12.8</v>
      </c>
      <c r="I32">
        <v>12.9</v>
      </c>
      <c r="J32">
        <v>1.39</v>
      </c>
      <c r="K32">
        <v>78.242999999999995</v>
      </c>
      <c r="L32">
        <v>0.03</v>
      </c>
      <c r="M32">
        <v>58.4</v>
      </c>
      <c r="N32">
        <v>38</v>
      </c>
      <c r="Q32">
        <v>52.834000000000003</v>
      </c>
      <c r="R32">
        <v>180.536</v>
      </c>
      <c r="S32">
        <v>89.999989999999997</v>
      </c>
      <c r="T32">
        <v>180</v>
      </c>
      <c r="U32">
        <v>99.9</v>
      </c>
      <c r="V32">
        <v>2.73</v>
      </c>
      <c r="W32">
        <v>0</v>
      </c>
      <c r="X32">
        <v>745.5</v>
      </c>
      <c r="Y32">
        <v>532.79999999999995</v>
      </c>
      <c r="Z32">
        <f t="shared" si="0"/>
        <v>352.26399999999995</v>
      </c>
    </row>
    <row r="33" spans="1:26" x14ac:dyDescent="0.3">
      <c r="A33" s="2">
        <v>44895</v>
      </c>
      <c r="B33" s="264">
        <v>0.55488425925925922</v>
      </c>
      <c r="C33">
        <v>0</v>
      </c>
      <c r="D33" t="s">
        <v>20</v>
      </c>
      <c r="E33">
        <v>44.3</v>
      </c>
      <c r="F33">
        <v>190.495</v>
      </c>
      <c r="G33">
        <v>61.6</v>
      </c>
      <c r="H33">
        <v>6.9</v>
      </c>
      <c r="I33">
        <v>7</v>
      </c>
      <c r="J33">
        <v>0.76</v>
      </c>
      <c r="K33">
        <v>82.563000000000002</v>
      </c>
      <c r="L33">
        <v>0.03</v>
      </c>
      <c r="M33">
        <v>60.6</v>
      </c>
      <c r="N33">
        <v>39</v>
      </c>
      <c r="Q33">
        <v>51.759</v>
      </c>
      <c r="R33">
        <v>190.483</v>
      </c>
      <c r="S33">
        <v>89.999989999999997</v>
      </c>
      <c r="T33">
        <v>180</v>
      </c>
      <c r="U33">
        <v>99.9</v>
      </c>
      <c r="V33">
        <v>2.73</v>
      </c>
      <c r="W33">
        <v>0</v>
      </c>
      <c r="X33">
        <v>745.4</v>
      </c>
      <c r="Y33">
        <v>532.79999999999995</v>
      </c>
      <c r="Z33">
        <f t="shared" si="0"/>
        <v>342.31699999999995</v>
      </c>
    </row>
    <row r="34" spans="1:26" x14ac:dyDescent="0.3">
      <c r="A34" s="2">
        <v>44895</v>
      </c>
      <c r="B34" s="264">
        <v>0.55534722222222221</v>
      </c>
      <c r="C34">
        <v>0</v>
      </c>
      <c r="D34" t="s">
        <v>20</v>
      </c>
      <c r="E34">
        <v>48.5</v>
      </c>
      <c r="F34">
        <v>198.27799999999999</v>
      </c>
      <c r="G34">
        <v>67.7</v>
      </c>
      <c r="H34">
        <v>4.5999999999999996</v>
      </c>
      <c r="I34">
        <v>4.7</v>
      </c>
      <c r="J34">
        <v>0.51</v>
      </c>
      <c r="K34">
        <v>85.938000000000002</v>
      </c>
      <c r="L34">
        <v>0.03</v>
      </c>
      <c r="M34">
        <v>66.5</v>
      </c>
      <c r="N34">
        <v>43</v>
      </c>
      <c r="Q34">
        <v>51.442999999999998</v>
      </c>
      <c r="R34">
        <v>197.84899999999999</v>
      </c>
      <c r="S34">
        <v>89.999989999999997</v>
      </c>
      <c r="T34">
        <v>180</v>
      </c>
      <c r="U34">
        <v>99.9</v>
      </c>
      <c r="V34">
        <v>2.67</v>
      </c>
      <c r="W34">
        <v>0</v>
      </c>
      <c r="X34">
        <v>745.6</v>
      </c>
      <c r="Y34">
        <v>532.79999999999995</v>
      </c>
      <c r="Z34">
        <f t="shared" si="0"/>
        <v>334.95099999999996</v>
      </c>
    </row>
    <row r="35" spans="1:26" x14ac:dyDescent="0.3">
      <c r="A35" s="2"/>
      <c r="B35" s="264"/>
    </row>
    <row r="36" spans="1:26" x14ac:dyDescent="0.3">
      <c r="A36" s="2"/>
      <c r="B36" s="264"/>
    </row>
    <row r="37" spans="1:26" x14ac:dyDescent="0.3">
      <c r="A37" s="2"/>
      <c r="B37" s="264"/>
    </row>
    <row r="38" spans="1:26" x14ac:dyDescent="0.3">
      <c r="A38" s="2"/>
      <c r="B38" s="264"/>
    </row>
    <row r="39" spans="1:26" x14ac:dyDescent="0.3">
      <c r="A39" s="2"/>
      <c r="B39" s="264"/>
    </row>
    <row r="40" spans="1:26" x14ac:dyDescent="0.3">
      <c r="A40" s="2"/>
      <c r="B40" s="264"/>
    </row>
    <row r="41" spans="1:26" x14ac:dyDescent="0.3">
      <c r="A41" s="2"/>
      <c r="B41" s="264"/>
    </row>
    <row r="42" spans="1:26" x14ac:dyDescent="0.3">
      <c r="A42" s="2"/>
      <c r="B42" s="264"/>
    </row>
    <row r="43" spans="1:26" x14ac:dyDescent="0.3">
      <c r="A43" s="2"/>
      <c r="B43" s="264"/>
    </row>
    <row r="44" spans="1:26" x14ac:dyDescent="0.3">
      <c r="A44" s="2"/>
      <c r="B44" s="264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52B5-50F6-4954-BA0C-83B669AA592D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264">
        <v>0.48818287037037034</v>
      </c>
      <c r="C2">
        <v>0</v>
      </c>
      <c r="D2" t="s">
        <v>20</v>
      </c>
      <c r="E2">
        <v>39.5</v>
      </c>
      <c r="F2">
        <v>0.94299999999999995</v>
      </c>
      <c r="G2">
        <v>56.3</v>
      </c>
      <c r="H2">
        <v>103.6</v>
      </c>
      <c r="I2">
        <v>103.7</v>
      </c>
      <c r="J2">
        <v>11.68</v>
      </c>
      <c r="K2">
        <v>0.40899999999999997</v>
      </c>
      <c r="L2">
        <v>0.03</v>
      </c>
      <c r="M2">
        <v>55.4</v>
      </c>
      <c r="N2">
        <v>36</v>
      </c>
      <c r="O2">
        <v>7.34</v>
      </c>
      <c r="P2">
        <v>-29.8</v>
      </c>
      <c r="Q2">
        <v>50.021000000000001</v>
      </c>
      <c r="R2">
        <v>1.0469999999999999</v>
      </c>
      <c r="S2">
        <v>89.999989999999997</v>
      </c>
      <c r="T2">
        <v>180</v>
      </c>
      <c r="U2">
        <v>99.9</v>
      </c>
      <c r="V2">
        <v>2.4700000000000002</v>
      </c>
      <c r="W2">
        <v>0</v>
      </c>
      <c r="X2">
        <v>742.9</v>
      </c>
      <c r="Y2">
        <v>508.48</v>
      </c>
      <c r="Z2">
        <f>Y2-R2</f>
        <v>507.43299999999999</v>
      </c>
      <c r="AA2">
        <v>241.5</v>
      </c>
    </row>
    <row r="3" spans="1:36" x14ac:dyDescent="0.3">
      <c r="A3" s="2">
        <v>44979</v>
      </c>
      <c r="B3" s="264">
        <v>0.4883912037037037</v>
      </c>
      <c r="C3">
        <v>0</v>
      </c>
      <c r="D3" t="s">
        <v>20</v>
      </c>
      <c r="E3">
        <v>39.5</v>
      </c>
      <c r="F3">
        <v>4.0259999999999998</v>
      </c>
      <c r="G3">
        <v>56.3</v>
      </c>
      <c r="H3">
        <v>103.7</v>
      </c>
      <c r="I3">
        <v>103.8</v>
      </c>
      <c r="J3">
        <v>11.7</v>
      </c>
      <c r="K3">
        <v>1.7450000000000001</v>
      </c>
      <c r="L3">
        <v>0.03</v>
      </c>
      <c r="M3">
        <v>55.3</v>
      </c>
      <c r="N3">
        <v>36</v>
      </c>
      <c r="O3">
        <v>7.33</v>
      </c>
      <c r="P3">
        <v>-29.2</v>
      </c>
      <c r="Q3">
        <v>50.02</v>
      </c>
      <c r="R3">
        <v>4.0949999999999998</v>
      </c>
      <c r="S3">
        <v>89.999989999999997</v>
      </c>
      <c r="T3">
        <v>180</v>
      </c>
      <c r="U3">
        <v>99.9</v>
      </c>
      <c r="V3">
        <v>2.4700000000000002</v>
      </c>
      <c r="W3">
        <v>0</v>
      </c>
      <c r="X3">
        <v>742.9</v>
      </c>
      <c r="Y3">
        <v>508.48</v>
      </c>
      <c r="Z3">
        <f t="shared" ref="Z3:Z30" si="0">Y3-R3</f>
        <v>504.38499999999999</v>
      </c>
    </row>
    <row r="4" spans="1:36" x14ac:dyDescent="0.3">
      <c r="A4" s="2">
        <v>44979</v>
      </c>
      <c r="B4" s="264">
        <v>0.48893518518518514</v>
      </c>
      <c r="C4">
        <v>0</v>
      </c>
      <c r="D4" t="s">
        <v>20</v>
      </c>
      <c r="E4">
        <v>39.5</v>
      </c>
      <c r="F4">
        <v>5.6790000000000003</v>
      </c>
      <c r="G4">
        <v>56.3</v>
      </c>
      <c r="H4">
        <v>103.6</v>
      </c>
      <c r="I4">
        <v>103.8</v>
      </c>
      <c r="J4">
        <v>11.7</v>
      </c>
      <c r="K4">
        <v>2.4609999999999999</v>
      </c>
      <c r="L4">
        <v>0.03</v>
      </c>
      <c r="M4">
        <v>55.3</v>
      </c>
      <c r="N4">
        <v>36</v>
      </c>
      <c r="O4">
        <v>7.32</v>
      </c>
      <c r="P4">
        <v>-28.9</v>
      </c>
      <c r="Q4">
        <v>49.966999999999999</v>
      </c>
      <c r="R4">
        <v>7.0519999999999996</v>
      </c>
      <c r="S4">
        <v>89.999989999999997</v>
      </c>
      <c r="T4">
        <v>180</v>
      </c>
      <c r="U4">
        <v>99.9</v>
      </c>
      <c r="V4">
        <v>2.46</v>
      </c>
      <c r="W4">
        <v>0</v>
      </c>
      <c r="X4">
        <v>742.8</v>
      </c>
      <c r="Y4">
        <v>508.48</v>
      </c>
      <c r="Z4">
        <f t="shared" si="0"/>
        <v>501.428</v>
      </c>
    </row>
    <row r="5" spans="1:36" x14ac:dyDescent="0.3">
      <c r="A5" s="2">
        <v>44979</v>
      </c>
      <c r="B5" s="264">
        <v>0.48915509259259254</v>
      </c>
      <c r="C5">
        <v>0</v>
      </c>
      <c r="D5" t="s">
        <v>20</v>
      </c>
      <c r="E5">
        <v>39.4</v>
      </c>
      <c r="F5">
        <v>9.9260000000000002</v>
      </c>
      <c r="G5">
        <v>56.3</v>
      </c>
      <c r="H5">
        <v>103.3</v>
      </c>
      <c r="I5">
        <v>103.4</v>
      </c>
      <c r="J5">
        <v>11.69</v>
      </c>
      <c r="K5">
        <v>4.3019999999999996</v>
      </c>
      <c r="L5">
        <v>0.03</v>
      </c>
      <c r="M5">
        <v>55.3</v>
      </c>
      <c r="N5">
        <v>36</v>
      </c>
      <c r="O5">
        <v>7.32</v>
      </c>
      <c r="P5">
        <v>-29.1</v>
      </c>
      <c r="Q5">
        <v>49.802</v>
      </c>
      <c r="R5">
        <v>10.031000000000001</v>
      </c>
      <c r="S5">
        <v>89.999989999999997</v>
      </c>
      <c r="T5">
        <v>180</v>
      </c>
      <c r="U5">
        <v>99.9</v>
      </c>
      <c r="V5">
        <v>2.46</v>
      </c>
      <c r="W5">
        <v>0</v>
      </c>
      <c r="X5">
        <v>742.8</v>
      </c>
      <c r="Y5">
        <v>508.48</v>
      </c>
      <c r="Z5">
        <f t="shared" si="0"/>
        <v>498.44900000000001</v>
      </c>
    </row>
    <row r="6" spans="1:36" x14ac:dyDescent="0.3">
      <c r="A6" s="2">
        <v>44979</v>
      </c>
      <c r="B6" s="264">
        <v>0.48950231481481482</v>
      </c>
      <c r="C6">
        <v>0</v>
      </c>
      <c r="D6" t="s">
        <v>20</v>
      </c>
      <c r="E6">
        <v>39.200000000000003</v>
      </c>
      <c r="F6">
        <v>12.88</v>
      </c>
      <c r="G6">
        <v>56.3</v>
      </c>
      <c r="H6">
        <v>102.6</v>
      </c>
      <c r="I6">
        <v>102.7</v>
      </c>
      <c r="J6">
        <v>11.64</v>
      </c>
      <c r="K6">
        <v>5.5819999999999999</v>
      </c>
      <c r="L6">
        <v>0.03</v>
      </c>
      <c r="M6">
        <v>55.3</v>
      </c>
      <c r="N6">
        <v>36</v>
      </c>
      <c r="O6">
        <v>7.3</v>
      </c>
      <c r="P6">
        <v>-27.9</v>
      </c>
      <c r="Q6">
        <v>49.628999999999998</v>
      </c>
      <c r="R6">
        <v>12.968999999999999</v>
      </c>
      <c r="S6">
        <v>89.999989999999997</v>
      </c>
      <c r="T6">
        <v>180</v>
      </c>
      <c r="U6">
        <v>99.9</v>
      </c>
      <c r="V6">
        <v>2.4500000000000002</v>
      </c>
      <c r="W6">
        <v>0</v>
      </c>
      <c r="X6">
        <v>743</v>
      </c>
      <c r="Y6">
        <v>508.48</v>
      </c>
      <c r="Z6">
        <f t="shared" si="0"/>
        <v>495.51100000000002</v>
      </c>
    </row>
    <row r="7" spans="1:36" x14ac:dyDescent="0.3">
      <c r="A7" s="2">
        <v>44979</v>
      </c>
      <c r="B7" s="264">
        <v>0.4896875</v>
      </c>
      <c r="C7">
        <v>0</v>
      </c>
      <c r="D7" t="s">
        <v>20</v>
      </c>
      <c r="E7">
        <v>39.200000000000003</v>
      </c>
      <c r="F7">
        <v>15.906000000000001</v>
      </c>
      <c r="G7">
        <v>56.3</v>
      </c>
      <c r="H7">
        <v>102.1</v>
      </c>
      <c r="I7">
        <v>102.3</v>
      </c>
      <c r="J7">
        <v>11.6</v>
      </c>
      <c r="K7">
        <v>6.8940000000000001</v>
      </c>
      <c r="L7">
        <v>0.03</v>
      </c>
      <c r="M7">
        <v>55.3</v>
      </c>
      <c r="N7">
        <v>36</v>
      </c>
      <c r="O7">
        <v>7.28</v>
      </c>
      <c r="P7">
        <v>-26.8</v>
      </c>
      <c r="Q7">
        <v>49.517000000000003</v>
      </c>
      <c r="R7">
        <v>16.021000000000001</v>
      </c>
      <c r="S7">
        <v>89.999989999999997</v>
      </c>
      <c r="T7">
        <v>180</v>
      </c>
      <c r="U7">
        <v>99.9</v>
      </c>
      <c r="V7">
        <v>2.4500000000000002</v>
      </c>
      <c r="W7">
        <v>0</v>
      </c>
      <c r="X7">
        <v>742.9</v>
      </c>
      <c r="Y7">
        <v>508.48</v>
      </c>
      <c r="Z7">
        <f t="shared" si="0"/>
        <v>492.459</v>
      </c>
    </row>
    <row r="8" spans="1:36" x14ac:dyDescent="0.3">
      <c r="A8" s="2">
        <v>44979</v>
      </c>
      <c r="B8" s="264">
        <v>0.48996527777777782</v>
      </c>
      <c r="C8">
        <v>0</v>
      </c>
      <c r="D8" t="s">
        <v>20</v>
      </c>
      <c r="E8">
        <v>39.200000000000003</v>
      </c>
      <c r="F8">
        <v>18.963000000000001</v>
      </c>
      <c r="G8">
        <v>56.3</v>
      </c>
      <c r="H8">
        <v>101.6</v>
      </c>
      <c r="I8">
        <v>101.7</v>
      </c>
      <c r="J8">
        <v>11.55</v>
      </c>
      <c r="K8">
        <v>8.2189999999999994</v>
      </c>
      <c r="L8">
        <v>0.03</v>
      </c>
      <c r="M8">
        <v>55.4</v>
      </c>
      <c r="N8">
        <v>36</v>
      </c>
      <c r="O8">
        <v>7.25</v>
      </c>
      <c r="P8">
        <v>-24.8</v>
      </c>
      <c r="Q8">
        <v>49.451000000000001</v>
      </c>
      <c r="R8">
        <v>19.12</v>
      </c>
      <c r="S8">
        <v>89.999989999999997</v>
      </c>
      <c r="T8">
        <v>180</v>
      </c>
      <c r="U8">
        <v>99.9</v>
      </c>
      <c r="V8">
        <v>2.42</v>
      </c>
      <c r="W8">
        <v>0</v>
      </c>
      <c r="X8">
        <v>743</v>
      </c>
      <c r="Y8">
        <v>508.48</v>
      </c>
      <c r="Z8">
        <f t="shared" si="0"/>
        <v>489.36</v>
      </c>
    </row>
    <row r="9" spans="1:36" x14ac:dyDescent="0.3">
      <c r="A9" s="2">
        <v>44979</v>
      </c>
      <c r="B9" s="264">
        <v>0.49019675925925926</v>
      </c>
      <c r="C9">
        <v>0</v>
      </c>
      <c r="D9" t="s">
        <v>20</v>
      </c>
      <c r="E9">
        <v>39.1</v>
      </c>
      <c r="F9">
        <v>22.08</v>
      </c>
      <c r="G9">
        <v>56.3</v>
      </c>
      <c r="H9">
        <v>101.2</v>
      </c>
      <c r="I9">
        <v>101.4</v>
      </c>
      <c r="J9">
        <v>11.52</v>
      </c>
      <c r="K9">
        <v>9.57</v>
      </c>
      <c r="L9">
        <v>0.03</v>
      </c>
      <c r="M9">
        <v>55.3</v>
      </c>
      <c r="N9">
        <v>36</v>
      </c>
      <c r="O9">
        <v>7.22</v>
      </c>
      <c r="P9">
        <v>-23.4</v>
      </c>
      <c r="Q9">
        <v>49.386000000000003</v>
      </c>
      <c r="R9">
        <v>22.126000000000001</v>
      </c>
      <c r="S9">
        <v>89.999989999999997</v>
      </c>
      <c r="T9">
        <v>180</v>
      </c>
      <c r="U9">
        <v>99.9</v>
      </c>
      <c r="V9">
        <v>2.44</v>
      </c>
      <c r="W9">
        <v>0</v>
      </c>
      <c r="X9">
        <v>742.9</v>
      </c>
      <c r="Y9">
        <v>508.48</v>
      </c>
      <c r="Z9">
        <f t="shared" si="0"/>
        <v>486.35400000000004</v>
      </c>
    </row>
    <row r="10" spans="1:36" x14ac:dyDescent="0.3">
      <c r="A10" s="2">
        <v>44979</v>
      </c>
      <c r="B10" s="264">
        <v>0.49037037037037035</v>
      </c>
      <c r="C10">
        <v>0</v>
      </c>
      <c r="D10" t="s">
        <v>20</v>
      </c>
      <c r="E10">
        <v>39.200000000000003</v>
      </c>
      <c r="F10">
        <v>23.361999999999998</v>
      </c>
      <c r="G10">
        <v>56.5</v>
      </c>
      <c r="H10">
        <v>100.7</v>
      </c>
      <c r="I10">
        <v>100.8</v>
      </c>
      <c r="J10">
        <v>11.49</v>
      </c>
      <c r="K10">
        <v>10.125999999999999</v>
      </c>
      <c r="L10">
        <v>0.03</v>
      </c>
      <c r="M10">
        <v>55.6</v>
      </c>
      <c r="N10">
        <v>36</v>
      </c>
      <c r="O10">
        <v>7.21</v>
      </c>
      <c r="P10">
        <v>-23.1</v>
      </c>
      <c r="Q10">
        <v>49.162999999999997</v>
      </c>
      <c r="R10">
        <v>25.023</v>
      </c>
      <c r="S10">
        <v>89.999989999999997</v>
      </c>
      <c r="T10">
        <v>180</v>
      </c>
      <c r="U10">
        <v>99.9</v>
      </c>
      <c r="V10">
        <v>2.44</v>
      </c>
      <c r="W10">
        <v>0</v>
      </c>
      <c r="X10">
        <v>742.9</v>
      </c>
      <c r="Y10">
        <v>508.48</v>
      </c>
      <c r="Z10">
        <f t="shared" si="0"/>
        <v>483.45699999999999</v>
      </c>
    </row>
    <row r="11" spans="1:36" x14ac:dyDescent="0.3">
      <c r="A11" s="2">
        <v>44979</v>
      </c>
      <c r="B11" s="264">
        <v>0.49060185185185184</v>
      </c>
      <c r="C11">
        <v>0</v>
      </c>
      <c r="D11" t="s">
        <v>20</v>
      </c>
      <c r="E11">
        <v>39.6</v>
      </c>
      <c r="F11">
        <v>27.949000000000002</v>
      </c>
      <c r="G11">
        <v>57.6</v>
      </c>
      <c r="H11">
        <v>99.7</v>
      </c>
      <c r="I11">
        <v>99.8</v>
      </c>
      <c r="J11">
        <v>11.44</v>
      </c>
      <c r="K11">
        <v>12.114000000000001</v>
      </c>
      <c r="L11">
        <v>0.03</v>
      </c>
      <c r="M11">
        <v>56.6</v>
      </c>
      <c r="N11">
        <v>37</v>
      </c>
      <c r="O11">
        <v>7.19</v>
      </c>
      <c r="P11">
        <v>-21.6</v>
      </c>
      <c r="Q11">
        <v>48.695999999999998</v>
      </c>
      <c r="R11">
        <v>28.006</v>
      </c>
      <c r="S11">
        <v>89.999989999999997</v>
      </c>
      <c r="T11">
        <v>180</v>
      </c>
      <c r="U11">
        <v>99.9</v>
      </c>
      <c r="V11">
        <v>2.44</v>
      </c>
      <c r="W11">
        <v>0</v>
      </c>
      <c r="X11">
        <v>742.9</v>
      </c>
      <c r="Y11">
        <v>508.48</v>
      </c>
      <c r="Z11">
        <f t="shared" si="0"/>
        <v>480.47400000000005</v>
      </c>
    </row>
    <row r="12" spans="1:36" x14ac:dyDescent="0.3">
      <c r="A12" s="2">
        <v>44979</v>
      </c>
      <c r="B12" s="264">
        <v>0.49079861111111112</v>
      </c>
      <c r="C12">
        <v>0</v>
      </c>
      <c r="D12" t="s">
        <v>20</v>
      </c>
      <c r="E12">
        <v>39.5</v>
      </c>
      <c r="F12">
        <v>31.01</v>
      </c>
      <c r="G12">
        <v>57.5</v>
      </c>
      <c r="H12">
        <v>99.4</v>
      </c>
      <c r="I12">
        <v>99.5</v>
      </c>
      <c r="J12">
        <v>11.42</v>
      </c>
      <c r="K12">
        <v>13.441000000000001</v>
      </c>
      <c r="L12">
        <v>0.03</v>
      </c>
      <c r="M12">
        <v>56.5</v>
      </c>
      <c r="N12">
        <v>37</v>
      </c>
      <c r="O12">
        <v>7.16</v>
      </c>
      <c r="P12">
        <v>-20.399999999999999</v>
      </c>
      <c r="Q12">
        <v>48.612000000000002</v>
      </c>
      <c r="R12">
        <v>31.013000000000002</v>
      </c>
      <c r="S12">
        <v>89.999989999999997</v>
      </c>
      <c r="T12">
        <v>180</v>
      </c>
      <c r="U12">
        <v>99.9</v>
      </c>
      <c r="V12">
        <v>2.44</v>
      </c>
      <c r="W12">
        <v>0</v>
      </c>
      <c r="X12">
        <v>742.9</v>
      </c>
      <c r="Y12">
        <v>508.48</v>
      </c>
      <c r="Z12">
        <f t="shared" si="0"/>
        <v>477.46700000000004</v>
      </c>
    </row>
    <row r="13" spans="1:36" x14ac:dyDescent="0.3">
      <c r="A13" s="2">
        <v>44979</v>
      </c>
      <c r="B13" s="264">
        <v>0.49099537037037039</v>
      </c>
      <c r="C13">
        <v>0</v>
      </c>
      <c r="D13" t="s">
        <v>20</v>
      </c>
      <c r="E13">
        <v>39.700000000000003</v>
      </c>
      <c r="F13">
        <v>33.951999999999998</v>
      </c>
      <c r="G13">
        <v>58</v>
      </c>
      <c r="H13">
        <v>98.9</v>
      </c>
      <c r="I13">
        <v>99</v>
      </c>
      <c r="J13">
        <v>11.4</v>
      </c>
      <c r="K13">
        <v>14.715999999999999</v>
      </c>
      <c r="L13">
        <v>0.03</v>
      </c>
      <c r="M13">
        <v>57</v>
      </c>
      <c r="N13">
        <v>37</v>
      </c>
      <c r="O13">
        <v>7.14</v>
      </c>
      <c r="P13">
        <v>-19.2</v>
      </c>
      <c r="Q13">
        <v>48.402000000000001</v>
      </c>
      <c r="R13">
        <v>33.997999999999998</v>
      </c>
      <c r="S13">
        <v>89.999989999999997</v>
      </c>
      <c r="T13">
        <v>180</v>
      </c>
      <c r="U13">
        <v>99.9</v>
      </c>
      <c r="V13">
        <v>2.4300000000000002</v>
      </c>
      <c r="W13">
        <v>0</v>
      </c>
      <c r="X13">
        <v>742.9</v>
      </c>
      <c r="Y13">
        <v>508.48</v>
      </c>
      <c r="Z13">
        <f t="shared" si="0"/>
        <v>474.48200000000003</v>
      </c>
    </row>
    <row r="14" spans="1:36" x14ac:dyDescent="0.3">
      <c r="A14" s="2">
        <v>44979</v>
      </c>
      <c r="B14" s="264">
        <v>0.49153935185185182</v>
      </c>
      <c r="C14">
        <v>0</v>
      </c>
      <c r="D14" t="s">
        <v>20</v>
      </c>
      <c r="E14">
        <v>39.5</v>
      </c>
      <c r="F14">
        <v>43.927999999999997</v>
      </c>
      <c r="G14">
        <v>57.8</v>
      </c>
      <c r="H14">
        <v>98.4</v>
      </c>
      <c r="I14">
        <v>98.5</v>
      </c>
      <c r="J14">
        <v>11.35</v>
      </c>
      <c r="K14">
        <v>19.04</v>
      </c>
      <c r="L14">
        <v>0.03</v>
      </c>
      <c r="M14">
        <v>56.8</v>
      </c>
      <c r="N14">
        <v>37</v>
      </c>
      <c r="O14">
        <v>7.11</v>
      </c>
      <c r="P14">
        <v>-17.3</v>
      </c>
      <c r="Q14">
        <v>48.345999999999997</v>
      </c>
      <c r="R14">
        <v>43.904000000000003</v>
      </c>
      <c r="S14">
        <v>89.999989999999997</v>
      </c>
      <c r="T14">
        <v>180</v>
      </c>
      <c r="U14">
        <v>99.9</v>
      </c>
      <c r="V14">
        <v>2.42</v>
      </c>
      <c r="W14">
        <v>0</v>
      </c>
      <c r="X14">
        <v>742.8</v>
      </c>
      <c r="Y14">
        <v>508.48</v>
      </c>
      <c r="Z14">
        <f t="shared" si="0"/>
        <v>464.57600000000002</v>
      </c>
    </row>
    <row r="15" spans="1:36" x14ac:dyDescent="0.3">
      <c r="A15" s="2">
        <v>44979</v>
      </c>
      <c r="B15" s="264">
        <v>0.4918865740740741</v>
      </c>
      <c r="C15">
        <v>0</v>
      </c>
      <c r="D15" t="s">
        <v>20</v>
      </c>
      <c r="E15">
        <v>39.4</v>
      </c>
      <c r="F15">
        <v>53.962000000000003</v>
      </c>
      <c r="G15">
        <v>58</v>
      </c>
      <c r="H15">
        <v>97.8</v>
      </c>
      <c r="I15">
        <v>97.9</v>
      </c>
      <c r="J15">
        <v>11.34</v>
      </c>
      <c r="K15">
        <v>23.39</v>
      </c>
      <c r="L15">
        <v>0.03</v>
      </c>
      <c r="M15">
        <v>57</v>
      </c>
      <c r="N15">
        <v>37</v>
      </c>
      <c r="O15">
        <v>7.09</v>
      </c>
      <c r="P15">
        <v>-16.3</v>
      </c>
      <c r="Q15">
        <v>47.951999999999998</v>
      </c>
      <c r="R15">
        <v>53.996000000000002</v>
      </c>
      <c r="S15">
        <v>89.999989999999997</v>
      </c>
      <c r="T15">
        <v>180</v>
      </c>
      <c r="U15">
        <v>99.9</v>
      </c>
      <c r="V15">
        <v>2.42</v>
      </c>
      <c r="W15">
        <v>0</v>
      </c>
      <c r="X15">
        <v>742.8</v>
      </c>
      <c r="Y15">
        <v>508.48</v>
      </c>
      <c r="Z15">
        <f t="shared" si="0"/>
        <v>454.48400000000004</v>
      </c>
    </row>
    <row r="16" spans="1:36" x14ac:dyDescent="0.3">
      <c r="A16" s="2">
        <v>44979</v>
      </c>
      <c r="B16" s="264">
        <v>0.49256944444444445</v>
      </c>
      <c r="C16">
        <v>0</v>
      </c>
      <c r="D16" t="s">
        <v>20</v>
      </c>
      <c r="E16">
        <v>39.5</v>
      </c>
      <c r="F16">
        <v>63.603000000000002</v>
      </c>
      <c r="G16">
        <v>58.7</v>
      </c>
      <c r="H16">
        <v>96.5</v>
      </c>
      <c r="I16">
        <v>96.6</v>
      </c>
      <c r="J16">
        <v>11.3</v>
      </c>
      <c r="K16">
        <v>27.57</v>
      </c>
      <c r="L16">
        <v>0.03</v>
      </c>
      <c r="M16">
        <v>57.7</v>
      </c>
      <c r="N16">
        <v>38</v>
      </c>
      <c r="O16">
        <v>7.04</v>
      </c>
      <c r="P16">
        <v>-13.8</v>
      </c>
      <c r="Q16">
        <v>47.22</v>
      </c>
      <c r="R16">
        <v>63.853000000000002</v>
      </c>
      <c r="S16">
        <v>89.999989999999997</v>
      </c>
      <c r="T16">
        <v>180</v>
      </c>
      <c r="U16">
        <v>99.9</v>
      </c>
      <c r="V16">
        <v>2.42</v>
      </c>
      <c r="W16">
        <v>0</v>
      </c>
      <c r="X16">
        <v>742.9</v>
      </c>
      <c r="Y16">
        <v>508.48</v>
      </c>
      <c r="Z16">
        <f t="shared" si="0"/>
        <v>444.62700000000001</v>
      </c>
    </row>
    <row r="17" spans="1:26" x14ac:dyDescent="0.3">
      <c r="A17" s="2">
        <v>44979</v>
      </c>
      <c r="B17" s="264">
        <v>0.49284722222222221</v>
      </c>
      <c r="C17">
        <v>0</v>
      </c>
      <c r="D17" t="s">
        <v>20</v>
      </c>
      <c r="E17">
        <v>39.299999999999997</v>
      </c>
      <c r="F17">
        <v>73.972999999999999</v>
      </c>
      <c r="G17">
        <v>58.6</v>
      </c>
      <c r="H17">
        <v>96.1</v>
      </c>
      <c r="I17">
        <v>96.2</v>
      </c>
      <c r="J17">
        <v>11.27</v>
      </c>
      <c r="K17">
        <v>32.064999999999998</v>
      </c>
      <c r="L17">
        <v>0.03</v>
      </c>
      <c r="M17">
        <v>57.6</v>
      </c>
      <c r="N17">
        <v>37</v>
      </c>
      <c r="O17">
        <v>7.02</v>
      </c>
      <c r="P17">
        <v>-12.6</v>
      </c>
      <c r="Q17">
        <v>47.087000000000003</v>
      </c>
      <c r="R17">
        <v>73.933999999999997</v>
      </c>
      <c r="S17">
        <v>89.999989999999997</v>
      </c>
      <c r="T17">
        <v>180</v>
      </c>
      <c r="U17">
        <v>99.9</v>
      </c>
      <c r="V17">
        <v>2.42</v>
      </c>
      <c r="W17">
        <v>0</v>
      </c>
      <c r="X17">
        <v>742.7</v>
      </c>
      <c r="Y17">
        <v>508.48</v>
      </c>
      <c r="Z17">
        <f t="shared" si="0"/>
        <v>434.54600000000005</v>
      </c>
    </row>
    <row r="18" spans="1:26" x14ac:dyDescent="0.3">
      <c r="A18" s="2">
        <v>44979</v>
      </c>
      <c r="B18" s="264">
        <v>0.49333333333333335</v>
      </c>
      <c r="C18">
        <v>0</v>
      </c>
      <c r="D18" t="s">
        <v>20</v>
      </c>
      <c r="E18">
        <v>39.200000000000003</v>
      </c>
      <c r="F18">
        <v>83.847999999999999</v>
      </c>
      <c r="G18">
        <v>58.5</v>
      </c>
      <c r="H18">
        <v>95.6</v>
      </c>
      <c r="I18">
        <v>95.7</v>
      </c>
      <c r="J18">
        <v>11.23</v>
      </c>
      <c r="K18">
        <v>36.345999999999997</v>
      </c>
      <c r="L18">
        <v>0.03</v>
      </c>
      <c r="M18">
        <v>57.5</v>
      </c>
      <c r="N18">
        <v>37</v>
      </c>
      <c r="O18">
        <v>7</v>
      </c>
      <c r="P18">
        <v>-11.5</v>
      </c>
      <c r="Q18">
        <v>46.954000000000001</v>
      </c>
      <c r="R18">
        <v>83.754999999999995</v>
      </c>
      <c r="S18">
        <v>89.999989999999997</v>
      </c>
      <c r="T18">
        <v>180</v>
      </c>
      <c r="U18">
        <v>99.9</v>
      </c>
      <c r="V18">
        <v>2.42</v>
      </c>
      <c r="W18">
        <v>0</v>
      </c>
      <c r="X18">
        <v>742.7</v>
      </c>
      <c r="Y18">
        <v>508.48</v>
      </c>
      <c r="Z18">
        <f t="shared" si="0"/>
        <v>424.72500000000002</v>
      </c>
    </row>
    <row r="19" spans="1:26" x14ac:dyDescent="0.3">
      <c r="A19" s="2">
        <v>44979</v>
      </c>
      <c r="B19" s="264">
        <v>0.49431712962962965</v>
      </c>
      <c r="C19">
        <v>0</v>
      </c>
      <c r="D19" t="s">
        <v>20</v>
      </c>
      <c r="E19">
        <v>39.200000000000003</v>
      </c>
      <c r="F19">
        <v>93.561000000000007</v>
      </c>
      <c r="G19">
        <v>58.6</v>
      </c>
      <c r="H19">
        <v>95</v>
      </c>
      <c r="I19">
        <v>95.1</v>
      </c>
      <c r="J19">
        <v>11.18</v>
      </c>
      <c r="K19">
        <v>40.557000000000002</v>
      </c>
      <c r="L19">
        <v>0.03</v>
      </c>
      <c r="M19">
        <v>57.6</v>
      </c>
      <c r="N19">
        <v>37</v>
      </c>
      <c r="O19">
        <v>6.96</v>
      </c>
      <c r="P19">
        <v>-9.4</v>
      </c>
      <c r="Q19">
        <v>46.856000000000002</v>
      </c>
      <c r="R19">
        <v>93.429000000000002</v>
      </c>
      <c r="S19">
        <v>89.999989999999997</v>
      </c>
      <c r="T19">
        <v>180</v>
      </c>
      <c r="U19">
        <v>99.9</v>
      </c>
      <c r="V19">
        <v>2.4</v>
      </c>
      <c r="W19">
        <v>0</v>
      </c>
      <c r="X19">
        <v>742.7</v>
      </c>
      <c r="Y19">
        <v>508.48</v>
      </c>
      <c r="Z19">
        <f t="shared" si="0"/>
        <v>415.05100000000004</v>
      </c>
    </row>
    <row r="20" spans="1:26" x14ac:dyDescent="0.3">
      <c r="A20" s="2">
        <v>44979</v>
      </c>
      <c r="B20" s="264">
        <v>0.49449074074074079</v>
      </c>
      <c r="C20">
        <v>0</v>
      </c>
      <c r="D20" t="s">
        <v>20</v>
      </c>
      <c r="E20">
        <v>39.200000000000003</v>
      </c>
      <c r="F20">
        <v>103.416</v>
      </c>
      <c r="G20">
        <v>58.7</v>
      </c>
      <c r="H20">
        <v>94.8</v>
      </c>
      <c r="I20">
        <v>94.9</v>
      </c>
      <c r="J20">
        <v>11.18</v>
      </c>
      <c r="K20">
        <v>44.829000000000001</v>
      </c>
      <c r="L20">
        <v>0.03</v>
      </c>
      <c r="M20">
        <v>57.7</v>
      </c>
      <c r="N20">
        <v>38</v>
      </c>
      <c r="O20">
        <v>6.96</v>
      </c>
      <c r="P20">
        <v>-9.3000000000000007</v>
      </c>
      <c r="Q20">
        <v>46.744</v>
      </c>
      <c r="R20">
        <v>103.68600000000001</v>
      </c>
      <c r="S20">
        <v>89.999989999999997</v>
      </c>
      <c r="T20">
        <v>180</v>
      </c>
      <c r="U20">
        <v>99.9</v>
      </c>
      <c r="V20">
        <v>2.4</v>
      </c>
      <c r="W20">
        <v>0</v>
      </c>
      <c r="X20">
        <v>742.7</v>
      </c>
      <c r="Y20">
        <v>508.48</v>
      </c>
      <c r="Z20">
        <f t="shared" si="0"/>
        <v>404.79399999999998</v>
      </c>
    </row>
    <row r="21" spans="1:26" x14ac:dyDescent="0.3">
      <c r="A21" s="2">
        <v>44979</v>
      </c>
      <c r="B21" s="264">
        <v>0.49484953703703699</v>
      </c>
      <c r="C21">
        <v>0</v>
      </c>
      <c r="D21" t="s">
        <v>20</v>
      </c>
      <c r="E21">
        <v>39.1</v>
      </c>
      <c r="F21">
        <v>114.626</v>
      </c>
      <c r="G21">
        <v>58.8</v>
      </c>
      <c r="H21">
        <v>94.6</v>
      </c>
      <c r="I21">
        <v>94.7</v>
      </c>
      <c r="J21">
        <v>11.18</v>
      </c>
      <c r="K21">
        <v>49.689</v>
      </c>
      <c r="L21">
        <v>0.03</v>
      </c>
      <c r="M21">
        <v>57.8</v>
      </c>
      <c r="N21">
        <v>38</v>
      </c>
      <c r="O21">
        <v>6.96</v>
      </c>
      <c r="P21">
        <v>-9.1999999999999993</v>
      </c>
      <c r="Q21">
        <v>46.527999999999999</v>
      </c>
      <c r="R21">
        <v>114.45399999999999</v>
      </c>
      <c r="S21">
        <v>89.999989999999997</v>
      </c>
      <c r="T21">
        <v>180</v>
      </c>
      <c r="U21">
        <v>99.9</v>
      </c>
      <c r="V21">
        <v>2.38</v>
      </c>
      <c r="W21">
        <v>0</v>
      </c>
      <c r="X21">
        <v>742.8</v>
      </c>
      <c r="Y21">
        <v>508.48</v>
      </c>
      <c r="Z21">
        <f t="shared" si="0"/>
        <v>394.02600000000001</v>
      </c>
    </row>
    <row r="22" spans="1:26" x14ac:dyDescent="0.3">
      <c r="A22" s="2">
        <v>44979</v>
      </c>
      <c r="B22" s="264">
        <v>0.49508101851851855</v>
      </c>
      <c r="C22">
        <v>0</v>
      </c>
      <c r="D22" t="s">
        <v>20</v>
      </c>
      <c r="E22">
        <v>39.1</v>
      </c>
      <c r="F22">
        <v>124.60899999999999</v>
      </c>
      <c r="G22">
        <v>59</v>
      </c>
      <c r="H22">
        <v>94.3</v>
      </c>
      <c r="I22">
        <v>94.5</v>
      </c>
      <c r="J22">
        <v>11.18</v>
      </c>
      <c r="K22">
        <v>54.018000000000001</v>
      </c>
      <c r="L22">
        <v>0.03</v>
      </c>
      <c r="M22">
        <v>58</v>
      </c>
      <c r="N22">
        <v>38</v>
      </c>
      <c r="O22">
        <v>6.95</v>
      </c>
      <c r="P22">
        <v>-9</v>
      </c>
      <c r="Q22">
        <v>46.368000000000002</v>
      </c>
      <c r="R22">
        <v>124.777</v>
      </c>
      <c r="S22">
        <v>89.999989999999997</v>
      </c>
      <c r="T22">
        <v>180</v>
      </c>
      <c r="U22">
        <v>99.9</v>
      </c>
      <c r="V22">
        <v>2.37</v>
      </c>
      <c r="W22">
        <v>0</v>
      </c>
      <c r="X22">
        <v>742.8</v>
      </c>
      <c r="Y22">
        <v>508.48</v>
      </c>
      <c r="Z22">
        <f t="shared" si="0"/>
        <v>383.70300000000003</v>
      </c>
    </row>
    <row r="23" spans="1:26" x14ac:dyDescent="0.3">
      <c r="A23" s="2">
        <v>44979</v>
      </c>
      <c r="B23" s="264">
        <v>0.49535879629629626</v>
      </c>
      <c r="C23">
        <v>0</v>
      </c>
      <c r="D23" t="s">
        <v>20</v>
      </c>
      <c r="E23">
        <v>39.200000000000003</v>
      </c>
      <c r="F23">
        <v>134.345</v>
      </c>
      <c r="G23">
        <v>59.1</v>
      </c>
      <c r="H23">
        <v>94.2</v>
      </c>
      <c r="I23">
        <v>94.3</v>
      </c>
      <c r="J23">
        <v>11.17</v>
      </c>
      <c r="K23">
        <v>58.238999999999997</v>
      </c>
      <c r="L23">
        <v>0.03</v>
      </c>
      <c r="M23">
        <v>58.1</v>
      </c>
      <c r="N23">
        <v>38</v>
      </c>
      <c r="O23">
        <v>6.94</v>
      </c>
      <c r="P23">
        <v>-8.1</v>
      </c>
      <c r="Q23">
        <v>46.329000000000001</v>
      </c>
      <c r="R23">
        <v>134.238</v>
      </c>
      <c r="S23">
        <v>89.999989999999997</v>
      </c>
      <c r="T23">
        <v>180</v>
      </c>
      <c r="U23">
        <v>99.9</v>
      </c>
      <c r="V23">
        <v>2.4</v>
      </c>
      <c r="W23">
        <v>0</v>
      </c>
      <c r="X23">
        <v>742.7</v>
      </c>
      <c r="Y23">
        <v>508.48</v>
      </c>
      <c r="Z23">
        <f t="shared" si="0"/>
        <v>374.24200000000002</v>
      </c>
    </row>
    <row r="24" spans="1:26" x14ac:dyDescent="0.3">
      <c r="A24" s="2">
        <v>44979</v>
      </c>
      <c r="B24" s="264">
        <v>0.49561342592592594</v>
      </c>
      <c r="C24">
        <v>0</v>
      </c>
      <c r="D24" t="s">
        <v>20</v>
      </c>
      <c r="E24">
        <v>39.200000000000003</v>
      </c>
      <c r="F24">
        <v>143.93899999999999</v>
      </c>
      <c r="G24">
        <v>59.1</v>
      </c>
      <c r="H24">
        <v>94.2</v>
      </c>
      <c r="I24">
        <v>94.3</v>
      </c>
      <c r="J24">
        <v>11.17</v>
      </c>
      <c r="K24">
        <v>62.398000000000003</v>
      </c>
      <c r="L24">
        <v>0.03</v>
      </c>
      <c r="M24">
        <v>58</v>
      </c>
      <c r="N24">
        <v>38</v>
      </c>
      <c r="O24">
        <v>6.93</v>
      </c>
      <c r="P24">
        <v>-7.9</v>
      </c>
      <c r="Q24">
        <v>46.325000000000003</v>
      </c>
      <c r="R24">
        <v>143.94900000000001</v>
      </c>
      <c r="S24">
        <v>89.999989999999997</v>
      </c>
      <c r="T24">
        <v>180</v>
      </c>
      <c r="U24">
        <v>99.9</v>
      </c>
      <c r="V24">
        <v>2.4</v>
      </c>
      <c r="W24">
        <v>0</v>
      </c>
      <c r="X24">
        <v>742.7</v>
      </c>
      <c r="Y24">
        <v>508.48</v>
      </c>
      <c r="Z24">
        <f t="shared" si="0"/>
        <v>364.53100000000001</v>
      </c>
    </row>
    <row r="25" spans="1:26" x14ac:dyDescent="0.3">
      <c r="A25" s="2">
        <v>44979</v>
      </c>
      <c r="B25" s="264">
        <v>0.49589120370370371</v>
      </c>
      <c r="C25">
        <v>0</v>
      </c>
      <c r="D25" t="s">
        <v>20</v>
      </c>
      <c r="E25">
        <v>39.1</v>
      </c>
      <c r="F25">
        <v>154.06800000000001</v>
      </c>
      <c r="G25">
        <v>59.1</v>
      </c>
      <c r="H25">
        <v>94.1</v>
      </c>
      <c r="I25">
        <v>94.2</v>
      </c>
      <c r="J25">
        <v>11.16</v>
      </c>
      <c r="K25">
        <v>66.789000000000001</v>
      </c>
      <c r="L25">
        <v>0.03</v>
      </c>
      <c r="M25">
        <v>58.1</v>
      </c>
      <c r="N25">
        <v>38</v>
      </c>
      <c r="O25">
        <v>6.93</v>
      </c>
      <c r="P25">
        <v>-7.8</v>
      </c>
      <c r="Q25">
        <v>46.283999999999999</v>
      </c>
      <c r="R25">
        <v>154.154</v>
      </c>
      <c r="S25">
        <v>89.999989999999997</v>
      </c>
      <c r="T25">
        <v>180</v>
      </c>
      <c r="U25">
        <v>99.9</v>
      </c>
      <c r="V25">
        <v>2.37</v>
      </c>
      <c r="W25">
        <v>0</v>
      </c>
      <c r="X25">
        <v>742.7</v>
      </c>
      <c r="Y25">
        <v>508.48</v>
      </c>
      <c r="Z25">
        <f t="shared" si="0"/>
        <v>354.32600000000002</v>
      </c>
    </row>
    <row r="26" spans="1:26" x14ac:dyDescent="0.3">
      <c r="A26" s="2">
        <v>44979</v>
      </c>
      <c r="B26" s="264">
        <v>0.4964351851851852</v>
      </c>
      <c r="C26">
        <v>0</v>
      </c>
      <c r="D26" t="s">
        <v>20</v>
      </c>
      <c r="E26">
        <v>39.1</v>
      </c>
      <c r="F26">
        <v>174.12100000000001</v>
      </c>
      <c r="G26">
        <v>59.2</v>
      </c>
      <c r="H26">
        <v>93.7</v>
      </c>
      <c r="I26">
        <v>93.8</v>
      </c>
      <c r="J26">
        <v>11.14</v>
      </c>
      <c r="K26">
        <v>75.483999999999995</v>
      </c>
      <c r="L26">
        <v>0.03</v>
      </c>
      <c r="M26">
        <v>58.2</v>
      </c>
      <c r="N26">
        <v>38</v>
      </c>
      <c r="O26">
        <v>6.92</v>
      </c>
      <c r="P26">
        <v>-7.5</v>
      </c>
      <c r="Q26">
        <v>46.082000000000001</v>
      </c>
      <c r="R26">
        <v>174.46700000000001</v>
      </c>
      <c r="S26">
        <v>89.999989999999997</v>
      </c>
      <c r="T26">
        <v>180</v>
      </c>
      <c r="U26">
        <v>99.9</v>
      </c>
      <c r="V26">
        <v>2.37</v>
      </c>
      <c r="W26">
        <v>0</v>
      </c>
      <c r="X26">
        <v>742.7</v>
      </c>
      <c r="Y26">
        <v>508.48</v>
      </c>
      <c r="Z26">
        <f t="shared" si="0"/>
        <v>334.01300000000003</v>
      </c>
    </row>
    <row r="27" spans="1:26" x14ac:dyDescent="0.3">
      <c r="A27" s="2">
        <v>44979</v>
      </c>
      <c r="B27" s="264">
        <v>0.49679398148148146</v>
      </c>
      <c r="C27">
        <v>0</v>
      </c>
      <c r="D27" t="s">
        <v>20</v>
      </c>
      <c r="E27">
        <v>39.1</v>
      </c>
      <c r="F27">
        <v>184.827</v>
      </c>
      <c r="G27">
        <v>59.3</v>
      </c>
      <c r="H27">
        <v>93.7</v>
      </c>
      <c r="I27">
        <v>93.8</v>
      </c>
      <c r="J27">
        <v>11.14</v>
      </c>
      <c r="K27">
        <v>80.126000000000005</v>
      </c>
      <c r="L27">
        <v>0.03</v>
      </c>
      <c r="M27">
        <v>58.3</v>
      </c>
      <c r="N27">
        <v>38</v>
      </c>
      <c r="O27">
        <v>6.93</v>
      </c>
      <c r="P27">
        <v>-7.5</v>
      </c>
      <c r="Q27">
        <v>46.091000000000001</v>
      </c>
      <c r="R27">
        <v>184.63</v>
      </c>
      <c r="S27">
        <v>89.999989999999997</v>
      </c>
      <c r="T27">
        <v>180</v>
      </c>
      <c r="U27">
        <v>99.9</v>
      </c>
      <c r="V27">
        <v>2.38</v>
      </c>
      <c r="W27">
        <v>0</v>
      </c>
      <c r="X27">
        <v>742.7</v>
      </c>
      <c r="Y27">
        <v>508.48</v>
      </c>
      <c r="Z27">
        <f t="shared" si="0"/>
        <v>323.85000000000002</v>
      </c>
    </row>
    <row r="28" spans="1:26" x14ac:dyDescent="0.3">
      <c r="A28" s="2">
        <v>44979</v>
      </c>
      <c r="B28" s="264">
        <v>0.49710648148148145</v>
      </c>
      <c r="C28">
        <v>0</v>
      </c>
      <c r="D28" t="s">
        <v>20</v>
      </c>
      <c r="E28">
        <v>39.1</v>
      </c>
      <c r="F28">
        <v>194.15600000000001</v>
      </c>
      <c r="G28">
        <v>59.2</v>
      </c>
      <c r="H28">
        <v>93.6</v>
      </c>
      <c r="I28">
        <v>93.7</v>
      </c>
      <c r="J28">
        <v>11.14</v>
      </c>
      <c r="K28">
        <v>84.171000000000006</v>
      </c>
      <c r="L28">
        <v>0.03</v>
      </c>
      <c r="M28">
        <v>58.2</v>
      </c>
      <c r="N28">
        <v>38</v>
      </c>
      <c r="O28">
        <v>6.92</v>
      </c>
      <c r="P28">
        <v>-7.5</v>
      </c>
      <c r="Q28">
        <v>46.058</v>
      </c>
      <c r="R28">
        <v>194.20699999999999</v>
      </c>
      <c r="S28">
        <v>89.999989999999997</v>
      </c>
      <c r="T28">
        <v>180</v>
      </c>
      <c r="U28">
        <v>99.9</v>
      </c>
      <c r="V28">
        <v>2.37</v>
      </c>
      <c r="W28">
        <v>0</v>
      </c>
      <c r="X28">
        <v>742.8</v>
      </c>
      <c r="Y28">
        <v>508.48</v>
      </c>
      <c r="Z28">
        <f t="shared" si="0"/>
        <v>314.27300000000002</v>
      </c>
    </row>
    <row r="29" spans="1:26" x14ac:dyDescent="0.3">
      <c r="A29" s="2">
        <v>44979</v>
      </c>
      <c r="B29" s="264">
        <v>0.49747685185185181</v>
      </c>
      <c r="C29">
        <v>0</v>
      </c>
      <c r="D29" t="s">
        <v>20</v>
      </c>
      <c r="E29">
        <v>39.799999999999997</v>
      </c>
      <c r="F29">
        <v>195.667</v>
      </c>
      <c r="G29">
        <v>60.3</v>
      </c>
      <c r="H29">
        <v>85.6</v>
      </c>
      <c r="I29">
        <v>85.7</v>
      </c>
      <c r="J29">
        <v>10.18</v>
      </c>
      <c r="K29">
        <v>84.825999999999993</v>
      </c>
      <c r="L29">
        <v>0.03</v>
      </c>
      <c r="M29">
        <v>59.2</v>
      </c>
      <c r="N29">
        <v>39</v>
      </c>
      <c r="O29">
        <v>6.9</v>
      </c>
      <c r="P29">
        <v>-6.3</v>
      </c>
      <c r="Q29">
        <v>46.06</v>
      </c>
      <c r="R29">
        <v>195.94200000000001</v>
      </c>
      <c r="S29">
        <v>89.999989999999997</v>
      </c>
      <c r="T29">
        <v>180</v>
      </c>
      <c r="U29">
        <v>99.9</v>
      </c>
      <c r="V29">
        <v>2.2599999999999998</v>
      </c>
      <c r="W29">
        <v>0</v>
      </c>
      <c r="X29">
        <v>742.7</v>
      </c>
      <c r="Y29">
        <v>508.48</v>
      </c>
      <c r="Z29">
        <f t="shared" si="0"/>
        <v>312.53800000000001</v>
      </c>
    </row>
    <row r="30" spans="1:26" x14ac:dyDescent="0.3">
      <c r="A30" s="2">
        <v>44979</v>
      </c>
      <c r="B30" s="264">
        <v>0.49789351851851849</v>
      </c>
      <c r="C30">
        <v>0</v>
      </c>
      <c r="D30" t="s">
        <v>20</v>
      </c>
      <c r="E30">
        <v>39.1</v>
      </c>
      <c r="F30">
        <v>189.84899999999999</v>
      </c>
      <c r="G30">
        <v>59.3</v>
      </c>
      <c r="H30">
        <v>91.2</v>
      </c>
      <c r="I30">
        <v>91.3</v>
      </c>
      <c r="J30">
        <v>10.85</v>
      </c>
      <c r="K30">
        <v>82.304000000000002</v>
      </c>
      <c r="L30">
        <v>0.03</v>
      </c>
      <c r="M30">
        <v>58.3</v>
      </c>
      <c r="N30">
        <v>38</v>
      </c>
      <c r="O30">
        <v>7.04</v>
      </c>
      <c r="P30">
        <v>-13.9</v>
      </c>
      <c r="Q30">
        <v>46.05</v>
      </c>
      <c r="R30">
        <v>189.84700000000001</v>
      </c>
      <c r="S30">
        <v>89.999989999999997</v>
      </c>
      <c r="T30">
        <v>180</v>
      </c>
      <c r="U30">
        <v>99.9</v>
      </c>
      <c r="V30">
        <v>2.2799999999999998</v>
      </c>
      <c r="W30">
        <v>0</v>
      </c>
      <c r="X30">
        <v>742.7</v>
      </c>
      <c r="Y30">
        <v>508.48</v>
      </c>
      <c r="Z30">
        <f t="shared" si="0"/>
        <v>318.63300000000004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887F4-6FC6-4E7B-936A-3A076FB34DE0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264">
        <v>0.4186111111111111</v>
      </c>
      <c r="C2">
        <v>0</v>
      </c>
      <c r="D2" t="s">
        <v>20</v>
      </c>
      <c r="E2">
        <v>44.9</v>
      </c>
      <c r="F2">
        <v>0.58699999999999997</v>
      </c>
      <c r="G2">
        <v>62.5</v>
      </c>
      <c r="H2">
        <v>100.2</v>
      </c>
      <c r="I2">
        <v>101.7</v>
      </c>
      <c r="J2">
        <v>11.06</v>
      </c>
      <c r="K2">
        <v>0.254</v>
      </c>
      <c r="L2">
        <v>0.03</v>
      </c>
      <c r="M2">
        <v>61.4</v>
      </c>
      <c r="N2">
        <v>40</v>
      </c>
      <c r="O2">
        <v>7.49</v>
      </c>
      <c r="P2">
        <v>-40.1</v>
      </c>
      <c r="Q2">
        <v>51.713000000000001</v>
      </c>
      <c r="R2">
        <v>1.1240000000000001</v>
      </c>
      <c r="S2">
        <v>89.999989999999997</v>
      </c>
      <c r="T2">
        <v>180</v>
      </c>
      <c r="U2">
        <v>99.9</v>
      </c>
      <c r="V2">
        <v>2.36</v>
      </c>
      <c r="W2">
        <v>0</v>
      </c>
      <c r="X2">
        <v>755.5</v>
      </c>
      <c r="Y2">
        <v>552.32000000000005</v>
      </c>
      <c r="Z2">
        <f>Y2-R2</f>
        <v>551.19600000000003</v>
      </c>
      <c r="AA2">
        <v>403.19400000000002</v>
      </c>
    </row>
    <row r="3" spans="1:36" x14ac:dyDescent="0.3">
      <c r="A3" s="2">
        <v>45009</v>
      </c>
      <c r="B3" s="264">
        <v>0.41888888888888887</v>
      </c>
      <c r="C3">
        <v>0</v>
      </c>
      <c r="D3" t="s">
        <v>20</v>
      </c>
      <c r="E3">
        <v>44.8</v>
      </c>
      <c r="F3">
        <v>3.8450000000000002</v>
      </c>
      <c r="G3">
        <v>62.4</v>
      </c>
      <c r="H3">
        <v>100.4</v>
      </c>
      <c r="I3">
        <v>101.9</v>
      </c>
      <c r="J3">
        <v>11.09</v>
      </c>
      <c r="K3">
        <v>1.6659999999999999</v>
      </c>
      <c r="L3">
        <v>0.03</v>
      </c>
      <c r="M3">
        <v>61.3</v>
      </c>
      <c r="N3">
        <v>40</v>
      </c>
      <c r="O3">
        <v>7.48</v>
      </c>
      <c r="P3">
        <v>-39.700000000000003</v>
      </c>
      <c r="Q3">
        <v>51.645000000000003</v>
      </c>
      <c r="R3">
        <v>3.8730000000000002</v>
      </c>
      <c r="S3">
        <v>89.999989999999997</v>
      </c>
      <c r="T3">
        <v>180</v>
      </c>
      <c r="U3">
        <v>99.9</v>
      </c>
      <c r="V3">
        <v>2.37</v>
      </c>
      <c r="W3">
        <v>0</v>
      </c>
      <c r="X3">
        <v>755.6</v>
      </c>
      <c r="Y3">
        <v>552.32000000000005</v>
      </c>
      <c r="Z3">
        <f t="shared" ref="Z3:Z30" si="0">Y3-R3</f>
        <v>548.447</v>
      </c>
    </row>
    <row r="4" spans="1:36" x14ac:dyDescent="0.3">
      <c r="A4" s="2">
        <v>45009</v>
      </c>
      <c r="B4" s="264">
        <v>0.4192939814814815</v>
      </c>
      <c r="C4">
        <v>0</v>
      </c>
      <c r="D4" t="s">
        <v>20</v>
      </c>
      <c r="E4">
        <v>44.8</v>
      </c>
      <c r="F4">
        <v>5.5839999999999996</v>
      </c>
      <c r="G4">
        <v>62.4</v>
      </c>
      <c r="H4">
        <v>100.4</v>
      </c>
      <c r="I4">
        <v>102</v>
      </c>
      <c r="J4">
        <v>11.11</v>
      </c>
      <c r="K4">
        <v>2.42</v>
      </c>
      <c r="L4">
        <v>0.03</v>
      </c>
      <c r="M4">
        <v>61.3</v>
      </c>
      <c r="N4">
        <v>40</v>
      </c>
      <c r="O4">
        <v>7.45</v>
      </c>
      <c r="P4">
        <v>-37.9</v>
      </c>
      <c r="Q4">
        <v>51.572000000000003</v>
      </c>
      <c r="R4">
        <v>6.9210000000000003</v>
      </c>
      <c r="S4">
        <v>89.999989999999997</v>
      </c>
      <c r="T4">
        <v>180</v>
      </c>
      <c r="U4">
        <v>99.9</v>
      </c>
      <c r="V4">
        <v>2.36</v>
      </c>
      <c r="W4">
        <v>0</v>
      </c>
      <c r="X4">
        <v>755.5</v>
      </c>
      <c r="Y4">
        <v>552.32000000000005</v>
      </c>
      <c r="Z4">
        <f t="shared" si="0"/>
        <v>545.399</v>
      </c>
    </row>
    <row r="5" spans="1:36" x14ac:dyDescent="0.3">
      <c r="A5" s="2">
        <v>45009</v>
      </c>
      <c r="B5" s="264">
        <v>0.41966435185185186</v>
      </c>
      <c r="C5">
        <v>0</v>
      </c>
      <c r="D5" t="s">
        <v>20</v>
      </c>
      <c r="E5">
        <v>44.8</v>
      </c>
      <c r="F5">
        <v>9.3680000000000003</v>
      </c>
      <c r="G5">
        <v>62.4</v>
      </c>
      <c r="H5">
        <v>100.4</v>
      </c>
      <c r="I5">
        <v>101.9</v>
      </c>
      <c r="J5">
        <v>11.1</v>
      </c>
      <c r="K5">
        <v>4.0599999999999996</v>
      </c>
      <c r="L5">
        <v>0.03</v>
      </c>
      <c r="M5">
        <v>61.3</v>
      </c>
      <c r="N5">
        <v>40</v>
      </c>
      <c r="O5">
        <v>7.43</v>
      </c>
      <c r="P5">
        <v>-37</v>
      </c>
      <c r="Q5">
        <v>51.567999999999998</v>
      </c>
      <c r="R5">
        <v>10.143000000000001</v>
      </c>
      <c r="S5">
        <v>89.999989999999997</v>
      </c>
      <c r="T5">
        <v>180</v>
      </c>
      <c r="U5">
        <v>99.9</v>
      </c>
      <c r="V5">
        <v>2.35</v>
      </c>
      <c r="W5">
        <v>0</v>
      </c>
      <c r="X5">
        <v>755.5</v>
      </c>
      <c r="Y5">
        <v>552.32000000000005</v>
      </c>
      <c r="Z5">
        <f t="shared" si="0"/>
        <v>542.17700000000002</v>
      </c>
    </row>
    <row r="6" spans="1:36" x14ac:dyDescent="0.3">
      <c r="A6" s="2">
        <v>45009</v>
      </c>
      <c r="B6" s="264">
        <v>0.42</v>
      </c>
      <c r="C6">
        <v>0</v>
      </c>
      <c r="D6" t="s">
        <v>20</v>
      </c>
      <c r="E6">
        <v>44.8</v>
      </c>
      <c r="F6">
        <v>12.494</v>
      </c>
      <c r="G6">
        <v>62.4</v>
      </c>
      <c r="H6">
        <v>100.3</v>
      </c>
      <c r="I6">
        <v>101.8</v>
      </c>
      <c r="J6">
        <v>11.09</v>
      </c>
      <c r="K6">
        <v>5.4139999999999997</v>
      </c>
      <c r="L6">
        <v>0.03</v>
      </c>
      <c r="M6">
        <v>61.3</v>
      </c>
      <c r="N6">
        <v>40</v>
      </c>
      <c r="O6">
        <v>7.38</v>
      </c>
      <c r="P6">
        <v>-34.299999999999997</v>
      </c>
      <c r="Q6">
        <v>51.543999999999997</v>
      </c>
      <c r="R6">
        <v>13.144</v>
      </c>
      <c r="S6">
        <v>89.999989999999997</v>
      </c>
      <c r="T6">
        <v>180</v>
      </c>
      <c r="U6">
        <v>99.9</v>
      </c>
      <c r="V6">
        <v>2.2999999999999998</v>
      </c>
      <c r="W6">
        <v>0</v>
      </c>
      <c r="X6">
        <v>755.6</v>
      </c>
      <c r="Y6">
        <v>552.32000000000005</v>
      </c>
      <c r="Z6">
        <f t="shared" si="0"/>
        <v>539.17600000000004</v>
      </c>
    </row>
    <row r="7" spans="1:36" x14ac:dyDescent="0.3">
      <c r="A7" s="2">
        <v>45009</v>
      </c>
      <c r="B7" s="264">
        <v>0.42023148148148143</v>
      </c>
      <c r="C7">
        <v>0</v>
      </c>
      <c r="D7" t="s">
        <v>20</v>
      </c>
      <c r="E7">
        <v>44.4</v>
      </c>
      <c r="F7">
        <v>16.114000000000001</v>
      </c>
      <c r="G7">
        <v>62.3</v>
      </c>
      <c r="H7">
        <v>99.6</v>
      </c>
      <c r="I7">
        <v>101.1</v>
      </c>
      <c r="J7">
        <v>11.08</v>
      </c>
      <c r="K7">
        <v>6.9829999999999997</v>
      </c>
      <c r="L7">
        <v>0.03</v>
      </c>
      <c r="M7">
        <v>61.3</v>
      </c>
      <c r="N7">
        <v>40</v>
      </c>
      <c r="O7">
        <v>7.37</v>
      </c>
      <c r="P7">
        <v>-33.6</v>
      </c>
      <c r="Q7">
        <v>51.110999999999997</v>
      </c>
      <c r="R7">
        <v>16.844999999999999</v>
      </c>
      <c r="S7">
        <v>89.999989999999997</v>
      </c>
      <c r="T7">
        <v>180</v>
      </c>
      <c r="U7">
        <v>99.9</v>
      </c>
      <c r="V7">
        <v>2.2799999999999998</v>
      </c>
      <c r="W7">
        <v>0</v>
      </c>
      <c r="X7">
        <v>755.5</v>
      </c>
      <c r="Y7">
        <v>552.32000000000005</v>
      </c>
      <c r="Z7">
        <f t="shared" si="0"/>
        <v>535.47500000000002</v>
      </c>
    </row>
    <row r="8" spans="1:36" x14ac:dyDescent="0.3">
      <c r="A8" s="2">
        <v>45009</v>
      </c>
      <c r="B8" s="264">
        <v>0.4203587962962963</v>
      </c>
      <c r="C8">
        <v>0</v>
      </c>
      <c r="D8" t="s">
        <v>20</v>
      </c>
      <c r="E8">
        <v>44</v>
      </c>
      <c r="F8">
        <v>19.125</v>
      </c>
      <c r="G8">
        <v>62.1</v>
      </c>
      <c r="H8">
        <v>99.1</v>
      </c>
      <c r="I8">
        <v>100.6</v>
      </c>
      <c r="J8">
        <v>11.08</v>
      </c>
      <c r="K8">
        <v>8.2880000000000003</v>
      </c>
      <c r="L8">
        <v>0.03</v>
      </c>
      <c r="M8">
        <v>61</v>
      </c>
      <c r="N8">
        <v>40</v>
      </c>
      <c r="O8">
        <v>7.34</v>
      </c>
      <c r="P8">
        <v>-32.299999999999997</v>
      </c>
      <c r="Q8">
        <v>50.695</v>
      </c>
      <c r="R8">
        <v>19.492000000000001</v>
      </c>
      <c r="S8">
        <v>89.999989999999997</v>
      </c>
      <c r="T8">
        <v>180</v>
      </c>
      <c r="U8">
        <v>99.9</v>
      </c>
      <c r="V8">
        <v>2.29</v>
      </c>
      <c r="W8">
        <v>0</v>
      </c>
      <c r="X8">
        <v>755.5</v>
      </c>
      <c r="Y8">
        <v>552.32000000000005</v>
      </c>
      <c r="Z8">
        <f t="shared" si="0"/>
        <v>532.82800000000009</v>
      </c>
    </row>
    <row r="9" spans="1:36" x14ac:dyDescent="0.3">
      <c r="A9" s="2">
        <v>45009</v>
      </c>
      <c r="B9" s="264">
        <v>0.42047453703703702</v>
      </c>
      <c r="C9">
        <v>0</v>
      </c>
      <c r="D9" t="s">
        <v>20</v>
      </c>
      <c r="E9">
        <v>43.5</v>
      </c>
      <c r="F9">
        <v>21.902999999999999</v>
      </c>
      <c r="G9">
        <v>61.8</v>
      </c>
      <c r="H9">
        <v>98.9</v>
      </c>
      <c r="I9">
        <v>100.4</v>
      </c>
      <c r="J9">
        <v>11.12</v>
      </c>
      <c r="K9">
        <v>9.4930000000000003</v>
      </c>
      <c r="L9">
        <v>0.03</v>
      </c>
      <c r="M9">
        <v>60.7</v>
      </c>
      <c r="N9">
        <v>39</v>
      </c>
      <c r="O9">
        <v>7.3</v>
      </c>
      <c r="P9">
        <v>-30.3</v>
      </c>
      <c r="Q9">
        <v>50.311999999999998</v>
      </c>
      <c r="R9">
        <v>21.945</v>
      </c>
      <c r="S9">
        <v>89.999989999999997</v>
      </c>
      <c r="T9">
        <v>180</v>
      </c>
      <c r="U9">
        <v>99.9</v>
      </c>
      <c r="V9">
        <v>2.17</v>
      </c>
      <c r="W9">
        <v>0</v>
      </c>
      <c r="X9">
        <v>755.5</v>
      </c>
      <c r="Y9">
        <v>552.32000000000005</v>
      </c>
      <c r="Z9">
        <f t="shared" si="0"/>
        <v>530.375</v>
      </c>
    </row>
    <row r="10" spans="1:36" x14ac:dyDescent="0.3">
      <c r="A10" s="2">
        <v>45009</v>
      </c>
      <c r="B10" s="264">
        <v>0.42067129629629635</v>
      </c>
      <c r="C10">
        <v>0</v>
      </c>
      <c r="D10" t="s">
        <v>20</v>
      </c>
      <c r="E10">
        <v>43.4</v>
      </c>
      <c r="F10">
        <v>24.681999999999999</v>
      </c>
      <c r="G10">
        <v>61.7</v>
      </c>
      <c r="H10">
        <v>99</v>
      </c>
      <c r="I10">
        <v>100.5</v>
      </c>
      <c r="J10">
        <v>11.14</v>
      </c>
      <c r="K10">
        <v>10.696999999999999</v>
      </c>
      <c r="L10">
        <v>0.03</v>
      </c>
      <c r="M10">
        <v>60.6</v>
      </c>
      <c r="N10">
        <v>39</v>
      </c>
      <c r="O10">
        <v>7.24</v>
      </c>
      <c r="P10">
        <v>-26.8</v>
      </c>
      <c r="Q10">
        <v>50.25</v>
      </c>
      <c r="R10">
        <v>25.08</v>
      </c>
      <c r="S10">
        <v>89.999989999999997</v>
      </c>
      <c r="T10">
        <v>180</v>
      </c>
      <c r="U10">
        <v>99.9</v>
      </c>
      <c r="V10">
        <v>2.2200000000000002</v>
      </c>
      <c r="W10">
        <v>0</v>
      </c>
      <c r="X10">
        <v>755.5</v>
      </c>
      <c r="Y10">
        <v>552.32000000000005</v>
      </c>
      <c r="Z10">
        <f t="shared" si="0"/>
        <v>527.24</v>
      </c>
    </row>
    <row r="11" spans="1:36" x14ac:dyDescent="0.3">
      <c r="A11" s="2">
        <v>45009</v>
      </c>
      <c r="B11" s="264">
        <v>0.42085648148148147</v>
      </c>
      <c r="C11">
        <v>0</v>
      </c>
      <c r="D11" t="s">
        <v>20</v>
      </c>
      <c r="E11">
        <v>42.8</v>
      </c>
      <c r="F11">
        <v>27.853999999999999</v>
      </c>
      <c r="G11">
        <v>61.4</v>
      </c>
      <c r="H11">
        <v>98.1</v>
      </c>
      <c r="I11">
        <v>99.6</v>
      </c>
      <c r="J11">
        <v>11.13</v>
      </c>
      <c r="K11">
        <v>12.071999999999999</v>
      </c>
      <c r="L11">
        <v>0.03</v>
      </c>
      <c r="M11">
        <v>60.3</v>
      </c>
      <c r="N11">
        <v>39</v>
      </c>
      <c r="O11">
        <v>7.19</v>
      </c>
      <c r="P11">
        <v>-24.3</v>
      </c>
      <c r="Q11">
        <v>49.613</v>
      </c>
      <c r="R11">
        <v>27.888000000000002</v>
      </c>
      <c r="S11">
        <v>89.999989999999997</v>
      </c>
      <c r="T11">
        <v>180</v>
      </c>
      <c r="U11">
        <v>99.9</v>
      </c>
      <c r="V11">
        <v>2.2000000000000002</v>
      </c>
      <c r="W11">
        <v>0</v>
      </c>
      <c r="X11">
        <v>755.5</v>
      </c>
      <c r="Y11">
        <v>552.32000000000005</v>
      </c>
      <c r="Z11">
        <f t="shared" si="0"/>
        <v>524.43200000000002</v>
      </c>
    </row>
    <row r="12" spans="1:36" x14ac:dyDescent="0.3">
      <c r="A12" s="2">
        <v>45009</v>
      </c>
      <c r="B12" s="264">
        <v>0.4210416666666667</v>
      </c>
      <c r="C12">
        <v>0</v>
      </c>
      <c r="D12" t="s">
        <v>20</v>
      </c>
      <c r="E12">
        <v>42</v>
      </c>
      <c r="F12">
        <v>30.757999999999999</v>
      </c>
      <c r="G12">
        <v>60.9</v>
      </c>
      <c r="H12">
        <v>97.5</v>
      </c>
      <c r="I12">
        <v>99</v>
      </c>
      <c r="J12">
        <v>11.16</v>
      </c>
      <c r="K12">
        <v>13.331</v>
      </c>
      <c r="L12">
        <v>0.03</v>
      </c>
      <c r="M12">
        <v>59.9</v>
      </c>
      <c r="N12">
        <v>39</v>
      </c>
      <c r="O12">
        <v>7.15</v>
      </c>
      <c r="P12">
        <v>-21.7</v>
      </c>
      <c r="Q12">
        <v>48.936</v>
      </c>
      <c r="R12">
        <v>31.149000000000001</v>
      </c>
      <c r="S12">
        <v>89.999989999999997</v>
      </c>
      <c r="T12">
        <v>180</v>
      </c>
      <c r="U12">
        <v>99.9</v>
      </c>
      <c r="V12">
        <v>2.2400000000000002</v>
      </c>
      <c r="W12">
        <v>0</v>
      </c>
      <c r="X12">
        <v>755.5</v>
      </c>
      <c r="Y12">
        <v>552.32000000000005</v>
      </c>
      <c r="Z12">
        <f t="shared" si="0"/>
        <v>521.17100000000005</v>
      </c>
    </row>
    <row r="13" spans="1:36" x14ac:dyDescent="0.3">
      <c r="A13" s="2">
        <v>45009</v>
      </c>
      <c r="B13" s="264">
        <v>0.42126157407407411</v>
      </c>
      <c r="C13">
        <v>0</v>
      </c>
      <c r="D13" t="s">
        <v>20</v>
      </c>
      <c r="E13">
        <v>41.9</v>
      </c>
      <c r="F13">
        <v>33.942999999999998</v>
      </c>
      <c r="G13">
        <v>60.8</v>
      </c>
      <c r="H13">
        <v>97.7</v>
      </c>
      <c r="I13">
        <v>99.2</v>
      </c>
      <c r="J13">
        <v>11.2</v>
      </c>
      <c r="K13">
        <v>14.712</v>
      </c>
      <c r="L13">
        <v>0.03</v>
      </c>
      <c r="M13">
        <v>59.8</v>
      </c>
      <c r="N13">
        <v>39</v>
      </c>
      <c r="O13">
        <v>7.1</v>
      </c>
      <c r="P13">
        <v>-19.100000000000001</v>
      </c>
      <c r="Q13">
        <v>48.850999999999999</v>
      </c>
      <c r="R13">
        <v>33.994</v>
      </c>
      <c r="S13">
        <v>89.999989999999997</v>
      </c>
      <c r="T13">
        <v>180</v>
      </c>
      <c r="U13">
        <v>99.9</v>
      </c>
      <c r="V13">
        <v>2.2599999999999998</v>
      </c>
      <c r="W13">
        <v>0</v>
      </c>
      <c r="X13">
        <v>755.4</v>
      </c>
      <c r="Y13">
        <v>552.32000000000005</v>
      </c>
      <c r="Z13">
        <f t="shared" si="0"/>
        <v>518.32600000000002</v>
      </c>
    </row>
    <row r="14" spans="1:36" x14ac:dyDescent="0.3">
      <c r="A14" s="2">
        <v>45009</v>
      </c>
      <c r="B14" s="264">
        <v>0.42153935185185182</v>
      </c>
      <c r="C14">
        <v>0</v>
      </c>
      <c r="D14" t="s">
        <v>20</v>
      </c>
      <c r="E14">
        <v>41.7</v>
      </c>
      <c r="F14">
        <v>36.802999999999997</v>
      </c>
      <c r="G14">
        <v>60.7</v>
      </c>
      <c r="H14">
        <v>97.6</v>
      </c>
      <c r="I14">
        <v>99</v>
      </c>
      <c r="J14">
        <v>11.21</v>
      </c>
      <c r="K14">
        <v>15.952</v>
      </c>
      <c r="L14">
        <v>0.03</v>
      </c>
      <c r="M14">
        <v>59.6</v>
      </c>
      <c r="N14">
        <v>39</v>
      </c>
      <c r="O14">
        <v>7.04</v>
      </c>
      <c r="P14">
        <v>-16.2</v>
      </c>
      <c r="Q14">
        <v>48.622999999999998</v>
      </c>
      <c r="R14">
        <v>36.918999999999997</v>
      </c>
      <c r="S14">
        <v>89.999989999999997</v>
      </c>
      <c r="T14">
        <v>180</v>
      </c>
      <c r="U14">
        <v>99.9</v>
      </c>
      <c r="V14">
        <v>2.2599999999999998</v>
      </c>
      <c r="W14">
        <v>0</v>
      </c>
      <c r="X14">
        <v>755.4</v>
      </c>
      <c r="Y14">
        <v>552.32000000000005</v>
      </c>
      <c r="Z14">
        <f t="shared" si="0"/>
        <v>515.40100000000007</v>
      </c>
    </row>
    <row r="15" spans="1:36" x14ac:dyDescent="0.3">
      <c r="A15" s="2">
        <v>45009</v>
      </c>
      <c r="B15" s="264">
        <v>0.42156250000000001</v>
      </c>
      <c r="C15">
        <v>0</v>
      </c>
      <c r="D15" t="s">
        <v>20</v>
      </c>
      <c r="E15">
        <v>41.7</v>
      </c>
      <c r="F15">
        <v>36.851999999999997</v>
      </c>
      <c r="G15">
        <v>60.7</v>
      </c>
      <c r="H15">
        <v>97.6</v>
      </c>
      <c r="I15">
        <v>99.1</v>
      </c>
      <c r="J15">
        <v>11.22</v>
      </c>
      <c r="K15">
        <v>15.973000000000001</v>
      </c>
      <c r="L15">
        <v>0.03</v>
      </c>
      <c r="M15">
        <v>59.7</v>
      </c>
      <c r="N15">
        <v>39</v>
      </c>
      <c r="O15">
        <v>7.04</v>
      </c>
      <c r="P15">
        <v>-16</v>
      </c>
      <c r="Q15">
        <v>48.64</v>
      </c>
      <c r="R15">
        <v>37.064</v>
      </c>
      <c r="S15">
        <v>89.999989999999997</v>
      </c>
      <c r="T15">
        <v>180</v>
      </c>
      <c r="U15">
        <v>99.9</v>
      </c>
      <c r="V15">
        <v>2.2599999999999998</v>
      </c>
      <c r="W15">
        <v>0</v>
      </c>
      <c r="X15">
        <v>755.4</v>
      </c>
      <c r="Y15">
        <v>552.32000000000005</v>
      </c>
      <c r="Z15">
        <f t="shared" si="0"/>
        <v>515.25600000000009</v>
      </c>
    </row>
    <row r="16" spans="1:36" x14ac:dyDescent="0.3">
      <c r="A16" s="2">
        <v>45009</v>
      </c>
      <c r="B16" s="264">
        <v>0.4216435185185185</v>
      </c>
      <c r="C16">
        <v>0</v>
      </c>
      <c r="D16" t="s">
        <v>20</v>
      </c>
      <c r="E16">
        <v>41.5</v>
      </c>
      <c r="F16">
        <v>39.965000000000003</v>
      </c>
      <c r="G16">
        <v>60.5</v>
      </c>
      <c r="H16">
        <v>97.4</v>
      </c>
      <c r="I16">
        <v>98.9</v>
      </c>
      <c r="J16">
        <v>11.21</v>
      </c>
      <c r="K16">
        <v>17.321999999999999</v>
      </c>
      <c r="L16">
        <v>0.03</v>
      </c>
      <c r="M16">
        <v>59.5</v>
      </c>
      <c r="N16">
        <v>39</v>
      </c>
      <c r="O16">
        <v>7.03</v>
      </c>
      <c r="P16">
        <v>-15.4</v>
      </c>
      <c r="Q16">
        <v>48.512999999999998</v>
      </c>
      <c r="R16">
        <v>39.954999999999998</v>
      </c>
      <c r="S16">
        <v>89.999989999999997</v>
      </c>
      <c r="T16">
        <v>180</v>
      </c>
      <c r="U16">
        <v>99.9</v>
      </c>
      <c r="V16">
        <v>2.19</v>
      </c>
      <c r="W16">
        <v>0</v>
      </c>
      <c r="X16">
        <v>755.5</v>
      </c>
      <c r="Y16">
        <v>552.32000000000005</v>
      </c>
      <c r="Z16">
        <f t="shared" si="0"/>
        <v>512.36500000000001</v>
      </c>
    </row>
    <row r="17" spans="1:26" x14ac:dyDescent="0.3">
      <c r="A17" s="2">
        <v>45009</v>
      </c>
      <c r="B17" s="264">
        <v>0.42178240740740741</v>
      </c>
      <c r="C17">
        <v>0</v>
      </c>
      <c r="D17" t="s">
        <v>20</v>
      </c>
      <c r="E17">
        <v>40.6</v>
      </c>
      <c r="F17">
        <v>50.28</v>
      </c>
      <c r="G17">
        <v>59.8</v>
      </c>
      <c r="H17">
        <v>96.8</v>
      </c>
      <c r="I17">
        <v>98.2</v>
      </c>
      <c r="J17">
        <v>11.23</v>
      </c>
      <c r="K17">
        <v>21.794</v>
      </c>
      <c r="L17">
        <v>0.03</v>
      </c>
      <c r="M17">
        <v>58.8</v>
      </c>
      <c r="N17">
        <v>38</v>
      </c>
      <c r="O17">
        <v>7.01</v>
      </c>
      <c r="P17">
        <v>-14.7</v>
      </c>
      <c r="Q17">
        <v>47.848999999999997</v>
      </c>
      <c r="R17">
        <v>50.283000000000001</v>
      </c>
      <c r="S17">
        <v>89.999989999999997</v>
      </c>
      <c r="T17">
        <v>180</v>
      </c>
      <c r="U17">
        <v>99.9</v>
      </c>
      <c r="V17">
        <v>2.14</v>
      </c>
      <c r="W17">
        <v>0</v>
      </c>
      <c r="X17">
        <v>755.5</v>
      </c>
      <c r="Y17">
        <v>552.32000000000005</v>
      </c>
      <c r="Z17">
        <f t="shared" si="0"/>
        <v>502.03700000000003</v>
      </c>
    </row>
    <row r="18" spans="1:26" x14ac:dyDescent="0.3">
      <c r="A18" s="2">
        <v>45009</v>
      </c>
      <c r="B18" s="264">
        <v>0.42203703703703704</v>
      </c>
      <c r="C18">
        <v>0</v>
      </c>
      <c r="D18" t="s">
        <v>20</v>
      </c>
      <c r="E18">
        <v>38.6</v>
      </c>
      <c r="F18">
        <v>59.552999999999997</v>
      </c>
      <c r="G18">
        <v>57.5</v>
      </c>
      <c r="H18">
        <v>97.9</v>
      </c>
      <c r="I18">
        <v>99.3</v>
      </c>
      <c r="J18">
        <v>11.48</v>
      </c>
      <c r="K18">
        <v>25.814</v>
      </c>
      <c r="L18">
        <v>0.03</v>
      </c>
      <c r="M18">
        <v>56.5</v>
      </c>
      <c r="N18">
        <v>37</v>
      </c>
      <c r="O18">
        <v>6.97</v>
      </c>
      <c r="P18">
        <v>-12.6</v>
      </c>
      <c r="Q18">
        <v>47.094999999999999</v>
      </c>
      <c r="R18">
        <v>59.267000000000003</v>
      </c>
      <c r="S18">
        <v>89.999989999999997</v>
      </c>
      <c r="T18">
        <v>180</v>
      </c>
      <c r="U18">
        <v>99.9</v>
      </c>
      <c r="V18">
        <v>2.19</v>
      </c>
      <c r="W18">
        <v>0</v>
      </c>
      <c r="X18">
        <v>755.5</v>
      </c>
      <c r="Y18">
        <v>552.32000000000005</v>
      </c>
      <c r="Z18">
        <f t="shared" si="0"/>
        <v>493.05300000000005</v>
      </c>
    </row>
    <row r="19" spans="1:26" x14ac:dyDescent="0.3">
      <c r="A19" s="2">
        <v>45009</v>
      </c>
      <c r="B19" s="264">
        <v>0.42237268518518517</v>
      </c>
      <c r="C19">
        <v>0</v>
      </c>
      <c r="D19" t="s">
        <v>20</v>
      </c>
      <c r="E19">
        <v>38</v>
      </c>
      <c r="F19">
        <v>69.778999999999996</v>
      </c>
      <c r="G19">
        <v>56.7</v>
      </c>
      <c r="H19">
        <v>99.4</v>
      </c>
      <c r="I19">
        <v>100.9</v>
      </c>
      <c r="J19">
        <v>11.68</v>
      </c>
      <c r="K19">
        <v>30.247</v>
      </c>
      <c r="L19">
        <v>0.03</v>
      </c>
      <c r="M19">
        <v>55.7</v>
      </c>
      <c r="N19">
        <v>36</v>
      </c>
      <c r="O19">
        <v>6.92</v>
      </c>
      <c r="P19">
        <v>-9.9</v>
      </c>
      <c r="Q19">
        <v>46.965000000000003</v>
      </c>
      <c r="R19">
        <v>69.972999999999999</v>
      </c>
      <c r="S19">
        <v>89.999989999999997</v>
      </c>
      <c r="T19">
        <v>180</v>
      </c>
      <c r="U19">
        <v>99.9</v>
      </c>
      <c r="V19">
        <v>2.13</v>
      </c>
      <c r="W19">
        <v>0</v>
      </c>
      <c r="X19">
        <v>755.5</v>
      </c>
      <c r="Y19">
        <v>552.32000000000005</v>
      </c>
      <c r="Z19">
        <f t="shared" si="0"/>
        <v>482.34700000000004</v>
      </c>
    </row>
    <row r="20" spans="1:26" x14ac:dyDescent="0.3">
      <c r="A20" s="2">
        <v>45009</v>
      </c>
      <c r="B20" s="264">
        <v>0.42251157407407408</v>
      </c>
      <c r="C20">
        <v>0</v>
      </c>
      <c r="D20" t="s">
        <v>20</v>
      </c>
      <c r="E20">
        <v>37.299999999999997</v>
      </c>
      <c r="F20">
        <v>80.254000000000005</v>
      </c>
      <c r="G20">
        <v>55.8</v>
      </c>
      <c r="H20">
        <v>99.8</v>
      </c>
      <c r="I20">
        <v>101.3</v>
      </c>
      <c r="J20">
        <v>11.75</v>
      </c>
      <c r="K20">
        <v>34.787999999999997</v>
      </c>
      <c r="L20">
        <v>0.02</v>
      </c>
      <c r="M20">
        <v>54.8</v>
      </c>
      <c r="N20">
        <v>36</v>
      </c>
      <c r="O20">
        <v>6.92</v>
      </c>
      <c r="P20">
        <v>-9.6</v>
      </c>
      <c r="Q20">
        <v>46.81</v>
      </c>
      <c r="R20">
        <v>79.8</v>
      </c>
      <c r="S20">
        <v>89.999989999999997</v>
      </c>
      <c r="T20">
        <v>180</v>
      </c>
      <c r="U20">
        <v>99.9</v>
      </c>
      <c r="V20">
        <v>2.11</v>
      </c>
      <c r="W20">
        <v>0</v>
      </c>
      <c r="X20">
        <v>755.4</v>
      </c>
      <c r="Y20">
        <v>552.32000000000005</v>
      </c>
      <c r="Z20">
        <f t="shared" si="0"/>
        <v>472.52000000000004</v>
      </c>
    </row>
    <row r="21" spans="1:26" x14ac:dyDescent="0.3">
      <c r="A21" s="2">
        <v>45009</v>
      </c>
      <c r="B21" s="264">
        <v>0.42269675925925926</v>
      </c>
      <c r="C21">
        <v>0</v>
      </c>
      <c r="D21" t="s">
        <v>20</v>
      </c>
      <c r="E21">
        <v>35.700000000000003</v>
      </c>
      <c r="F21">
        <v>90.795000000000002</v>
      </c>
      <c r="G21">
        <v>53.7</v>
      </c>
      <c r="H21">
        <v>100.6</v>
      </c>
      <c r="I21">
        <v>102.1</v>
      </c>
      <c r="J21">
        <v>11.9</v>
      </c>
      <c r="K21">
        <v>39.357999999999997</v>
      </c>
      <c r="L21">
        <v>0.02</v>
      </c>
      <c r="M21">
        <v>52.8</v>
      </c>
      <c r="N21">
        <v>34</v>
      </c>
      <c r="O21">
        <v>6.91</v>
      </c>
      <c r="P21">
        <v>-9.4</v>
      </c>
      <c r="Q21">
        <v>46.447000000000003</v>
      </c>
      <c r="R21">
        <v>90.067999999999998</v>
      </c>
      <c r="S21">
        <v>89.999989999999997</v>
      </c>
      <c r="T21">
        <v>180</v>
      </c>
      <c r="U21">
        <v>99.9</v>
      </c>
      <c r="V21">
        <v>2.19</v>
      </c>
      <c r="W21">
        <v>0</v>
      </c>
      <c r="X21">
        <v>755.5</v>
      </c>
      <c r="Y21">
        <v>552.32000000000005</v>
      </c>
      <c r="Z21">
        <f t="shared" si="0"/>
        <v>462.25200000000007</v>
      </c>
    </row>
    <row r="22" spans="1:26" x14ac:dyDescent="0.3">
      <c r="A22" s="2">
        <v>45009</v>
      </c>
      <c r="B22" s="264">
        <v>0.42303240740740744</v>
      </c>
      <c r="C22">
        <v>0</v>
      </c>
      <c r="D22" t="s">
        <v>20</v>
      </c>
      <c r="E22">
        <v>35.6</v>
      </c>
      <c r="F22">
        <v>99.37</v>
      </c>
      <c r="G22">
        <v>53.7</v>
      </c>
      <c r="H22">
        <v>101.5</v>
      </c>
      <c r="I22">
        <v>103.1</v>
      </c>
      <c r="J22">
        <v>12.03</v>
      </c>
      <c r="K22">
        <v>43.076000000000001</v>
      </c>
      <c r="L22">
        <v>0.02</v>
      </c>
      <c r="M22">
        <v>52.8</v>
      </c>
      <c r="N22">
        <v>34</v>
      </c>
      <c r="O22">
        <v>6.89</v>
      </c>
      <c r="P22">
        <v>-8.4</v>
      </c>
      <c r="Q22">
        <v>46.341999999999999</v>
      </c>
      <c r="R22">
        <v>99.725999999999999</v>
      </c>
      <c r="S22">
        <v>89.999989999999997</v>
      </c>
      <c r="T22">
        <v>180</v>
      </c>
      <c r="U22">
        <v>99.9</v>
      </c>
      <c r="V22">
        <v>2.1800000000000002</v>
      </c>
      <c r="W22">
        <v>0</v>
      </c>
      <c r="X22">
        <v>755.5</v>
      </c>
      <c r="Y22">
        <v>552.32000000000005</v>
      </c>
      <c r="Z22">
        <f t="shared" si="0"/>
        <v>452.59400000000005</v>
      </c>
    </row>
    <row r="23" spans="1:26" x14ac:dyDescent="0.3">
      <c r="A23" s="2">
        <v>45009</v>
      </c>
      <c r="B23" s="264">
        <v>0.42340277777777779</v>
      </c>
      <c r="C23">
        <v>0</v>
      </c>
      <c r="D23" t="s">
        <v>20</v>
      </c>
      <c r="E23">
        <v>34.5</v>
      </c>
      <c r="F23">
        <v>109.31699999999999</v>
      </c>
      <c r="G23">
        <v>52.1</v>
      </c>
      <c r="H23">
        <v>102.7</v>
      </c>
      <c r="I23">
        <v>104.3</v>
      </c>
      <c r="J23">
        <v>12.2</v>
      </c>
      <c r="K23">
        <v>47.387999999999998</v>
      </c>
      <c r="L23">
        <v>0.02</v>
      </c>
      <c r="M23">
        <v>51.2</v>
      </c>
      <c r="N23">
        <v>33</v>
      </c>
      <c r="O23">
        <v>6.89</v>
      </c>
      <c r="P23">
        <v>-8.1999999999999993</v>
      </c>
      <c r="Q23">
        <v>46.212000000000003</v>
      </c>
      <c r="R23">
        <v>109.468</v>
      </c>
      <c r="S23">
        <v>89.999989999999997</v>
      </c>
      <c r="T23">
        <v>180</v>
      </c>
      <c r="U23">
        <v>99.9</v>
      </c>
      <c r="V23">
        <v>2.11</v>
      </c>
      <c r="W23">
        <v>0</v>
      </c>
      <c r="X23">
        <v>755.4</v>
      </c>
      <c r="Y23">
        <v>552.32000000000005</v>
      </c>
      <c r="Z23">
        <f t="shared" si="0"/>
        <v>442.85200000000003</v>
      </c>
    </row>
    <row r="24" spans="1:26" x14ac:dyDescent="0.3">
      <c r="A24" s="2">
        <v>45009</v>
      </c>
      <c r="B24" s="264">
        <v>0.42379629629629628</v>
      </c>
      <c r="C24">
        <v>0</v>
      </c>
      <c r="D24" t="s">
        <v>20</v>
      </c>
      <c r="E24">
        <v>34.6</v>
      </c>
      <c r="F24">
        <v>119.95</v>
      </c>
      <c r="G24">
        <v>52.3</v>
      </c>
      <c r="H24">
        <v>103.1</v>
      </c>
      <c r="I24">
        <v>104.7</v>
      </c>
      <c r="J24">
        <v>12.24</v>
      </c>
      <c r="K24">
        <v>51.997999999999998</v>
      </c>
      <c r="L24">
        <v>0.02</v>
      </c>
      <c r="M24">
        <v>51.4</v>
      </c>
      <c r="N24">
        <v>33</v>
      </c>
      <c r="O24">
        <v>6.89</v>
      </c>
      <c r="P24">
        <v>-8.1999999999999993</v>
      </c>
      <c r="Q24">
        <v>46.222000000000001</v>
      </c>
      <c r="R24">
        <v>119.241</v>
      </c>
      <c r="S24">
        <v>89.999989999999997</v>
      </c>
      <c r="T24">
        <v>180</v>
      </c>
      <c r="U24">
        <v>99.9</v>
      </c>
      <c r="V24">
        <v>2.23</v>
      </c>
      <c r="W24">
        <v>0</v>
      </c>
      <c r="X24">
        <v>755.4</v>
      </c>
      <c r="Y24">
        <v>552.32000000000005</v>
      </c>
      <c r="Z24">
        <f t="shared" si="0"/>
        <v>433.07900000000006</v>
      </c>
    </row>
    <row r="25" spans="1:26" x14ac:dyDescent="0.3">
      <c r="A25" s="2">
        <v>45009</v>
      </c>
      <c r="B25" s="264">
        <v>0.42406250000000001</v>
      </c>
      <c r="C25">
        <v>0</v>
      </c>
      <c r="D25" t="s">
        <v>20</v>
      </c>
      <c r="E25">
        <v>34.700000000000003</v>
      </c>
      <c r="F25">
        <v>118.86199999999999</v>
      </c>
      <c r="G25">
        <v>52.4</v>
      </c>
      <c r="H25">
        <v>103.2</v>
      </c>
      <c r="I25">
        <v>104.7</v>
      </c>
      <c r="J25">
        <v>12.25</v>
      </c>
      <c r="K25">
        <v>51.526000000000003</v>
      </c>
      <c r="L25">
        <v>0.02</v>
      </c>
      <c r="M25">
        <v>51.5</v>
      </c>
      <c r="N25">
        <v>33</v>
      </c>
      <c r="O25">
        <v>6.89</v>
      </c>
      <c r="P25">
        <v>-8.3000000000000007</v>
      </c>
      <c r="Q25">
        <v>46.222999999999999</v>
      </c>
      <c r="R25">
        <v>119.803</v>
      </c>
      <c r="S25">
        <v>89.999989999999997</v>
      </c>
      <c r="T25">
        <v>180</v>
      </c>
      <c r="U25">
        <v>99.9</v>
      </c>
      <c r="V25">
        <v>2.2400000000000002</v>
      </c>
      <c r="W25">
        <v>0</v>
      </c>
      <c r="X25">
        <v>755.4</v>
      </c>
      <c r="Y25">
        <v>552.32000000000005</v>
      </c>
      <c r="Z25">
        <f t="shared" si="0"/>
        <v>432.51700000000005</v>
      </c>
    </row>
    <row r="26" spans="1:26" x14ac:dyDescent="0.3">
      <c r="A26" s="2">
        <v>45009</v>
      </c>
      <c r="B26" s="264">
        <v>0.42450231481481482</v>
      </c>
      <c r="C26">
        <v>0</v>
      </c>
      <c r="D26" t="s">
        <v>20</v>
      </c>
      <c r="E26">
        <v>34.799999999999997</v>
      </c>
      <c r="F26">
        <v>129.10599999999999</v>
      </c>
      <c r="G26">
        <v>52.5</v>
      </c>
      <c r="H26">
        <v>103.2</v>
      </c>
      <c r="I26">
        <v>104.7</v>
      </c>
      <c r="J26">
        <v>12.25</v>
      </c>
      <c r="K26">
        <v>55.966999999999999</v>
      </c>
      <c r="L26">
        <v>0.02</v>
      </c>
      <c r="M26">
        <v>51.6</v>
      </c>
      <c r="N26">
        <v>34</v>
      </c>
      <c r="O26">
        <v>6.89</v>
      </c>
      <c r="P26">
        <v>-8.4</v>
      </c>
      <c r="Q26">
        <v>46.198</v>
      </c>
      <c r="R26">
        <v>130.29300000000001</v>
      </c>
      <c r="S26">
        <v>89.999989999999997</v>
      </c>
      <c r="T26">
        <v>180</v>
      </c>
      <c r="U26">
        <v>99.9</v>
      </c>
      <c r="V26">
        <v>2.21</v>
      </c>
      <c r="W26">
        <v>0</v>
      </c>
      <c r="X26">
        <v>755.4</v>
      </c>
      <c r="Y26">
        <v>552.32000000000005</v>
      </c>
      <c r="Z26">
        <f t="shared" si="0"/>
        <v>422.02700000000004</v>
      </c>
    </row>
    <row r="27" spans="1:26" x14ac:dyDescent="0.3">
      <c r="A27" s="2">
        <v>45009</v>
      </c>
      <c r="B27" s="264">
        <v>0.42466435185185186</v>
      </c>
      <c r="C27">
        <v>0</v>
      </c>
      <c r="D27" t="s">
        <v>20</v>
      </c>
      <c r="E27">
        <v>35.200000000000003</v>
      </c>
      <c r="F27">
        <v>139.30500000000001</v>
      </c>
      <c r="G27">
        <v>53.2</v>
      </c>
      <c r="H27">
        <v>102.9</v>
      </c>
      <c r="I27">
        <v>104.5</v>
      </c>
      <c r="J27">
        <v>12.23</v>
      </c>
      <c r="K27">
        <v>60.389000000000003</v>
      </c>
      <c r="L27">
        <v>0.02</v>
      </c>
      <c r="M27">
        <v>52.3</v>
      </c>
      <c r="N27">
        <v>34</v>
      </c>
      <c r="O27">
        <v>6.89</v>
      </c>
      <c r="P27">
        <v>-8.3000000000000007</v>
      </c>
      <c r="Q27">
        <v>46.139000000000003</v>
      </c>
      <c r="R27">
        <v>140.453</v>
      </c>
      <c r="S27">
        <v>89.999989999999997</v>
      </c>
      <c r="T27">
        <v>180</v>
      </c>
      <c r="U27">
        <v>99.9</v>
      </c>
      <c r="V27">
        <v>2.0499999999999998</v>
      </c>
      <c r="W27">
        <v>0</v>
      </c>
      <c r="X27">
        <v>755.4</v>
      </c>
      <c r="Y27">
        <v>552.32000000000005</v>
      </c>
      <c r="Z27">
        <f t="shared" si="0"/>
        <v>411.86700000000008</v>
      </c>
    </row>
    <row r="28" spans="1:26" x14ac:dyDescent="0.3">
      <c r="A28" s="2">
        <v>45009</v>
      </c>
      <c r="B28" s="264">
        <v>0.42504629629629626</v>
      </c>
      <c r="C28">
        <v>0</v>
      </c>
      <c r="D28" t="s">
        <v>20</v>
      </c>
      <c r="E28">
        <v>34.6</v>
      </c>
      <c r="F28">
        <v>149.44300000000001</v>
      </c>
      <c r="G28">
        <v>52.3</v>
      </c>
      <c r="H28">
        <v>102.7</v>
      </c>
      <c r="I28">
        <v>104.2</v>
      </c>
      <c r="J28">
        <v>12.22</v>
      </c>
      <c r="K28">
        <v>64.784999999999997</v>
      </c>
      <c r="L28">
        <v>0.02</v>
      </c>
      <c r="M28">
        <v>51.5</v>
      </c>
      <c r="N28">
        <v>33</v>
      </c>
      <c r="O28">
        <v>6.89</v>
      </c>
      <c r="P28">
        <v>-7.9</v>
      </c>
      <c r="Q28">
        <v>46.037999999999997</v>
      </c>
      <c r="R28">
        <v>149.91499999999999</v>
      </c>
      <c r="S28">
        <v>89.999989999999997</v>
      </c>
      <c r="T28">
        <v>180</v>
      </c>
      <c r="U28">
        <v>99.9</v>
      </c>
      <c r="V28">
        <v>2.04</v>
      </c>
      <c r="W28">
        <v>0</v>
      </c>
      <c r="X28">
        <v>755.4</v>
      </c>
      <c r="Y28">
        <v>552.32000000000005</v>
      </c>
      <c r="Z28">
        <f t="shared" si="0"/>
        <v>402.40500000000009</v>
      </c>
    </row>
    <row r="29" spans="1:26" x14ac:dyDescent="0.3">
      <c r="A29" s="2">
        <v>45009</v>
      </c>
      <c r="B29" s="264">
        <v>0.42523148148148149</v>
      </c>
      <c r="C29">
        <v>0</v>
      </c>
      <c r="D29" t="s">
        <v>20</v>
      </c>
      <c r="E29">
        <v>35.700000000000003</v>
      </c>
      <c r="F29">
        <v>159.47300000000001</v>
      </c>
      <c r="G29">
        <v>54.1</v>
      </c>
      <c r="H29">
        <v>102.4</v>
      </c>
      <c r="I29">
        <v>104</v>
      </c>
      <c r="J29">
        <v>12.21</v>
      </c>
      <c r="K29">
        <v>69.134</v>
      </c>
      <c r="L29">
        <v>0.02</v>
      </c>
      <c r="M29">
        <v>53.2</v>
      </c>
      <c r="N29">
        <v>35</v>
      </c>
      <c r="O29">
        <v>6.87</v>
      </c>
      <c r="P29">
        <v>-7.4</v>
      </c>
      <c r="Q29">
        <v>45.945999999999998</v>
      </c>
      <c r="R29">
        <v>160.28299999999999</v>
      </c>
      <c r="S29">
        <v>89.999989999999997</v>
      </c>
      <c r="T29">
        <v>180</v>
      </c>
      <c r="U29">
        <v>99.9</v>
      </c>
      <c r="V29">
        <v>2.04</v>
      </c>
      <c r="W29">
        <v>0</v>
      </c>
      <c r="X29">
        <v>755.3</v>
      </c>
      <c r="Y29">
        <v>552.32000000000005</v>
      </c>
      <c r="Z29">
        <f t="shared" si="0"/>
        <v>392.03700000000003</v>
      </c>
    </row>
    <row r="30" spans="1:26" x14ac:dyDescent="0.3">
      <c r="A30" s="2">
        <v>45009</v>
      </c>
      <c r="B30" s="264">
        <v>0.42555555555555552</v>
      </c>
      <c r="C30">
        <v>0</v>
      </c>
      <c r="D30" t="s">
        <v>20</v>
      </c>
      <c r="E30">
        <v>36.4</v>
      </c>
      <c r="F30">
        <v>169.124</v>
      </c>
      <c r="G30">
        <v>55.3</v>
      </c>
      <c r="H30">
        <v>100.9</v>
      </c>
      <c r="I30">
        <v>102.4</v>
      </c>
      <c r="J30">
        <v>12.03</v>
      </c>
      <c r="K30">
        <v>73.317999999999998</v>
      </c>
      <c r="L30">
        <v>0.02</v>
      </c>
      <c r="M30">
        <v>54.4</v>
      </c>
      <c r="N30">
        <v>35</v>
      </c>
      <c r="O30">
        <v>6.85</v>
      </c>
      <c r="P30">
        <v>-5.9</v>
      </c>
      <c r="Q30">
        <v>45.845999999999997</v>
      </c>
      <c r="R30">
        <v>170.393</v>
      </c>
      <c r="S30">
        <v>89.999989999999997</v>
      </c>
      <c r="T30">
        <v>180</v>
      </c>
      <c r="U30">
        <v>99.9</v>
      </c>
      <c r="V30">
        <v>2.21</v>
      </c>
      <c r="W30">
        <v>0</v>
      </c>
      <c r="X30">
        <v>755.4</v>
      </c>
      <c r="Y30">
        <v>552.32000000000005</v>
      </c>
      <c r="Z30">
        <f t="shared" si="0"/>
        <v>381.92700000000002</v>
      </c>
    </row>
    <row r="31" spans="1:26" x14ac:dyDescent="0.3">
      <c r="A31" s="2">
        <v>45009</v>
      </c>
      <c r="B31" s="264">
        <v>0.42652777777777778</v>
      </c>
      <c r="C31">
        <v>0</v>
      </c>
      <c r="D31" t="s">
        <v>20</v>
      </c>
      <c r="E31">
        <v>56.2</v>
      </c>
      <c r="F31">
        <v>171.86099999999999</v>
      </c>
      <c r="G31">
        <v>85.4</v>
      </c>
      <c r="H31">
        <v>55.3</v>
      </c>
      <c r="I31">
        <v>56.2</v>
      </c>
      <c r="J31">
        <v>6.6</v>
      </c>
      <c r="K31">
        <v>74.506</v>
      </c>
      <c r="L31">
        <v>0.04</v>
      </c>
      <c r="M31">
        <v>84</v>
      </c>
      <c r="N31">
        <v>55</v>
      </c>
      <c r="O31">
        <v>6.37</v>
      </c>
      <c r="P31">
        <v>19.5</v>
      </c>
      <c r="Q31">
        <v>45.841000000000001</v>
      </c>
      <c r="R31">
        <v>170.68100000000001</v>
      </c>
      <c r="S31">
        <v>89.999989999999997</v>
      </c>
      <c r="T31">
        <v>180</v>
      </c>
      <c r="U31">
        <v>99.9</v>
      </c>
      <c r="V31">
        <v>2.23</v>
      </c>
      <c r="W31">
        <v>0</v>
      </c>
      <c r="X31">
        <v>755.3</v>
      </c>
      <c r="Y31">
        <v>552.32000000000005</v>
      </c>
      <c r="Z31">
        <f t="shared" ref="Z31" si="1">Y31-R31</f>
        <v>381.63900000000001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A5C6-5AD2-4371-B4DA-73C271453F49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3">
        <v>0.5803935185185185</v>
      </c>
      <c r="C2">
        <v>0</v>
      </c>
      <c r="D2" t="s">
        <v>20</v>
      </c>
      <c r="E2">
        <v>3.5</v>
      </c>
      <c r="F2">
        <v>-8.6999999999999994E-2</v>
      </c>
      <c r="G2">
        <v>2.9</v>
      </c>
      <c r="H2">
        <v>98.1</v>
      </c>
      <c r="I2">
        <v>99.5</v>
      </c>
      <c r="J2">
        <v>6.96</v>
      </c>
      <c r="K2">
        <v>-3.6999999999999998E-2</v>
      </c>
      <c r="L2">
        <v>0</v>
      </c>
      <c r="M2">
        <v>3</v>
      </c>
      <c r="N2">
        <v>2</v>
      </c>
      <c r="O2">
        <v>6.18</v>
      </c>
      <c r="P2">
        <v>0</v>
      </c>
      <c r="Q2">
        <v>92.787999999999997</v>
      </c>
      <c r="R2">
        <v>-8.6999999999999994E-2</v>
      </c>
      <c r="S2">
        <v>89.999989999999997</v>
      </c>
      <c r="T2">
        <v>180</v>
      </c>
      <c r="U2">
        <v>99.9</v>
      </c>
      <c r="V2">
        <v>2.4300000000000002</v>
      </c>
      <c r="W2">
        <v>0</v>
      </c>
      <c r="X2">
        <v>746.6</v>
      </c>
      <c r="Y2">
        <v>477.22</v>
      </c>
      <c r="Z2">
        <f>Y2-R2</f>
        <v>477.30700000000002</v>
      </c>
      <c r="AA2">
        <v>155.01300000000001</v>
      </c>
    </row>
    <row r="3" spans="1:36" x14ac:dyDescent="0.3">
      <c r="A3" s="2">
        <v>45042</v>
      </c>
      <c r="B3" s="3">
        <v>0.58200231481481479</v>
      </c>
      <c r="C3">
        <v>0</v>
      </c>
      <c r="D3" t="s">
        <v>20</v>
      </c>
      <c r="E3">
        <v>63.7</v>
      </c>
      <c r="F3">
        <v>0.17599999999999999</v>
      </c>
      <c r="G3">
        <v>69.400000000000006</v>
      </c>
      <c r="H3">
        <v>126.5</v>
      </c>
      <c r="I3">
        <v>128.19999999999999</v>
      </c>
      <c r="J3">
        <v>11.26</v>
      </c>
      <c r="K3">
        <v>7.5999999999999998E-2</v>
      </c>
      <c r="L3">
        <v>0.03</v>
      </c>
      <c r="M3">
        <v>68.900000000000006</v>
      </c>
      <c r="N3">
        <v>45</v>
      </c>
      <c r="O3">
        <v>6.27</v>
      </c>
      <c r="P3">
        <v>0</v>
      </c>
      <c r="Q3">
        <v>69.855999999999995</v>
      </c>
      <c r="R3">
        <v>0.99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746.6</v>
      </c>
      <c r="Y3">
        <v>477.22</v>
      </c>
      <c r="Z3">
        <f t="shared" ref="Z3:Z26" si="0">Y3-R3</f>
        <v>476.23</v>
      </c>
    </row>
    <row r="4" spans="1:36" x14ac:dyDescent="0.3">
      <c r="A4" s="2">
        <v>45042</v>
      </c>
      <c r="B4" s="3">
        <v>0.58253472222222225</v>
      </c>
      <c r="C4">
        <v>0</v>
      </c>
      <c r="D4" t="s">
        <v>20</v>
      </c>
      <c r="E4">
        <v>61.6</v>
      </c>
      <c r="F4">
        <v>0.997</v>
      </c>
      <c r="G4">
        <v>68.7</v>
      </c>
      <c r="H4">
        <v>127</v>
      </c>
      <c r="I4">
        <v>128.80000000000001</v>
      </c>
      <c r="J4">
        <v>11.56</v>
      </c>
      <c r="K4">
        <v>0.43099999999999999</v>
      </c>
      <c r="L4">
        <v>0.03</v>
      </c>
      <c r="M4">
        <v>68.099999999999994</v>
      </c>
      <c r="N4">
        <v>44</v>
      </c>
      <c r="O4">
        <v>6.5</v>
      </c>
      <c r="P4">
        <v>0</v>
      </c>
      <c r="Q4">
        <v>67.926000000000002</v>
      </c>
      <c r="R4">
        <v>1.0049999999999999</v>
      </c>
      <c r="S4">
        <v>89.999989999999997</v>
      </c>
      <c r="T4">
        <v>180</v>
      </c>
      <c r="U4">
        <v>99.9</v>
      </c>
      <c r="V4">
        <v>2.37</v>
      </c>
      <c r="W4">
        <v>0</v>
      </c>
      <c r="X4">
        <v>746.6</v>
      </c>
      <c r="Y4">
        <v>477.22</v>
      </c>
      <c r="Z4">
        <f t="shared" si="0"/>
        <v>476.21500000000003</v>
      </c>
    </row>
    <row r="5" spans="1:36" x14ac:dyDescent="0.3">
      <c r="A5" s="2">
        <v>45042</v>
      </c>
      <c r="B5" s="3">
        <v>0.58268518518518519</v>
      </c>
      <c r="C5">
        <v>0</v>
      </c>
      <c r="D5" t="s">
        <v>20</v>
      </c>
      <c r="E5">
        <v>59.5</v>
      </c>
      <c r="F5">
        <v>3.9980000000000002</v>
      </c>
      <c r="G5">
        <v>68.900000000000006</v>
      </c>
      <c r="H5">
        <v>122.7</v>
      </c>
      <c r="I5">
        <v>124.4</v>
      </c>
      <c r="J5">
        <v>11.53</v>
      </c>
      <c r="K5">
        <v>1.7310000000000001</v>
      </c>
      <c r="L5">
        <v>0.03</v>
      </c>
      <c r="M5">
        <v>68.099999999999994</v>
      </c>
      <c r="N5">
        <v>44</v>
      </c>
      <c r="O5">
        <v>7.19</v>
      </c>
      <c r="P5">
        <v>0</v>
      </c>
      <c r="Q5">
        <v>65.069000000000003</v>
      </c>
      <c r="R5">
        <v>4.0039999999999996</v>
      </c>
      <c r="S5">
        <v>89.999989999999997</v>
      </c>
      <c r="T5">
        <v>180</v>
      </c>
      <c r="U5">
        <v>99.9</v>
      </c>
      <c r="V5">
        <v>2.36</v>
      </c>
      <c r="W5">
        <v>0</v>
      </c>
      <c r="X5">
        <v>746.7</v>
      </c>
      <c r="Y5">
        <v>477.22</v>
      </c>
      <c r="Z5">
        <f t="shared" si="0"/>
        <v>473.21600000000001</v>
      </c>
    </row>
    <row r="6" spans="1:36" x14ac:dyDescent="0.3">
      <c r="A6" s="2">
        <v>45042</v>
      </c>
      <c r="B6" s="3">
        <v>0.58296296296296302</v>
      </c>
      <c r="C6">
        <v>0</v>
      </c>
      <c r="D6" t="s">
        <v>20</v>
      </c>
      <c r="E6">
        <v>57.9</v>
      </c>
      <c r="F6">
        <v>6.9729999999999999</v>
      </c>
      <c r="G6">
        <v>67.400000000000006</v>
      </c>
      <c r="H6">
        <v>118.2</v>
      </c>
      <c r="I6">
        <v>119.8</v>
      </c>
      <c r="J6">
        <v>11.17</v>
      </c>
      <c r="K6">
        <v>3.0190000000000001</v>
      </c>
      <c r="L6">
        <v>0.03</v>
      </c>
      <c r="M6">
        <v>66.7</v>
      </c>
      <c r="N6">
        <v>43</v>
      </c>
      <c r="O6">
        <v>7.69</v>
      </c>
      <c r="P6">
        <v>0</v>
      </c>
      <c r="Q6">
        <v>64.552000000000007</v>
      </c>
      <c r="R6">
        <v>7.0389999999999997</v>
      </c>
      <c r="S6">
        <v>89.999989999999997</v>
      </c>
      <c r="T6">
        <v>180</v>
      </c>
      <c r="U6">
        <v>99.9</v>
      </c>
      <c r="V6">
        <v>2.36</v>
      </c>
      <c r="W6">
        <v>0</v>
      </c>
      <c r="X6">
        <v>746.6</v>
      </c>
      <c r="Y6">
        <v>477.22</v>
      </c>
      <c r="Z6">
        <f t="shared" si="0"/>
        <v>470.18100000000004</v>
      </c>
    </row>
    <row r="7" spans="1:36" x14ac:dyDescent="0.3">
      <c r="A7" s="2">
        <v>45042</v>
      </c>
      <c r="B7" s="3">
        <v>0.58331018518518518</v>
      </c>
      <c r="C7">
        <v>0</v>
      </c>
      <c r="D7" t="s">
        <v>20</v>
      </c>
      <c r="E7">
        <v>56</v>
      </c>
      <c r="F7">
        <v>8.76</v>
      </c>
      <c r="G7">
        <v>67.7</v>
      </c>
      <c r="H7">
        <v>110.5</v>
      </c>
      <c r="I7">
        <v>112</v>
      </c>
      <c r="J7">
        <v>10.77</v>
      </c>
      <c r="K7">
        <v>3.7930000000000001</v>
      </c>
      <c r="L7">
        <v>0.03</v>
      </c>
      <c r="M7">
        <v>66.8</v>
      </c>
      <c r="N7">
        <v>43</v>
      </c>
      <c r="O7">
        <v>6.84</v>
      </c>
      <c r="P7">
        <v>0</v>
      </c>
      <c r="Q7">
        <v>61.8</v>
      </c>
      <c r="R7">
        <v>10.018000000000001</v>
      </c>
      <c r="S7">
        <v>89.999989999999997</v>
      </c>
      <c r="T7">
        <v>180</v>
      </c>
      <c r="U7">
        <v>99.9</v>
      </c>
      <c r="V7">
        <v>2.37</v>
      </c>
      <c r="W7">
        <v>0</v>
      </c>
      <c r="X7">
        <v>746.6</v>
      </c>
      <c r="Y7">
        <v>477.22</v>
      </c>
      <c r="Z7">
        <f t="shared" si="0"/>
        <v>467.202</v>
      </c>
    </row>
    <row r="8" spans="1:36" x14ac:dyDescent="0.3">
      <c r="A8" s="2">
        <v>45042</v>
      </c>
      <c r="B8" s="3">
        <v>0.58381944444444445</v>
      </c>
      <c r="C8">
        <v>0</v>
      </c>
      <c r="D8" t="s">
        <v>20</v>
      </c>
      <c r="E8">
        <v>53.8</v>
      </c>
      <c r="F8">
        <v>12.975</v>
      </c>
      <c r="G8">
        <v>67.2</v>
      </c>
      <c r="H8">
        <v>99.9</v>
      </c>
      <c r="I8">
        <v>101.2</v>
      </c>
      <c r="J8">
        <v>10.029999999999999</v>
      </c>
      <c r="K8">
        <v>5.62</v>
      </c>
      <c r="L8">
        <v>0.03</v>
      </c>
      <c r="M8">
        <v>66.2</v>
      </c>
      <c r="N8">
        <v>43</v>
      </c>
      <c r="O8">
        <v>5.81</v>
      </c>
      <c r="P8">
        <v>0</v>
      </c>
      <c r="Q8">
        <v>59.295000000000002</v>
      </c>
      <c r="R8">
        <v>12.978</v>
      </c>
      <c r="S8">
        <v>89.999989999999997</v>
      </c>
      <c r="T8">
        <v>180</v>
      </c>
      <c r="U8">
        <v>99.9</v>
      </c>
      <c r="V8">
        <v>2.35</v>
      </c>
      <c r="W8">
        <v>0</v>
      </c>
      <c r="X8">
        <v>746.6</v>
      </c>
      <c r="Y8">
        <v>477.22</v>
      </c>
      <c r="Z8">
        <f t="shared" si="0"/>
        <v>464.24200000000002</v>
      </c>
    </row>
    <row r="9" spans="1:36" x14ac:dyDescent="0.3">
      <c r="A9" s="2">
        <v>45042</v>
      </c>
      <c r="B9" s="3">
        <v>0.58462962962962961</v>
      </c>
      <c r="C9">
        <v>0</v>
      </c>
      <c r="D9" t="s">
        <v>20</v>
      </c>
      <c r="E9">
        <v>39.799999999999997</v>
      </c>
      <c r="F9">
        <v>16.045999999999999</v>
      </c>
      <c r="G9">
        <v>53.6</v>
      </c>
      <c r="H9">
        <v>98.1</v>
      </c>
      <c r="I9">
        <v>99.5</v>
      </c>
      <c r="J9">
        <v>10.52</v>
      </c>
      <c r="K9">
        <v>6.9530000000000003</v>
      </c>
      <c r="L9">
        <v>0.02</v>
      </c>
      <c r="M9">
        <v>52.7</v>
      </c>
      <c r="N9">
        <v>34</v>
      </c>
      <c r="O9">
        <v>6.95</v>
      </c>
      <c r="P9">
        <v>0</v>
      </c>
      <c r="Q9">
        <v>53.999000000000002</v>
      </c>
      <c r="R9">
        <v>16</v>
      </c>
      <c r="S9">
        <v>89.999989999999997</v>
      </c>
      <c r="T9">
        <v>180</v>
      </c>
      <c r="U9">
        <v>99.9</v>
      </c>
      <c r="V9">
        <v>2.38</v>
      </c>
      <c r="W9">
        <v>0</v>
      </c>
      <c r="X9">
        <v>746.6</v>
      </c>
      <c r="Y9">
        <v>477.22</v>
      </c>
      <c r="Z9">
        <f t="shared" si="0"/>
        <v>461.22</v>
      </c>
    </row>
    <row r="10" spans="1:36" x14ac:dyDescent="0.3">
      <c r="A10" s="2">
        <v>45042</v>
      </c>
      <c r="B10" s="3">
        <v>0.58502314814814815</v>
      </c>
      <c r="C10">
        <v>0</v>
      </c>
      <c r="D10" t="s">
        <v>20</v>
      </c>
      <c r="E10">
        <v>39.5</v>
      </c>
      <c r="F10">
        <v>18.988</v>
      </c>
      <c r="G10">
        <v>53.9</v>
      </c>
      <c r="H10">
        <v>97.2</v>
      </c>
      <c r="I10">
        <v>98.5</v>
      </c>
      <c r="J10">
        <v>10.54</v>
      </c>
      <c r="K10">
        <v>8.2279999999999998</v>
      </c>
      <c r="L10">
        <v>0.02</v>
      </c>
      <c r="M10">
        <v>52.9</v>
      </c>
      <c r="N10">
        <v>34</v>
      </c>
      <c r="O10">
        <v>6.44</v>
      </c>
      <c r="P10">
        <v>0</v>
      </c>
      <c r="Q10">
        <v>53.091999999999999</v>
      </c>
      <c r="R10">
        <v>18.994</v>
      </c>
      <c r="S10">
        <v>89.999989999999997</v>
      </c>
      <c r="T10">
        <v>180</v>
      </c>
      <c r="U10">
        <v>99.9</v>
      </c>
      <c r="V10">
        <v>2.37</v>
      </c>
      <c r="W10">
        <v>0</v>
      </c>
      <c r="X10">
        <v>746.7</v>
      </c>
      <c r="Y10">
        <v>477.22</v>
      </c>
      <c r="Z10">
        <f t="shared" si="0"/>
        <v>458.226</v>
      </c>
    </row>
    <row r="11" spans="1:36" x14ac:dyDescent="0.3">
      <c r="A11" s="2">
        <v>45042</v>
      </c>
      <c r="B11" s="3">
        <v>0.58535879629629628</v>
      </c>
      <c r="C11">
        <v>0</v>
      </c>
      <c r="D11" t="s">
        <v>20</v>
      </c>
      <c r="E11">
        <v>34.6</v>
      </c>
      <c r="F11">
        <v>28.062000000000001</v>
      </c>
      <c r="G11">
        <v>48.2</v>
      </c>
      <c r="H11">
        <v>97.1</v>
      </c>
      <c r="I11">
        <v>98.4</v>
      </c>
      <c r="J11">
        <v>10.72</v>
      </c>
      <c r="K11">
        <v>12.161</v>
      </c>
      <c r="L11">
        <v>0.02</v>
      </c>
      <c r="M11">
        <v>47.4</v>
      </c>
      <c r="N11">
        <v>31</v>
      </c>
      <c r="O11">
        <v>7.5</v>
      </c>
      <c r="P11">
        <v>0</v>
      </c>
      <c r="Q11">
        <v>51.643999999999998</v>
      </c>
      <c r="R11">
        <v>28.98</v>
      </c>
      <c r="S11">
        <v>89.999989999999997</v>
      </c>
      <c r="T11">
        <v>180</v>
      </c>
      <c r="U11">
        <v>99.9</v>
      </c>
      <c r="V11">
        <v>2.2999999999999998</v>
      </c>
      <c r="W11">
        <v>0</v>
      </c>
      <c r="X11">
        <v>746.6</v>
      </c>
      <c r="Y11">
        <v>477.22</v>
      </c>
      <c r="Z11">
        <f t="shared" si="0"/>
        <v>448.24</v>
      </c>
    </row>
    <row r="12" spans="1:36" x14ac:dyDescent="0.3">
      <c r="A12" s="2">
        <v>45042</v>
      </c>
      <c r="B12" s="3">
        <v>0.58606481481481476</v>
      </c>
      <c r="C12">
        <v>0</v>
      </c>
      <c r="D12" t="s">
        <v>20</v>
      </c>
      <c r="E12">
        <v>33.9</v>
      </c>
      <c r="F12">
        <v>38.825000000000003</v>
      </c>
      <c r="G12">
        <v>47.4</v>
      </c>
      <c r="H12">
        <v>98.4</v>
      </c>
      <c r="I12">
        <v>99.8</v>
      </c>
      <c r="J12">
        <v>10.93</v>
      </c>
      <c r="K12">
        <v>16.826000000000001</v>
      </c>
      <c r="L12">
        <v>0.02</v>
      </c>
      <c r="M12">
        <v>46.6</v>
      </c>
      <c r="N12">
        <v>30</v>
      </c>
      <c r="O12">
        <v>7.03</v>
      </c>
      <c r="P12">
        <v>0</v>
      </c>
      <c r="Q12">
        <v>51.279000000000003</v>
      </c>
      <c r="R12">
        <v>39.030999999999999</v>
      </c>
      <c r="S12">
        <v>89.999989999999997</v>
      </c>
      <c r="T12">
        <v>180</v>
      </c>
      <c r="U12">
        <v>99.9</v>
      </c>
      <c r="V12">
        <v>2.3199999999999998</v>
      </c>
      <c r="W12">
        <v>0</v>
      </c>
      <c r="X12">
        <v>746.6</v>
      </c>
      <c r="Y12">
        <v>477.22</v>
      </c>
      <c r="Z12">
        <f t="shared" si="0"/>
        <v>438.18900000000002</v>
      </c>
    </row>
    <row r="13" spans="1:36" x14ac:dyDescent="0.3">
      <c r="A13" s="2">
        <v>45042</v>
      </c>
      <c r="B13" s="3">
        <v>0.58637731481481481</v>
      </c>
      <c r="C13">
        <v>0</v>
      </c>
      <c r="D13" t="s">
        <v>20</v>
      </c>
      <c r="E13">
        <v>33.6</v>
      </c>
      <c r="F13">
        <v>48.281999999999996</v>
      </c>
      <c r="G13">
        <v>47.3</v>
      </c>
      <c r="H13">
        <v>98.3</v>
      </c>
      <c r="I13">
        <v>99.6</v>
      </c>
      <c r="J13">
        <v>10.95</v>
      </c>
      <c r="K13">
        <v>20.925000000000001</v>
      </c>
      <c r="L13">
        <v>0.02</v>
      </c>
      <c r="M13">
        <v>46.5</v>
      </c>
      <c r="N13">
        <v>30</v>
      </c>
      <c r="O13">
        <v>7.66</v>
      </c>
      <c r="P13">
        <v>0</v>
      </c>
      <c r="Q13">
        <v>50.954999999999998</v>
      </c>
      <c r="R13">
        <v>48.994</v>
      </c>
      <c r="S13">
        <v>89.999989999999997</v>
      </c>
      <c r="T13">
        <v>180</v>
      </c>
      <c r="U13">
        <v>99.9</v>
      </c>
      <c r="V13">
        <v>2.34</v>
      </c>
      <c r="W13">
        <v>0</v>
      </c>
      <c r="X13">
        <v>746.6</v>
      </c>
      <c r="Y13">
        <v>477.22</v>
      </c>
      <c r="Z13">
        <f t="shared" si="0"/>
        <v>428.226</v>
      </c>
    </row>
    <row r="14" spans="1:36" x14ac:dyDescent="0.3">
      <c r="A14" s="2">
        <v>45042</v>
      </c>
      <c r="B14" s="3">
        <v>0.58672453703703698</v>
      </c>
      <c r="C14">
        <v>0</v>
      </c>
      <c r="D14" t="s">
        <v>20</v>
      </c>
      <c r="E14">
        <v>34.299999999999997</v>
      </c>
      <c r="F14">
        <v>58.432000000000002</v>
      </c>
      <c r="G14">
        <v>48.5</v>
      </c>
      <c r="H14">
        <v>96.4</v>
      </c>
      <c r="I14">
        <v>97.7</v>
      </c>
      <c r="J14">
        <v>10.79</v>
      </c>
      <c r="K14">
        <v>25.324000000000002</v>
      </c>
      <c r="L14">
        <v>0.02</v>
      </c>
      <c r="M14">
        <v>47.7</v>
      </c>
      <c r="N14">
        <v>31</v>
      </c>
      <c r="O14">
        <v>7.25</v>
      </c>
      <c r="P14">
        <v>0</v>
      </c>
      <c r="Q14">
        <v>50.661999999999999</v>
      </c>
      <c r="R14">
        <v>58.972999999999999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746.6</v>
      </c>
      <c r="Y14">
        <v>477.22</v>
      </c>
      <c r="Z14">
        <f t="shared" si="0"/>
        <v>418.24700000000001</v>
      </c>
    </row>
    <row r="15" spans="1:36" x14ac:dyDescent="0.3">
      <c r="A15" s="2">
        <v>45042</v>
      </c>
      <c r="B15" s="3">
        <v>0.58746527777777779</v>
      </c>
      <c r="C15">
        <v>0</v>
      </c>
      <c r="D15" t="s">
        <v>20</v>
      </c>
      <c r="E15">
        <v>36</v>
      </c>
      <c r="F15">
        <v>68.709000000000003</v>
      </c>
      <c r="G15">
        <v>50.9</v>
      </c>
      <c r="H15">
        <v>94.2</v>
      </c>
      <c r="I15">
        <v>95.5</v>
      </c>
      <c r="J15">
        <v>10.55</v>
      </c>
      <c r="K15">
        <v>29.779</v>
      </c>
      <c r="L15">
        <v>0.02</v>
      </c>
      <c r="M15">
        <v>50</v>
      </c>
      <c r="N15">
        <v>33</v>
      </c>
      <c r="O15">
        <v>6.43</v>
      </c>
      <c r="P15">
        <v>0</v>
      </c>
      <c r="Q15">
        <v>50.59</v>
      </c>
      <c r="R15">
        <v>69.016999999999996</v>
      </c>
      <c r="S15">
        <v>89.999989999999997</v>
      </c>
      <c r="T15">
        <v>180</v>
      </c>
      <c r="U15">
        <v>99.9</v>
      </c>
      <c r="V15">
        <v>2.3199999999999998</v>
      </c>
      <c r="W15">
        <v>0</v>
      </c>
      <c r="X15">
        <v>746.6</v>
      </c>
      <c r="Y15">
        <v>477.22</v>
      </c>
      <c r="Z15">
        <f t="shared" si="0"/>
        <v>408.20300000000003</v>
      </c>
    </row>
    <row r="16" spans="1:36" x14ac:dyDescent="0.3">
      <c r="A16" s="2">
        <v>45042</v>
      </c>
      <c r="B16" s="3">
        <v>0.58785879629629634</v>
      </c>
      <c r="C16">
        <v>0</v>
      </c>
      <c r="D16" t="s">
        <v>20</v>
      </c>
      <c r="E16">
        <v>35.200000000000003</v>
      </c>
      <c r="F16">
        <v>78.48</v>
      </c>
      <c r="G16">
        <v>50</v>
      </c>
      <c r="H16">
        <v>93.6</v>
      </c>
      <c r="I16">
        <v>94.9</v>
      </c>
      <c r="J16">
        <v>10.53</v>
      </c>
      <c r="K16">
        <v>34.014000000000003</v>
      </c>
      <c r="L16">
        <v>0.02</v>
      </c>
      <c r="M16">
        <v>49.1</v>
      </c>
      <c r="N16">
        <v>32</v>
      </c>
      <c r="O16">
        <v>7.22</v>
      </c>
      <c r="P16">
        <v>0</v>
      </c>
      <c r="Q16">
        <v>50.302</v>
      </c>
      <c r="R16">
        <v>79.010000000000005</v>
      </c>
      <c r="S16">
        <v>89.999989999999997</v>
      </c>
      <c r="T16">
        <v>180</v>
      </c>
      <c r="U16">
        <v>99.9</v>
      </c>
      <c r="V16">
        <v>2.2999999999999998</v>
      </c>
      <c r="W16">
        <v>0</v>
      </c>
      <c r="X16">
        <v>746.6</v>
      </c>
      <c r="Y16">
        <v>477.22</v>
      </c>
      <c r="Z16">
        <f t="shared" si="0"/>
        <v>398.21000000000004</v>
      </c>
    </row>
    <row r="17" spans="1:26" x14ac:dyDescent="0.3">
      <c r="A17" s="2">
        <v>45042</v>
      </c>
      <c r="B17" s="3">
        <v>0.58818287037037031</v>
      </c>
      <c r="C17">
        <v>0</v>
      </c>
      <c r="D17" t="s">
        <v>20</v>
      </c>
      <c r="E17">
        <v>35.1</v>
      </c>
      <c r="F17">
        <v>88.328000000000003</v>
      </c>
      <c r="G17">
        <v>50</v>
      </c>
      <c r="H17">
        <v>93.1</v>
      </c>
      <c r="I17">
        <v>94.3</v>
      </c>
      <c r="J17">
        <v>10.5</v>
      </c>
      <c r="K17">
        <v>38.283000000000001</v>
      </c>
      <c r="L17">
        <v>0.02</v>
      </c>
      <c r="M17">
        <v>49.1</v>
      </c>
      <c r="N17">
        <v>32</v>
      </c>
      <c r="O17">
        <v>6.76</v>
      </c>
      <c r="P17">
        <v>0</v>
      </c>
      <c r="Q17">
        <v>50.03</v>
      </c>
      <c r="R17">
        <v>88.89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746.6</v>
      </c>
      <c r="Y17">
        <v>477.22</v>
      </c>
      <c r="Z17">
        <f t="shared" si="0"/>
        <v>388.33000000000004</v>
      </c>
    </row>
    <row r="18" spans="1:26" x14ac:dyDescent="0.3">
      <c r="A18" s="2">
        <v>45042</v>
      </c>
      <c r="B18" s="3">
        <v>0.58841435185185187</v>
      </c>
      <c r="C18">
        <v>0</v>
      </c>
      <c r="D18" t="s">
        <v>20</v>
      </c>
      <c r="E18">
        <v>35.6</v>
      </c>
      <c r="F18">
        <v>98.962000000000003</v>
      </c>
      <c r="G18">
        <v>50.8</v>
      </c>
      <c r="H18">
        <v>93.2</v>
      </c>
      <c r="I18">
        <v>94.5</v>
      </c>
      <c r="J18">
        <v>10.53</v>
      </c>
      <c r="K18">
        <v>42.893000000000001</v>
      </c>
      <c r="L18">
        <v>0.02</v>
      </c>
      <c r="M18">
        <v>49.9</v>
      </c>
      <c r="N18">
        <v>32</v>
      </c>
      <c r="O18">
        <v>5.83</v>
      </c>
      <c r="P18">
        <v>0</v>
      </c>
      <c r="Q18">
        <v>49.887999999999998</v>
      </c>
      <c r="R18">
        <v>99.036000000000001</v>
      </c>
      <c r="S18">
        <v>89.999989999999997</v>
      </c>
      <c r="T18">
        <v>180</v>
      </c>
      <c r="U18">
        <v>99.9</v>
      </c>
      <c r="V18">
        <v>2.2000000000000002</v>
      </c>
      <c r="W18">
        <v>0</v>
      </c>
      <c r="X18">
        <v>746.6</v>
      </c>
      <c r="Y18">
        <v>477.22</v>
      </c>
      <c r="Z18">
        <f t="shared" si="0"/>
        <v>378.18400000000003</v>
      </c>
    </row>
    <row r="19" spans="1:26" x14ac:dyDescent="0.3">
      <c r="A19" s="2">
        <v>45042</v>
      </c>
      <c r="B19" s="3">
        <v>0.58854166666666663</v>
      </c>
      <c r="C19">
        <v>0</v>
      </c>
      <c r="D19" t="s">
        <v>20</v>
      </c>
      <c r="E19">
        <v>35.5</v>
      </c>
      <c r="F19">
        <v>98.983999999999995</v>
      </c>
      <c r="G19">
        <v>50.8</v>
      </c>
      <c r="H19">
        <v>93.3</v>
      </c>
      <c r="I19">
        <v>94.6</v>
      </c>
      <c r="J19">
        <v>10.55</v>
      </c>
      <c r="K19">
        <v>42.902000000000001</v>
      </c>
      <c r="L19">
        <v>0.02</v>
      </c>
      <c r="M19">
        <v>49.9</v>
      </c>
      <c r="N19">
        <v>32</v>
      </c>
      <c r="O19">
        <v>5.7</v>
      </c>
      <c r="P19">
        <v>0</v>
      </c>
      <c r="Q19">
        <v>49.878</v>
      </c>
      <c r="R19">
        <v>99.033000000000001</v>
      </c>
      <c r="S19">
        <v>89.999989999999997</v>
      </c>
      <c r="T19">
        <v>180</v>
      </c>
      <c r="U19">
        <v>99.9</v>
      </c>
      <c r="V19">
        <v>2.2000000000000002</v>
      </c>
      <c r="W19">
        <v>0</v>
      </c>
      <c r="X19">
        <v>746.6</v>
      </c>
      <c r="Y19">
        <v>477.22</v>
      </c>
      <c r="Z19">
        <f t="shared" si="0"/>
        <v>378.18700000000001</v>
      </c>
    </row>
    <row r="20" spans="1:26" x14ac:dyDescent="0.3">
      <c r="A20" s="2">
        <v>45042</v>
      </c>
      <c r="B20" s="3">
        <v>0.58905092592592589</v>
      </c>
      <c r="C20">
        <v>0</v>
      </c>
      <c r="D20" t="s">
        <v>20</v>
      </c>
      <c r="E20">
        <v>34.200000000000003</v>
      </c>
      <c r="F20">
        <v>108.672</v>
      </c>
      <c r="G20">
        <v>49.3</v>
      </c>
      <c r="H20">
        <v>92.4</v>
      </c>
      <c r="I20">
        <v>93.7</v>
      </c>
      <c r="J20">
        <v>10.52</v>
      </c>
      <c r="K20">
        <v>47.103000000000002</v>
      </c>
      <c r="L20">
        <v>0.02</v>
      </c>
      <c r="M20">
        <v>48.4</v>
      </c>
      <c r="N20">
        <v>31</v>
      </c>
      <c r="O20">
        <v>6.26</v>
      </c>
      <c r="P20">
        <v>0</v>
      </c>
      <c r="Q20">
        <v>49.322000000000003</v>
      </c>
      <c r="R20">
        <v>109.02</v>
      </c>
      <c r="S20">
        <v>89.999989999999997</v>
      </c>
      <c r="T20">
        <v>180</v>
      </c>
      <c r="U20">
        <v>99.9</v>
      </c>
      <c r="V20">
        <v>2.2999999999999998</v>
      </c>
      <c r="W20">
        <v>0</v>
      </c>
      <c r="X20">
        <v>746.6</v>
      </c>
      <c r="Y20">
        <v>477.22</v>
      </c>
      <c r="Z20">
        <f t="shared" si="0"/>
        <v>368.20000000000005</v>
      </c>
    </row>
    <row r="21" spans="1:26" x14ac:dyDescent="0.3">
      <c r="A21" s="2">
        <v>45042</v>
      </c>
      <c r="B21" s="3">
        <v>0.58936342592592594</v>
      </c>
      <c r="C21">
        <v>0</v>
      </c>
      <c r="D21" t="s">
        <v>20</v>
      </c>
      <c r="E21">
        <v>34.5</v>
      </c>
      <c r="F21">
        <v>118.965</v>
      </c>
      <c r="G21">
        <v>50</v>
      </c>
      <c r="H21">
        <v>91.8</v>
      </c>
      <c r="I21">
        <v>93</v>
      </c>
      <c r="J21">
        <v>10.5</v>
      </c>
      <c r="K21">
        <v>51.566000000000003</v>
      </c>
      <c r="L21">
        <v>0.02</v>
      </c>
      <c r="M21">
        <v>49.1</v>
      </c>
      <c r="N21">
        <v>32</v>
      </c>
      <c r="O21">
        <v>5.9</v>
      </c>
      <c r="P21">
        <v>0</v>
      </c>
      <c r="Q21">
        <v>48.942999999999998</v>
      </c>
      <c r="R21">
        <v>118.94499999999999</v>
      </c>
      <c r="S21">
        <v>89.999989999999997</v>
      </c>
      <c r="T21">
        <v>180</v>
      </c>
      <c r="U21">
        <v>99.9</v>
      </c>
      <c r="V21">
        <v>2.2799999999999998</v>
      </c>
      <c r="W21">
        <v>0</v>
      </c>
      <c r="X21">
        <v>746.5</v>
      </c>
      <c r="Y21">
        <v>477.22</v>
      </c>
      <c r="Z21">
        <f t="shared" si="0"/>
        <v>358.27500000000003</v>
      </c>
    </row>
    <row r="22" spans="1:26" x14ac:dyDescent="0.3">
      <c r="A22" s="2">
        <v>45042</v>
      </c>
      <c r="B22" s="3">
        <v>0.58991898148148147</v>
      </c>
      <c r="C22">
        <v>0</v>
      </c>
      <c r="D22" t="s">
        <v>20</v>
      </c>
      <c r="E22">
        <v>34.6</v>
      </c>
      <c r="F22">
        <v>129.01</v>
      </c>
      <c r="G22">
        <v>50.3</v>
      </c>
      <c r="H22">
        <v>91.3</v>
      </c>
      <c r="I22">
        <v>92.5</v>
      </c>
      <c r="J22">
        <v>10.47</v>
      </c>
      <c r="K22">
        <v>55.92</v>
      </c>
      <c r="L22">
        <v>0.02</v>
      </c>
      <c r="M22">
        <v>49.4</v>
      </c>
      <c r="N22">
        <v>32</v>
      </c>
      <c r="O22">
        <v>5.45</v>
      </c>
      <c r="P22">
        <v>0</v>
      </c>
      <c r="Q22">
        <v>48.744</v>
      </c>
      <c r="R22">
        <v>129.01300000000001</v>
      </c>
      <c r="S22">
        <v>89.999989999999997</v>
      </c>
      <c r="T22">
        <v>180</v>
      </c>
      <c r="U22">
        <v>99.9</v>
      </c>
      <c r="V22">
        <v>2.2799999999999998</v>
      </c>
      <c r="W22">
        <v>0</v>
      </c>
      <c r="X22">
        <v>746.5</v>
      </c>
      <c r="Y22">
        <v>477.22</v>
      </c>
      <c r="Z22">
        <f t="shared" si="0"/>
        <v>348.20699999999999</v>
      </c>
    </row>
    <row r="23" spans="1:26" x14ac:dyDescent="0.3">
      <c r="A23" s="2">
        <v>45042</v>
      </c>
      <c r="B23" s="3">
        <v>0.59077546296296302</v>
      </c>
      <c r="C23">
        <v>0</v>
      </c>
      <c r="D23" t="s">
        <v>20</v>
      </c>
      <c r="E23">
        <v>36</v>
      </c>
      <c r="F23">
        <v>138.91200000000001</v>
      </c>
      <c r="G23">
        <v>52.7</v>
      </c>
      <c r="H23">
        <v>88.6</v>
      </c>
      <c r="I23">
        <v>89.8</v>
      </c>
      <c r="J23">
        <v>10.23</v>
      </c>
      <c r="K23">
        <v>60.213999999999999</v>
      </c>
      <c r="L23">
        <v>0.02</v>
      </c>
      <c r="M23">
        <v>51.7</v>
      </c>
      <c r="N23">
        <v>34</v>
      </c>
      <c r="O23">
        <v>5.74</v>
      </c>
      <c r="P23">
        <v>0</v>
      </c>
      <c r="Q23">
        <v>48.246000000000002</v>
      </c>
      <c r="R23">
        <v>138.941</v>
      </c>
      <c r="S23">
        <v>89.999989999999997</v>
      </c>
      <c r="T23">
        <v>180</v>
      </c>
      <c r="U23">
        <v>99.9</v>
      </c>
      <c r="V23">
        <v>2.31</v>
      </c>
      <c r="W23">
        <v>0</v>
      </c>
      <c r="X23">
        <v>746.6</v>
      </c>
      <c r="Y23">
        <v>477.22</v>
      </c>
      <c r="Z23">
        <f t="shared" si="0"/>
        <v>338.279</v>
      </c>
    </row>
    <row r="24" spans="1:26" x14ac:dyDescent="0.3">
      <c r="A24" s="2">
        <v>45042</v>
      </c>
      <c r="B24" s="3">
        <v>0.59150462962962969</v>
      </c>
      <c r="C24">
        <v>0</v>
      </c>
      <c r="D24" t="s">
        <v>20</v>
      </c>
      <c r="E24">
        <v>38.200000000000003</v>
      </c>
      <c r="F24">
        <v>149.011</v>
      </c>
      <c r="G24">
        <v>56.5</v>
      </c>
      <c r="H24">
        <v>82.1</v>
      </c>
      <c r="I24">
        <v>83.2</v>
      </c>
      <c r="J24">
        <v>9.56</v>
      </c>
      <c r="K24">
        <v>64.593999999999994</v>
      </c>
      <c r="L24">
        <v>0.03</v>
      </c>
      <c r="M24">
        <v>55.5</v>
      </c>
      <c r="N24">
        <v>36</v>
      </c>
      <c r="O24">
        <v>5.68</v>
      </c>
      <c r="P24">
        <v>0</v>
      </c>
      <c r="Q24">
        <v>47.671999999999997</v>
      </c>
      <c r="R24">
        <v>148.94999999999999</v>
      </c>
      <c r="S24">
        <v>89.999989999999997</v>
      </c>
      <c r="T24">
        <v>180</v>
      </c>
      <c r="U24">
        <v>99.9</v>
      </c>
      <c r="V24">
        <v>2.27</v>
      </c>
      <c r="W24">
        <v>0</v>
      </c>
      <c r="X24">
        <v>746.6</v>
      </c>
      <c r="Y24">
        <v>477.22</v>
      </c>
      <c r="Z24">
        <f t="shared" si="0"/>
        <v>328.27000000000004</v>
      </c>
    </row>
    <row r="25" spans="1:26" x14ac:dyDescent="0.3">
      <c r="A25" s="2">
        <v>45042</v>
      </c>
      <c r="B25" s="3">
        <v>0.59192129629629631</v>
      </c>
      <c r="C25">
        <v>0</v>
      </c>
      <c r="D25" t="s">
        <v>20</v>
      </c>
      <c r="E25">
        <v>38.299999999999997</v>
      </c>
      <c r="F25">
        <v>148.99100000000001</v>
      </c>
      <c r="G25">
        <v>56.6</v>
      </c>
      <c r="H25">
        <v>80.8</v>
      </c>
      <c r="I25">
        <v>81.900000000000006</v>
      </c>
      <c r="J25">
        <v>9.41</v>
      </c>
      <c r="K25">
        <v>64.584999999999994</v>
      </c>
      <c r="L25">
        <v>0.03</v>
      </c>
      <c r="M25">
        <v>55.6</v>
      </c>
      <c r="N25">
        <v>36</v>
      </c>
      <c r="O25">
        <v>6.16</v>
      </c>
      <c r="P25">
        <v>0</v>
      </c>
      <c r="Q25">
        <v>47.640999999999998</v>
      </c>
      <c r="R25">
        <v>149.00800000000001</v>
      </c>
      <c r="S25">
        <v>89.999989999999997</v>
      </c>
      <c r="T25">
        <v>180</v>
      </c>
      <c r="U25">
        <v>99.9</v>
      </c>
      <c r="V25">
        <v>2.2999999999999998</v>
      </c>
      <c r="W25">
        <v>0</v>
      </c>
      <c r="X25">
        <v>746.5</v>
      </c>
      <c r="Y25">
        <v>477.22</v>
      </c>
      <c r="Z25">
        <f t="shared" si="0"/>
        <v>328.21199999999999</v>
      </c>
    </row>
    <row r="26" spans="1:26" x14ac:dyDescent="0.3">
      <c r="A26" s="2">
        <v>45042</v>
      </c>
      <c r="B26" s="3">
        <v>0.59383101851851849</v>
      </c>
      <c r="C26">
        <v>0</v>
      </c>
      <c r="D26" t="s">
        <v>20</v>
      </c>
      <c r="E26">
        <v>40</v>
      </c>
      <c r="F26">
        <v>155.46799999999999</v>
      </c>
      <c r="G26">
        <v>59.3</v>
      </c>
      <c r="H26">
        <v>69.5</v>
      </c>
      <c r="I26">
        <v>70.5</v>
      </c>
      <c r="J26">
        <v>8.1199999999999992</v>
      </c>
      <c r="K26">
        <v>67.394000000000005</v>
      </c>
      <c r="L26">
        <v>0.03</v>
      </c>
      <c r="M26">
        <v>58.3</v>
      </c>
      <c r="N26">
        <v>38</v>
      </c>
      <c r="O26">
        <v>231.44</v>
      </c>
      <c r="P26">
        <v>0</v>
      </c>
      <c r="Q26">
        <v>47.372999999999998</v>
      </c>
      <c r="R26">
        <v>155.98500000000001</v>
      </c>
      <c r="S26">
        <v>89.999989999999997</v>
      </c>
      <c r="T26">
        <v>180</v>
      </c>
      <c r="U26">
        <v>99.9</v>
      </c>
      <c r="V26">
        <v>2.2000000000000002</v>
      </c>
      <c r="W26">
        <v>0</v>
      </c>
      <c r="X26">
        <v>746.6</v>
      </c>
      <c r="Y26">
        <v>477.22</v>
      </c>
      <c r="Z26">
        <f t="shared" si="0"/>
        <v>321.23500000000001</v>
      </c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D0A83-935B-4800-B944-7728DD16BE43}">
  <dimension ref="A1:AJ44"/>
  <sheetViews>
    <sheetView workbookViewId="0">
      <selection activeCell="I1" sqref="I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3">
        <v>0</v>
      </c>
      <c r="C2">
        <v>0</v>
      </c>
      <c r="D2" t="s">
        <v>20</v>
      </c>
      <c r="F2">
        <v>5</v>
      </c>
      <c r="Q2" s="284">
        <v>56.528599999999997</v>
      </c>
      <c r="R2">
        <v>5</v>
      </c>
      <c r="Y2">
        <v>500.89</v>
      </c>
      <c r="Z2">
        <f>Y2-R2</f>
        <v>495.89</v>
      </c>
      <c r="AA2">
        <v>218.27099999999999</v>
      </c>
    </row>
    <row r="3" spans="1:36" x14ac:dyDescent="0.3">
      <c r="A3" s="2">
        <v>45070</v>
      </c>
      <c r="B3" s="3">
        <v>0</v>
      </c>
      <c r="C3">
        <v>0</v>
      </c>
      <c r="D3" t="s">
        <v>20</v>
      </c>
      <c r="F3">
        <v>10</v>
      </c>
      <c r="Q3" s="284">
        <v>55.104799999999997</v>
      </c>
      <c r="R3">
        <v>10</v>
      </c>
      <c r="Y3">
        <v>500.89</v>
      </c>
      <c r="Z3">
        <f t="shared" ref="Z3:Z15" si="0">Y3-R3</f>
        <v>490.89</v>
      </c>
    </row>
    <row r="4" spans="1:36" x14ac:dyDescent="0.3">
      <c r="A4" s="2">
        <v>45070</v>
      </c>
      <c r="B4" s="3">
        <v>0</v>
      </c>
      <c r="C4">
        <v>0</v>
      </c>
      <c r="D4" t="s">
        <v>20</v>
      </c>
      <c r="F4">
        <v>15</v>
      </c>
      <c r="Q4" s="284">
        <v>54.543199999999999</v>
      </c>
      <c r="R4">
        <v>15</v>
      </c>
      <c r="Y4">
        <v>500.89</v>
      </c>
      <c r="Z4">
        <f t="shared" si="0"/>
        <v>485.89</v>
      </c>
    </row>
    <row r="5" spans="1:36" x14ac:dyDescent="0.3">
      <c r="A5" s="2">
        <v>45070</v>
      </c>
      <c r="B5" s="3">
        <v>0</v>
      </c>
      <c r="C5">
        <v>0</v>
      </c>
      <c r="D5" t="s">
        <v>20</v>
      </c>
      <c r="F5">
        <v>20</v>
      </c>
      <c r="Q5" s="284">
        <v>53.9114</v>
      </c>
      <c r="R5">
        <v>20</v>
      </c>
      <c r="Y5">
        <v>500.89</v>
      </c>
      <c r="Z5">
        <f t="shared" si="0"/>
        <v>480.89</v>
      </c>
    </row>
    <row r="6" spans="1:36" x14ac:dyDescent="0.3">
      <c r="A6" s="2">
        <v>45070</v>
      </c>
      <c r="B6" s="3">
        <v>0</v>
      </c>
      <c r="C6">
        <v>0</v>
      </c>
      <c r="D6" t="s">
        <v>20</v>
      </c>
      <c r="F6">
        <v>30</v>
      </c>
      <c r="Q6" s="284">
        <v>53.573</v>
      </c>
      <c r="R6">
        <v>30</v>
      </c>
      <c r="Y6">
        <v>500.89</v>
      </c>
      <c r="Z6">
        <f t="shared" si="0"/>
        <v>470.89</v>
      </c>
    </row>
    <row r="7" spans="1:36" x14ac:dyDescent="0.3">
      <c r="A7" s="2">
        <v>45070</v>
      </c>
      <c r="B7" s="3">
        <v>0</v>
      </c>
      <c r="C7">
        <v>0</v>
      </c>
      <c r="D7" t="s">
        <v>20</v>
      </c>
      <c r="F7">
        <v>45</v>
      </c>
      <c r="Q7" s="284">
        <v>53.396600000000007</v>
      </c>
      <c r="R7">
        <v>45</v>
      </c>
      <c r="Y7">
        <v>500.89</v>
      </c>
      <c r="Z7">
        <f t="shared" si="0"/>
        <v>455.89</v>
      </c>
    </row>
    <row r="8" spans="1:36" x14ac:dyDescent="0.3">
      <c r="A8" s="2">
        <v>45070</v>
      </c>
      <c r="B8" s="3">
        <v>0</v>
      </c>
      <c r="C8">
        <v>0</v>
      </c>
      <c r="D8" t="s">
        <v>20</v>
      </c>
      <c r="F8">
        <v>60</v>
      </c>
      <c r="Q8" s="284">
        <v>53.148200000000003</v>
      </c>
      <c r="R8">
        <v>60</v>
      </c>
      <c r="Y8">
        <v>500.89</v>
      </c>
      <c r="Z8">
        <f t="shared" si="0"/>
        <v>440.89</v>
      </c>
    </row>
    <row r="9" spans="1:36" x14ac:dyDescent="0.3">
      <c r="A9" s="2">
        <v>45070</v>
      </c>
      <c r="B9" s="3">
        <v>0</v>
      </c>
      <c r="C9">
        <v>0</v>
      </c>
      <c r="D9" t="s">
        <v>20</v>
      </c>
      <c r="F9">
        <v>75</v>
      </c>
      <c r="Q9" s="284">
        <v>52.849400000000003</v>
      </c>
      <c r="R9">
        <v>75</v>
      </c>
      <c r="Y9">
        <v>500.89</v>
      </c>
      <c r="Z9">
        <f t="shared" si="0"/>
        <v>425.89</v>
      </c>
    </row>
    <row r="10" spans="1:36" x14ac:dyDescent="0.3">
      <c r="A10" s="2">
        <v>45070</v>
      </c>
      <c r="B10" s="3">
        <v>0</v>
      </c>
      <c r="C10">
        <v>0</v>
      </c>
      <c r="D10" t="s">
        <v>20</v>
      </c>
      <c r="F10">
        <v>90</v>
      </c>
      <c r="Q10" s="284">
        <v>52.844000000000001</v>
      </c>
      <c r="R10">
        <v>90</v>
      </c>
      <c r="Y10">
        <v>500.89</v>
      </c>
      <c r="Z10">
        <f t="shared" si="0"/>
        <v>410.89</v>
      </c>
    </row>
    <row r="11" spans="1:36" x14ac:dyDescent="0.3">
      <c r="A11" s="2">
        <v>45070</v>
      </c>
      <c r="B11" s="3">
        <v>0</v>
      </c>
      <c r="C11">
        <v>0</v>
      </c>
      <c r="D11" t="s">
        <v>20</v>
      </c>
      <c r="F11">
        <v>120</v>
      </c>
      <c r="Q11" s="284">
        <v>52.491200000000006</v>
      </c>
      <c r="R11">
        <v>120</v>
      </c>
      <c r="Y11">
        <v>500.89</v>
      </c>
      <c r="Z11">
        <f t="shared" si="0"/>
        <v>380.89</v>
      </c>
    </row>
    <row r="12" spans="1:36" x14ac:dyDescent="0.3">
      <c r="A12" s="2">
        <v>45070</v>
      </c>
      <c r="B12" s="3">
        <v>0</v>
      </c>
      <c r="C12">
        <v>0</v>
      </c>
      <c r="D12" t="s">
        <v>20</v>
      </c>
      <c r="F12">
        <v>150</v>
      </c>
      <c r="Q12" s="284">
        <v>51.666800000000002</v>
      </c>
      <c r="R12">
        <v>150</v>
      </c>
      <c r="Y12">
        <v>500.89</v>
      </c>
      <c r="Z12">
        <f t="shared" si="0"/>
        <v>350.89</v>
      </c>
    </row>
    <row r="13" spans="1:36" x14ac:dyDescent="0.3">
      <c r="A13" s="2">
        <v>45070</v>
      </c>
      <c r="B13" s="3">
        <v>0</v>
      </c>
      <c r="C13">
        <v>0</v>
      </c>
      <c r="D13" t="s">
        <v>20</v>
      </c>
      <c r="F13">
        <v>180</v>
      </c>
      <c r="Q13" s="284">
        <v>49.760600000000004</v>
      </c>
      <c r="R13">
        <v>180</v>
      </c>
      <c r="Y13">
        <v>500.89</v>
      </c>
      <c r="Z13">
        <f t="shared" si="0"/>
        <v>320.89</v>
      </c>
    </row>
    <row r="14" spans="1:36" x14ac:dyDescent="0.3">
      <c r="A14" s="2">
        <v>45070</v>
      </c>
      <c r="B14" s="3">
        <v>0</v>
      </c>
      <c r="C14">
        <v>0</v>
      </c>
      <c r="D14" t="s">
        <v>20</v>
      </c>
      <c r="F14">
        <v>210</v>
      </c>
      <c r="Q14" s="284">
        <v>49.588340000000002</v>
      </c>
      <c r="R14">
        <v>210</v>
      </c>
      <c r="Y14">
        <v>500.89</v>
      </c>
      <c r="Z14">
        <f t="shared" si="0"/>
        <v>290.89</v>
      </c>
    </row>
    <row r="15" spans="1:36" x14ac:dyDescent="0.3">
      <c r="A15" s="2">
        <v>45070</v>
      </c>
      <c r="B15" s="3">
        <v>0</v>
      </c>
      <c r="C15">
        <v>0</v>
      </c>
      <c r="D15" t="s">
        <v>20</v>
      </c>
      <c r="F15">
        <v>240</v>
      </c>
      <c r="Q15" s="284">
        <v>49.222580000000001</v>
      </c>
      <c r="R15">
        <v>240</v>
      </c>
      <c r="Y15">
        <v>500.89</v>
      </c>
      <c r="Z15">
        <f t="shared" si="0"/>
        <v>260.89</v>
      </c>
    </row>
    <row r="17" spans="1:2" x14ac:dyDescent="0.3">
      <c r="A17" t="s">
        <v>161</v>
      </c>
    </row>
    <row r="27" spans="1:2" x14ac:dyDescent="0.3">
      <c r="A27" s="2"/>
      <c r="B27" s="264"/>
    </row>
    <row r="28" spans="1:2" x14ac:dyDescent="0.3">
      <c r="A28" s="2"/>
      <c r="B28" s="264"/>
    </row>
    <row r="29" spans="1:2" x14ac:dyDescent="0.3">
      <c r="A29" s="2"/>
      <c r="B29" s="264"/>
    </row>
    <row r="30" spans="1:2" x14ac:dyDescent="0.3">
      <c r="A30" s="2"/>
      <c r="B30" s="264"/>
    </row>
    <row r="31" spans="1:2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329DB-1CD0-4596-BD13-3933E11321B8}">
  <dimension ref="A1:AJ44"/>
  <sheetViews>
    <sheetView workbookViewId="0">
      <selection activeCell="Y1" sqref="Y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45090</v>
      </c>
      <c r="B2" s="3">
        <v>0</v>
      </c>
      <c r="C2">
        <v>0</v>
      </c>
      <c r="D2" t="s">
        <v>20</v>
      </c>
      <c r="F2">
        <v>5</v>
      </c>
      <c r="Q2" s="284">
        <v>62.614400000000003</v>
      </c>
      <c r="R2">
        <v>5</v>
      </c>
      <c r="Y2">
        <v>530.45000000000005</v>
      </c>
      <c r="Z2">
        <f>Y2-R2</f>
        <v>525.45000000000005</v>
      </c>
      <c r="AA2">
        <v>316.59699999999998</v>
      </c>
    </row>
    <row r="3" spans="1:36" x14ac:dyDescent="0.3">
      <c r="A3" s="2">
        <v>45090</v>
      </c>
      <c r="B3" s="3">
        <v>0</v>
      </c>
      <c r="C3">
        <v>0</v>
      </c>
      <c r="D3" t="s">
        <v>20</v>
      </c>
      <c r="F3">
        <v>10</v>
      </c>
      <c r="Q3" s="284">
        <v>55.754599999999996</v>
      </c>
      <c r="R3">
        <v>10</v>
      </c>
      <c r="Y3">
        <v>530.45000000000005</v>
      </c>
      <c r="Z3">
        <f t="shared" ref="Z3:Z15" si="0">Y3-R3</f>
        <v>520.45000000000005</v>
      </c>
    </row>
    <row r="4" spans="1:36" x14ac:dyDescent="0.3">
      <c r="A4" s="2">
        <v>45090</v>
      </c>
      <c r="B4" s="3">
        <v>0</v>
      </c>
      <c r="C4">
        <v>0</v>
      </c>
      <c r="D4" t="s">
        <v>20</v>
      </c>
      <c r="F4">
        <v>15</v>
      </c>
      <c r="Q4" s="284">
        <v>55.434200000000004</v>
      </c>
      <c r="R4">
        <v>15</v>
      </c>
      <c r="Y4">
        <v>530.45000000000005</v>
      </c>
      <c r="Z4">
        <f t="shared" si="0"/>
        <v>515.45000000000005</v>
      </c>
    </row>
    <row r="5" spans="1:36" x14ac:dyDescent="0.3">
      <c r="A5" s="2">
        <v>45090</v>
      </c>
      <c r="B5" s="3">
        <v>0</v>
      </c>
      <c r="C5">
        <v>0</v>
      </c>
      <c r="D5" t="s">
        <v>20</v>
      </c>
      <c r="F5">
        <v>20</v>
      </c>
      <c r="Q5" s="284">
        <v>55.047200000000004</v>
      </c>
      <c r="R5">
        <v>20</v>
      </c>
      <c r="Y5">
        <v>530.45000000000005</v>
      </c>
      <c r="Z5">
        <f t="shared" si="0"/>
        <v>510.45000000000005</v>
      </c>
    </row>
    <row r="6" spans="1:36" x14ac:dyDescent="0.3">
      <c r="A6" s="2">
        <v>45090</v>
      </c>
      <c r="B6" s="3">
        <v>0</v>
      </c>
      <c r="C6">
        <v>0</v>
      </c>
      <c r="D6" t="s">
        <v>20</v>
      </c>
      <c r="F6">
        <v>30</v>
      </c>
      <c r="Q6" s="284">
        <v>54.854599999999998</v>
      </c>
      <c r="R6">
        <v>30</v>
      </c>
      <c r="Y6">
        <v>530.45000000000005</v>
      </c>
      <c r="Z6">
        <f t="shared" si="0"/>
        <v>500.45000000000005</v>
      </c>
    </row>
    <row r="7" spans="1:36" x14ac:dyDescent="0.3">
      <c r="A7" s="2">
        <v>45090</v>
      </c>
      <c r="B7" s="3">
        <v>0</v>
      </c>
      <c r="C7">
        <v>0</v>
      </c>
      <c r="D7" t="s">
        <v>20</v>
      </c>
      <c r="F7">
        <v>45</v>
      </c>
      <c r="Q7" s="284">
        <v>54.356000000000002</v>
      </c>
      <c r="R7">
        <v>45</v>
      </c>
      <c r="Y7">
        <v>530.45000000000005</v>
      </c>
      <c r="Z7">
        <f t="shared" si="0"/>
        <v>485.45000000000005</v>
      </c>
    </row>
    <row r="8" spans="1:36" x14ac:dyDescent="0.3">
      <c r="A8" s="2">
        <v>45090</v>
      </c>
      <c r="B8" s="3">
        <v>0</v>
      </c>
      <c r="C8">
        <v>0</v>
      </c>
      <c r="D8" t="s">
        <v>20</v>
      </c>
      <c r="F8">
        <v>60</v>
      </c>
      <c r="Q8" s="284">
        <v>54.188600000000001</v>
      </c>
      <c r="R8">
        <v>60</v>
      </c>
      <c r="Y8">
        <v>530.45000000000005</v>
      </c>
      <c r="Z8">
        <f t="shared" si="0"/>
        <v>470.45000000000005</v>
      </c>
    </row>
    <row r="9" spans="1:36" x14ac:dyDescent="0.3">
      <c r="A9" s="2">
        <v>45090</v>
      </c>
      <c r="B9" s="3">
        <v>0</v>
      </c>
      <c r="C9">
        <v>0</v>
      </c>
      <c r="D9" t="s">
        <v>20</v>
      </c>
      <c r="F9">
        <v>75</v>
      </c>
      <c r="Q9" s="284">
        <v>53.999600000000001</v>
      </c>
      <c r="R9">
        <v>75</v>
      </c>
      <c r="Y9">
        <v>530.45000000000005</v>
      </c>
      <c r="Z9">
        <f t="shared" si="0"/>
        <v>455.45000000000005</v>
      </c>
    </row>
    <row r="10" spans="1:36" x14ac:dyDescent="0.3">
      <c r="A10" s="2">
        <v>45090</v>
      </c>
      <c r="B10" s="3">
        <v>0</v>
      </c>
      <c r="C10">
        <v>0</v>
      </c>
      <c r="D10" t="s">
        <v>20</v>
      </c>
      <c r="F10">
        <v>90</v>
      </c>
      <c r="Q10" s="284">
        <v>53.918599999999998</v>
      </c>
      <c r="R10">
        <v>90</v>
      </c>
      <c r="Y10">
        <v>530.45000000000005</v>
      </c>
      <c r="Z10">
        <f t="shared" si="0"/>
        <v>440.45000000000005</v>
      </c>
    </row>
    <row r="11" spans="1:36" x14ac:dyDescent="0.3">
      <c r="A11" s="2">
        <v>45090</v>
      </c>
      <c r="B11" s="3">
        <v>0</v>
      </c>
      <c r="C11">
        <v>0</v>
      </c>
      <c r="D11" t="s">
        <v>20</v>
      </c>
      <c r="F11">
        <v>120</v>
      </c>
      <c r="Q11" s="284">
        <v>53.6126</v>
      </c>
      <c r="R11">
        <v>120</v>
      </c>
      <c r="Y11">
        <v>530.45000000000005</v>
      </c>
      <c r="Z11">
        <f t="shared" si="0"/>
        <v>410.45000000000005</v>
      </c>
    </row>
    <row r="12" spans="1:36" x14ac:dyDescent="0.3">
      <c r="A12" s="2">
        <v>45090</v>
      </c>
      <c r="B12" s="3">
        <v>0</v>
      </c>
      <c r="C12">
        <v>0</v>
      </c>
      <c r="D12" t="s">
        <v>20</v>
      </c>
      <c r="F12">
        <v>150</v>
      </c>
      <c r="Q12" s="284">
        <v>53.4056</v>
      </c>
      <c r="R12">
        <v>150</v>
      </c>
      <c r="Y12">
        <v>530.45000000000005</v>
      </c>
      <c r="Z12">
        <f t="shared" si="0"/>
        <v>380.45000000000005</v>
      </c>
    </row>
    <row r="13" spans="1:36" x14ac:dyDescent="0.3">
      <c r="A13" s="2">
        <v>45090</v>
      </c>
      <c r="B13" s="3">
        <v>0</v>
      </c>
      <c r="C13">
        <v>0</v>
      </c>
      <c r="D13" t="s">
        <v>20</v>
      </c>
      <c r="F13">
        <v>180</v>
      </c>
      <c r="Q13" s="284">
        <v>52.858400000000003</v>
      </c>
      <c r="R13">
        <v>180</v>
      </c>
      <c r="Y13">
        <v>530.45000000000005</v>
      </c>
      <c r="Z13">
        <f t="shared" si="0"/>
        <v>350.45000000000005</v>
      </c>
    </row>
    <row r="14" spans="1:36" x14ac:dyDescent="0.3">
      <c r="A14" s="2">
        <v>45090</v>
      </c>
      <c r="B14" s="3">
        <v>0</v>
      </c>
      <c r="C14">
        <v>0</v>
      </c>
      <c r="D14" t="s">
        <v>20</v>
      </c>
      <c r="F14">
        <v>210</v>
      </c>
      <c r="Q14" s="284">
        <v>52.068199999999997</v>
      </c>
      <c r="R14">
        <v>210</v>
      </c>
      <c r="Y14">
        <v>530.45000000000005</v>
      </c>
      <c r="Z14">
        <f t="shared" si="0"/>
        <v>320.45000000000005</v>
      </c>
    </row>
    <row r="15" spans="1:36" x14ac:dyDescent="0.3">
      <c r="A15" s="2">
        <v>45090</v>
      </c>
      <c r="B15" s="3">
        <v>0</v>
      </c>
      <c r="C15">
        <v>0</v>
      </c>
      <c r="D15" t="s">
        <v>20</v>
      </c>
      <c r="F15">
        <v>240</v>
      </c>
      <c r="Q15" s="284">
        <v>51.290599999999998</v>
      </c>
      <c r="R15">
        <v>240</v>
      </c>
      <c r="Y15">
        <v>530.45000000000005</v>
      </c>
      <c r="Z15">
        <f t="shared" si="0"/>
        <v>290.45000000000005</v>
      </c>
    </row>
    <row r="17" spans="1:2" x14ac:dyDescent="0.3">
      <c r="A17" t="s">
        <v>161</v>
      </c>
    </row>
    <row r="27" spans="1:2" x14ac:dyDescent="0.3">
      <c r="A27" s="2"/>
      <c r="B27" s="264"/>
    </row>
    <row r="28" spans="1:2" x14ac:dyDescent="0.3">
      <c r="A28" s="2"/>
      <c r="B28" s="264"/>
    </row>
    <row r="29" spans="1:2" x14ac:dyDescent="0.3">
      <c r="A29" s="2"/>
      <c r="B29" s="264"/>
    </row>
    <row r="30" spans="1:2" x14ac:dyDescent="0.3">
      <c r="A30" s="2"/>
      <c r="B30" s="264"/>
    </row>
    <row r="31" spans="1:2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7CDFA-3DC2-48C8-9E0E-30D0F28883F5}">
  <dimension ref="A1:AJ44"/>
  <sheetViews>
    <sheetView workbookViewId="0">
      <selection activeCell="Y1" sqref="Y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45112</v>
      </c>
      <c r="B2" s="3">
        <v>0.41631944444444446</v>
      </c>
      <c r="C2">
        <v>0</v>
      </c>
      <c r="D2" t="s">
        <v>20</v>
      </c>
      <c r="E2">
        <v>29.4</v>
      </c>
      <c r="F2">
        <v>1.046</v>
      </c>
      <c r="G2">
        <v>29.8</v>
      </c>
      <c r="H2">
        <v>112.6</v>
      </c>
      <c r="I2">
        <v>114.4</v>
      </c>
      <c r="J2">
        <v>9.42</v>
      </c>
      <c r="K2">
        <v>0.45200000000000001</v>
      </c>
      <c r="L2">
        <v>0.01</v>
      </c>
      <c r="M2">
        <v>29.7</v>
      </c>
      <c r="N2">
        <v>19</v>
      </c>
      <c r="Q2">
        <v>75.843999999999994</v>
      </c>
      <c r="R2">
        <v>1.0069999999999999</v>
      </c>
      <c r="S2">
        <v>89.999989999999997</v>
      </c>
      <c r="T2">
        <v>180</v>
      </c>
      <c r="U2">
        <v>99.9</v>
      </c>
      <c r="V2">
        <v>2.78</v>
      </c>
      <c r="W2">
        <v>0</v>
      </c>
      <c r="X2">
        <v>742.7</v>
      </c>
      <c r="Y2">
        <v>568.62</v>
      </c>
      <c r="Z2">
        <f>Y2-R2</f>
        <v>567.61300000000006</v>
      </c>
      <c r="AA2">
        <v>475.68799999999999</v>
      </c>
    </row>
    <row r="3" spans="1:36" x14ac:dyDescent="0.3">
      <c r="A3" s="2">
        <v>45112</v>
      </c>
      <c r="B3" s="3">
        <v>0.4168055555555556</v>
      </c>
      <c r="C3">
        <v>0</v>
      </c>
      <c r="D3" t="s">
        <v>20</v>
      </c>
      <c r="E3">
        <v>29.3</v>
      </c>
      <c r="F3">
        <v>4</v>
      </c>
      <c r="G3">
        <v>29.8</v>
      </c>
      <c r="H3">
        <v>112.4</v>
      </c>
      <c r="I3">
        <v>114.2</v>
      </c>
      <c r="J3">
        <v>9.44</v>
      </c>
      <c r="K3">
        <v>1.7290000000000001</v>
      </c>
      <c r="L3">
        <v>0.01</v>
      </c>
      <c r="M3">
        <v>29.8</v>
      </c>
      <c r="N3">
        <v>19</v>
      </c>
      <c r="Q3">
        <v>75.501999999999995</v>
      </c>
      <c r="R3">
        <v>4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742.7</v>
      </c>
      <c r="Y3">
        <v>568.62</v>
      </c>
      <c r="Z3">
        <f t="shared" ref="Z3:Z30" si="0">Y3-R3</f>
        <v>564.62</v>
      </c>
    </row>
    <row r="4" spans="1:36" x14ac:dyDescent="0.3">
      <c r="A4" s="2">
        <v>45112</v>
      </c>
      <c r="B4" s="3">
        <v>0.41717592592592595</v>
      </c>
      <c r="C4">
        <v>0</v>
      </c>
      <c r="D4" t="s">
        <v>20</v>
      </c>
      <c r="E4">
        <v>28.5</v>
      </c>
      <c r="F4">
        <v>5.7370000000000001</v>
      </c>
      <c r="G4">
        <v>29.5</v>
      </c>
      <c r="H4">
        <v>109.3</v>
      </c>
      <c r="I4">
        <v>111</v>
      </c>
      <c r="J4">
        <v>9.2899999999999991</v>
      </c>
      <c r="K4">
        <v>2.4809999999999999</v>
      </c>
      <c r="L4">
        <v>0.01</v>
      </c>
      <c r="M4">
        <v>29.4</v>
      </c>
      <c r="N4">
        <v>19</v>
      </c>
      <c r="Q4">
        <v>74.260999999999996</v>
      </c>
      <c r="R4">
        <v>6.9509999999999996</v>
      </c>
      <c r="S4">
        <v>89.999989999999997</v>
      </c>
      <c r="T4">
        <v>180</v>
      </c>
      <c r="U4">
        <v>99.9</v>
      </c>
      <c r="V4">
        <v>2.72</v>
      </c>
      <c r="W4">
        <v>0</v>
      </c>
      <c r="X4">
        <v>742.7</v>
      </c>
      <c r="Y4">
        <v>568.62</v>
      </c>
      <c r="Z4">
        <f t="shared" si="0"/>
        <v>561.66899999999998</v>
      </c>
    </row>
    <row r="5" spans="1:36" x14ac:dyDescent="0.3">
      <c r="A5" s="2">
        <v>45112</v>
      </c>
      <c r="B5" s="3">
        <v>0.4176273148148148</v>
      </c>
      <c r="C5">
        <v>0</v>
      </c>
      <c r="D5" t="s">
        <v>20</v>
      </c>
      <c r="E5">
        <v>24.8</v>
      </c>
      <c r="F5">
        <v>10.09</v>
      </c>
      <c r="G5">
        <v>27.9</v>
      </c>
      <c r="H5">
        <v>99.2</v>
      </c>
      <c r="I5">
        <v>100.8</v>
      </c>
      <c r="J5">
        <v>9.08</v>
      </c>
      <c r="K5">
        <v>4.367</v>
      </c>
      <c r="L5">
        <v>0.01</v>
      </c>
      <c r="M5">
        <v>27.6</v>
      </c>
      <c r="N5">
        <v>18</v>
      </c>
      <c r="Q5">
        <v>67.382000000000005</v>
      </c>
      <c r="R5">
        <v>10.103</v>
      </c>
      <c r="S5">
        <v>89.999989999999997</v>
      </c>
      <c r="T5">
        <v>180</v>
      </c>
      <c r="U5">
        <v>99.9</v>
      </c>
      <c r="V5">
        <v>2.68</v>
      </c>
      <c r="W5">
        <v>0</v>
      </c>
      <c r="X5">
        <v>742.8</v>
      </c>
      <c r="Y5">
        <v>568.62</v>
      </c>
      <c r="Z5">
        <f t="shared" si="0"/>
        <v>558.51700000000005</v>
      </c>
    </row>
    <row r="6" spans="1:36" x14ac:dyDescent="0.3">
      <c r="A6" s="2">
        <v>45112</v>
      </c>
      <c r="B6" s="3">
        <v>0.41802083333333334</v>
      </c>
      <c r="C6">
        <v>0</v>
      </c>
      <c r="D6" t="s">
        <v>20</v>
      </c>
      <c r="E6">
        <v>21.2</v>
      </c>
      <c r="F6">
        <v>12.763</v>
      </c>
      <c r="G6">
        <v>25.6</v>
      </c>
      <c r="H6">
        <v>97.8</v>
      </c>
      <c r="I6">
        <v>99.4</v>
      </c>
      <c r="J6">
        <v>9.5399999999999991</v>
      </c>
      <c r="K6">
        <v>5.5259999999999998</v>
      </c>
      <c r="L6">
        <v>0.01</v>
      </c>
      <c r="M6">
        <v>25.2</v>
      </c>
      <c r="N6">
        <v>16</v>
      </c>
      <c r="Q6">
        <v>61.816000000000003</v>
      </c>
      <c r="R6">
        <v>12.757</v>
      </c>
      <c r="S6">
        <v>89.999989999999997</v>
      </c>
      <c r="T6">
        <v>180</v>
      </c>
      <c r="U6">
        <v>99.9</v>
      </c>
      <c r="V6">
        <v>2.7</v>
      </c>
      <c r="W6">
        <v>0</v>
      </c>
      <c r="X6">
        <v>742.7</v>
      </c>
      <c r="Y6">
        <v>568.62</v>
      </c>
      <c r="Z6">
        <f t="shared" si="0"/>
        <v>555.86300000000006</v>
      </c>
    </row>
    <row r="7" spans="1:36" x14ac:dyDescent="0.3">
      <c r="A7" s="2">
        <v>45112</v>
      </c>
      <c r="B7" s="3">
        <v>0.41856481481481483</v>
      </c>
      <c r="C7">
        <v>0</v>
      </c>
      <c r="D7" t="s">
        <v>20</v>
      </c>
      <c r="E7">
        <v>19</v>
      </c>
      <c r="F7">
        <v>22.873999999999999</v>
      </c>
      <c r="G7">
        <v>24.1</v>
      </c>
      <c r="H7">
        <v>98.6</v>
      </c>
      <c r="I7">
        <v>100.2</v>
      </c>
      <c r="J7">
        <v>10.039999999999999</v>
      </c>
      <c r="K7">
        <v>9.9079999999999995</v>
      </c>
      <c r="L7">
        <v>0.01</v>
      </c>
      <c r="M7">
        <v>23.7</v>
      </c>
      <c r="N7">
        <v>15</v>
      </c>
      <c r="Q7">
        <v>58.213000000000001</v>
      </c>
      <c r="R7">
        <v>23.172000000000001</v>
      </c>
      <c r="S7">
        <v>89.999989999999997</v>
      </c>
      <c r="T7">
        <v>180</v>
      </c>
      <c r="U7">
        <v>99.9</v>
      </c>
      <c r="V7">
        <v>2.6</v>
      </c>
      <c r="W7">
        <v>0</v>
      </c>
      <c r="X7">
        <v>742.7</v>
      </c>
      <c r="Y7">
        <v>568.62</v>
      </c>
      <c r="Z7">
        <f t="shared" si="0"/>
        <v>545.44799999999998</v>
      </c>
    </row>
    <row r="8" spans="1:36" x14ac:dyDescent="0.3">
      <c r="A8" s="2">
        <v>45112</v>
      </c>
      <c r="B8" s="3">
        <v>0.4190740740740741</v>
      </c>
      <c r="C8">
        <v>0</v>
      </c>
      <c r="D8" t="s">
        <v>20</v>
      </c>
      <c r="E8">
        <v>18.600000000000001</v>
      </c>
      <c r="F8">
        <v>32.784999999999997</v>
      </c>
      <c r="G8">
        <v>23.7</v>
      </c>
      <c r="H8">
        <v>100.5</v>
      </c>
      <c r="I8">
        <v>102.1</v>
      </c>
      <c r="J8">
        <v>10.27</v>
      </c>
      <c r="K8">
        <v>14.202</v>
      </c>
      <c r="L8">
        <v>0.01</v>
      </c>
      <c r="M8">
        <v>23.3</v>
      </c>
      <c r="N8">
        <v>15</v>
      </c>
      <c r="Q8">
        <v>57.878</v>
      </c>
      <c r="R8">
        <v>32.795999999999999</v>
      </c>
      <c r="S8">
        <v>89.999989999999997</v>
      </c>
      <c r="T8">
        <v>180</v>
      </c>
      <c r="U8">
        <v>99.9</v>
      </c>
      <c r="V8">
        <v>2.65</v>
      </c>
      <c r="W8">
        <v>0</v>
      </c>
      <c r="X8">
        <v>742.7</v>
      </c>
      <c r="Y8">
        <v>568.62</v>
      </c>
      <c r="Z8">
        <f t="shared" si="0"/>
        <v>535.82399999999996</v>
      </c>
    </row>
    <row r="9" spans="1:36" x14ac:dyDescent="0.3">
      <c r="A9" s="2">
        <v>45112</v>
      </c>
      <c r="B9" s="3">
        <v>0.41946759259259259</v>
      </c>
      <c r="C9">
        <v>0</v>
      </c>
      <c r="D9" t="s">
        <v>20</v>
      </c>
      <c r="E9">
        <v>18.3</v>
      </c>
      <c r="F9">
        <v>42.822000000000003</v>
      </c>
      <c r="G9">
        <v>23.5</v>
      </c>
      <c r="H9">
        <v>100.9</v>
      </c>
      <c r="I9">
        <v>102.4</v>
      </c>
      <c r="J9">
        <v>10.37</v>
      </c>
      <c r="K9">
        <v>18.55</v>
      </c>
      <c r="L9">
        <v>0.01</v>
      </c>
      <c r="M9">
        <v>23.1</v>
      </c>
      <c r="N9">
        <v>15</v>
      </c>
      <c r="Q9">
        <v>57.395000000000003</v>
      </c>
      <c r="R9">
        <v>42.856000000000002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742.7</v>
      </c>
      <c r="Y9">
        <v>568.62</v>
      </c>
      <c r="Z9">
        <f t="shared" si="0"/>
        <v>525.76400000000001</v>
      </c>
    </row>
    <row r="10" spans="1:36" x14ac:dyDescent="0.3">
      <c r="A10" s="2">
        <v>45112</v>
      </c>
      <c r="B10" s="3">
        <v>0.42002314814814817</v>
      </c>
      <c r="C10">
        <v>0</v>
      </c>
      <c r="D10" t="s">
        <v>20</v>
      </c>
      <c r="E10">
        <v>18.5</v>
      </c>
      <c r="F10">
        <v>52.295000000000002</v>
      </c>
      <c r="G10">
        <v>23.9</v>
      </c>
      <c r="H10">
        <v>100.2</v>
      </c>
      <c r="I10">
        <v>101.8</v>
      </c>
      <c r="J10">
        <v>10.34</v>
      </c>
      <c r="K10">
        <v>22.655000000000001</v>
      </c>
      <c r="L10">
        <v>0.01</v>
      </c>
      <c r="M10">
        <v>23.5</v>
      </c>
      <c r="N10">
        <v>15</v>
      </c>
      <c r="Q10">
        <v>57.061999999999998</v>
      </c>
      <c r="R10">
        <v>52.905999999999999</v>
      </c>
      <c r="S10">
        <v>89.999989999999997</v>
      </c>
      <c r="T10">
        <v>180</v>
      </c>
      <c r="U10">
        <v>99.9</v>
      </c>
      <c r="V10">
        <v>2.63</v>
      </c>
      <c r="W10">
        <v>0</v>
      </c>
      <c r="X10">
        <v>742.7</v>
      </c>
      <c r="Y10">
        <v>568.62</v>
      </c>
      <c r="Z10">
        <f t="shared" si="0"/>
        <v>515.71400000000006</v>
      </c>
    </row>
    <row r="11" spans="1:36" x14ac:dyDescent="0.3">
      <c r="A11" s="2">
        <v>45112</v>
      </c>
      <c r="B11" s="3">
        <v>0.42020833333333335</v>
      </c>
      <c r="C11">
        <v>0</v>
      </c>
      <c r="D11" t="s">
        <v>20</v>
      </c>
      <c r="E11">
        <v>18.399999999999999</v>
      </c>
      <c r="F11">
        <v>62.722000000000001</v>
      </c>
      <c r="G11">
        <v>23.8</v>
      </c>
      <c r="H11">
        <v>100.2</v>
      </c>
      <c r="I11">
        <v>101.7</v>
      </c>
      <c r="J11">
        <v>10.36</v>
      </c>
      <c r="K11">
        <v>27.172999999999998</v>
      </c>
      <c r="L11">
        <v>0.01</v>
      </c>
      <c r="M11">
        <v>23.5</v>
      </c>
      <c r="N11">
        <v>15</v>
      </c>
      <c r="Q11">
        <v>56.853999999999999</v>
      </c>
      <c r="R11">
        <v>62.777000000000001</v>
      </c>
      <c r="S11">
        <v>89.999989999999997</v>
      </c>
      <c r="T11">
        <v>180</v>
      </c>
      <c r="U11">
        <v>99.9</v>
      </c>
      <c r="V11">
        <v>2.65</v>
      </c>
      <c r="W11">
        <v>0</v>
      </c>
      <c r="X11">
        <v>742.7</v>
      </c>
      <c r="Y11">
        <v>568.62</v>
      </c>
      <c r="Z11">
        <f t="shared" si="0"/>
        <v>505.84300000000002</v>
      </c>
    </row>
    <row r="12" spans="1:36" x14ac:dyDescent="0.3">
      <c r="A12" s="2">
        <v>45112</v>
      </c>
      <c r="B12" s="3">
        <v>0.42099537037037038</v>
      </c>
      <c r="C12">
        <v>0</v>
      </c>
      <c r="D12" t="s">
        <v>20</v>
      </c>
      <c r="E12">
        <v>18.399999999999999</v>
      </c>
      <c r="F12">
        <v>72.641000000000005</v>
      </c>
      <c r="G12">
        <v>23.8</v>
      </c>
      <c r="H12">
        <v>100.6</v>
      </c>
      <c r="I12">
        <v>102.2</v>
      </c>
      <c r="J12">
        <v>10.44</v>
      </c>
      <c r="K12">
        <v>31.471</v>
      </c>
      <c r="L12">
        <v>0.01</v>
      </c>
      <c r="M12">
        <v>23.5</v>
      </c>
      <c r="N12">
        <v>15</v>
      </c>
      <c r="Q12">
        <v>56.594000000000001</v>
      </c>
      <c r="R12">
        <v>72.724999999999994</v>
      </c>
      <c r="S12">
        <v>89.999989999999997</v>
      </c>
      <c r="T12">
        <v>180</v>
      </c>
      <c r="U12">
        <v>99.9</v>
      </c>
      <c r="V12">
        <v>2.63</v>
      </c>
      <c r="W12">
        <v>0</v>
      </c>
      <c r="X12">
        <v>742.7</v>
      </c>
      <c r="Y12">
        <v>568.62</v>
      </c>
      <c r="Z12">
        <f t="shared" si="0"/>
        <v>495.89499999999998</v>
      </c>
    </row>
    <row r="13" spans="1:36" x14ac:dyDescent="0.3">
      <c r="A13" s="2">
        <v>45112</v>
      </c>
      <c r="B13" s="3">
        <v>0.42116898148148146</v>
      </c>
      <c r="C13">
        <v>0</v>
      </c>
      <c r="D13" t="s">
        <v>20</v>
      </c>
      <c r="E13">
        <v>18.399999999999999</v>
      </c>
      <c r="F13">
        <v>82.757000000000005</v>
      </c>
      <c r="G13">
        <v>23.9</v>
      </c>
      <c r="H13">
        <v>100</v>
      </c>
      <c r="I13">
        <v>101.6</v>
      </c>
      <c r="J13">
        <v>10.41</v>
      </c>
      <c r="K13">
        <v>35.853999999999999</v>
      </c>
      <c r="L13">
        <v>0.01</v>
      </c>
      <c r="M13">
        <v>23.5</v>
      </c>
      <c r="N13">
        <v>15</v>
      </c>
      <c r="Q13">
        <v>56.375</v>
      </c>
      <c r="R13">
        <v>83.272000000000006</v>
      </c>
      <c r="S13">
        <v>89.999989999999997</v>
      </c>
      <c r="T13">
        <v>180</v>
      </c>
      <c r="U13">
        <v>99.9</v>
      </c>
      <c r="V13">
        <v>2.62</v>
      </c>
      <c r="W13">
        <v>0</v>
      </c>
      <c r="X13">
        <v>742.7</v>
      </c>
      <c r="Y13">
        <v>568.62</v>
      </c>
      <c r="Z13">
        <f t="shared" si="0"/>
        <v>485.34800000000001</v>
      </c>
    </row>
    <row r="14" spans="1:36" x14ac:dyDescent="0.3">
      <c r="A14" s="2">
        <v>45112</v>
      </c>
      <c r="B14" s="3">
        <v>0.4214236111111111</v>
      </c>
      <c r="C14">
        <v>0</v>
      </c>
      <c r="D14" t="s">
        <v>20</v>
      </c>
      <c r="E14">
        <v>18.3</v>
      </c>
      <c r="F14">
        <v>91.930999999999997</v>
      </c>
      <c r="G14">
        <v>23.9</v>
      </c>
      <c r="H14">
        <v>99.4</v>
      </c>
      <c r="I14">
        <v>101</v>
      </c>
      <c r="J14">
        <v>10.41</v>
      </c>
      <c r="K14">
        <v>39.83</v>
      </c>
      <c r="L14">
        <v>0.01</v>
      </c>
      <c r="M14">
        <v>23.5</v>
      </c>
      <c r="N14">
        <v>15</v>
      </c>
      <c r="Q14">
        <v>55.926000000000002</v>
      </c>
      <c r="R14">
        <v>93.212000000000003</v>
      </c>
      <c r="S14">
        <v>89.999989999999997</v>
      </c>
      <c r="T14">
        <v>180</v>
      </c>
      <c r="U14">
        <v>99.9</v>
      </c>
      <c r="V14">
        <v>2.63</v>
      </c>
      <c r="W14">
        <v>0</v>
      </c>
      <c r="X14">
        <v>742.7</v>
      </c>
      <c r="Y14">
        <v>568.62</v>
      </c>
      <c r="Z14">
        <f t="shared" si="0"/>
        <v>475.40800000000002</v>
      </c>
    </row>
    <row r="15" spans="1:36" x14ac:dyDescent="0.3">
      <c r="A15" s="2">
        <v>45112</v>
      </c>
      <c r="B15" s="3">
        <v>0.42173611111111109</v>
      </c>
      <c r="C15">
        <v>0</v>
      </c>
      <c r="D15" t="s">
        <v>20</v>
      </c>
      <c r="E15">
        <v>18</v>
      </c>
      <c r="F15">
        <v>103.289</v>
      </c>
      <c r="G15">
        <v>23.6</v>
      </c>
      <c r="H15">
        <v>99.9</v>
      </c>
      <c r="I15">
        <v>101.5</v>
      </c>
      <c r="J15">
        <v>10.48</v>
      </c>
      <c r="K15">
        <v>44.752000000000002</v>
      </c>
      <c r="L15">
        <v>0.01</v>
      </c>
      <c r="M15">
        <v>23.2</v>
      </c>
      <c r="N15">
        <v>15</v>
      </c>
      <c r="Q15">
        <v>55.728999999999999</v>
      </c>
      <c r="R15">
        <v>103.325</v>
      </c>
      <c r="S15">
        <v>89.999989999999997</v>
      </c>
      <c r="T15">
        <v>180</v>
      </c>
      <c r="U15">
        <v>99.9</v>
      </c>
      <c r="V15">
        <v>2.62</v>
      </c>
      <c r="W15">
        <v>0</v>
      </c>
      <c r="X15">
        <v>742.8</v>
      </c>
      <c r="Y15">
        <v>568.62</v>
      </c>
      <c r="Z15">
        <f t="shared" si="0"/>
        <v>465.29500000000002</v>
      </c>
    </row>
    <row r="16" spans="1:36" x14ac:dyDescent="0.3">
      <c r="A16" s="2">
        <v>45112</v>
      </c>
      <c r="B16" s="3">
        <v>0.42199074074074078</v>
      </c>
      <c r="C16">
        <v>0</v>
      </c>
      <c r="D16" t="s">
        <v>20</v>
      </c>
      <c r="E16">
        <v>18</v>
      </c>
      <c r="F16">
        <v>112.95099999999999</v>
      </c>
      <c r="G16">
        <v>23.8</v>
      </c>
      <c r="H16">
        <v>99.4</v>
      </c>
      <c r="I16">
        <v>101</v>
      </c>
      <c r="J16">
        <v>10.48</v>
      </c>
      <c r="K16">
        <v>48.94</v>
      </c>
      <c r="L16">
        <v>0.01</v>
      </c>
      <c r="M16">
        <v>23.4</v>
      </c>
      <c r="N16">
        <v>15</v>
      </c>
      <c r="Q16">
        <v>55.328000000000003</v>
      </c>
      <c r="R16">
        <v>113.333</v>
      </c>
      <c r="S16">
        <v>89.999989999999997</v>
      </c>
      <c r="T16">
        <v>180</v>
      </c>
      <c r="U16">
        <v>99.9</v>
      </c>
      <c r="V16">
        <v>2.52</v>
      </c>
      <c r="W16">
        <v>0</v>
      </c>
      <c r="X16">
        <v>742.7</v>
      </c>
      <c r="Y16">
        <v>568.62</v>
      </c>
      <c r="Z16">
        <f t="shared" si="0"/>
        <v>455.28700000000003</v>
      </c>
    </row>
    <row r="17" spans="1:26" x14ac:dyDescent="0.3">
      <c r="A17" s="2">
        <v>45112</v>
      </c>
      <c r="B17" s="3">
        <v>0.4221759259259259</v>
      </c>
      <c r="C17">
        <v>0</v>
      </c>
      <c r="D17" t="s">
        <v>20</v>
      </c>
      <c r="E17">
        <v>17.899999999999999</v>
      </c>
      <c r="F17">
        <v>122.742</v>
      </c>
      <c r="G17">
        <v>23.6</v>
      </c>
      <c r="H17">
        <v>99.7</v>
      </c>
      <c r="I17">
        <v>101.3</v>
      </c>
      <c r="J17">
        <v>10.52</v>
      </c>
      <c r="K17">
        <v>53.183</v>
      </c>
      <c r="L17">
        <v>0.01</v>
      </c>
      <c r="M17">
        <v>23.2</v>
      </c>
      <c r="N17">
        <v>15</v>
      </c>
      <c r="Q17">
        <v>55.264000000000003</v>
      </c>
      <c r="R17">
        <v>122.96599999999999</v>
      </c>
      <c r="S17">
        <v>89.999989999999997</v>
      </c>
      <c r="T17">
        <v>180</v>
      </c>
      <c r="U17">
        <v>99.9</v>
      </c>
      <c r="V17">
        <v>2.5499999999999998</v>
      </c>
      <c r="W17">
        <v>0</v>
      </c>
      <c r="X17">
        <v>742.7</v>
      </c>
      <c r="Y17">
        <v>568.62</v>
      </c>
      <c r="Z17">
        <f t="shared" si="0"/>
        <v>445.654</v>
      </c>
    </row>
    <row r="18" spans="1:26" x14ac:dyDescent="0.3">
      <c r="A18" s="2">
        <v>45112</v>
      </c>
      <c r="B18" s="3">
        <v>0.42231481481481481</v>
      </c>
      <c r="C18">
        <v>0</v>
      </c>
      <c r="D18" t="s">
        <v>20</v>
      </c>
      <c r="E18">
        <v>18.2</v>
      </c>
      <c r="F18">
        <v>133.15299999999999</v>
      </c>
      <c r="G18">
        <v>24.2</v>
      </c>
      <c r="H18">
        <v>99.5</v>
      </c>
      <c r="I18">
        <v>101.1</v>
      </c>
      <c r="J18">
        <v>10.52</v>
      </c>
      <c r="K18">
        <v>57.695</v>
      </c>
      <c r="L18">
        <v>0.01</v>
      </c>
      <c r="M18">
        <v>23.8</v>
      </c>
      <c r="N18">
        <v>15</v>
      </c>
      <c r="Q18">
        <v>55.13</v>
      </c>
      <c r="R18">
        <v>133.071</v>
      </c>
      <c r="S18">
        <v>89.999989999999997</v>
      </c>
      <c r="T18">
        <v>180</v>
      </c>
      <c r="U18">
        <v>99.9</v>
      </c>
      <c r="V18">
        <v>2.63</v>
      </c>
      <c r="W18">
        <v>0</v>
      </c>
      <c r="X18">
        <v>742.7</v>
      </c>
      <c r="Y18">
        <v>568.62</v>
      </c>
      <c r="Z18">
        <f t="shared" si="0"/>
        <v>435.54899999999998</v>
      </c>
    </row>
    <row r="19" spans="1:26" x14ac:dyDescent="0.3">
      <c r="A19" s="2">
        <v>45112</v>
      </c>
      <c r="B19" s="3">
        <v>0.42250000000000004</v>
      </c>
      <c r="C19">
        <v>0</v>
      </c>
      <c r="D19" t="s">
        <v>20</v>
      </c>
      <c r="E19">
        <v>18.600000000000001</v>
      </c>
      <c r="F19">
        <v>143.596</v>
      </c>
      <c r="G19">
        <v>24.7</v>
      </c>
      <c r="H19">
        <v>99.4</v>
      </c>
      <c r="I19">
        <v>101</v>
      </c>
      <c r="J19">
        <v>10.54</v>
      </c>
      <c r="K19">
        <v>62.220999999999997</v>
      </c>
      <c r="L19">
        <v>0.01</v>
      </c>
      <c r="M19">
        <v>24.3</v>
      </c>
      <c r="N19">
        <v>16</v>
      </c>
      <c r="Q19">
        <v>54.959000000000003</v>
      </c>
      <c r="R19">
        <v>142.89699999999999</v>
      </c>
      <c r="S19">
        <v>89.999989999999997</v>
      </c>
      <c r="T19">
        <v>180</v>
      </c>
      <c r="U19">
        <v>99.9</v>
      </c>
      <c r="V19">
        <v>2.54</v>
      </c>
      <c r="W19">
        <v>0</v>
      </c>
      <c r="X19">
        <v>742.7</v>
      </c>
      <c r="Y19">
        <v>568.62</v>
      </c>
      <c r="Z19">
        <f t="shared" si="0"/>
        <v>425.72300000000001</v>
      </c>
    </row>
    <row r="20" spans="1:26" x14ac:dyDescent="0.3">
      <c r="A20" s="2">
        <v>45112</v>
      </c>
      <c r="B20" s="3">
        <v>0.42261574074074071</v>
      </c>
      <c r="C20">
        <v>0</v>
      </c>
      <c r="D20" t="s">
        <v>20</v>
      </c>
      <c r="E20">
        <v>18.5</v>
      </c>
      <c r="F20">
        <v>153.036</v>
      </c>
      <c r="G20">
        <v>24.6</v>
      </c>
      <c r="H20">
        <v>99.3</v>
      </c>
      <c r="I20">
        <v>100.9</v>
      </c>
      <c r="J20">
        <v>10.52</v>
      </c>
      <c r="K20">
        <v>66.311999999999998</v>
      </c>
      <c r="L20">
        <v>0.01</v>
      </c>
      <c r="M20">
        <v>24.2</v>
      </c>
      <c r="N20">
        <v>16</v>
      </c>
      <c r="Q20">
        <v>54.936</v>
      </c>
      <c r="R20">
        <v>152.96899999999999</v>
      </c>
      <c r="S20">
        <v>89.999989999999997</v>
      </c>
      <c r="T20">
        <v>180</v>
      </c>
      <c r="U20">
        <v>99.9</v>
      </c>
      <c r="V20">
        <v>2.64</v>
      </c>
      <c r="W20">
        <v>0</v>
      </c>
      <c r="X20">
        <v>742.7</v>
      </c>
      <c r="Y20">
        <v>568.62</v>
      </c>
      <c r="Z20">
        <f t="shared" si="0"/>
        <v>415.65100000000001</v>
      </c>
    </row>
    <row r="21" spans="1:26" x14ac:dyDescent="0.3">
      <c r="A21" s="2">
        <v>45112</v>
      </c>
      <c r="B21" s="3">
        <v>0.42276620370370371</v>
      </c>
      <c r="C21">
        <v>0</v>
      </c>
      <c r="D21" t="s">
        <v>20</v>
      </c>
      <c r="E21">
        <v>18.5</v>
      </c>
      <c r="F21">
        <v>162.995</v>
      </c>
      <c r="G21">
        <v>24.5</v>
      </c>
      <c r="H21">
        <v>99.1</v>
      </c>
      <c r="I21">
        <v>100.7</v>
      </c>
      <c r="J21">
        <v>10.52</v>
      </c>
      <c r="K21">
        <v>70.628</v>
      </c>
      <c r="L21">
        <v>0.01</v>
      </c>
      <c r="M21">
        <v>24.1</v>
      </c>
      <c r="N21">
        <v>16</v>
      </c>
      <c r="Q21">
        <v>54.838999999999999</v>
      </c>
      <c r="R21">
        <v>162.86199999999999</v>
      </c>
      <c r="S21">
        <v>89.999989999999997</v>
      </c>
      <c r="T21">
        <v>180</v>
      </c>
      <c r="U21">
        <v>99.9</v>
      </c>
      <c r="V21">
        <v>2.64</v>
      </c>
      <c r="W21">
        <v>0</v>
      </c>
      <c r="X21">
        <v>742.7</v>
      </c>
      <c r="Y21">
        <v>568.62</v>
      </c>
      <c r="Z21">
        <f t="shared" si="0"/>
        <v>405.75800000000004</v>
      </c>
    </row>
    <row r="22" spans="1:26" x14ac:dyDescent="0.3">
      <c r="A22" s="2">
        <v>45112</v>
      </c>
      <c r="B22" s="3">
        <v>0.42825231481481479</v>
      </c>
      <c r="C22">
        <v>0</v>
      </c>
      <c r="D22" t="s">
        <v>20</v>
      </c>
      <c r="E22">
        <v>17.899999999999999</v>
      </c>
      <c r="F22">
        <v>173.02199999999999</v>
      </c>
      <c r="G22">
        <v>23.8</v>
      </c>
      <c r="H22">
        <v>99.3</v>
      </c>
      <c r="I22">
        <v>100.8</v>
      </c>
      <c r="J22">
        <v>10.55</v>
      </c>
      <c r="K22">
        <v>74.974000000000004</v>
      </c>
      <c r="L22">
        <v>0.01</v>
      </c>
      <c r="M22">
        <v>23.4</v>
      </c>
      <c r="N22">
        <v>15</v>
      </c>
      <c r="Q22">
        <v>54.73</v>
      </c>
      <c r="R22">
        <v>173.01599999999999</v>
      </c>
      <c r="S22">
        <v>89.999989999999997</v>
      </c>
      <c r="T22">
        <v>180</v>
      </c>
      <c r="U22">
        <v>99.9</v>
      </c>
      <c r="V22">
        <v>2.63</v>
      </c>
      <c r="W22">
        <v>0</v>
      </c>
      <c r="X22">
        <v>742.7</v>
      </c>
      <c r="Y22">
        <v>568.62</v>
      </c>
      <c r="Z22">
        <f t="shared" si="0"/>
        <v>395.60400000000004</v>
      </c>
    </row>
    <row r="23" spans="1:26" x14ac:dyDescent="0.3">
      <c r="A23" s="2">
        <v>45112</v>
      </c>
      <c r="B23" s="3">
        <v>0.42866898148148147</v>
      </c>
      <c r="C23">
        <v>0</v>
      </c>
      <c r="D23" t="s">
        <v>20</v>
      </c>
      <c r="E23">
        <v>18.3</v>
      </c>
      <c r="F23">
        <v>182.52699999999999</v>
      </c>
      <c r="G23">
        <v>24.4</v>
      </c>
      <c r="H23">
        <v>99</v>
      </c>
      <c r="I23">
        <v>100.6</v>
      </c>
      <c r="J23">
        <v>10.53</v>
      </c>
      <c r="K23">
        <v>79.093000000000004</v>
      </c>
      <c r="L23">
        <v>0.01</v>
      </c>
      <c r="M23">
        <v>24</v>
      </c>
      <c r="N23">
        <v>16</v>
      </c>
      <c r="Q23">
        <v>54.691000000000003</v>
      </c>
      <c r="R23">
        <v>183.005</v>
      </c>
      <c r="S23">
        <v>89.999989999999997</v>
      </c>
      <c r="T23">
        <v>180</v>
      </c>
      <c r="U23">
        <v>99.9</v>
      </c>
      <c r="V23">
        <v>2.63</v>
      </c>
      <c r="W23">
        <v>0</v>
      </c>
      <c r="X23">
        <v>742.7</v>
      </c>
      <c r="Y23">
        <v>568.62</v>
      </c>
      <c r="Z23">
        <f t="shared" si="0"/>
        <v>385.61500000000001</v>
      </c>
    </row>
    <row r="24" spans="1:26" x14ac:dyDescent="0.3">
      <c r="A24" s="2">
        <v>45112</v>
      </c>
      <c r="B24" s="3">
        <v>0.42886574074074074</v>
      </c>
      <c r="C24">
        <v>0</v>
      </c>
      <c r="D24" t="s">
        <v>20</v>
      </c>
      <c r="E24">
        <v>18.3</v>
      </c>
      <c r="F24">
        <v>192.239</v>
      </c>
      <c r="G24">
        <v>24.4</v>
      </c>
      <c r="H24">
        <v>98.7</v>
      </c>
      <c r="I24">
        <v>100.3</v>
      </c>
      <c r="J24">
        <v>10.51</v>
      </c>
      <c r="K24">
        <v>83.302999999999997</v>
      </c>
      <c r="L24">
        <v>0.01</v>
      </c>
      <c r="M24">
        <v>24</v>
      </c>
      <c r="N24">
        <v>16</v>
      </c>
      <c r="Q24">
        <v>54.603000000000002</v>
      </c>
      <c r="R24">
        <v>193.2</v>
      </c>
      <c r="S24">
        <v>89.999989999999997</v>
      </c>
      <c r="T24">
        <v>180</v>
      </c>
      <c r="U24">
        <v>99.9</v>
      </c>
      <c r="V24">
        <v>2.61</v>
      </c>
      <c r="W24">
        <v>0</v>
      </c>
      <c r="X24">
        <v>742.6</v>
      </c>
      <c r="Y24">
        <v>568.62</v>
      </c>
      <c r="Z24">
        <f t="shared" si="0"/>
        <v>375.42</v>
      </c>
    </row>
    <row r="25" spans="1:26" x14ac:dyDescent="0.3">
      <c r="A25" s="2">
        <v>45112</v>
      </c>
      <c r="B25" s="3">
        <v>0.42908564814814815</v>
      </c>
      <c r="C25">
        <v>0</v>
      </c>
      <c r="D25" t="s">
        <v>20</v>
      </c>
      <c r="E25">
        <v>18.600000000000001</v>
      </c>
      <c r="F25">
        <v>201.70699999999999</v>
      </c>
      <c r="G25">
        <v>24.9</v>
      </c>
      <c r="H25">
        <v>97.7</v>
      </c>
      <c r="I25">
        <v>99.3</v>
      </c>
      <c r="J25">
        <v>10.43</v>
      </c>
      <c r="K25">
        <v>87.406999999999996</v>
      </c>
      <c r="L25">
        <v>0.01</v>
      </c>
      <c r="M25">
        <v>24.5</v>
      </c>
      <c r="N25">
        <v>16</v>
      </c>
      <c r="Q25">
        <v>54.396000000000001</v>
      </c>
      <c r="R25">
        <v>202.749</v>
      </c>
      <c r="S25">
        <v>89.999989999999997</v>
      </c>
      <c r="T25">
        <v>180</v>
      </c>
      <c r="U25">
        <v>99.9</v>
      </c>
      <c r="V25">
        <v>2.6</v>
      </c>
      <c r="W25">
        <v>0</v>
      </c>
      <c r="X25">
        <v>742.7</v>
      </c>
      <c r="Y25">
        <v>568.62</v>
      </c>
      <c r="Z25">
        <f t="shared" si="0"/>
        <v>365.87099999999998</v>
      </c>
    </row>
    <row r="26" spans="1:26" x14ac:dyDescent="0.3">
      <c r="A26" s="2">
        <v>45112</v>
      </c>
      <c r="B26" s="3">
        <v>0.42936342592592597</v>
      </c>
      <c r="C26">
        <v>0</v>
      </c>
      <c r="D26" t="s">
        <v>20</v>
      </c>
      <c r="E26">
        <v>19.399999999999999</v>
      </c>
      <c r="F26">
        <v>213.02699999999999</v>
      </c>
      <c r="G26">
        <v>26.1</v>
      </c>
      <c r="H26">
        <v>95.8</v>
      </c>
      <c r="I26">
        <v>97.3</v>
      </c>
      <c r="J26">
        <v>10.25</v>
      </c>
      <c r="K26">
        <v>92.314999999999998</v>
      </c>
      <c r="L26">
        <v>0.01</v>
      </c>
      <c r="M26">
        <v>25.6</v>
      </c>
      <c r="N26">
        <v>17</v>
      </c>
      <c r="Q26">
        <v>54.134</v>
      </c>
      <c r="R26">
        <v>213.1</v>
      </c>
      <c r="S26">
        <v>89.999989999999997</v>
      </c>
      <c r="T26">
        <v>180</v>
      </c>
      <c r="U26">
        <v>99.9</v>
      </c>
      <c r="V26">
        <v>2.6</v>
      </c>
      <c r="W26">
        <v>0</v>
      </c>
      <c r="X26">
        <v>742.7</v>
      </c>
      <c r="Y26">
        <v>568.62</v>
      </c>
      <c r="Z26">
        <f t="shared" si="0"/>
        <v>355.52</v>
      </c>
    </row>
    <row r="27" spans="1:26" x14ac:dyDescent="0.3">
      <c r="A27" s="2">
        <v>45112</v>
      </c>
      <c r="B27" s="264">
        <v>0.42964120370370368</v>
      </c>
      <c r="C27">
        <v>0</v>
      </c>
      <c r="D27" t="s">
        <v>20</v>
      </c>
      <c r="E27">
        <v>21</v>
      </c>
      <c r="F27">
        <v>222.22200000000001</v>
      </c>
      <c r="G27">
        <v>28.4</v>
      </c>
      <c r="H27">
        <v>90.2</v>
      </c>
      <c r="I27">
        <v>91.7</v>
      </c>
      <c r="J27">
        <v>9.7100000000000009</v>
      </c>
      <c r="K27">
        <v>96.302999999999997</v>
      </c>
      <c r="L27">
        <v>0.01</v>
      </c>
      <c r="M27">
        <v>27.9</v>
      </c>
      <c r="N27">
        <v>18</v>
      </c>
      <c r="Q27">
        <v>53.695999999999998</v>
      </c>
      <c r="R27">
        <v>223.01499999999999</v>
      </c>
      <c r="S27">
        <v>89.999989999999997</v>
      </c>
      <c r="T27">
        <v>180</v>
      </c>
      <c r="U27">
        <v>99.9</v>
      </c>
      <c r="V27">
        <v>2.6</v>
      </c>
      <c r="W27">
        <v>0</v>
      </c>
      <c r="X27">
        <v>742.7</v>
      </c>
      <c r="Y27">
        <v>568.62</v>
      </c>
      <c r="Z27">
        <f t="shared" si="0"/>
        <v>345.60500000000002</v>
      </c>
    </row>
    <row r="28" spans="1:26" x14ac:dyDescent="0.3">
      <c r="A28" s="2">
        <v>45112</v>
      </c>
      <c r="B28" s="264">
        <v>0.42988425925925927</v>
      </c>
      <c r="C28">
        <v>0</v>
      </c>
      <c r="D28" t="s">
        <v>20</v>
      </c>
      <c r="E28">
        <v>22.1</v>
      </c>
      <c r="F28">
        <v>232.60300000000001</v>
      </c>
      <c r="G28">
        <v>30</v>
      </c>
      <c r="H28">
        <v>84.1</v>
      </c>
      <c r="I28">
        <v>85.5</v>
      </c>
      <c r="J28">
        <v>9.09</v>
      </c>
      <c r="K28">
        <v>100.80500000000001</v>
      </c>
      <c r="L28">
        <v>0.01</v>
      </c>
      <c r="M28">
        <v>29.5</v>
      </c>
      <c r="N28">
        <v>19</v>
      </c>
      <c r="Q28">
        <v>53.411000000000001</v>
      </c>
      <c r="R28">
        <v>232.916</v>
      </c>
      <c r="S28">
        <v>89.999989999999997</v>
      </c>
      <c r="T28">
        <v>180</v>
      </c>
      <c r="U28">
        <v>99.9</v>
      </c>
      <c r="V28">
        <v>2.59</v>
      </c>
      <c r="W28">
        <v>0</v>
      </c>
      <c r="X28">
        <v>742.7</v>
      </c>
      <c r="Y28">
        <v>568.62</v>
      </c>
      <c r="Z28">
        <f t="shared" si="0"/>
        <v>335.70400000000001</v>
      </c>
    </row>
    <row r="29" spans="1:26" x14ac:dyDescent="0.3">
      <c r="A29" s="2">
        <v>45112</v>
      </c>
      <c r="B29" s="264">
        <v>0.43010416666666668</v>
      </c>
      <c r="C29">
        <v>0</v>
      </c>
      <c r="D29" t="s">
        <v>20</v>
      </c>
      <c r="E29">
        <v>23.8</v>
      </c>
      <c r="F29">
        <v>242.376</v>
      </c>
      <c r="G29">
        <v>32.4</v>
      </c>
      <c r="H29">
        <v>74.7</v>
      </c>
      <c r="I29">
        <v>75.900000000000006</v>
      </c>
      <c r="J29">
        <v>8.1</v>
      </c>
      <c r="K29">
        <v>105.04300000000001</v>
      </c>
      <c r="L29">
        <v>0.01</v>
      </c>
      <c r="M29">
        <v>31.8</v>
      </c>
      <c r="N29">
        <v>21</v>
      </c>
      <c r="Q29">
        <v>53.125</v>
      </c>
      <c r="R29">
        <v>243.00200000000001</v>
      </c>
      <c r="S29">
        <v>89.999989999999997</v>
      </c>
      <c r="T29">
        <v>180</v>
      </c>
      <c r="U29">
        <v>99.9</v>
      </c>
      <c r="V29">
        <v>2.61</v>
      </c>
      <c r="W29">
        <v>0</v>
      </c>
      <c r="X29">
        <v>742.7</v>
      </c>
      <c r="Y29">
        <v>568.62</v>
      </c>
      <c r="Z29">
        <f t="shared" si="0"/>
        <v>325.61799999999999</v>
      </c>
    </row>
    <row r="30" spans="1:26" x14ac:dyDescent="0.3">
      <c r="A30" s="2">
        <v>45112</v>
      </c>
      <c r="B30" s="264">
        <v>0.43065972222222221</v>
      </c>
      <c r="C30">
        <v>0</v>
      </c>
      <c r="D30" t="s">
        <v>20</v>
      </c>
      <c r="E30">
        <v>25.9</v>
      </c>
      <c r="F30">
        <v>245.65</v>
      </c>
      <c r="G30">
        <v>35.299999999999997</v>
      </c>
      <c r="H30">
        <v>67.3</v>
      </c>
      <c r="I30">
        <v>68.3</v>
      </c>
      <c r="J30">
        <v>7.29</v>
      </c>
      <c r="K30">
        <v>106.462</v>
      </c>
      <c r="L30">
        <v>0.02</v>
      </c>
      <c r="M30">
        <v>34.700000000000003</v>
      </c>
      <c r="N30">
        <v>23</v>
      </c>
      <c r="Q30">
        <v>53.139000000000003</v>
      </c>
      <c r="R30">
        <v>245.62</v>
      </c>
      <c r="S30">
        <v>89.999989999999997</v>
      </c>
      <c r="T30">
        <v>180</v>
      </c>
      <c r="U30">
        <v>99.9</v>
      </c>
      <c r="V30">
        <v>2.56</v>
      </c>
      <c r="W30">
        <v>0</v>
      </c>
      <c r="X30">
        <v>742.7</v>
      </c>
      <c r="Y30">
        <v>568.62</v>
      </c>
      <c r="Z30">
        <f t="shared" si="0"/>
        <v>323</v>
      </c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5391-26B2-4599-928E-2AC08B375DBF}">
  <dimension ref="A1:AJ44"/>
  <sheetViews>
    <sheetView workbookViewId="0">
      <selection activeCell="Y1" sqref="Y1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3">
        <v>0.42048611111111112</v>
      </c>
      <c r="C2">
        <v>0</v>
      </c>
      <c r="D2" t="s">
        <v>20</v>
      </c>
      <c r="E2">
        <v>39.1</v>
      </c>
      <c r="F2">
        <v>0.89900000000000002</v>
      </c>
      <c r="G2">
        <v>38</v>
      </c>
      <c r="H2">
        <v>133.5</v>
      </c>
      <c r="I2">
        <v>135.6</v>
      </c>
      <c r="J2">
        <v>10.77</v>
      </c>
      <c r="K2">
        <v>0.38900000000000001</v>
      </c>
      <c r="L2">
        <v>0.02</v>
      </c>
      <c r="M2">
        <v>38.1</v>
      </c>
      <c r="N2">
        <v>25</v>
      </c>
      <c r="O2">
        <v>9.7899999999999991</v>
      </c>
      <c r="P2">
        <v>-171.5</v>
      </c>
      <c r="Q2">
        <v>79.400999999999996</v>
      </c>
      <c r="R2">
        <v>0.97399999999999998</v>
      </c>
      <c r="S2">
        <v>89.999989999999997</v>
      </c>
      <c r="T2">
        <v>180</v>
      </c>
      <c r="U2">
        <v>99.9</v>
      </c>
      <c r="V2">
        <v>2.72</v>
      </c>
      <c r="W2">
        <v>0</v>
      </c>
      <c r="X2">
        <v>742.5</v>
      </c>
      <c r="Y2">
        <v>579.49</v>
      </c>
      <c r="Z2">
        <f>Y2-R2</f>
        <v>578.51599999999996</v>
      </c>
      <c r="AA2">
        <v>527.87599999999998</v>
      </c>
    </row>
    <row r="3" spans="1:36" x14ac:dyDescent="0.3">
      <c r="A3" s="2">
        <v>45125</v>
      </c>
      <c r="B3" s="3">
        <v>0.42085648148148147</v>
      </c>
      <c r="C3">
        <v>0</v>
      </c>
      <c r="D3" t="s">
        <v>20</v>
      </c>
      <c r="E3">
        <v>28.2</v>
      </c>
      <c r="F3">
        <v>4.024</v>
      </c>
      <c r="G3">
        <v>28.8</v>
      </c>
      <c r="H3">
        <v>108.1</v>
      </c>
      <c r="I3">
        <v>109.8</v>
      </c>
      <c r="J3">
        <v>9.09</v>
      </c>
      <c r="K3">
        <v>1.74</v>
      </c>
      <c r="L3">
        <v>0.01</v>
      </c>
      <c r="M3">
        <v>28.7</v>
      </c>
      <c r="N3">
        <v>19</v>
      </c>
      <c r="O3">
        <v>9.07</v>
      </c>
      <c r="P3">
        <v>-130.19999999999999</v>
      </c>
      <c r="Q3">
        <v>75.275999999999996</v>
      </c>
      <c r="R3">
        <v>4.1269999999999998</v>
      </c>
      <c r="S3">
        <v>89.999989999999997</v>
      </c>
      <c r="T3">
        <v>180</v>
      </c>
      <c r="U3">
        <v>99.9</v>
      </c>
      <c r="V3">
        <v>2.72</v>
      </c>
      <c r="W3">
        <v>0</v>
      </c>
      <c r="X3">
        <v>742.6</v>
      </c>
      <c r="Y3">
        <v>579.49</v>
      </c>
      <c r="Z3">
        <f t="shared" ref="Z3:Z30" si="0">Y3-R3</f>
        <v>575.36300000000006</v>
      </c>
    </row>
    <row r="4" spans="1:36" x14ac:dyDescent="0.3">
      <c r="A4" s="2">
        <v>45125</v>
      </c>
      <c r="B4" s="3">
        <v>0.42098379629629629</v>
      </c>
      <c r="C4">
        <v>0</v>
      </c>
      <c r="D4" t="s">
        <v>20</v>
      </c>
      <c r="E4">
        <v>28.1</v>
      </c>
      <c r="F4">
        <v>7.1429999999999998</v>
      </c>
      <c r="G4">
        <v>28.7</v>
      </c>
      <c r="H4">
        <v>107.2</v>
      </c>
      <c r="I4">
        <v>108.9</v>
      </c>
      <c r="J4">
        <v>9.02</v>
      </c>
      <c r="K4">
        <v>3.0880000000000001</v>
      </c>
      <c r="L4">
        <v>0.01</v>
      </c>
      <c r="M4">
        <v>28.6</v>
      </c>
      <c r="N4">
        <v>19</v>
      </c>
      <c r="O4">
        <v>8.94</v>
      </c>
      <c r="P4">
        <v>-123.1</v>
      </c>
      <c r="Q4">
        <v>75.25</v>
      </c>
      <c r="R4">
        <v>7.1420000000000003</v>
      </c>
      <c r="S4">
        <v>89.999989999999997</v>
      </c>
      <c r="T4">
        <v>180</v>
      </c>
      <c r="U4">
        <v>99.9</v>
      </c>
      <c r="V4">
        <v>2.72</v>
      </c>
      <c r="W4">
        <v>0</v>
      </c>
      <c r="X4">
        <v>742.6</v>
      </c>
      <c r="Y4">
        <v>579.49</v>
      </c>
      <c r="Z4">
        <f t="shared" si="0"/>
        <v>572.34799999999996</v>
      </c>
    </row>
    <row r="5" spans="1:36" x14ac:dyDescent="0.3">
      <c r="A5" s="2">
        <v>45125</v>
      </c>
      <c r="B5" s="3">
        <v>0.4213425925925926</v>
      </c>
      <c r="C5">
        <v>0</v>
      </c>
      <c r="D5" t="s">
        <v>20</v>
      </c>
      <c r="E5">
        <v>18.899999999999999</v>
      </c>
      <c r="F5">
        <v>17.329000000000001</v>
      </c>
      <c r="G5">
        <v>23.1</v>
      </c>
      <c r="H5">
        <v>95.3</v>
      </c>
      <c r="I5">
        <v>96.8</v>
      </c>
      <c r="J5">
        <v>9.41</v>
      </c>
      <c r="K5">
        <v>7.5049999999999999</v>
      </c>
      <c r="L5">
        <v>0.01</v>
      </c>
      <c r="M5">
        <v>22.8</v>
      </c>
      <c r="N5">
        <v>15</v>
      </c>
      <c r="O5">
        <v>8.27</v>
      </c>
      <c r="P5">
        <v>-83.8</v>
      </c>
      <c r="Q5">
        <v>60.703000000000003</v>
      </c>
      <c r="R5">
        <v>16.939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742.7</v>
      </c>
      <c r="Y5">
        <v>579.49</v>
      </c>
      <c r="Z5">
        <f t="shared" si="0"/>
        <v>562.55100000000004</v>
      </c>
    </row>
    <row r="6" spans="1:36" x14ac:dyDescent="0.3">
      <c r="A6" s="2">
        <v>45125</v>
      </c>
      <c r="B6" s="3">
        <v>0.42145833333333332</v>
      </c>
      <c r="C6">
        <v>0</v>
      </c>
      <c r="D6" t="s">
        <v>20</v>
      </c>
      <c r="E6">
        <v>17.899999999999999</v>
      </c>
      <c r="F6">
        <v>27.552</v>
      </c>
      <c r="G6">
        <v>22.1</v>
      </c>
      <c r="H6">
        <v>96.8</v>
      </c>
      <c r="I6">
        <v>98.3</v>
      </c>
      <c r="J6">
        <v>9.6300000000000008</v>
      </c>
      <c r="K6">
        <v>11.933</v>
      </c>
      <c r="L6">
        <v>0.01</v>
      </c>
      <c r="M6">
        <v>21.8</v>
      </c>
      <c r="N6">
        <v>14</v>
      </c>
      <c r="O6">
        <v>8.0399999999999991</v>
      </c>
      <c r="P6">
        <v>-71.3</v>
      </c>
      <c r="Q6">
        <v>60.116999999999997</v>
      </c>
      <c r="R6">
        <v>27.675999999999998</v>
      </c>
      <c r="S6">
        <v>89.999989999999997</v>
      </c>
      <c r="T6">
        <v>180</v>
      </c>
      <c r="U6">
        <v>99.9</v>
      </c>
      <c r="V6">
        <v>2.72</v>
      </c>
      <c r="W6">
        <v>0</v>
      </c>
      <c r="X6">
        <v>742.6</v>
      </c>
      <c r="Y6">
        <v>579.49</v>
      </c>
      <c r="Z6">
        <f t="shared" si="0"/>
        <v>551.81399999999996</v>
      </c>
    </row>
    <row r="7" spans="1:36" x14ac:dyDescent="0.3">
      <c r="A7" s="2">
        <v>45125</v>
      </c>
      <c r="B7" s="3">
        <v>0.42168981481481477</v>
      </c>
      <c r="C7">
        <v>0</v>
      </c>
      <c r="D7" t="s">
        <v>20</v>
      </c>
      <c r="E7">
        <v>17.399999999999999</v>
      </c>
      <c r="F7">
        <v>36.512999999999998</v>
      </c>
      <c r="G7">
        <v>21.7</v>
      </c>
      <c r="H7">
        <v>98.7</v>
      </c>
      <c r="I7">
        <v>100.3</v>
      </c>
      <c r="J7">
        <v>9.91</v>
      </c>
      <c r="K7">
        <v>15.815</v>
      </c>
      <c r="L7">
        <v>0.01</v>
      </c>
      <c r="M7">
        <v>21.4</v>
      </c>
      <c r="N7">
        <v>14</v>
      </c>
      <c r="O7">
        <v>7.96</v>
      </c>
      <c r="P7">
        <v>-66.8</v>
      </c>
      <c r="Q7">
        <v>59.363999999999997</v>
      </c>
      <c r="R7">
        <v>37.131999999999998</v>
      </c>
      <c r="S7">
        <v>89.999989999999997</v>
      </c>
      <c r="T7">
        <v>180</v>
      </c>
      <c r="U7">
        <v>99.9</v>
      </c>
      <c r="V7">
        <v>2.72</v>
      </c>
      <c r="W7">
        <v>0</v>
      </c>
      <c r="X7">
        <v>742.6</v>
      </c>
      <c r="Y7">
        <v>579.49</v>
      </c>
      <c r="Z7">
        <f t="shared" si="0"/>
        <v>542.35800000000006</v>
      </c>
    </row>
    <row r="8" spans="1:36" x14ac:dyDescent="0.3">
      <c r="A8" s="2">
        <v>45125</v>
      </c>
      <c r="B8" s="3">
        <v>0.42190972222222217</v>
      </c>
      <c r="C8">
        <v>0</v>
      </c>
      <c r="D8" t="s">
        <v>20</v>
      </c>
      <c r="E8">
        <v>16.8</v>
      </c>
      <c r="F8">
        <v>46.488</v>
      </c>
      <c r="G8">
        <v>21.2</v>
      </c>
      <c r="H8">
        <v>99</v>
      </c>
      <c r="I8">
        <v>100.6</v>
      </c>
      <c r="J8">
        <v>10.01</v>
      </c>
      <c r="K8">
        <v>20.135999999999999</v>
      </c>
      <c r="L8">
        <v>0.01</v>
      </c>
      <c r="M8">
        <v>20.9</v>
      </c>
      <c r="N8">
        <v>14</v>
      </c>
      <c r="O8">
        <v>7.78</v>
      </c>
      <c r="P8">
        <v>-56.8</v>
      </c>
      <c r="Q8">
        <v>58.768999999999998</v>
      </c>
      <c r="R8">
        <v>47.052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742.6</v>
      </c>
      <c r="Y8">
        <v>579.49</v>
      </c>
      <c r="Z8">
        <f t="shared" si="0"/>
        <v>532.43799999999999</v>
      </c>
    </row>
    <row r="9" spans="1:36" x14ac:dyDescent="0.3">
      <c r="A9" s="2">
        <v>45125</v>
      </c>
      <c r="B9" s="3">
        <v>0.42221064814814818</v>
      </c>
      <c r="C9">
        <v>0</v>
      </c>
      <c r="D9" t="s">
        <v>20</v>
      </c>
      <c r="E9">
        <v>16.8</v>
      </c>
      <c r="F9">
        <v>57.405999999999999</v>
      </c>
      <c r="G9">
        <v>21.2</v>
      </c>
      <c r="H9">
        <v>100.8</v>
      </c>
      <c r="I9">
        <v>102.4</v>
      </c>
      <c r="J9">
        <v>10.23</v>
      </c>
      <c r="K9">
        <v>24.866</v>
      </c>
      <c r="L9">
        <v>0.01</v>
      </c>
      <c r="M9">
        <v>20.9</v>
      </c>
      <c r="N9">
        <v>14</v>
      </c>
      <c r="O9">
        <v>7.66</v>
      </c>
      <c r="P9">
        <v>-50.5</v>
      </c>
      <c r="Q9">
        <v>58.515999999999998</v>
      </c>
      <c r="R9">
        <v>57.341000000000001</v>
      </c>
      <c r="S9">
        <v>89.999989999999997</v>
      </c>
      <c r="T9">
        <v>180</v>
      </c>
      <c r="U9">
        <v>99.9</v>
      </c>
      <c r="V9">
        <v>2.72</v>
      </c>
      <c r="W9">
        <v>0</v>
      </c>
      <c r="X9">
        <v>742.7</v>
      </c>
      <c r="Y9">
        <v>579.49</v>
      </c>
      <c r="Z9">
        <f t="shared" si="0"/>
        <v>522.149</v>
      </c>
    </row>
    <row r="10" spans="1:36" x14ac:dyDescent="0.3">
      <c r="A10" s="2">
        <v>45125</v>
      </c>
      <c r="B10" s="3">
        <v>0.4223263888888889</v>
      </c>
      <c r="C10">
        <v>0</v>
      </c>
      <c r="D10" t="s">
        <v>20</v>
      </c>
      <c r="E10">
        <v>16.899999999999999</v>
      </c>
      <c r="F10">
        <v>67.242000000000004</v>
      </c>
      <c r="G10">
        <v>21.4</v>
      </c>
      <c r="H10">
        <v>100.7</v>
      </c>
      <c r="I10">
        <v>102.3</v>
      </c>
      <c r="J10">
        <v>10.24</v>
      </c>
      <c r="K10">
        <v>29.126999999999999</v>
      </c>
      <c r="L10">
        <v>0.01</v>
      </c>
      <c r="M10">
        <v>21.1</v>
      </c>
      <c r="N10">
        <v>14</v>
      </c>
      <c r="O10">
        <v>7.51</v>
      </c>
      <c r="P10">
        <v>-42.3</v>
      </c>
      <c r="Q10">
        <v>58.301000000000002</v>
      </c>
      <c r="R10">
        <v>66.884</v>
      </c>
      <c r="S10">
        <v>89.999989999999997</v>
      </c>
      <c r="T10">
        <v>180</v>
      </c>
      <c r="U10">
        <v>99.9</v>
      </c>
      <c r="V10">
        <v>2.71</v>
      </c>
      <c r="W10">
        <v>0</v>
      </c>
      <c r="X10">
        <v>742.6</v>
      </c>
      <c r="Y10">
        <v>579.49</v>
      </c>
      <c r="Z10">
        <f t="shared" si="0"/>
        <v>512.60599999999999</v>
      </c>
    </row>
    <row r="11" spans="1:36" x14ac:dyDescent="0.3">
      <c r="A11" s="2">
        <v>45125</v>
      </c>
      <c r="B11" s="3">
        <v>0.42246527777777776</v>
      </c>
      <c r="C11">
        <v>0</v>
      </c>
      <c r="D11" t="s">
        <v>20</v>
      </c>
      <c r="E11">
        <v>17.399999999999999</v>
      </c>
      <c r="F11">
        <v>76.891000000000005</v>
      </c>
      <c r="G11">
        <v>22.1</v>
      </c>
      <c r="H11">
        <v>100.3</v>
      </c>
      <c r="I11">
        <v>101.9</v>
      </c>
      <c r="J11">
        <v>10.23</v>
      </c>
      <c r="K11">
        <v>33.308</v>
      </c>
      <c r="L11">
        <v>0.01</v>
      </c>
      <c r="M11">
        <v>21.8</v>
      </c>
      <c r="N11">
        <v>14</v>
      </c>
      <c r="O11">
        <v>7.48</v>
      </c>
      <c r="P11">
        <v>-40.799999999999997</v>
      </c>
      <c r="Q11">
        <v>58.082999999999998</v>
      </c>
      <c r="R11">
        <v>77.045000000000002</v>
      </c>
      <c r="S11">
        <v>89.999989999999997</v>
      </c>
      <c r="T11">
        <v>180</v>
      </c>
      <c r="U11">
        <v>99.9</v>
      </c>
      <c r="V11">
        <v>2.71</v>
      </c>
      <c r="W11">
        <v>0</v>
      </c>
      <c r="X11">
        <v>742.7</v>
      </c>
      <c r="Y11">
        <v>579.49</v>
      </c>
      <c r="Z11">
        <f t="shared" si="0"/>
        <v>502.44499999999999</v>
      </c>
    </row>
    <row r="12" spans="1:36" x14ac:dyDescent="0.3">
      <c r="A12" s="2">
        <v>45125</v>
      </c>
      <c r="B12" s="3">
        <v>0.42274305555555558</v>
      </c>
      <c r="C12">
        <v>0</v>
      </c>
      <c r="D12" t="s">
        <v>20</v>
      </c>
      <c r="E12">
        <v>16.899999999999999</v>
      </c>
      <c r="F12">
        <v>87.006</v>
      </c>
      <c r="G12">
        <v>21.6</v>
      </c>
      <c r="H12">
        <v>100.3</v>
      </c>
      <c r="I12">
        <v>101.9</v>
      </c>
      <c r="J12">
        <v>10.27</v>
      </c>
      <c r="K12">
        <v>37.691000000000003</v>
      </c>
      <c r="L12">
        <v>0.01</v>
      </c>
      <c r="M12">
        <v>21.2</v>
      </c>
      <c r="N12">
        <v>14</v>
      </c>
      <c r="O12">
        <v>7.39</v>
      </c>
      <c r="P12">
        <v>-35.799999999999997</v>
      </c>
      <c r="Q12">
        <v>57.747999999999998</v>
      </c>
      <c r="R12">
        <v>86.882000000000005</v>
      </c>
      <c r="S12">
        <v>89.999989999999997</v>
      </c>
      <c r="T12">
        <v>180</v>
      </c>
      <c r="U12">
        <v>99.9</v>
      </c>
      <c r="V12">
        <v>2.71</v>
      </c>
      <c r="W12">
        <v>0</v>
      </c>
      <c r="X12">
        <v>742.6</v>
      </c>
      <c r="Y12">
        <v>579.49</v>
      </c>
      <c r="Z12">
        <f t="shared" si="0"/>
        <v>492.608</v>
      </c>
    </row>
    <row r="13" spans="1:36" x14ac:dyDescent="0.3">
      <c r="A13" s="2">
        <v>45125</v>
      </c>
      <c r="B13" s="3">
        <v>0.42296296296296299</v>
      </c>
      <c r="C13">
        <v>0</v>
      </c>
      <c r="D13" t="s">
        <v>20</v>
      </c>
      <c r="E13">
        <v>17.8</v>
      </c>
      <c r="F13">
        <v>96.58</v>
      </c>
      <c r="G13">
        <v>22.7</v>
      </c>
      <c r="H13">
        <v>100.2</v>
      </c>
      <c r="I13">
        <v>101.8</v>
      </c>
      <c r="J13">
        <v>10.29</v>
      </c>
      <c r="K13">
        <v>41.838999999999999</v>
      </c>
      <c r="L13">
        <v>0.01</v>
      </c>
      <c r="M13">
        <v>22.4</v>
      </c>
      <c r="N13">
        <v>15</v>
      </c>
      <c r="O13">
        <v>7.34</v>
      </c>
      <c r="P13">
        <v>-33.200000000000003</v>
      </c>
      <c r="Q13">
        <v>57.548000000000002</v>
      </c>
      <c r="R13">
        <v>96.91</v>
      </c>
      <c r="S13">
        <v>89.999989999999997</v>
      </c>
      <c r="T13">
        <v>180</v>
      </c>
      <c r="U13">
        <v>99.9</v>
      </c>
      <c r="V13">
        <v>2.68</v>
      </c>
      <c r="W13">
        <v>0</v>
      </c>
      <c r="X13">
        <v>742.6</v>
      </c>
      <c r="Y13">
        <v>579.49</v>
      </c>
      <c r="Z13">
        <f t="shared" si="0"/>
        <v>482.58000000000004</v>
      </c>
    </row>
    <row r="14" spans="1:36" x14ac:dyDescent="0.3">
      <c r="A14" s="2">
        <v>45125</v>
      </c>
      <c r="B14" s="3">
        <v>0.42312499999999997</v>
      </c>
      <c r="C14">
        <v>0</v>
      </c>
      <c r="D14" t="s">
        <v>20</v>
      </c>
      <c r="E14">
        <v>17.899999999999999</v>
      </c>
      <c r="F14">
        <v>106.492</v>
      </c>
      <c r="G14">
        <v>22.9</v>
      </c>
      <c r="H14">
        <v>99.6</v>
      </c>
      <c r="I14">
        <v>101.1</v>
      </c>
      <c r="J14">
        <v>10.24</v>
      </c>
      <c r="K14">
        <v>46.134</v>
      </c>
      <c r="L14">
        <v>0.01</v>
      </c>
      <c r="M14">
        <v>22.6</v>
      </c>
      <c r="N14">
        <v>15</v>
      </c>
      <c r="O14">
        <v>7.3</v>
      </c>
      <c r="P14">
        <v>-30.9</v>
      </c>
      <c r="Q14">
        <v>57.363999999999997</v>
      </c>
      <c r="R14">
        <v>107.092</v>
      </c>
      <c r="S14">
        <v>89.999989999999997</v>
      </c>
      <c r="T14">
        <v>180</v>
      </c>
      <c r="U14">
        <v>99.9</v>
      </c>
      <c r="V14">
        <v>2.68</v>
      </c>
      <c r="W14">
        <v>0</v>
      </c>
      <c r="X14">
        <v>742.6</v>
      </c>
      <c r="Y14">
        <v>579.49</v>
      </c>
      <c r="Z14">
        <f t="shared" si="0"/>
        <v>472.39800000000002</v>
      </c>
    </row>
    <row r="15" spans="1:36" x14ac:dyDescent="0.3">
      <c r="A15" s="2">
        <v>45125</v>
      </c>
      <c r="B15" s="3">
        <v>0.42342592592592593</v>
      </c>
      <c r="C15">
        <v>0</v>
      </c>
      <c r="D15" t="s">
        <v>20</v>
      </c>
      <c r="E15">
        <v>18.399999999999999</v>
      </c>
      <c r="F15">
        <v>115.42400000000001</v>
      </c>
      <c r="G15">
        <v>23.7</v>
      </c>
      <c r="H15">
        <v>98.2</v>
      </c>
      <c r="I15">
        <v>99.7</v>
      </c>
      <c r="J15">
        <v>10.130000000000001</v>
      </c>
      <c r="K15">
        <v>50.005000000000003</v>
      </c>
      <c r="L15">
        <v>0.01</v>
      </c>
      <c r="M15">
        <v>23.3</v>
      </c>
      <c r="N15">
        <v>15</v>
      </c>
      <c r="O15">
        <v>7.23</v>
      </c>
      <c r="P15">
        <v>-27.1</v>
      </c>
      <c r="Q15">
        <v>57.082999999999998</v>
      </c>
      <c r="R15">
        <v>116.878</v>
      </c>
      <c r="S15">
        <v>89.999989999999997</v>
      </c>
      <c r="T15">
        <v>180</v>
      </c>
      <c r="U15">
        <v>99.9</v>
      </c>
      <c r="V15">
        <v>2.72</v>
      </c>
      <c r="W15">
        <v>0</v>
      </c>
      <c r="X15">
        <v>742.7</v>
      </c>
      <c r="Y15">
        <v>579.49</v>
      </c>
      <c r="Z15">
        <f t="shared" si="0"/>
        <v>462.61200000000002</v>
      </c>
    </row>
    <row r="16" spans="1:36" x14ac:dyDescent="0.3">
      <c r="A16" s="2">
        <v>45125</v>
      </c>
      <c r="B16" s="3">
        <v>0.42359953703703707</v>
      </c>
      <c r="C16">
        <v>0</v>
      </c>
      <c r="D16" t="s">
        <v>20</v>
      </c>
      <c r="E16">
        <v>18.399999999999999</v>
      </c>
      <c r="F16">
        <v>126.589</v>
      </c>
      <c r="G16">
        <v>23.8</v>
      </c>
      <c r="H16">
        <v>98</v>
      </c>
      <c r="I16">
        <v>99.5</v>
      </c>
      <c r="J16">
        <v>10.130000000000001</v>
      </c>
      <c r="K16">
        <v>54.843000000000004</v>
      </c>
      <c r="L16">
        <v>0.01</v>
      </c>
      <c r="M16">
        <v>23.4</v>
      </c>
      <c r="N16">
        <v>15</v>
      </c>
      <c r="O16">
        <v>7.2</v>
      </c>
      <c r="P16">
        <v>-25.7</v>
      </c>
      <c r="Q16">
        <v>56.893999999999998</v>
      </c>
      <c r="R16">
        <v>127.093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742.5</v>
      </c>
      <c r="Y16">
        <v>579.49</v>
      </c>
      <c r="Z16">
        <f t="shared" si="0"/>
        <v>452.39699999999999</v>
      </c>
    </row>
    <row r="17" spans="1:26" x14ac:dyDescent="0.3">
      <c r="A17" s="2">
        <v>45125</v>
      </c>
      <c r="B17" s="3">
        <v>0.42381944444444447</v>
      </c>
      <c r="C17">
        <v>0</v>
      </c>
      <c r="D17" t="s">
        <v>20</v>
      </c>
      <c r="E17">
        <v>18.7</v>
      </c>
      <c r="F17">
        <v>137.87</v>
      </c>
      <c r="G17">
        <v>24.3</v>
      </c>
      <c r="H17">
        <v>96.8</v>
      </c>
      <c r="I17">
        <v>98.3</v>
      </c>
      <c r="J17">
        <v>10.07</v>
      </c>
      <c r="K17">
        <v>59.732999999999997</v>
      </c>
      <c r="L17">
        <v>0.01</v>
      </c>
      <c r="M17">
        <v>23.9</v>
      </c>
      <c r="N17">
        <v>16</v>
      </c>
      <c r="O17">
        <v>7.14</v>
      </c>
      <c r="P17">
        <v>-22</v>
      </c>
      <c r="Q17">
        <v>56.372</v>
      </c>
      <c r="R17">
        <v>137.529</v>
      </c>
      <c r="S17">
        <v>89.999989999999997</v>
      </c>
      <c r="T17">
        <v>180</v>
      </c>
      <c r="U17">
        <v>99.9</v>
      </c>
      <c r="V17">
        <v>2.71</v>
      </c>
      <c r="W17">
        <v>0</v>
      </c>
      <c r="X17">
        <v>742.6</v>
      </c>
      <c r="Y17">
        <v>579.49</v>
      </c>
      <c r="Z17">
        <f t="shared" si="0"/>
        <v>441.96100000000001</v>
      </c>
    </row>
    <row r="18" spans="1:26" x14ac:dyDescent="0.3">
      <c r="A18" s="2">
        <v>45125</v>
      </c>
      <c r="B18" s="3">
        <v>0.42402777777777773</v>
      </c>
      <c r="C18">
        <v>0</v>
      </c>
      <c r="D18" t="s">
        <v>20</v>
      </c>
      <c r="E18">
        <v>18.7</v>
      </c>
      <c r="F18">
        <v>146.82499999999999</v>
      </c>
      <c r="G18">
        <v>24.5</v>
      </c>
      <c r="H18">
        <v>96.8</v>
      </c>
      <c r="I18">
        <v>98.3</v>
      </c>
      <c r="J18">
        <v>10.1</v>
      </c>
      <c r="K18">
        <v>63.613999999999997</v>
      </c>
      <c r="L18">
        <v>0.01</v>
      </c>
      <c r="M18">
        <v>24.1</v>
      </c>
      <c r="N18">
        <v>16</v>
      </c>
      <c r="O18">
        <v>7.11</v>
      </c>
      <c r="P18">
        <v>-20.5</v>
      </c>
      <c r="Q18">
        <v>56.197000000000003</v>
      </c>
      <c r="R18">
        <v>147.6</v>
      </c>
      <c r="S18">
        <v>89.999989999999997</v>
      </c>
      <c r="T18">
        <v>180</v>
      </c>
      <c r="U18">
        <v>99.9</v>
      </c>
      <c r="V18">
        <v>2.72</v>
      </c>
      <c r="W18">
        <v>0</v>
      </c>
      <c r="X18">
        <v>742.7</v>
      </c>
      <c r="Y18">
        <v>579.49</v>
      </c>
      <c r="Z18">
        <f t="shared" si="0"/>
        <v>431.89</v>
      </c>
    </row>
    <row r="19" spans="1:26" x14ac:dyDescent="0.3">
      <c r="A19" s="2">
        <v>45125</v>
      </c>
      <c r="B19" s="3">
        <v>0.42423611111111109</v>
      </c>
      <c r="C19">
        <v>0</v>
      </c>
      <c r="D19" t="s">
        <v>20</v>
      </c>
      <c r="E19">
        <v>18.7</v>
      </c>
      <c r="F19">
        <v>156.108</v>
      </c>
      <c r="G19">
        <v>24.5</v>
      </c>
      <c r="H19">
        <v>96.4</v>
      </c>
      <c r="I19">
        <v>97.9</v>
      </c>
      <c r="J19">
        <v>10.09</v>
      </c>
      <c r="K19">
        <v>67.638000000000005</v>
      </c>
      <c r="L19">
        <v>0.01</v>
      </c>
      <c r="M19">
        <v>24.1</v>
      </c>
      <c r="N19">
        <v>16</v>
      </c>
      <c r="O19">
        <v>7.08</v>
      </c>
      <c r="P19">
        <v>-19</v>
      </c>
      <c r="Q19">
        <v>55.918999999999997</v>
      </c>
      <c r="R19">
        <v>157.16200000000001</v>
      </c>
      <c r="S19">
        <v>89.999989999999997</v>
      </c>
      <c r="T19">
        <v>180</v>
      </c>
      <c r="U19">
        <v>99.9</v>
      </c>
      <c r="V19">
        <v>2.72</v>
      </c>
      <c r="W19">
        <v>0</v>
      </c>
      <c r="X19">
        <v>742.6</v>
      </c>
      <c r="Y19">
        <v>579.49</v>
      </c>
      <c r="Z19">
        <f t="shared" si="0"/>
        <v>422.32799999999997</v>
      </c>
    </row>
    <row r="20" spans="1:26" x14ac:dyDescent="0.3">
      <c r="A20" s="2">
        <v>45125</v>
      </c>
      <c r="B20" s="3">
        <v>0.424375</v>
      </c>
      <c r="C20">
        <v>0</v>
      </c>
      <c r="D20" t="s">
        <v>20</v>
      </c>
      <c r="E20">
        <v>18.7</v>
      </c>
      <c r="F20">
        <v>167.072</v>
      </c>
      <c r="G20">
        <v>24.6</v>
      </c>
      <c r="H20">
        <v>95.9</v>
      </c>
      <c r="I20">
        <v>97.5</v>
      </c>
      <c r="J20">
        <v>10.07</v>
      </c>
      <c r="K20">
        <v>72.39</v>
      </c>
      <c r="L20">
        <v>0.01</v>
      </c>
      <c r="M20">
        <v>24.2</v>
      </c>
      <c r="N20">
        <v>16</v>
      </c>
      <c r="O20">
        <v>7.05</v>
      </c>
      <c r="P20">
        <v>-17.600000000000001</v>
      </c>
      <c r="Q20">
        <v>55.722000000000001</v>
      </c>
      <c r="R20">
        <v>166.62799999999999</v>
      </c>
      <c r="S20">
        <v>89.999989999999997</v>
      </c>
      <c r="T20">
        <v>180</v>
      </c>
      <c r="U20">
        <v>99.9</v>
      </c>
      <c r="V20">
        <v>2.72</v>
      </c>
      <c r="W20">
        <v>0</v>
      </c>
      <c r="X20">
        <v>742.6</v>
      </c>
      <c r="Y20">
        <v>579.49</v>
      </c>
      <c r="Z20">
        <f t="shared" si="0"/>
        <v>412.86200000000002</v>
      </c>
    </row>
    <row r="21" spans="1:26" x14ac:dyDescent="0.3">
      <c r="A21" s="2">
        <v>45125</v>
      </c>
      <c r="B21" s="3">
        <v>0.42457175925925927</v>
      </c>
      <c r="C21">
        <v>0</v>
      </c>
      <c r="D21" t="s">
        <v>20</v>
      </c>
      <c r="E21">
        <v>18.7</v>
      </c>
      <c r="F21">
        <v>174.95</v>
      </c>
      <c r="G21">
        <v>24.7</v>
      </c>
      <c r="H21">
        <v>96.4</v>
      </c>
      <c r="I21">
        <v>97.9</v>
      </c>
      <c r="J21">
        <v>10.14</v>
      </c>
      <c r="K21">
        <v>75.805000000000007</v>
      </c>
      <c r="L21">
        <v>0.01</v>
      </c>
      <c r="M21">
        <v>24.3</v>
      </c>
      <c r="N21">
        <v>16</v>
      </c>
      <c r="O21">
        <v>7.02</v>
      </c>
      <c r="P21">
        <v>-16.100000000000001</v>
      </c>
      <c r="Q21">
        <v>55.524999999999999</v>
      </c>
      <c r="R21">
        <v>176.43</v>
      </c>
      <c r="S21">
        <v>89.999989999999997</v>
      </c>
      <c r="T21">
        <v>180</v>
      </c>
      <c r="U21">
        <v>99.9</v>
      </c>
      <c r="V21">
        <v>2.72</v>
      </c>
      <c r="W21">
        <v>0</v>
      </c>
      <c r="X21">
        <v>742.7</v>
      </c>
      <c r="Y21">
        <v>579.49</v>
      </c>
      <c r="Z21">
        <f t="shared" si="0"/>
        <v>403.06</v>
      </c>
    </row>
    <row r="22" spans="1:26" x14ac:dyDescent="0.3">
      <c r="A22" s="2">
        <v>45125</v>
      </c>
      <c r="B22" s="3">
        <v>0.42476851851851855</v>
      </c>
      <c r="C22">
        <v>0</v>
      </c>
      <c r="D22" t="s">
        <v>20</v>
      </c>
      <c r="E22">
        <v>18.5</v>
      </c>
      <c r="F22">
        <v>186.01900000000001</v>
      </c>
      <c r="G22">
        <v>24.4</v>
      </c>
      <c r="H22">
        <v>96.6</v>
      </c>
      <c r="I22">
        <v>98.1</v>
      </c>
      <c r="J22">
        <v>10.18</v>
      </c>
      <c r="K22">
        <v>80.602999999999994</v>
      </c>
      <c r="L22">
        <v>0.01</v>
      </c>
      <c r="M22">
        <v>24</v>
      </c>
      <c r="N22">
        <v>16</v>
      </c>
      <c r="O22">
        <v>7.01</v>
      </c>
      <c r="P22">
        <v>-15.3</v>
      </c>
      <c r="Q22">
        <v>55.384</v>
      </c>
      <c r="R22">
        <v>186.827</v>
      </c>
      <c r="S22">
        <v>89.999989999999997</v>
      </c>
      <c r="T22">
        <v>180</v>
      </c>
      <c r="U22">
        <v>99.9</v>
      </c>
      <c r="V22">
        <v>2.72</v>
      </c>
      <c r="W22">
        <v>0</v>
      </c>
      <c r="X22">
        <v>742.7</v>
      </c>
      <c r="Y22">
        <v>579.49</v>
      </c>
      <c r="Z22">
        <f t="shared" si="0"/>
        <v>392.66300000000001</v>
      </c>
    </row>
    <row r="23" spans="1:26" x14ac:dyDescent="0.3">
      <c r="A23" s="2">
        <v>45125</v>
      </c>
      <c r="B23" s="3">
        <v>0.42493055555555559</v>
      </c>
      <c r="C23">
        <v>0</v>
      </c>
      <c r="D23" t="s">
        <v>20</v>
      </c>
      <c r="E23">
        <v>18.5</v>
      </c>
      <c r="F23">
        <v>197.37899999999999</v>
      </c>
      <c r="G23">
        <v>24.5</v>
      </c>
      <c r="H23">
        <v>96.5</v>
      </c>
      <c r="I23">
        <v>98</v>
      </c>
      <c r="J23">
        <v>10.19</v>
      </c>
      <c r="K23">
        <v>85.527000000000001</v>
      </c>
      <c r="L23">
        <v>0.01</v>
      </c>
      <c r="M23">
        <v>24.1</v>
      </c>
      <c r="N23">
        <v>16</v>
      </c>
      <c r="O23">
        <v>6.99</v>
      </c>
      <c r="P23">
        <v>-14</v>
      </c>
      <c r="Q23">
        <v>55.226999999999997</v>
      </c>
      <c r="R23">
        <v>197.29</v>
      </c>
      <c r="S23">
        <v>89.999989999999997</v>
      </c>
      <c r="T23">
        <v>180</v>
      </c>
      <c r="U23">
        <v>99.9</v>
      </c>
      <c r="V23">
        <v>2.72</v>
      </c>
      <c r="W23">
        <v>0</v>
      </c>
      <c r="X23">
        <v>742.7</v>
      </c>
      <c r="Y23">
        <v>579.49</v>
      </c>
      <c r="Z23">
        <f t="shared" si="0"/>
        <v>382.20000000000005</v>
      </c>
    </row>
    <row r="24" spans="1:26" x14ac:dyDescent="0.3">
      <c r="A24" s="2">
        <v>45125</v>
      </c>
      <c r="B24" s="3">
        <v>0.42508101851851854</v>
      </c>
      <c r="C24">
        <v>0</v>
      </c>
      <c r="D24" t="s">
        <v>20</v>
      </c>
      <c r="E24">
        <v>18.600000000000001</v>
      </c>
      <c r="F24">
        <v>206.77</v>
      </c>
      <c r="G24">
        <v>24.6</v>
      </c>
      <c r="H24">
        <v>96.1</v>
      </c>
      <c r="I24">
        <v>97.6</v>
      </c>
      <c r="J24">
        <v>10.17</v>
      </c>
      <c r="K24">
        <v>89.596999999999994</v>
      </c>
      <c r="L24">
        <v>0.01</v>
      </c>
      <c r="M24">
        <v>24.2</v>
      </c>
      <c r="N24">
        <v>16</v>
      </c>
      <c r="O24">
        <v>6.96</v>
      </c>
      <c r="P24">
        <v>-12.8</v>
      </c>
      <c r="Q24">
        <v>55.085000000000001</v>
      </c>
      <c r="R24">
        <v>207.04599999999999</v>
      </c>
      <c r="S24">
        <v>89.999989999999997</v>
      </c>
      <c r="T24">
        <v>180</v>
      </c>
      <c r="U24">
        <v>99.9</v>
      </c>
      <c r="V24">
        <v>2.71</v>
      </c>
      <c r="W24">
        <v>0</v>
      </c>
      <c r="X24">
        <v>742.6</v>
      </c>
      <c r="Y24">
        <v>579.49</v>
      </c>
      <c r="Z24">
        <f t="shared" si="0"/>
        <v>372.44400000000002</v>
      </c>
    </row>
    <row r="25" spans="1:26" x14ac:dyDescent="0.3">
      <c r="A25" s="2">
        <v>45125</v>
      </c>
      <c r="B25" s="3">
        <v>0.42523148148148149</v>
      </c>
      <c r="C25">
        <v>0</v>
      </c>
      <c r="D25" t="s">
        <v>20</v>
      </c>
      <c r="E25">
        <v>18.7</v>
      </c>
      <c r="F25">
        <v>216.584</v>
      </c>
      <c r="G25">
        <v>24.8</v>
      </c>
      <c r="H25">
        <v>95.4</v>
      </c>
      <c r="I25">
        <v>96.9</v>
      </c>
      <c r="J25">
        <v>10.119999999999999</v>
      </c>
      <c r="K25">
        <v>93.852999999999994</v>
      </c>
      <c r="L25">
        <v>0.01</v>
      </c>
      <c r="M25">
        <v>24.4</v>
      </c>
      <c r="N25">
        <v>16</v>
      </c>
      <c r="O25">
        <v>6.95</v>
      </c>
      <c r="P25">
        <v>-11.9</v>
      </c>
      <c r="Q25">
        <v>54.816000000000003</v>
      </c>
      <c r="R25">
        <v>217.102</v>
      </c>
      <c r="S25">
        <v>89.999989999999997</v>
      </c>
      <c r="T25">
        <v>180</v>
      </c>
      <c r="U25">
        <v>99.9</v>
      </c>
      <c r="V25">
        <v>2.71</v>
      </c>
      <c r="W25">
        <v>0</v>
      </c>
      <c r="X25">
        <v>742.7</v>
      </c>
      <c r="Y25">
        <v>579.49</v>
      </c>
      <c r="Z25">
        <f t="shared" si="0"/>
        <v>362.38800000000003</v>
      </c>
    </row>
    <row r="26" spans="1:26" x14ac:dyDescent="0.3">
      <c r="A26" s="2">
        <v>45125</v>
      </c>
      <c r="B26" s="264">
        <v>0.42542824074074076</v>
      </c>
      <c r="C26">
        <v>0</v>
      </c>
      <c r="D26" t="s">
        <v>20</v>
      </c>
      <c r="E26">
        <v>19.600000000000001</v>
      </c>
      <c r="F26">
        <v>226.74199999999999</v>
      </c>
      <c r="G26">
        <v>26.2</v>
      </c>
      <c r="H26">
        <v>91.8</v>
      </c>
      <c r="I26">
        <v>93.3</v>
      </c>
      <c r="J26">
        <v>9.7899999999999991</v>
      </c>
      <c r="K26">
        <v>98.257999999999996</v>
      </c>
      <c r="L26">
        <v>0.01</v>
      </c>
      <c r="M26">
        <v>25.7</v>
      </c>
      <c r="N26">
        <v>17</v>
      </c>
      <c r="O26">
        <v>6.9</v>
      </c>
      <c r="P26">
        <v>-9.4</v>
      </c>
      <c r="Q26">
        <v>54.442999999999998</v>
      </c>
      <c r="R26">
        <v>226.79900000000001</v>
      </c>
      <c r="S26">
        <v>89.999989999999997</v>
      </c>
      <c r="T26">
        <v>180</v>
      </c>
      <c r="U26">
        <v>99.9</v>
      </c>
      <c r="V26">
        <v>2.71</v>
      </c>
      <c r="W26">
        <v>0</v>
      </c>
      <c r="X26">
        <v>742.6</v>
      </c>
      <c r="Y26">
        <v>579.49</v>
      </c>
      <c r="Z26">
        <f t="shared" si="0"/>
        <v>352.69100000000003</v>
      </c>
    </row>
    <row r="27" spans="1:26" x14ac:dyDescent="0.3">
      <c r="A27" s="2">
        <v>45125</v>
      </c>
      <c r="B27" s="264">
        <v>0.42564814814814816</v>
      </c>
      <c r="C27">
        <v>0</v>
      </c>
      <c r="D27" t="s">
        <v>20</v>
      </c>
      <c r="E27">
        <v>22.1</v>
      </c>
      <c r="F27">
        <v>237.494</v>
      </c>
      <c r="G27">
        <v>29.8</v>
      </c>
      <c r="H27">
        <v>80.900000000000006</v>
      </c>
      <c r="I27">
        <v>82.2</v>
      </c>
      <c r="J27">
        <v>8.69</v>
      </c>
      <c r="K27">
        <v>102.922</v>
      </c>
      <c r="L27">
        <v>0.01</v>
      </c>
      <c r="M27">
        <v>29.3</v>
      </c>
      <c r="N27">
        <v>19</v>
      </c>
      <c r="O27">
        <v>6.76</v>
      </c>
      <c r="P27">
        <v>-1.7</v>
      </c>
      <c r="Q27">
        <v>53.838999999999999</v>
      </c>
      <c r="R27">
        <v>236.82599999999999</v>
      </c>
      <c r="S27">
        <v>89.999989999999997</v>
      </c>
      <c r="T27">
        <v>180</v>
      </c>
      <c r="U27">
        <v>99.9</v>
      </c>
      <c r="V27">
        <v>2.71</v>
      </c>
      <c r="W27">
        <v>0</v>
      </c>
      <c r="X27">
        <v>742.6</v>
      </c>
      <c r="Y27">
        <v>579.49</v>
      </c>
      <c r="Z27">
        <f t="shared" si="0"/>
        <v>342.66399999999999</v>
      </c>
    </row>
    <row r="28" spans="1:26" x14ac:dyDescent="0.3">
      <c r="A28" s="2">
        <v>45125</v>
      </c>
      <c r="B28" s="264">
        <v>0.42587962962962966</v>
      </c>
      <c r="C28">
        <v>0</v>
      </c>
      <c r="D28" t="s">
        <v>20</v>
      </c>
      <c r="E28">
        <v>23.2</v>
      </c>
      <c r="F28">
        <v>245.9</v>
      </c>
      <c r="G28">
        <v>31.4</v>
      </c>
      <c r="H28">
        <v>70.599999999999994</v>
      </c>
      <c r="I28">
        <v>71.7</v>
      </c>
      <c r="J28">
        <v>7.61</v>
      </c>
      <c r="K28">
        <v>106.56699999999999</v>
      </c>
      <c r="L28">
        <v>0.01</v>
      </c>
      <c r="M28">
        <v>30.9</v>
      </c>
      <c r="N28">
        <v>20</v>
      </c>
      <c r="O28">
        <v>6.71</v>
      </c>
      <c r="P28">
        <v>0.7</v>
      </c>
      <c r="Q28">
        <v>53.615000000000002</v>
      </c>
      <c r="R28">
        <v>247.72900000000001</v>
      </c>
      <c r="S28">
        <v>89.999989999999997</v>
      </c>
      <c r="T28">
        <v>180</v>
      </c>
      <c r="U28">
        <v>99.9</v>
      </c>
      <c r="V28">
        <v>2.71</v>
      </c>
      <c r="W28">
        <v>0</v>
      </c>
      <c r="X28">
        <v>742.7</v>
      </c>
      <c r="Y28">
        <v>579.49</v>
      </c>
      <c r="Z28">
        <f t="shared" si="0"/>
        <v>331.76099999999997</v>
      </c>
    </row>
    <row r="29" spans="1:26" x14ac:dyDescent="0.3">
      <c r="A29" s="2">
        <v>45125</v>
      </c>
      <c r="B29" s="264">
        <v>0.42608796296296297</v>
      </c>
      <c r="C29">
        <v>0</v>
      </c>
      <c r="D29" t="s">
        <v>20</v>
      </c>
      <c r="E29">
        <v>24.5</v>
      </c>
      <c r="F29">
        <v>256.108</v>
      </c>
      <c r="G29">
        <v>33.200000000000003</v>
      </c>
      <c r="H29">
        <v>63</v>
      </c>
      <c r="I29">
        <v>64</v>
      </c>
      <c r="J29">
        <v>6.8</v>
      </c>
      <c r="K29">
        <v>110.99299999999999</v>
      </c>
      <c r="L29">
        <v>0.01</v>
      </c>
      <c r="M29">
        <v>32.6</v>
      </c>
      <c r="N29">
        <v>21</v>
      </c>
      <c r="O29">
        <v>6.64</v>
      </c>
      <c r="P29">
        <v>4.5</v>
      </c>
      <c r="Q29">
        <v>53.439</v>
      </c>
      <c r="R29">
        <v>257.13</v>
      </c>
      <c r="S29">
        <v>89.999989999999997</v>
      </c>
      <c r="T29">
        <v>180</v>
      </c>
      <c r="U29">
        <v>99.9</v>
      </c>
      <c r="V29">
        <v>2.71</v>
      </c>
      <c r="W29">
        <v>0</v>
      </c>
      <c r="X29">
        <v>742.7</v>
      </c>
      <c r="Y29">
        <v>579.49</v>
      </c>
      <c r="Z29">
        <f t="shared" si="0"/>
        <v>322.36</v>
      </c>
    </row>
    <row r="30" spans="1:26" x14ac:dyDescent="0.3">
      <c r="A30" s="2">
        <v>45125</v>
      </c>
      <c r="B30" s="264">
        <v>0.42623842592592592</v>
      </c>
      <c r="C30">
        <v>0</v>
      </c>
      <c r="D30" t="s">
        <v>20</v>
      </c>
      <c r="E30">
        <v>24.6</v>
      </c>
      <c r="F30">
        <v>267.45400000000001</v>
      </c>
      <c r="G30">
        <v>33.4</v>
      </c>
      <c r="H30">
        <v>60.1</v>
      </c>
      <c r="I30">
        <v>61</v>
      </c>
      <c r="J30">
        <v>6.49</v>
      </c>
      <c r="K30">
        <v>115.911</v>
      </c>
      <c r="L30">
        <v>0.01</v>
      </c>
      <c r="M30">
        <v>32.9</v>
      </c>
      <c r="N30">
        <v>21</v>
      </c>
      <c r="O30">
        <v>6.59</v>
      </c>
      <c r="P30">
        <v>6.9</v>
      </c>
      <c r="Q30">
        <v>53.406999999999996</v>
      </c>
      <c r="R30">
        <v>268.584</v>
      </c>
      <c r="S30">
        <v>89.999989999999997</v>
      </c>
      <c r="T30">
        <v>180</v>
      </c>
      <c r="U30">
        <v>99.9</v>
      </c>
      <c r="V30">
        <v>2.68</v>
      </c>
      <c r="W30">
        <v>0</v>
      </c>
      <c r="X30">
        <v>742.7</v>
      </c>
      <c r="Y30">
        <v>579.49</v>
      </c>
      <c r="Z30">
        <f t="shared" si="0"/>
        <v>310.90600000000001</v>
      </c>
    </row>
    <row r="31" spans="1:26" x14ac:dyDescent="0.3">
      <c r="A31" s="2">
        <v>45125</v>
      </c>
      <c r="B31" s="264">
        <v>0.42674768518518519</v>
      </c>
      <c r="C31">
        <v>0</v>
      </c>
      <c r="D31" t="s">
        <v>20</v>
      </c>
      <c r="E31">
        <v>28.4</v>
      </c>
      <c r="F31">
        <v>273.44099999999997</v>
      </c>
      <c r="G31">
        <v>38.6</v>
      </c>
      <c r="H31">
        <v>52.2</v>
      </c>
      <c r="I31">
        <v>53.1</v>
      </c>
      <c r="J31">
        <v>5.65</v>
      </c>
      <c r="K31">
        <v>118.50700000000001</v>
      </c>
      <c r="L31">
        <v>0.02</v>
      </c>
      <c r="M31">
        <v>37.9</v>
      </c>
      <c r="N31">
        <v>25</v>
      </c>
      <c r="O31">
        <v>6.5</v>
      </c>
      <c r="P31">
        <v>11.9</v>
      </c>
      <c r="Q31">
        <v>53.378</v>
      </c>
      <c r="R31">
        <v>273.19299999999998</v>
      </c>
      <c r="S31">
        <v>89.999989999999997</v>
      </c>
      <c r="T31">
        <v>180</v>
      </c>
      <c r="U31">
        <v>99.9</v>
      </c>
      <c r="V31">
        <v>2.71</v>
      </c>
      <c r="W31">
        <v>0</v>
      </c>
      <c r="X31">
        <v>742.7</v>
      </c>
      <c r="Y31">
        <v>579.49</v>
      </c>
      <c r="Z31">
        <f>Y31-R31</f>
        <v>306.29700000000003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34F8-7103-4E80-A7FC-C629A8F393D5}">
  <dimension ref="A1:AJ44"/>
  <sheetViews>
    <sheetView topLeftCell="O1" workbookViewId="0">
      <selection activeCell="AB2" sqref="AB2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45138</v>
      </c>
      <c r="B2" s="3">
        <v>0.41809027777777774</v>
      </c>
      <c r="C2">
        <v>0</v>
      </c>
      <c r="D2" t="s">
        <v>20</v>
      </c>
      <c r="E2">
        <v>32.700000000000003</v>
      </c>
      <c r="F2">
        <v>0.58299999999999996</v>
      </c>
      <c r="G2">
        <v>31.2</v>
      </c>
      <c r="H2">
        <v>115.3</v>
      </c>
      <c r="I2">
        <v>116.9</v>
      </c>
      <c r="J2">
        <v>9.14</v>
      </c>
      <c r="K2">
        <v>0.252</v>
      </c>
      <c r="L2">
        <v>0.01</v>
      </c>
      <c r="M2">
        <v>31.3</v>
      </c>
      <c r="Q2">
        <v>81.149000000000001</v>
      </c>
      <c r="R2">
        <v>1.089</v>
      </c>
      <c r="S2">
        <v>89.999989999999997</v>
      </c>
      <c r="T2">
        <v>180</v>
      </c>
      <c r="U2">
        <v>99.9</v>
      </c>
      <c r="V2">
        <v>2.37</v>
      </c>
      <c r="W2">
        <v>0</v>
      </c>
      <c r="X2">
        <v>744</v>
      </c>
      <c r="Y2">
        <v>576.23</v>
      </c>
      <c r="Z2">
        <f>Y2-R2</f>
        <v>575.14099999999996</v>
      </c>
      <c r="AA2">
        <v>511.88600000000002</v>
      </c>
    </row>
    <row r="3" spans="1:36" x14ac:dyDescent="0.3">
      <c r="A3" s="2">
        <v>45138</v>
      </c>
      <c r="B3" s="3">
        <v>0.41829861111111111</v>
      </c>
      <c r="C3">
        <v>0</v>
      </c>
      <c r="D3" t="s">
        <v>20</v>
      </c>
      <c r="E3">
        <v>31.8</v>
      </c>
      <c r="F3">
        <v>3.9929999999999999</v>
      </c>
      <c r="G3">
        <v>30.8</v>
      </c>
      <c r="H3">
        <v>114.7</v>
      </c>
      <c r="I3">
        <v>116.3</v>
      </c>
      <c r="J3">
        <v>9.2200000000000006</v>
      </c>
      <c r="K3">
        <v>1.7250000000000001</v>
      </c>
      <c r="L3">
        <v>0.01</v>
      </c>
      <c r="M3">
        <v>30.9</v>
      </c>
      <c r="Q3">
        <v>79.712000000000003</v>
      </c>
      <c r="R3">
        <v>4.0049999999999999</v>
      </c>
      <c r="S3">
        <v>89.999989999999997</v>
      </c>
      <c r="T3">
        <v>180</v>
      </c>
      <c r="U3">
        <v>99.9</v>
      </c>
      <c r="V3">
        <v>2.31</v>
      </c>
      <c r="W3">
        <v>0</v>
      </c>
      <c r="X3">
        <v>744</v>
      </c>
      <c r="Y3">
        <v>576.23</v>
      </c>
      <c r="Z3">
        <f t="shared" ref="Z3:Z26" si="0">Y3-R3</f>
        <v>572.22500000000002</v>
      </c>
    </row>
    <row r="4" spans="1:36" x14ac:dyDescent="0.3">
      <c r="A4" s="2">
        <v>45138</v>
      </c>
      <c r="B4" s="3">
        <v>0.41873842592592592</v>
      </c>
      <c r="C4">
        <v>0</v>
      </c>
      <c r="D4" t="s">
        <v>20</v>
      </c>
      <c r="E4">
        <v>30.5</v>
      </c>
      <c r="F4">
        <v>6.8230000000000004</v>
      </c>
      <c r="G4">
        <v>30.2</v>
      </c>
      <c r="H4">
        <v>109.7</v>
      </c>
      <c r="I4">
        <v>111.3</v>
      </c>
      <c r="J4">
        <v>9</v>
      </c>
      <c r="K4">
        <v>2.9489999999999998</v>
      </c>
      <c r="L4">
        <v>0.01</v>
      </c>
      <c r="M4">
        <v>30.2</v>
      </c>
      <c r="Q4">
        <v>77.793999999999997</v>
      </c>
      <c r="R4">
        <v>6.98</v>
      </c>
      <c r="S4">
        <v>89.999989999999997</v>
      </c>
      <c r="T4">
        <v>180</v>
      </c>
      <c r="U4">
        <v>99.9</v>
      </c>
      <c r="V4">
        <v>2.33</v>
      </c>
      <c r="W4">
        <v>0</v>
      </c>
      <c r="X4">
        <v>743.9</v>
      </c>
      <c r="Y4">
        <v>576.23</v>
      </c>
      <c r="Z4">
        <f t="shared" si="0"/>
        <v>569.25</v>
      </c>
    </row>
    <row r="5" spans="1:36" x14ac:dyDescent="0.3">
      <c r="A5" s="2">
        <v>45138</v>
      </c>
      <c r="B5" s="3">
        <v>0.41894675925925928</v>
      </c>
      <c r="C5">
        <v>0</v>
      </c>
      <c r="D5" t="s">
        <v>20</v>
      </c>
      <c r="E5">
        <v>29.9</v>
      </c>
      <c r="F5">
        <v>9.9149999999999991</v>
      </c>
      <c r="G5">
        <v>29.8</v>
      </c>
      <c r="H5">
        <v>107.9</v>
      </c>
      <c r="I5">
        <v>109.4</v>
      </c>
      <c r="J5">
        <v>8.8800000000000008</v>
      </c>
      <c r="K5">
        <v>4.2850000000000001</v>
      </c>
      <c r="L5">
        <v>0.01</v>
      </c>
      <c r="M5">
        <v>29.8</v>
      </c>
      <c r="Q5">
        <v>77.372</v>
      </c>
      <c r="R5">
        <v>10.019</v>
      </c>
      <c r="S5">
        <v>89.999989999999997</v>
      </c>
      <c r="T5">
        <v>180</v>
      </c>
      <c r="U5">
        <v>99.9</v>
      </c>
      <c r="V5">
        <v>2.31</v>
      </c>
      <c r="W5">
        <v>0</v>
      </c>
      <c r="X5">
        <v>743.9</v>
      </c>
      <c r="Y5">
        <v>576.23</v>
      </c>
      <c r="Z5">
        <f t="shared" si="0"/>
        <v>566.21100000000001</v>
      </c>
    </row>
    <row r="6" spans="1:36" x14ac:dyDescent="0.3">
      <c r="A6" s="2">
        <v>45138</v>
      </c>
      <c r="B6" s="3">
        <v>0.4191319444444444</v>
      </c>
      <c r="C6">
        <v>0</v>
      </c>
      <c r="D6" t="s">
        <v>20</v>
      </c>
      <c r="E6">
        <v>23.5</v>
      </c>
      <c r="F6">
        <v>12.978</v>
      </c>
      <c r="G6">
        <v>26.7</v>
      </c>
      <c r="H6">
        <v>90.4</v>
      </c>
      <c r="I6">
        <v>91.7</v>
      </c>
      <c r="J6">
        <v>8.36</v>
      </c>
      <c r="K6">
        <v>5.617</v>
      </c>
      <c r="L6">
        <v>0.01</v>
      </c>
      <c r="M6">
        <v>26.5</v>
      </c>
      <c r="Q6">
        <v>66.492000000000004</v>
      </c>
      <c r="R6">
        <v>12.943</v>
      </c>
      <c r="S6">
        <v>89.999989999999997</v>
      </c>
      <c r="T6">
        <v>180</v>
      </c>
      <c r="U6">
        <v>99.9</v>
      </c>
      <c r="V6">
        <v>2.2799999999999998</v>
      </c>
      <c r="W6">
        <v>0</v>
      </c>
      <c r="X6">
        <v>744</v>
      </c>
      <c r="Y6">
        <v>576.23</v>
      </c>
      <c r="Z6">
        <f t="shared" si="0"/>
        <v>563.28700000000003</v>
      </c>
    </row>
    <row r="7" spans="1:36" x14ac:dyDescent="0.3">
      <c r="A7" s="2">
        <v>45138</v>
      </c>
      <c r="B7" s="3">
        <v>0.41935185185185181</v>
      </c>
      <c r="C7">
        <v>0</v>
      </c>
      <c r="D7" t="s">
        <v>20</v>
      </c>
      <c r="E7">
        <v>21</v>
      </c>
      <c r="F7">
        <v>16.024999999999999</v>
      </c>
      <c r="G7">
        <v>24.3</v>
      </c>
      <c r="H7">
        <v>84</v>
      </c>
      <c r="I7">
        <v>85.2</v>
      </c>
      <c r="J7">
        <v>7.89</v>
      </c>
      <c r="K7">
        <v>6.9370000000000003</v>
      </c>
      <c r="L7">
        <v>0.01</v>
      </c>
      <c r="M7">
        <v>24.1</v>
      </c>
      <c r="Q7">
        <v>65.069999999999993</v>
      </c>
      <c r="R7">
        <v>16.030999999999999</v>
      </c>
      <c r="S7">
        <v>89.999989999999997</v>
      </c>
      <c r="T7">
        <v>180</v>
      </c>
      <c r="U7">
        <v>99.9</v>
      </c>
      <c r="V7">
        <v>2.29</v>
      </c>
      <c r="W7">
        <v>0</v>
      </c>
      <c r="X7">
        <v>744</v>
      </c>
      <c r="Y7">
        <v>576.23</v>
      </c>
      <c r="Z7">
        <f t="shared" si="0"/>
        <v>560.19900000000007</v>
      </c>
    </row>
    <row r="8" spans="1:36" x14ac:dyDescent="0.3">
      <c r="A8" s="2">
        <v>45138</v>
      </c>
      <c r="B8" s="3">
        <v>0.41972222222222227</v>
      </c>
      <c r="C8">
        <v>0</v>
      </c>
      <c r="D8" t="s">
        <v>20</v>
      </c>
      <c r="E8">
        <v>19.100000000000001</v>
      </c>
      <c r="F8">
        <v>25.876999999999999</v>
      </c>
      <c r="G8">
        <v>22.8</v>
      </c>
      <c r="H8">
        <v>89.5</v>
      </c>
      <c r="I8">
        <v>90.7</v>
      </c>
      <c r="J8">
        <v>8.6199999999999992</v>
      </c>
      <c r="K8">
        <v>11.204000000000001</v>
      </c>
      <c r="L8">
        <v>0.01</v>
      </c>
      <c r="M8">
        <v>22.5</v>
      </c>
      <c r="Q8">
        <v>62.917000000000002</v>
      </c>
      <c r="R8">
        <v>25.928000000000001</v>
      </c>
      <c r="S8">
        <v>89.999989999999997</v>
      </c>
      <c r="T8">
        <v>180</v>
      </c>
      <c r="U8">
        <v>99.9</v>
      </c>
      <c r="V8">
        <v>2.34</v>
      </c>
      <c r="W8">
        <v>0</v>
      </c>
      <c r="X8">
        <v>744</v>
      </c>
      <c r="Y8">
        <v>576.23</v>
      </c>
      <c r="Z8">
        <f t="shared" si="0"/>
        <v>550.30200000000002</v>
      </c>
    </row>
    <row r="9" spans="1:36" x14ac:dyDescent="0.3">
      <c r="A9" s="2">
        <v>45138</v>
      </c>
      <c r="B9" s="3">
        <v>0.42</v>
      </c>
      <c r="C9">
        <v>0</v>
      </c>
      <c r="D9" t="s">
        <v>20</v>
      </c>
      <c r="E9">
        <v>18.600000000000001</v>
      </c>
      <c r="F9">
        <v>35.75</v>
      </c>
      <c r="G9">
        <v>22.4</v>
      </c>
      <c r="H9">
        <v>91.8</v>
      </c>
      <c r="I9">
        <v>93.1</v>
      </c>
      <c r="J9">
        <v>8.91</v>
      </c>
      <c r="K9">
        <v>15.48</v>
      </c>
      <c r="L9">
        <v>0.01</v>
      </c>
      <c r="M9">
        <v>22.1</v>
      </c>
      <c r="Q9">
        <v>62.234999999999999</v>
      </c>
      <c r="R9">
        <v>36.039000000000001</v>
      </c>
      <c r="S9">
        <v>89.999989999999997</v>
      </c>
      <c r="T9">
        <v>180</v>
      </c>
      <c r="U9">
        <v>99.9</v>
      </c>
      <c r="V9">
        <v>2.29</v>
      </c>
      <c r="W9">
        <v>0</v>
      </c>
      <c r="X9">
        <v>744</v>
      </c>
      <c r="Y9">
        <v>576.23</v>
      </c>
      <c r="Z9">
        <f t="shared" si="0"/>
        <v>540.19100000000003</v>
      </c>
    </row>
    <row r="10" spans="1:36" x14ac:dyDescent="0.3">
      <c r="A10" s="2">
        <v>45138</v>
      </c>
      <c r="B10" s="3">
        <v>0.42041666666666666</v>
      </c>
      <c r="C10">
        <v>0</v>
      </c>
      <c r="D10" t="s">
        <v>20</v>
      </c>
      <c r="E10">
        <v>18.600000000000001</v>
      </c>
      <c r="F10">
        <v>46.064999999999998</v>
      </c>
      <c r="G10">
        <v>22.5</v>
      </c>
      <c r="H10">
        <v>92.9</v>
      </c>
      <c r="I10">
        <v>94.2</v>
      </c>
      <c r="J10">
        <v>9.06</v>
      </c>
      <c r="K10">
        <v>19.948</v>
      </c>
      <c r="L10">
        <v>0.01</v>
      </c>
      <c r="M10">
        <v>22.2</v>
      </c>
      <c r="Q10">
        <v>61.779000000000003</v>
      </c>
      <c r="R10">
        <v>46.029000000000003</v>
      </c>
      <c r="S10">
        <v>89.999989999999997</v>
      </c>
      <c r="T10">
        <v>180</v>
      </c>
      <c r="U10">
        <v>99.9</v>
      </c>
      <c r="V10">
        <v>2.29</v>
      </c>
      <c r="W10">
        <v>0</v>
      </c>
      <c r="X10">
        <v>743.9</v>
      </c>
      <c r="Y10">
        <v>576.23</v>
      </c>
      <c r="Z10">
        <f t="shared" si="0"/>
        <v>530.20100000000002</v>
      </c>
    </row>
    <row r="11" spans="1:36" x14ac:dyDescent="0.3">
      <c r="A11" s="2">
        <v>45138</v>
      </c>
      <c r="B11" s="3">
        <v>0.42079861111111111</v>
      </c>
      <c r="C11">
        <v>0</v>
      </c>
      <c r="D11" t="s">
        <v>20</v>
      </c>
      <c r="E11">
        <v>18.5</v>
      </c>
      <c r="F11">
        <v>55.484000000000002</v>
      </c>
      <c r="G11">
        <v>22.5</v>
      </c>
      <c r="H11">
        <v>93.5</v>
      </c>
      <c r="I11">
        <v>94.8</v>
      </c>
      <c r="J11">
        <v>9.17</v>
      </c>
      <c r="K11">
        <v>24.027999999999999</v>
      </c>
      <c r="L11">
        <v>0.01</v>
      </c>
      <c r="M11">
        <v>22.2</v>
      </c>
      <c r="Q11">
        <v>61.322000000000003</v>
      </c>
      <c r="R11">
        <v>56.305</v>
      </c>
      <c r="S11">
        <v>89.999989999999997</v>
      </c>
      <c r="T11">
        <v>180</v>
      </c>
      <c r="U11">
        <v>99.9</v>
      </c>
      <c r="V11">
        <v>2.27</v>
      </c>
      <c r="W11">
        <v>0</v>
      </c>
      <c r="X11">
        <v>744</v>
      </c>
      <c r="Y11">
        <v>576.23</v>
      </c>
      <c r="Z11">
        <f t="shared" si="0"/>
        <v>519.92500000000007</v>
      </c>
    </row>
    <row r="12" spans="1:36" x14ac:dyDescent="0.3">
      <c r="A12" s="2">
        <v>45138</v>
      </c>
      <c r="B12" s="3">
        <v>0.42101851851851851</v>
      </c>
      <c r="C12">
        <v>0</v>
      </c>
      <c r="D12" t="s">
        <v>20</v>
      </c>
      <c r="E12">
        <v>18.399999999999999</v>
      </c>
      <c r="F12">
        <v>65.561999999999998</v>
      </c>
      <c r="G12">
        <v>22.6</v>
      </c>
      <c r="H12">
        <v>93.6</v>
      </c>
      <c r="I12">
        <v>94.9</v>
      </c>
      <c r="J12">
        <v>9.26</v>
      </c>
      <c r="K12">
        <v>28.393999999999998</v>
      </c>
      <c r="L12">
        <v>0.01</v>
      </c>
      <c r="M12">
        <v>22.3</v>
      </c>
      <c r="Q12">
        <v>60.591999999999999</v>
      </c>
      <c r="R12">
        <v>65.69</v>
      </c>
      <c r="S12">
        <v>89.999989999999997</v>
      </c>
      <c r="T12">
        <v>180</v>
      </c>
      <c r="U12">
        <v>99.9</v>
      </c>
      <c r="V12">
        <v>2.23</v>
      </c>
      <c r="W12">
        <v>0</v>
      </c>
      <c r="X12">
        <v>744</v>
      </c>
      <c r="Y12">
        <v>576.23</v>
      </c>
      <c r="Z12">
        <f t="shared" si="0"/>
        <v>510.54</v>
      </c>
    </row>
    <row r="13" spans="1:36" x14ac:dyDescent="0.3">
      <c r="A13" s="2">
        <v>45138</v>
      </c>
      <c r="B13" s="3">
        <v>0.42168981481481477</v>
      </c>
      <c r="C13">
        <v>0</v>
      </c>
      <c r="D13" t="s">
        <v>20</v>
      </c>
      <c r="E13">
        <v>18.100000000000001</v>
      </c>
      <c r="F13">
        <v>76.652000000000001</v>
      </c>
      <c r="G13">
        <v>22.5</v>
      </c>
      <c r="H13">
        <v>93.5</v>
      </c>
      <c r="I13">
        <v>94.8</v>
      </c>
      <c r="J13">
        <v>9.35</v>
      </c>
      <c r="K13">
        <v>33.200000000000003</v>
      </c>
      <c r="L13">
        <v>0.01</v>
      </c>
      <c r="M13">
        <v>22.2</v>
      </c>
      <c r="Q13">
        <v>59.76</v>
      </c>
      <c r="R13">
        <v>76.120999999999995</v>
      </c>
      <c r="S13">
        <v>89.999989999999997</v>
      </c>
      <c r="T13">
        <v>180</v>
      </c>
      <c r="U13">
        <v>99.9</v>
      </c>
      <c r="V13">
        <v>2.2999999999999998</v>
      </c>
      <c r="W13">
        <v>0</v>
      </c>
      <c r="X13">
        <v>744.1</v>
      </c>
      <c r="Y13">
        <v>576.23</v>
      </c>
      <c r="Z13">
        <f t="shared" si="0"/>
        <v>500.10900000000004</v>
      </c>
    </row>
    <row r="14" spans="1:36" x14ac:dyDescent="0.3">
      <c r="A14" s="2">
        <v>45138</v>
      </c>
      <c r="B14" s="3">
        <v>0.42204861111111108</v>
      </c>
      <c r="C14">
        <v>0</v>
      </c>
      <c r="D14" t="s">
        <v>20</v>
      </c>
      <c r="E14">
        <v>18</v>
      </c>
      <c r="F14">
        <v>85.724999999999994</v>
      </c>
      <c r="G14">
        <v>22.6</v>
      </c>
      <c r="H14">
        <v>93.7</v>
      </c>
      <c r="I14">
        <v>95</v>
      </c>
      <c r="J14">
        <v>9.4700000000000006</v>
      </c>
      <c r="K14">
        <v>37.133000000000003</v>
      </c>
      <c r="L14">
        <v>0.01</v>
      </c>
      <c r="M14">
        <v>22.3</v>
      </c>
      <c r="Q14">
        <v>58.860999999999997</v>
      </c>
      <c r="R14">
        <v>85.766999999999996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744</v>
      </c>
      <c r="Y14">
        <v>576.23</v>
      </c>
      <c r="Z14">
        <f t="shared" si="0"/>
        <v>490.46300000000002</v>
      </c>
    </row>
    <row r="15" spans="1:36" x14ac:dyDescent="0.3">
      <c r="A15" s="2">
        <v>45138</v>
      </c>
      <c r="B15" s="3">
        <v>0.42228009259259264</v>
      </c>
      <c r="C15">
        <v>0</v>
      </c>
      <c r="D15" t="s">
        <v>20</v>
      </c>
      <c r="E15">
        <v>18</v>
      </c>
      <c r="F15">
        <v>95.959000000000003</v>
      </c>
      <c r="G15">
        <v>22.8</v>
      </c>
      <c r="H15">
        <v>94</v>
      </c>
      <c r="I15">
        <v>95.4</v>
      </c>
      <c r="J15">
        <v>9.5500000000000007</v>
      </c>
      <c r="K15">
        <v>41.567</v>
      </c>
      <c r="L15">
        <v>0.01</v>
      </c>
      <c r="M15">
        <v>22.4</v>
      </c>
      <c r="Q15">
        <v>58.442999999999998</v>
      </c>
      <c r="R15">
        <v>96.108999999999995</v>
      </c>
      <c r="S15">
        <v>89.999989999999997</v>
      </c>
      <c r="T15">
        <v>180</v>
      </c>
      <c r="U15">
        <v>99.9</v>
      </c>
      <c r="V15">
        <v>2.2999999999999998</v>
      </c>
      <c r="W15">
        <v>0</v>
      </c>
      <c r="X15">
        <v>744</v>
      </c>
      <c r="Y15">
        <v>576.23</v>
      </c>
      <c r="Z15">
        <f t="shared" si="0"/>
        <v>480.12100000000004</v>
      </c>
    </row>
    <row r="16" spans="1:36" x14ac:dyDescent="0.3">
      <c r="A16" s="2">
        <v>45138</v>
      </c>
      <c r="B16" s="3">
        <v>0.42248842592592589</v>
      </c>
      <c r="C16">
        <v>0</v>
      </c>
      <c r="D16" t="s">
        <v>20</v>
      </c>
      <c r="E16">
        <v>17.899999999999999</v>
      </c>
      <c r="F16">
        <v>105.97499999999999</v>
      </c>
      <c r="G16">
        <v>22.8</v>
      </c>
      <c r="H16">
        <v>94.8</v>
      </c>
      <c r="I16">
        <v>96.1</v>
      </c>
      <c r="J16">
        <v>9.68</v>
      </c>
      <c r="K16">
        <v>45.908000000000001</v>
      </c>
      <c r="L16">
        <v>0.01</v>
      </c>
      <c r="M16">
        <v>22.4</v>
      </c>
      <c r="Q16">
        <v>57.948999999999998</v>
      </c>
      <c r="R16">
        <v>106.26300000000001</v>
      </c>
      <c r="S16">
        <v>89.999989999999997</v>
      </c>
      <c r="T16">
        <v>180</v>
      </c>
      <c r="U16">
        <v>99.9</v>
      </c>
      <c r="V16">
        <v>2.2599999999999998</v>
      </c>
      <c r="W16">
        <v>0</v>
      </c>
      <c r="X16">
        <v>744</v>
      </c>
      <c r="Y16">
        <v>576.23</v>
      </c>
      <c r="Z16">
        <f t="shared" si="0"/>
        <v>469.96699999999998</v>
      </c>
    </row>
    <row r="17" spans="1:26" x14ac:dyDescent="0.3">
      <c r="A17" s="2">
        <v>45138</v>
      </c>
      <c r="B17" s="3">
        <v>0.42276620370370371</v>
      </c>
      <c r="C17">
        <v>0</v>
      </c>
      <c r="D17" t="s">
        <v>20</v>
      </c>
      <c r="E17">
        <v>18.100000000000001</v>
      </c>
      <c r="F17">
        <v>116.006</v>
      </c>
      <c r="G17">
        <v>23.1</v>
      </c>
      <c r="H17">
        <v>94.7</v>
      </c>
      <c r="I17">
        <v>96</v>
      </c>
      <c r="J17">
        <v>9.7200000000000006</v>
      </c>
      <c r="K17">
        <v>50.255000000000003</v>
      </c>
      <c r="L17">
        <v>0.01</v>
      </c>
      <c r="M17">
        <v>22.8</v>
      </c>
      <c r="Q17">
        <v>57.548000000000002</v>
      </c>
      <c r="R17">
        <v>116.108</v>
      </c>
      <c r="S17">
        <v>89.999989999999997</v>
      </c>
      <c r="T17">
        <v>180</v>
      </c>
      <c r="U17">
        <v>99.9</v>
      </c>
      <c r="V17">
        <v>2.27</v>
      </c>
      <c r="W17">
        <v>0</v>
      </c>
      <c r="X17">
        <v>744</v>
      </c>
      <c r="Y17">
        <v>576.23</v>
      </c>
      <c r="Z17">
        <f t="shared" si="0"/>
        <v>460.12200000000001</v>
      </c>
    </row>
    <row r="18" spans="1:26" x14ac:dyDescent="0.3">
      <c r="A18" s="2">
        <v>45138</v>
      </c>
      <c r="B18" s="3">
        <v>0.42304398148148148</v>
      </c>
      <c r="C18">
        <v>0</v>
      </c>
      <c r="D18" t="s">
        <v>20</v>
      </c>
      <c r="E18">
        <v>18.2</v>
      </c>
      <c r="F18">
        <v>125.92</v>
      </c>
      <c r="G18">
        <v>23.4</v>
      </c>
      <c r="H18">
        <v>94.4</v>
      </c>
      <c r="I18">
        <v>95.7</v>
      </c>
      <c r="J18">
        <v>9.7200000000000006</v>
      </c>
      <c r="K18">
        <v>54.552</v>
      </c>
      <c r="L18">
        <v>0.01</v>
      </c>
      <c r="M18">
        <v>23</v>
      </c>
      <c r="Q18">
        <v>57.322000000000003</v>
      </c>
      <c r="R18">
        <v>126.02</v>
      </c>
      <c r="S18">
        <v>89.999989999999997</v>
      </c>
      <c r="T18">
        <v>180</v>
      </c>
      <c r="U18">
        <v>99.9</v>
      </c>
      <c r="V18">
        <v>2.2799999999999998</v>
      </c>
      <c r="W18">
        <v>0</v>
      </c>
      <c r="X18">
        <v>744.1</v>
      </c>
      <c r="Y18">
        <v>576.23</v>
      </c>
      <c r="Z18">
        <f t="shared" si="0"/>
        <v>450.21000000000004</v>
      </c>
    </row>
    <row r="19" spans="1:26" x14ac:dyDescent="0.3">
      <c r="A19" s="2">
        <v>45138</v>
      </c>
      <c r="B19" s="3">
        <v>0.42336805555555551</v>
      </c>
      <c r="C19">
        <v>0</v>
      </c>
      <c r="D19" t="s">
        <v>20</v>
      </c>
      <c r="E19">
        <v>18.600000000000001</v>
      </c>
      <c r="F19">
        <v>136.03299999999999</v>
      </c>
      <c r="G19">
        <v>24</v>
      </c>
      <c r="H19">
        <v>94.8</v>
      </c>
      <c r="I19">
        <v>96.2</v>
      </c>
      <c r="J19">
        <v>9.8000000000000007</v>
      </c>
      <c r="K19">
        <v>58.935000000000002</v>
      </c>
      <c r="L19">
        <v>0.01</v>
      </c>
      <c r="M19">
        <v>23.6</v>
      </c>
      <c r="Q19">
        <v>56.976999999999997</v>
      </c>
      <c r="R19">
        <v>136.01300000000001</v>
      </c>
      <c r="S19">
        <v>89.999989999999997</v>
      </c>
      <c r="T19">
        <v>180</v>
      </c>
      <c r="U19">
        <v>99.9</v>
      </c>
      <c r="V19">
        <v>2.2599999999999998</v>
      </c>
      <c r="W19">
        <v>0</v>
      </c>
      <c r="X19">
        <v>744</v>
      </c>
      <c r="Y19">
        <v>576.23</v>
      </c>
      <c r="Z19">
        <f t="shared" si="0"/>
        <v>440.21699999999998</v>
      </c>
    </row>
    <row r="20" spans="1:26" x14ac:dyDescent="0.3">
      <c r="A20" s="2">
        <v>45138</v>
      </c>
      <c r="B20" s="3">
        <v>0.42358796296296292</v>
      </c>
      <c r="C20">
        <v>0</v>
      </c>
      <c r="D20" t="s">
        <v>20</v>
      </c>
      <c r="E20">
        <v>19</v>
      </c>
      <c r="F20">
        <v>145.358</v>
      </c>
      <c r="G20">
        <v>24.6</v>
      </c>
      <c r="H20">
        <v>94.8</v>
      </c>
      <c r="I20">
        <v>96.1</v>
      </c>
      <c r="J20">
        <v>9.83</v>
      </c>
      <c r="K20">
        <v>62.975999999999999</v>
      </c>
      <c r="L20">
        <v>0.01</v>
      </c>
      <c r="M20">
        <v>24.2</v>
      </c>
      <c r="Q20">
        <v>56.710999999999999</v>
      </c>
      <c r="R20">
        <v>145.935</v>
      </c>
      <c r="S20">
        <v>89.999989999999997</v>
      </c>
      <c r="T20">
        <v>180</v>
      </c>
      <c r="U20">
        <v>99.9</v>
      </c>
      <c r="V20">
        <v>2.2400000000000002</v>
      </c>
      <c r="W20">
        <v>0</v>
      </c>
      <c r="X20">
        <v>744</v>
      </c>
      <c r="Y20">
        <v>576.23</v>
      </c>
      <c r="Z20">
        <f t="shared" si="0"/>
        <v>430.29500000000002</v>
      </c>
    </row>
    <row r="21" spans="1:26" x14ac:dyDescent="0.3">
      <c r="A21" s="2">
        <v>45138</v>
      </c>
      <c r="B21" s="3">
        <v>0.42381944444444447</v>
      </c>
      <c r="C21">
        <v>0</v>
      </c>
      <c r="D21" t="s">
        <v>20</v>
      </c>
      <c r="E21">
        <v>19.3</v>
      </c>
      <c r="F21">
        <v>155.928</v>
      </c>
      <c r="G21">
        <v>25.1</v>
      </c>
      <c r="H21">
        <v>93.5</v>
      </c>
      <c r="I21">
        <v>94.8</v>
      </c>
      <c r="J21">
        <v>9.73</v>
      </c>
      <c r="K21">
        <v>67.558000000000007</v>
      </c>
      <c r="L21">
        <v>0.01</v>
      </c>
      <c r="M21">
        <v>24.7</v>
      </c>
      <c r="Q21">
        <v>56.396000000000001</v>
      </c>
      <c r="R21">
        <v>156.13499999999999</v>
      </c>
      <c r="S21">
        <v>89.999989999999997</v>
      </c>
      <c r="T21">
        <v>180</v>
      </c>
      <c r="U21">
        <v>99.9</v>
      </c>
      <c r="V21">
        <v>2.27</v>
      </c>
      <c r="W21">
        <v>0</v>
      </c>
      <c r="X21">
        <v>744</v>
      </c>
      <c r="Y21">
        <v>576.23</v>
      </c>
      <c r="Z21">
        <f t="shared" si="0"/>
        <v>420.09500000000003</v>
      </c>
    </row>
    <row r="22" spans="1:26" x14ac:dyDescent="0.3">
      <c r="A22" s="2">
        <v>45138</v>
      </c>
      <c r="B22" s="3">
        <v>0.42400462962962965</v>
      </c>
      <c r="C22">
        <v>0</v>
      </c>
      <c r="D22" t="s">
        <v>20</v>
      </c>
      <c r="E22">
        <v>19.3</v>
      </c>
      <c r="F22">
        <v>165.27600000000001</v>
      </c>
      <c r="G22">
        <v>25.2</v>
      </c>
      <c r="H22">
        <v>93.1</v>
      </c>
      <c r="I22">
        <v>94.4</v>
      </c>
      <c r="J22">
        <v>9.7200000000000006</v>
      </c>
      <c r="K22">
        <v>71.61</v>
      </c>
      <c r="L22">
        <v>0.01</v>
      </c>
      <c r="M22">
        <v>24.8</v>
      </c>
      <c r="Q22">
        <v>56.13</v>
      </c>
      <c r="R22">
        <v>165.815</v>
      </c>
      <c r="S22">
        <v>89.999989999999997</v>
      </c>
      <c r="T22">
        <v>180</v>
      </c>
      <c r="U22">
        <v>99.9</v>
      </c>
      <c r="V22">
        <v>2.27</v>
      </c>
      <c r="W22">
        <v>0</v>
      </c>
      <c r="X22">
        <v>744</v>
      </c>
      <c r="Y22">
        <v>576.23</v>
      </c>
      <c r="Z22">
        <f t="shared" si="0"/>
        <v>410.41500000000002</v>
      </c>
    </row>
    <row r="23" spans="1:26" x14ac:dyDescent="0.3">
      <c r="A23" s="2">
        <v>45138</v>
      </c>
      <c r="B23" s="3">
        <v>0.42418981481481483</v>
      </c>
      <c r="C23">
        <v>0</v>
      </c>
      <c r="D23" t="s">
        <v>20</v>
      </c>
      <c r="E23">
        <v>19.3</v>
      </c>
      <c r="F23">
        <v>175.81299999999999</v>
      </c>
      <c r="G23">
        <v>25.3</v>
      </c>
      <c r="H23">
        <v>92.8</v>
      </c>
      <c r="I23">
        <v>94.1</v>
      </c>
      <c r="J23">
        <v>9.7100000000000009</v>
      </c>
      <c r="K23">
        <v>76.177000000000007</v>
      </c>
      <c r="L23">
        <v>0.01</v>
      </c>
      <c r="M23">
        <v>24.9</v>
      </c>
      <c r="Q23">
        <v>55.936999999999998</v>
      </c>
      <c r="R23">
        <v>176.07300000000001</v>
      </c>
      <c r="S23">
        <v>89.999989999999997</v>
      </c>
      <c r="T23">
        <v>180</v>
      </c>
      <c r="U23">
        <v>99.9</v>
      </c>
      <c r="V23">
        <v>2.27</v>
      </c>
      <c r="W23">
        <v>0</v>
      </c>
      <c r="X23">
        <v>744</v>
      </c>
      <c r="Y23">
        <v>576.23</v>
      </c>
      <c r="Z23">
        <f t="shared" si="0"/>
        <v>400.15700000000004</v>
      </c>
    </row>
    <row r="24" spans="1:26" x14ac:dyDescent="0.3">
      <c r="A24" s="2">
        <v>45138</v>
      </c>
      <c r="B24" s="3">
        <v>0.42452546296296295</v>
      </c>
      <c r="C24">
        <v>0</v>
      </c>
      <c r="D24" t="s">
        <v>20</v>
      </c>
      <c r="E24">
        <v>19.3</v>
      </c>
      <c r="F24">
        <v>185.38900000000001</v>
      </c>
      <c r="G24">
        <v>25.3</v>
      </c>
      <c r="H24">
        <v>92.7</v>
      </c>
      <c r="I24">
        <v>94</v>
      </c>
      <c r="J24">
        <v>9.73</v>
      </c>
      <c r="K24">
        <v>80.328000000000003</v>
      </c>
      <c r="L24">
        <v>0.01</v>
      </c>
      <c r="M24">
        <v>24.9</v>
      </c>
      <c r="Q24">
        <v>55.710999999999999</v>
      </c>
      <c r="R24">
        <v>185.774</v>
      </c>
      <c r="S24">
        <v>89.999989999999997</v>
      </c>
      <c r="T24">
        <v>180</v>
      </c>
      <c r="U24">
        <v>99.9</v>
      </c>
      <c r="V24">
        <v>2.17</v>
      </c>
      <c r="W24">
        <v>0</v>
      </c>
      <c r="X24">
        <v>744</v>
      </c>
      <c r="Y24">
        <v>576.23</v>
      </c>
      <c r="Z24">
        <f t="shared" si="0"/>
        <v>390.45600000000002</v>
      </c>
    </row>
    <row r="25" spans="1:26" x14ac:dyDescent="0.3">
      <c r="A25" s="2">
        <v>45138</v>
      </c>
      <c r="B25" s="3">
        <v>0.42474537037037036</v>
      </c>
      <c r="C25">
        <v>0</v>
      </c>
      <c r="D25" t="s">
        <v>20</v>
      </c>
      <c r="E25">
        <v>19.3</v>
      </c>
      <c r="F25">
        <v>196.249</v>
      </c>
      <c r="G25">
        <v>25.4</v>
      </c>
      <c r="H25">
        <v>92.4</v>
      </c>
      <c r="I25">
        <v>93.7</v>
      </c>
      <c r="J25">
        <v>9.7200000000000006</v>
      </c>
      <c r="K25">
        <v>85.036000000000001</v>
      </c>
      <c r="L25">
        <v>0.01</v>
      </c>
      <c r="M25">
        <v>25</v>
      </c>
      <c r="Q25">
        <v>55.518999999999998</v>
      </c>
      <c r="R25">
        <v>196.23500000000001</v>
      </c>
      <c r="S25">
        <v>89.999989999999997</v>
      </c>
      <c r="T25">
        <v>180</v>
      </c>
      <c r="U25">
        <v>99.9</v>
      </c>
      <c r="V25">
        <v>2.25</v>
      </c>
      <c r="W25">
        <v>0</v>
      </c>
      <c r="X25">
        <v>744</v>
      </c>
      <c r="Y25">
        <v>576.23</v>
      </c>
      <c r="Z25">
        <f t="shared" si="0"/>
        <v>379.995</v>
      </c>
    </row>
    <row r="26" spans="1:26" x14ac:dyDescent="0.3">
      <c r="A26" s="2">
        <v>45138</v>
      </c>
      <c r="B26" s="264">
        <v>0.42527777777777781</v>
      </c>
      <c r="C26">
        <v>0</v>
      </c>
      <c r="D26" t="s">
        <v>20</v>
      </c>
      <c r="E26">
        <v>20.8</v>
      </c>
      <c r="F26">
        <v>204.33600000000001</v>
      </c>
      <c r="G26">
        <v>27.5</v>
      </c>
      <c r="H26">
        <v>87.2</v>
      </c>
      <c r="I26">
        <v>88.5</v>
      </c>
      <c r="J26">
        <v>9.19</v>
      </c>
      <c r="K26">
        <v>88.540999999999997</v>
      </c>
      <c r="L26">
        <v>0.01</v>
      </c>
      <c r="M26">
        <v>27</v>
      </c>
      <c r="Q26">
        <v>55.378999999999998</v>
      </c>
      <c r="R26">
        <v>204.012</v>
      </c>
      <c r="S26">
        <v>89.999989999999997</v>
      </c>
      <c r="T26">
        <v>180</v>
      </c>
      <c r="U26">
        <v>99.9</v>
      </c>
      <c r="V26">
        <v>2.29</v>
      </c>
      <c r="W26">
        <v>0</v>
      </c>
      <c r="X26">
        <v>744</v>
      </c>
      <c r="Y26">
        <v>576.23</v>
      </c>
      <c r="Z26">
        <f t="shared" si="0"/>
        <v>372.21800000000002</v>
      </c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6B7A-1CBC-4D8F-869C-BB685CB8C623}">
  <dimension ref="A1:AJ44"/>
  <sheetViews>
    <sheetView topLeftCell="O1" workbookViewId="0">
      <selection activeCell="AB2" sqref="AB2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45147</v>
      </c>
      <c r="B2" s="3">
        <v>0.4271064814814815</v>
      </c>
      <c r="C2">
        <v>0</v>
      </c>
      <c r="D2" t="s">
        <v>20</v>
      </c>
      <c r="E2">
        <v>29.2</v>
      </c>
      <c r="F2">
        <v>0.151</v>
      </c>
      <c r="G2">
        <v>28.6</v>
      </c>
      <c r="H2">
        <v>106.6</v>
      </c>
      <c r="I2">
        <v>108.2</v>
      </c>
      <c r="J2">
        <v>8.67</v>
      </c>
      <c r="K2">
        <v>6.5000000000000002E-2</v>
      </c>
      <c r="L2">
        <v>0.01</v>
      </c>
      <c r="M2">
        <v>28.7</v>
      </c>
      <c r="N2">
        <v>19</v>
      </c>
      <c r="O2">
        <v>8.66</v>
      </c>
      <c r="P2">
        <v>-108</v>
      </c>
      <c r="Q2">
        <v>78.552000000000007</v>
      </c>
      <c r="R2">
        <v>0.98</v>
      </c>
      <c r="S2">
        <v>89.999989999999997</v>
      </c>
      <c r="T2">
        <v>180</v>
      </c>
      <c r="U2">
        <v>99.9</v>
      </c>
      <c r="V2">
        <v>2.38</v>
      </c>
      <c r="W2">
        <v>0</v>
      </c>
      <c r="X2">
        <v>743.3</v>
      </c>
      <c r="Y2">
        <v>565.54999999999995</v>
      </c>
      <c r="Z2">
        <f>Y2-R2</f>
        <v>564.56999999999994</v>
      </c>
      <c r="AA2">
        <v>461.49299999999999</v>
      </c>
    </row>
    <row r="3" spans="1:36" x14ac:dyDescent="0.3">
      <c r="A3" s="2">
        <v>45147</v>
      </c>
      <c r="B3" s="3">
        <v>0.42730324074074072</v>
      </c>
      <c r="C3">
        <v>0</v>
      </c>
      <c r="D3" t="s">
        <v>20</v>
      </c>
      <c r="E3">
        <v>29.1</v>
      </c>
      <c r="F3">
        <v>4.1280000000000001</v>
      </c>
      <c r="G3">
        <v>28.6</v>
      </c>
      <c r="H3">
        <v>109.1</v>
      </c>
      <c r="I3">
        <v>110.7</v>
      </c>
      <c r="J3">
        <v>8.89</v>
      </c>
      <c r="K3">
        <v>1.784</v>
      </c>
      <c r="L3">
        <v>0.01</v>
      </c>
      <c r="M3">
        <v>28.7</v>
      </c>
      <c r="N3">
        <v>19</v>
      </c>
      <c r="O3">
        <v>8.7100000000000009</v>
      </c>
      <c r="P3">
        <v>-110.5</v>
      </c>
      <c r="Q3">
        <v>78.376000000000005</v>
      </c>
      <c r="R3">
        <v>4.12</v>
      </c>
      <c r="S3">
        <v>89.999989999999997</v>
      </c>
      <c r="T3">
        <v>180</v>
      </c>
      <c r="U3">
        <v>99.9</v>
      </c>
      <c r="V3">
        <v>2.39</v>
      </c>
      <c r="W3">
        <v>0</v>
      </c>
      <c r="X3">
        <v>743.3</v>
      </c>
      <c r="Y3">
        <v>565.54999999999995</v>
      </c>
      <c r="Z3">
        <f t="shared" ref="Z3:Z26" si="0">Y3-R3</f>
        <v>561.42999999999995</v>
      </c>
    </row>
    <row r="4" spans="1:36" x14ac:dyDescent="0.3">
      <c r="A4" s="2">
        <v>45147</v>
      </c>
      <c r="B4" s="3">
        <v>0.42743055555555554</v>
      </c>
      <c r="C4">
        <v>0</v>
      </c>
      <c r="D4" t="s">
        <v>20</v>
      </c>
      <c r="E4">
        <v>28.4</v>
      </c>
      <c r="F4">
        <v>7.0490000000000004</v>
      </c>
      <c r="G4">
        <v>28.2</v>
      </c>
      <c r="H4">
        <v>107.4</v>
      </c>
      <c r="I4">
        <v>109</v>
      </c>
      <c r="J4">
        <v>8.81</v>
      </c>
      <c r="K4">
        <v>3.0470000000000002</v>
      </c>
      <c r="L4">
        <v>0.01</v>
      </c>
      <c r="M4">
        <v>28.2</v>
      </c>
      <c r="N4">
        <v>18</v>
      </c>
      <c r="O4">
        <v>8.51</v>
      </c>
      <c r="P4">
        <v>-99.4</v>
      </c>
      <c r="Q4">
        <v>77.738</v>
      </c>
      <c r="R4">
        <v>7.0629999999999997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743.3</v>
      </c>
      <c r="Y4">
        <v>565.54999999999995</v>
      </c>
      <c r="Z4">
        <f t="shared" si="0"/>
        <v>558.48699999999997</v>
      </c>
    </row>
    <row r="5" spans="1:36" x14ac:dyDescent="0.3">
      <c r="A5" s="2">
        <v>45147</v>
      </c>
      <c r="B5" s="3">
        <v>0.42758101851851849</v>
      </c>
      <c r="C5">
        <v>0</v>
      </c>
      <c r="D5" t="s">
        <v>20</v>
      </c>
      <c r="E5">
        <v>27.7</v>
      </c>
      <c r="F5">
        <v>10.220000000000001</v>
      </c>
      <c r="G5">
        <v>27.6</v>
      </c>
      <c r="H5">
        <v>103.3</v>
      </c>
      <c r="I5">
        <v>104.9</v>
      </c>
      <c r="J5">
        <v>8.51</v>
      </c>
      <c r="K5">
        <v>4.4169999999999998</v>
      </c>
      <c r="L5">
        <v>0.01</v>
      </c>
      <c r="M5">
        <v>27.7</v>
      </c>
      <c r="N5">
        <v>18</v>
      </c>
      <c r="O5">
        <v>8.5</v>
      </c>
      <c r="P5">
        <v>-98.8</v>
      </c>
      <c r="Q5">
        <v>77.295000000000002</v>
      </c>
      <c r="R5">
        <v>10.051</v>
      </c>
      <c r="S5">
        <v>89.999989999999997</v>
      </c>
      <c r="T5">
        <v>180</v>
      </c>
      <c r="U5">
        <v>99.9</v>
      </c>
      <c r="V5">
        <v>2.31</v>
      </c>
      <c r="W5">
        <v>0</v>
      </c>
      <c r="X5">
        <v>743.3</v>
      </c>
      <c r="Y5">
        <v>565.54999999999995</v>
      </c>
      <c r="Z5">
        <f t="shared" si="0"/>
        <v>555.49899999999991</v>
      </c>
    </row>
    <row r="6" spans="1:36" x14ac:dyDescent="0.3">
      <c r="A6" s="2">
        <v>45147</v>
      </c>
      <c r="B6" s="3">
        <v>0.42769675925925926</v>
      </c>
      <c r="C6">
        <v>0</v>
      </c>
      <c r="D6" t="s">
        <v>20</v>
      </c>
      <c r="E6">
        <v>26.8</v>
      </c>
      <c r="F6">
        <v>12.942</v>
      </c>
      <c r="G6">
        <v>27.8</v>
      </c>
      <c r="H6">
        <v>84.4</v>
      </c>
      <c r="I6">
        <v>85.6</v>
      </c>
      <c r="J6">
        <v>7.19</v>
      </c>
      <c r="K6">
        <v>5.5960000000000001</v>
      </c>
      <c r="L6">
        <v>0.01</v>
      </c>
      <c r="M6">
        <v>27.7</v>
      </c>
      <c r="N6">
        <v>18</v>
      </c>
      <c r="O6">
        <v>7.88</v>
      </c>
      <c r="P6">
        <v>-63.4</v>
      </c>
      <c r="Q6">
        <v>73.992999999999995</v>
      </c>
      <c r="R6">
        <v>12.965</v>
      </c>
      <c r="S6">
        <v>89.999989999999997</v>
      </c>
      <c r="T6">
        <v>180</v>
      </c>
      <c r="U6">
        <v>99.9</v>
      </c>
      <c r="V6">
        <v>2.31</v>
      </c>
      <c r="W6">
        <v>0</v>
      </c>
      <c r="X6">
        <v>743.3</v>
      </c>
      <c r="Y6">
        <v>565.54999999999995</v>
      </c>
      <c r="Z6">
        <f t="shared" si="0"/>
        <v>552.58499999999992</v>
      </c>
    </row>
    <row r="7" spans="1:36" x14ac:dyDescent="0.3">
      <c r="A7" s="2">
        <v>45147</v>
      </c>
      <c r="B7" s="3">
        <v>0.42814814814814817</v>
      </c>
      <c r="C7">
        <v>0</v>
      </c>
      <c r="D7" t="s">
        <v>20</v>
      </c>
      <c r="E7">
        <v>22.9</v>
      </c>
      <c r="F7">
        <v>13.847</v>
      </c>
      <c r="G7">
        <v>25.7</v>
      </c>
      <c r="H7">
        <v>70</v>
      </c>
      <c r="I7">
        <v>71.099999999999994</v>
      </c>
      <c r="J7">
        <v>6.4</v>
      </c>
      <c r="K7">
        <v>5.992</v>
      </c>
      <c r="L7">
        <v>0.01</v>
      </c>
      <c r="M7">
        <v>25.5</v>
      </c>
      <c r="N7">
        <v>17</v>
      </c>
      <c r="O7">
        <v>7.18</v>
      </c>
      <c r="P7">
        <v>-24.6</v>
      </c>
      <c r="Q7">
        <v>67.594999999999999</v>
      </c>
      <c r="R7">
        <v>16.042000000000002</v>
      </c>
      <c r="S7">
        <v>89.999989999999997</v>
      </c>
      <c r="T7">
        <v>180</v>
      </c>
      <c r="U7">
        <v>99.9</v>
      </c>
      <c r="V7">
        <v>2.35</v>
      </c>
      <c r="W7">
        <v>0</v>
      </c>
      <c r="X7">
        <v>743.3</v>
      </c>
      <c r="Y7">
        <v>565.54999999999995</v>
      </c>
      <c r="Z7">
        <f t="shared" si="0"/>
        <v>549.50799999999992</v>
      </c>
    </row>
    <row r="8" spans="1:36" x14ac:dyDescent="0.3">
      <c r="A8" s="2">
        <v>45147</v>
      </c>
      <c r="B8" s="3">
        <v>0.4283912037037037</v>
      </c>
      <c r="C8">
        <v>0</v>
      </c>
      <c r="D8" t="s">
        <v>20</v>
      </c>
      <c r="E8">
        <v>20.100000000000001</v>
      </c>
      <c r="F8">
        <v>25.858000000000001</v>
      </c>
      <c r="G8">
        <v>23.6</v>
      </c>
      <c r="H8">
        <v>79.2</v>
      </c>
      <c r="I8">
        <v>80.400000000000006</v>
      </c>
      <c r="J8">
        <v>7.51</v>
      </c>
      <c r="K8">
        <v>11.194000000000001</v>
      </c>
      <c r="L8">
        <v>0.01</v>
      </c>
      <c r="M8">
        <v>23.3</v>
      </c>
      <c r="N8">
        <v>15</v>
      </c>
      <c r="O8">
        <v>6.96</v>
      </c>
      <c r="P8">
        <v>-12.2</v>
      </c>
      <c r="Q8">
        <v>64.236000000000004</v>
      </c>
      <c r="R8">
        <v>25.908000000000001</v>
      </c>
      <c r="S8">
        <v>89.999989999999997</v>
      </c>
      <c r="T8">
        <v>180</v>
      </c>
      <c r="U8">
        <v>99.9</v>
      </c>
      <c r="V8">
        <v>2.34</v>
      </c>
      <c r="W8">
        <v>0</v>
      </c>
      <c r="X8">
        <v>743.3</v>
      </c>
      <c r="Y8">
        <v>565.54999999999995</v>
      </c>
      <c r="Z8">
        <f t="shared" si="0"/>
        <v>539.64199999999994</v>
      </c>
    </row>
    <row r="9" spans="1:36" x14ac:dyDescent="0.3">
      <c r="A9" s="2">
        <v>45147</v>
      </c>
      <c r="B9" s="3">
        <v>0.42856481481481484</v>
      </c>
      <c r="C9">
        <v>0</v>
      </c>
      <c r="D9" t="s">
        <v>20</v>
      </c>
      <c r="E9">
        <v>19.7</v>
      </c>
      <c r="F9">
        <v>34.942999999999998</v>
      </c>
      <c r="G9">
        <v>23.2</v>
      </c>
      <c r="H9">
        <v>82.9</v>
      </c>
      <c r="I9">
        <v>84.2</v>
      </c>
      <c r="J9">
        <v>7.92</v>
      </c>
      <c r="K9">
        <v>15.129</v>
      </c>
      <c r="L9">
        <v>0.01</v>
      </c>
      <c r="M9">
        <v>23</v>
      </c>
      <c r="N9">
        <v>15</v>
      </c>
      <c r="O9">
        <v>6.93</v>
      </c>
      <c r="P9">
        <v>-10.7</v>
      </c>
      <c r="Q9">
        <v>63.569000000000003</v>
      </c>
      <c r="R9">
        <v>35.921999999999997</v>
      </c>
      <c r="S9">
        <v>89.999989999999997</v>
      </c>
      <c r="T9">
        <v>180</v>
      </c>
      <c r="U9">
        <v>99.9</v>
      </c>
      <c r="V9">
        <v>2.36</v>
      </c>
      <c r="W9">
        <v>0</v>
      </c>
      <c r="X9">
        <v>743.3</v>
      </c>
      <c r="Y9">
        <v>565.54999999999995</v>
      </c>
      <c r="Z9">
        <f t="shared" si="0"/>
        <v>529.62799999999993</v>
      </c>
    </row>
    <row r="10" spans="1:36" x14ac:dyDescent="0.3">
      <c r="A10" s="2">
        <v>45147</v>
      </c>
      <c r="B10" s="3">
        <v>0.42890046296296297</v>
      </c>
      <c r="C10">
        <v>0</v>
      </c>
      <c r="D10" t="s">
        <v>20</v>
      </c>
      <c r="E10">
        <v>19.2</v>
      </c>
      <c r="F10">
        <v>45.697000000000003</v>
      </c>
      <c r="G10">
        <v>23</v>
      </c>
      <c r="H10">
        <v>87.5</v>
      </c>
      <c r="I10">
        <v>88.8</v>
      </c>
      <c r="J10">
        <v>8.44</v>
      </c>
      <c r="K10">
        <v>19.786000000000001</v>
      </c>
      <c r="L10">
        <v>0.01</v>
      </c>
      <c r="M10">
        <v>22.7</v>
      </c>
      <c r="N10">
        <v>15</v>
      </c>
      <c r="O10">
        <v>6.84</v>
      </c>
      <c r="P10">
        <v>-5.7</v>
      </c>
      <c r="Q10">
        <v>62.762999999999998</v>
      </c>
      <c r="R10">
        <v>45.902000000000001</v>
      </c>
      <c r="S10">
        <v>89.999989999999997</v>
      </c>
      <c r="T10">
        <v>180</v>
      </c>
      <c r="U10">
        <v>99.9</v>
      </c>
      <c r="V10">
        <v>2.37</v>
      </c>
      <c r="W10">
        <v>0</v>
      </c>
      <c r="X10">
        <v>743.3</v>
      </c>
      <c r="Y10">
        <v>565.54999999999995</v>
      </c>
      <c r="Z10">
        <f t="shared" si="0"/>
        <v>519.64799999999991</v>
      </c>
    </row>
    <row r="11" spans="1:36" x14ac:dyDescent="0.3">
      <c r="A11" s="2">
        <v>45147</v>
      </c>
      <c r="B11" s="3">
        <v>0.42905092592592592</v>
      </c>
      <c r="C11">
        <v>0</v>
      </c>
      <c r="D11" t="s">
        <v>20</v>
      </c>
      <c r="E11">
        <v>18.8</v>
      </c>
      <c r="F11">
        <v>55.65</v>
      </c>
      <c r="G11">
        <v>22.5</v>
      </c>
      <c r="H11">
        <v>88.2</v>
      </c>
      <c r="I11">
        <v>89.5</v>
      </c>
      <c r="J11">
        <v>8.5500000000000007</v>
      </c>
      <c r="K11">
        <v>24.097000000000001</v>
      </c>
      <c r="L11">
        <v>0.01</v>
      </c>
      <c r="M11">
        <v>22.2</v>
      </c>
      <c r="N11">
        <v>14</v>
      </c>
      <c r="O11">
        <v>6.75</v>
      </c>
      <c r="P11">
        <v>-0.8</v>
      </c>
      <c r="Q11">
        <v>62.359000000000002</v>
      </c>
      <c r="R11">
        <v>55.966999999999999</v>
      </c>
      <c r="S11">
        <v>89.999989999999997</v>
      </c>
      <c r="T11">
        <v>180</v>
      </c>
      <c r="U11">
        <v>99.9</v>
      </c>
      <c r="V11">
        <v>2.37</v>
      </c>
      <c r="W11">
        <v>0</v>
      </c>
      <c r="X11">
        <v>743.3</v>
      </c>
      <c r="Y11">
        <v>565.54999999999995</v>
      </c>
      <c r="Z11">
        <f t="shared" si="0"/>
        <v>509.58299999999997</v>
      </c>
    </row>
    <row r="12" spans="1:36" x14ac:dyDescent="0.3">
      <c r="A12" s="2">
        <v>45147</v>
      </c>
      <c r="B12" s="3">
        <v>0.42920138888888887</v>
      </c>
      <c r="C12">
        <v>0</v>
      </c>
      <c r="D12" t="s">
        <v>20</v>
      </c>
      <c r="E12">
        <v>18.5</v>
      </c>
      <c r="F12">
        <v>65.841999999999999</v>
      </c>
      <c r="G12">
        <v>22.5</v>
      </c>
      <c r="H12">
        <v>89.5</v>
      </c>
      <c r="I12">
        <v>90.9</v>
      </c>
      <c r="J12">
        <v>8.76</v>
      </c>
      <c r="K12">
        <v>28.513000000000002</v>
      </c>
      <c r="L12">
        <v>0.01</v>
      </c>
      <c r="M12">
        <v>22.2</v>
      </c>
      <c r="N12">
        <v>14</v>
      </c>
      <c r="O12">
        <v>6.5</v>
      </c>
      <c r="P12">
        <v>12.7</v>
      </c>
      <c r="Q12">
        <v>61.527000000000001</v>
      </c>
      <c r="R12">
        <v>65.992000000000004</v>
      </c>
      <c r="S12">
        <v>89.999989999999997</v>
      </c>
      <c r="T12">
        <v>180</v>
      </c>
      <c r="U12">
        <v>99.9</v>
      </c>
      <c r="V12">
        <v>2.37</v>
      </c>
      <c r="W12">
        <v>0</v>
      </c>
      <c r="X12">
        <v>743.3</v>
      </c>
      <c r="Y12">
        <v>565.54999999999995</v>
      </c>
      <c r="Z12">
        <f t="shared" si="0"/>
        <v>499.55799999999994</v>
      </c>
    </row>
    <row r="13" spans="1:36" x14ac:dyDescent="0.3">
      <c r="A13" s="2">
        <v>45147</v>
      </c>
      <c r="B13" s="3">
        <v>0.42935185185185182</v>
      </c>
      <c r="C13">
        <v>0</v>
      </c>
      <c r="D13" t="s">
        <v>20</v>
      </c>
      <c r="E13">
        <v>18.5</v>
      </c>
      <c r="F13">
        <v>75.783000000000001</v>
      </c>
      <c r="G13">
        <v>22.8</v>
      </c>
      <c r="H13">
        <v>89.6</v>
      </c>
      <c r="I13">
        <v>90.9</v>
      </c>
      <c r="J13">
        <v>8.86</v>
      </c>
      <c r="K13">
        <v>32.820999999999998</v>
      </c>
      <c r="L13">
        <v>0.01</v>
      </c>
      <c r="M13">
        <v>22.4</v>
      </c>
      <c r="N13">
        <v>15</v>
      </c>
      <c r="O13">
        <v>6.19</v>
      </c>
      <c r="P13">
        <v>29.7</v>
      </c>
      <c r="Q13">
        <v>60.640999999999998</v>
      </c>
      <c r="R13">
        <v>75.962000000000003</v>
      </c>
      <c r="S13">
        <v>89.999989999999997</v>
      </c>
      <c r="T13">
        <v>180</v>
      </c>
      <c r="U13">
        <v>99.9</v>
      </c>
      <c r="V13">
        <v>2.37</v>
      </c>
      <c r="W13">
        <v>0</v>
      </c>
      <c r="X13">
        <v>743.3</v>
      </c>
      <c r="Y13">
        <v>565.54999999999995</v>
      </c>
      <c r="Z13">
        <f t="shared" si="0"/>
        <v>489.58799999999997</v>
      </c>
    </row>
    <row r="14" spans="1:36" x14ac:dyDescent="0.3">
      <c r="A14" s="2">
        <v>45147</v>
      </c>
      <c r="B14" s="3">
        <v>0.42960648148148151</v>
      </c>
      <c r="C14">
        <v>0</v>
      </c>
      <c r="D14" t="s">
        <v>20</v>
      </c>
      <c r="E14">
        <v>18.2</v>
      </c>
      <c r="F14">
        <v>85.975999999999999</v>
      </c>
      <c r="G14">
        <v>22.7</v>
      </c>
      <c r="H14">
        <v>89.6</v>
      </c>
      <c r="I14">
        <v>90.9</v>
      </c>
      <c r="J14">
        <v>9</v>
      </c>
      <c r="K14">
        <v>37.238999999999997</v>
      </c>
      <c r="L14">
        <v>0.01</v>
      </c>
      <c r="M14">
        <v>22.4</v>
      </c>
      <c r="N14">
        <v>15</v>
      </c>
      <c r="O14">
        <v>6.02</v>
      </c>
      <c r="P14">
        <v>38.799999999999997</v>
      </c>
      <c r="Q14">
        <v>59.338000000000001</v>
      </c>
      <c r="R14">
        <v>85.965999999999994</v>
      </c>
      <c r="S14">
        <v>89.999989999999997</v>
      </c>
      <c r="T14">
        <v>180</v>
      </c>
      <c r="U14">
        <v>99.9</v>
      </c>
      <c r="V14">
        <v>2.37</v>
      </c>
      <c r="W14">
        <v>0</v>
      </c>
      <c r="X14">
        <v>743.3</v>
      </c>
      <c r="Y14">
        <v>565.54999999999995</v>
      </c>
      <c r="Z14">
        <f t="shared" si="0"/>
        <v>479.58399999999995</v>
      </c>
    </row>
    <row r="15" spans="1:36" x14ac:dyDescent="0.3">
      <c r="A15" s="2">
        <v>45147</v>
      </c>
      <c r="B15" s="3">
        <v>0.42979166666666663</v>
      </c>
      <c r="C15">
        <v>0</v>
      </c>
      <c r="D15" t="s">
        <v>20</v>
      </c>
      <c r="E15">
        <v>18.100000000000001</v>
      </c>
      <c r="F15">
        <v>95.698999999999998</v>
      </c>
      <c r="G15">
        <v>22.8</v>
      </c>
      <c r="H15">
        <v>90.7</v>
      </c>
      <c r="I15">
        <v>92</v>
      </c>
      <c r="J15">
        <v>9.18</v>
      </c>
      <c r="K15">
        <v>41.454000000000001</v>
      </c>
      <c r="L15">
        <v>0.01</v>
      </c>
      <c r="M15">
        <v>22.4</v>
      </c>
      <c r="N15">
        <v>15</v>
      </c>
      <c r="O15">
        <v>6.04</v>
      </c>
      <c r="P15">
        <v>37.700000000000003</v>
      </c>
      <c r="Q15">
        <v>58.622999999999998</v>
      </c>
      <c r="R15">
        <v>96.057000000000002</v>
      </c>
      <c r="S15">
        <v>89.999989999999997</v>
      </c>
      <c r="T15">
        <v>180</v>
      </c>
      <c r="U15">
        <v>99.9</v>
      </c>
      <c r="V15">
        <v>2.37</v>
      </c>
      <c r="W15">
        <v>0</v>
      </c>
      <c r="X15">
        <v>743.3</v>
      </c>
      <c r="Y15">
        <v>565.54999999999995</v>
      </c>
      <c r="Z15">
        <f t="shared" si="0"/>
        <v>469.49299999999994</v>
      </c>
    </row>
    <row r="16" spans="1:36" x14ac:dyDescent="0.3">
      <c r="A16" s="2">
        <v>45147</v>
      </c>
      <c r="B16" s="3">
        <v>0.4299884259259259</v>
      </c>
      <c r="C16">
        <v>0</v>
      </c>
      <c r="D16" t="s">
        <v>20</v>
      </c>
      <c r="E16">
        <v>17.8</v>
      </c>
      <c r="F16">
        <v>106.57</v>
      </c>
      <c r="G16">
        <v>22.6</v>
      </c>
      <c r="H16">
        <v>91.8</v>
      </c>
      <c r="I16">
        <v>93.2</v>
      </c>
      <c r="J16">
        <v>9.36</v>
      </c>
      <c r="K16">
        <v>46.164999999999999</v>
      </c>
      <c r="L16">
        <v>0.01</v>
      </c>
      <c r="M16">
        <v>22.3</v>
      </c>
      <c r="N16">
        <v>14</v>
      </c>
      <c r="O16">
        <v>5.99</v>
      </c>
      <c r="P16">
        <v>40.4</v>
      </c>
      <c r="Q16">
        <v>58.021999999999998</v>
      </c>
      <c r="R16">
        <v>106.059</v>
      </c>
      <c r="S16">
        <v>89.999989999999997</v>
      </c>
      <c r="T16">
        <v>180</v>
      </c>
      <c r="U16">
        <v>99.9</v>
      </c>
      <c r="V16">
        <v>2.36</v>
      </c>
      <c r="W16">
        <v>0</v>
      </c>
      <c r="X16">
        <v>743.3</v>
      </c>
      <c r="Y16">
        <v>565.54999999999995</v>
      </c>
      <c r="Z16">
        <f t="shared" si="0"/>
        <v>459.49099999999999</v>
      </c>
    </row>
    <row r="17" spans="1:26" x14ac:dyDescent="0.3">
      <c r="A17" s="2">
        <v>45147</v>
      </c>
      <c r="B17" s="3">
        <v>0.43012731481481481</v>
      </c>
      <c r="C17">
        <v>0</v>
      </c>
      <c r="D17" t="s">
        <v>20</v>
      </c>
      <c r="E17">
        <v>18</v>
      </c>
      <c r="F17">
        <v>115.542</v>
      </c>
      <c r="G17">
        <v>23</v>
      </c>
      <c r="H17">
        <v>91.9</v>
      </c>
      <c r="I17">
        <v>93.2</v>
      </c>
      <c r="J17">
        <v>9.41</v>
      </c>
      <c r="K17">
        <v>50.054000000000002</v>
      </c>
      <c r="L17">
        <v>0.01</v>
      </c>
      <c r="M17">
        <v>22.6</v>
      </c>
      <c r="N17">
        <v>15</v>
      </c>
      <c r="O17">
        <v>5.9</v>
      </c>
      <c r="P17">
        <v>44.9</v>
      </c>
      <c r="Q17">
        <v>57.637</v>
      </c>
      <c r="R17">
        <v>115.883</v>
      </c>
      <c r="S17">
        <v>89.999989999999997</v>
      </c>
      <c r="T17">
        <v>180</v>
      </c>
      <c r="U17">
        <v>99.9</v>
      </c>
      <c r="V17">
        <v>2.37</v>
      </c>
      <c r="W17">
        <v>0</v>
      </c>
      <c r="X17">
        <v>743.3</v>
      </c>
      <c r="Y17">
        <v>565.54999999999995</v>
      </c>
      <c r="Z17">
        <f t="shared" si="0"/>
        <v>449.66699999999997</v>
      </c>
    </row>
    <row r="18" spans="1:26" x14ac:dyDescent="0.3">
      <c r="A18" s="2">
        <v>45147</v>
      </c>
      <c r="B18" s="3">
        <v>0.43031250000000004</v>
      </c>
      <c r="C18">
        <v>0</v>
      </c>
      <c r="D18" t="s">
        <v>20</v>
      </c>
      <c r="E18">
        <v>18.399999999999999</v>
      </c>
      <c r="F18">
        <v>125.57299999999999</v>
      </c>
      <c r="G18">
        <v>23.6</v>
      </c>
      <c r="H18">
        <v>92.1</v>
      </c>
      <c r="I18">
        <v>93.4</v>
      </c>
      <c r="J18">
        <v>9.49</v>
      </c>
      <c r="K18">
        <v>54.402000000000001</v>
      </c>
      <c r="L18">
        <v>0.01</v>
      </c>
      <c r="M18">
        <v>23.3</v>
      </c>
      <c r="N18">
        <v>15</v>
      </c>
      <c r="O18">
        <v>5.89</v>
      </c>
      <c r="P18">
        <v>45.3</v>
      </c>
      <c r="Q18">
        <v>57.194000000000003</v>
      </c>
      <c r="R18">
        <v>125.82299999999999</v>
      </c>
      <c r="S18">
        <v>89.999989999999997</v>
      </c>
      <c r="T18">
        <v>180</v>
      </c>
      <c r="U18">
        <v>99.9</v>
      </c>
      <c r="V18">
        <v>2.37</v>
      </c>
      <c r="W18">
        <v>0</v>
      </c>
      <c r="X18">
        <v>743.3</v>
      </c>
      <c r="Y18">
        <v>565.54999999999995</v>
      </c>
      <c r="Z18">
        <f t="shared" si="0"/>
        <v>439.72699999999998</v>
      </c>
    </row>
    <row r="19" spans="1:26" x14ac:dyDescent="0.3">
      <c r="A19" s="2">
        <v>45147</v>
      </c>
      <c r="B19" s="3">
        <v>0.43061342592592594</v>
      </c>
      <c r="C19">
        <v>0</v>
      </c>
      <c r="D19" t="s">
        <v>20</v>
      </c>
      <c r="E19">
        <v>18.8</v>
      </c>
      <c r="F19">
        <v>137.19</v>
      </c>
      <c r="G19">
        <v>24.3</v>
      </c>
      <c r="H19">
        <v>92.1</v>
      </c>
      <c r="I19">
        <v>93.4</v>
      </c>
      <c r="J19">
        <v>9.5399999999999991</v>
      </c>
      <c r="K19">
        <v>59.436999999999998</v>
      </c>
      <c r="L19">
        <v>0.01</v>
      </c>
      <c r="M19">
        <v>23.9</v>
      </c>
      <c r="N19">
        <v>16</v>
      </c>
      <c r="O19">
        <v>5.93</v>
      </c>
      <c r="P19">
        <v>43.3</v>
      </c>
      <c r="Q19">
        <v>56.774000000000001</v>
      </c>
      <c r="R19">
        <v>135.845</v>
      </c>
      <c r="S19">
        <v>89.999989999999997</v>
      </c>
      <c r="T19">
        <v>180</v>
      </c>
      <c r="U19">
        <v>99.9</v>
      </c>
      <c r="V19">
        <v>2.37</v>
      </c>
      <c r="W19">
        <v>0</v>
      </c>
      <c r="X19">
        <v>743.3</v>
      </c>
      <c r="Y19">
        <v>565.54999999999995</v>
      </c>
      <c r="Z19">
        <f t="shared" si="0"/>
        <v>429.70499999999993</v>
      </c>
    </row>
    <row r="20" spans="1:26" x14ac:dyDescent="0.3">
      <c r="A20" s="2">
        <v>45147</v>
      </c>
      <c r="B20" s="3">
        <v>0.43086805555555552</v>
      </c>
      <c r="C20">
        <v>0</v>
      </c>
      <c r="D20" t="s">
        <v>20</v>
      </c>
      <c r="E20">
        <v>19.2</v>
      </c>
      <c r="F20">
        <v>145.863</v>
      </c>
      <c r="G20">
        <v>24.9</v>
      </c>
      <c r="H20">
        <v>91.3</v>
      </c>
      <c r="I20">
        <v>92.6</v>
      </c>
      <c r="J20">
        <v>9.48</v>
      </c>
      <c r="K20">
        <v>63.195</v>
      </c>
      <c r="L20">
        <v>0.01</v>
      </c>
      <c r="M20">
        <v>24.5</v>
      </c>
      <c r="N20">
        <v>16</v>
      </c>
      <c r="O20">
        <v>5.93</v>
      </c>
      <c r="P20">
        <v>43.2</v>
      </c>
      <c r="Q20">
        <v>56.594000000000001</v>
      </c>
      <c r="R20">
        <v>145.922</v>
      </c>
      <c r="S20">
        <v>89.999989999999997</v>
      </c>
      <c r="T20">
        <v>180</v>
      </c>
      <c r="U20">
        <v>99.9</v>
      </c>
      <c r="V20">
        <v>2.36</v>
      </c>
      <c r="W20">
        <v>0</v>
      </c>
      <c r="X20">
        <v>743.3</v>
      </c>
      <c r="Y20">
        <v>565.54999999999995</v>
      </c>
      <c r="Z20">
        <f t="shared" si="0"/>
        <v>419.62799999999993</v>
      </c>
    </row>
    <row r="21" spans="1:26" x14ac:dyDescent="0.3">
      <c r="A21" s="2">
        <v>45147</v>
      </c>
      <c r="B21" s="3">
        <v>0.43099537037037039</v>
      </c>
      <c r="C21">
        <v>0</v>
      </c>
      <c r="D21" t="s">
        <v>20</v>
      </c>
      <c r="E21">
        <v>19.2</v>
      </c>
      <c r="F21">
        <v>156.21100000000001</v>
      </c>
      <c r="G21">
        <v>25</v>
      </c>
      <c r="H21">
        <v>90.9</v>
      </c>
      <c r="I21">
        <v>92.2</v>
      </c>
      <c r="J21">
        <v>9.4499999999999993</v>
      </c>
      <c r="K21">
        <v>67.680000000000007</v>
      </c>
      <c r="L21">
        <v>0.01</v>
      </c>
      <c r="M21">
        <v>24.6</v>
      </c>
      <c r="N21">
        <v>16</v>
      </c>
      <c r="O21">
        <v>5.93</v>
      </c>
      <c r="P21">
        <v>43</v>
      </c>
      <c r="Q21">
        <v>56.453000000000003</v>
      </c>
      <c r="R21">
        <v>155.88800000000001</v>
      </c>
      <c r="S21">
        <v>89.999989999999997</v>
      </c>
      <c r="T21">
        <v>180</v>
      </c>
      <c r="U21">
        <v>99.9</v>
      </c>
      <c r="V21">
        <v>2.36</v>
      </c>
      <c r="W21">
        <v>0</v>
      </c>
      <c r="X21">
        <v>743.3</v>
      </c>
      <c r="Y21">
        <v>565.54999999999995</v>
      </c>
      <c r="Z21">
        <f t="shared" si="0"/>
        <v>409.66199999999992</v>
      </c>
    </row>
    <row r="22" spans="1:26" x14ac:dyDescent="0.3">
      <c r="A22" s="2">
        <v>45147</v>
      </c>
      <c r="B22" s="3">
        <v>0.43113425925925924</v>
      </c>
      <c r="C22">
        <v>0</v>
      </c>
      <c r="D22" t="s">
        <v>20</v>
      </c>
      <c r="E22">
        <v>19.2</v>
      </c>
      <c r="F22">
        <v>165.767</v>
      </c>
      <c r="G22">
        <v>25</v>
      </c>
      <c r="H22">
        <v>90.8</v>
      </c>
      <c r="I22">
        <v>92.2</v>
      </c>
      <c r="J22">
        <v>9.4700000000000006</v>
      </c>
      <c r="K22">
        <v>71.822000000000003</v>
      </c>
      <c r="L22">
        <v>0.01</v>
      </c>
      <c r="M22">
        <v>24.6</v>
      </c>
      <c r="N22">
        <v>16</v>
      </c>
      <c r="O22">
        <v>5.92</v>
      </c>
      <c r="P22">
        <v>43.6</v>
      </c>
      <c r="Q22">
        <v>56.201000000000001</v>
      </c>
      <c r="R22">
        <v>165.934</v>
      </c>
      <c r="S22">
        <v>89.999989999999997</v>
      </c>
      <c r="T22">
        <v>180</v>
      </c>
      <c r="U22">
        <v>99.9</v>
      </c>
      <c r="V22">
        <v>2.3199999999999998</v>
      </c>
      <c r="W22">
        <v>0</v>
      </c>
      <c r="X22">
        <v>743.3</v>
      </c>
      <c r="Y22">
        <v>565.54999999999995</v>
      </c>
      <c r="Z22">
        <f t="shared" si="0"/>
        <v>399.61599999999999</v>
      </c>
    </row>
    <row r="23" spans="1:26" x14ac:dyDescent="0.3">
      <c r="A23" s="2">
        <v>45147</v>
      </c>
      <c r="B23" s="3">
        <v>0.43133101851851857</v>
      </c>
      <c r="C23">
        <v>0</v>
      </c>
      <c r="D23" t="s">
        <v>20</v>
      </c>
      <c r="E23">
        <v>19.3</v>
      </c>
      <c r="F23">
        <v>175.946</v>
      </c>
      <c r="G23">
        <v>25.3</v>
      </c>
      <c r="H23">
        <v>89.9</v>
      </c>
      <c r="I23">
        <v>91.2</v>
      </c>
      <c r="J23">
        <v>9.42</v>
      </c>
      <c r="K23">
        <v>76.234999999999999</v>
      </c>
      <c r="L23">
        <v>0.01</v>
      </c>
      <c r="M23">
        <v>24.9</v>
      </c>
      <c r="N23">
        <v>16</v>
      </c>
      <c r="O23">
        <v>5.92</v>
      </c>
      <c r="P23">
        <v>43.5</v>
      </c>
      <c r="Q23">
        <v>55.811</v>
      </c>
      <c r="R23">
        <v>176.21100000000001</v>
      </c>
      <c r="S23">
        <v>89.999989999999997</v>
      </c>
      <c r="T23">
        <v>180</v>
      </c>
      <c r="U23">
        <v>99.9</v>
      </c>
      <c r="V23">
        <v>2.33</v>
      </c>
      <c r="W23">
        <v>0</v>
      </c>
      <c r="X23">
        <v>743.3</v>
      </c>
      <c r="Y23">
        <v>565.54999999999995</v>
      </c>
      <c r="Z23">
        <f t="shared" si="0"/>
        <v>389.33899999999994</v>
      </c>
    </row>
    <row r="24" spans="1:26" x14ac:dyDescent="0.3">
      <c r="A24" s="2">
        <v>45147</v>
      </c>
      <c r="B24" s="3">
        <v>0.43145833333333333</v>
      </c>
      <c r="C24">
        <v>0</v>
      </c>
      <c r="D24" t="s">
        <v>20</v>
      </c>
      <c r="E24">
        <v>19.399999999999999</v>
      </c>
      <c r="F24">
        <v>186.166</v>
      </c>
      <c r="G24">
        <v>25.5</v>
      </c>
      <c r="H24">
        <v>89.2</v>
      </c>
      <c r="I24">
        <v>90.6</v>
      </c>
      <c r="J24">
        <v>9.3699999999999992</v>
      </c>
      <c r="K24">
        <v>80.665000000000006</v>
      </c>
      <c r="L24">
        <v>0.01</v>
      </c>
      <c r="M24">
        <v>25</v>
      </c>
      <c r="N24">
        <v>16</v>
      </c>
      <c r="O24">
        <v>5.91</v>
      </c>
      <c r="P24">
        <v>44</v>
      </c>
      <c r="Q24">
        <v>55.651000000000003</v>
      </c>
      <c r="R24">
        <v>185.703</v>
      </c>
      <c r="S24">
        <v>89.999989999999997</v>
      </c>
      <c r="T24">
        <v>180</v>
      </c>
      <c r="U24">
        <v>99.9</v>
      </c>
      <c r="V24">
        <v>2.34</v>
      </c>
      <c r="W24">
        <v>0</v>
      </c>
      <c r="X24">
        <v>743.3</v>
      </c>
      <c r="Y24">
        <v>565.54999999999995</v>
      </c>
      <c r="Z24">
        <f t="shared" si="0"/>
        <v>379.84699999999998</v>
      </c>
    </row>
    <row r="25" spans="1:26" x14ac:dyDescent="0.3">
      <c r="A25" s="2">
        <v>45147</v>
      </c>
      <c r="B25" s="3">
        <v>0.43171296296296297</v>
      </c>
      <c r="C25">
        <v>0</v>
      </c>
      <c r="D25" t="s">
        <v>20</v>
      </c>
      <c r="E25">
        <v>19.899999999999999</v>
      </c>
      <c r="F25">
        <v>195.88399999999999</v>
      </c>
      <c r="G25">
        <v>26.3</v>
      </c>
      <c r="H25">
        <v>85.2</v>
      </c>
      <c r="I25">
        <v>86.4</v>
      </c>
      <c r="J25">
        <v>9</v>
      </c>
      <c r="K25">
        <v>84.879000000000005</v>
      </c>
      <c r="L25">
        <v>0.01</v>
      </c>
      <c r="M25">
        <v>25.9</v>
      </c>
      <c r="N25">
        <v>17</v>
      </c>
      <c r="O25">
        <v>5.89</v>
      </c>
      <c r="P25">
        <v>45.2</v>
      </c>
      <c r="Q25">
        <v>55.19</v>
      </c>
      <c r="R25">
        <v>195.785</v>
      </c>
      <c r="S25">
        <v>89.999989999999997</v>
      </c>
      <c r="T25">
        <v>180</v>
      </c>
      <c r="U25">
        <v>99.9</v>
      </c>
      <c r="V25">
        <v>2.33</v>
      </c>
      <c r="W25">
        <v>0</v>
      </c>
      <c r="X25">
        <v>743.3</v>
      </c>
      <c r="Y25">
        <v>565.54999999999995</v>
      </c>
      <c r="Z25">
        <f t="shared" si="0"/>
        <v>369.76499999999999</v>
      </c>
    </row>
    <row r="26" spans="1:26" x14ac:dyDescent="0.3">
      <c r="A26" s="2">
        <v>45147</v>
      </c>
      <c r="B26" s="264">
        <v>0.43193287037037037</v>
      </c>
      <c r="C26">
        <v>0</v>
      </c>
      <c r="D26" t="s">
        <v>20</v>
      </c>
      <c r="E26">
        <v>20.2</v>
      </c>
      <c r="F26">
        <v>204.89</v>
      </c>
      <c r="G26">
        <v>26.9</v>
      </c>
      <c r="H26">
        <v>81.599999999999994</v>
      </c>
      <c r="I26">
        <v>82.8</v>
      </c>
      <c r="J26">
        <v>8.65</v>
      </c>
      <c r="K26">
        <v>88.784000000000006</v>
      </c>
      <c r="L26">
        <v>0.01</v>
      </c>
      <c r="M26">
        <v>26.4</v>
      </c>
      <c r="N26">
        <v>17</v>
      </c>
      <c r="O26">
        <v>5.85</v>
      </c>
      <c r="P26">
        <v>47.4</v>
      </c>
      <c r="Q26">
        <v>54.947000000000003</v>
      </c>
      <c r="R26">
        <v>205.74299999999999</v>
      </c>
      <c r="S26">
        <v>89.999989999999997</v>
      </c>
      <c r="T26">
        <v>180</v>
      </c>
      <c r="U26">
        <v>99.9</v>
      </c>
      <c r="V26">
        <v>2.36</v>
      </c>
      <c r="W26">
        <v>0</v>
      </c>
      <c r="X26">
        <v>743.3</v>
      </c>
      <c r="Y26">
        <v>565.54999999999995</v>
      </c>
      <c r="Z26">
        <f t="shared" si="0"/>
        <v>359.80699999999996</v>
      </c>
    </row>
    <row r="27" spans="1:26" x14ac:dyDescent="0.3">
      <c r="A27" s="2">
        <v>45147</v>
      </c>
      <c r="B27" s="264">
        <v>0.43229166666666669</v>
      </c>
      <c r="C27">
        <v>0</v>
      </c>
      <c r="D27" t="s">
        <v>20</v>
      </c>
      <c r="E27">
        <v>21.3</v>
      </c>
      <c r="F27">
        <v>215.83099999999999</v>
      </c>
      <c r="G27">
        <v>28.5</v>
      </c>
      <c r="H27">
        <v>71.8</v>
      </c>
      <c r="I27">
        <v>72.900000000000006</v>
      </c>
      <c r="J27">
        <v>7.65</v>
      </c>
      <c r="K27">
        <v>93.528000000000006</v>
      </c>
      <c r="L27">
        <v>0.01</v>
      </c>
      <c r="M27">
        <v>28</v>
      </c>
      <c r="N27">
        <v>18</v>
      </c>
      <c r="O27">
        <v>5.75</v>
      </c>
      <c r="P27">
        <v>52.5</v>
      </c>
      <c r="Q27">
        <v>54.545000000000002</v>
      </c>
      <c r="R27">
        <v>215.96799999999999</v>
      </c>
      <c r="S27">
        <v>89.999989999999997</v>
      </c>
      <c r="T27">
        <v>180</v>
      </c>
      <c r="U27">
        <v>99.9</v>
      </c>
      <c r="V27">
        <v>2.36</v>
      </c>
      <c r="W27">
        <v>0</v>
      </c>
      <c r="X27">
        <v>743.3</v>
      </c>
      <c r="Y27">
        <v>565.54999999999995</v>
      </c>
      <c r="Z27">
        <f t="shared" ref="Z27:Z28" si="1">Y27-R27</f>
        <v>349.58199999999999</v>
      </c>
    </row>
    <row r="28" spans="1:26" x14ac:dyDescent="0.3">
      <c r="A28" s="2">
        <v>45147</v>
      </c>
      <c r="B28" s="264">
        <v>0.43267361111111113</v>
      </c>
      <c r="C28">
        <v>0</v>
      </c>
      <c r="D28" t="s">
        <v>20</v>
      </c>
      <c r="E28">
        <v>23.1</v>
      </c>
      <c r="F28">
        <v>217.75200000000001</v>
      </c>
      <c r="G28">
        <v>30.9</v>
      </c>
      <c r="H28">
        <v>62.5</v>
      </c>
      <c r="I28">
        <v>63.5</v>
      </c>
      <c r="J28">
        <v>6.67</v>
      </c>
      <c r="K28">
        <v>94.361000000000004</v>
      </c>
      <c r="L28">
        <v>0.01</v>
      </c>
      <c r="M28">
        <v>30.4</v>
      </c>
      <c r="N28">
        <v>20</v>
      </c>
      <c r="O28">
        <v>5.72</v>
      </c>
      <c r="P28">
        <v>54.4</v>
      </c>
      <c r="Q28">
        <v>54.465000000000003</v>
      </c>
      <c r="R28">
        <v>217.27799999999999</v>
      </c>
      <c r="S28">
        <v>89.999989999999997</v>
      </c>
      <c r="T28">
        <v>180</v>
      </c>
      <c r="U28">
        <v>99.9</v>
      </c>
      <c r="V28">
        <v>2.36</v>
      </c>
      <c r="W28">
        <v>0</v>
      </c>
      <c r="X28">
        <v>743.3</v>
      </c>
      <c r="Y28">
        <v>565.54999999999995</v>
      </c>
      <c r="Z28">
        <f t="shared" si="1"/>
        <v>348.27199999999993</v>
      </c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417F8-5AEA-4270-B730-38D047F8E745}">
  <sheetPr>
    <tabColor theme="2"/>
  </sheetPr>
  <dimension ref="A1:AC26"/>
  <sheetViews>
    <sheetView topLeftCell="G1" workbookViewId="0">
      <selection activeCell="AA2" sqref="AA2"/>
    </sheetView>
  </sheetViews>
  <sheetFormatPr defaultRowHeight="14.4" x14ac:dyDescent="0.3"/>
  <cols>
    <col min="1" max="1" width="18.6640625" bestFit="1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137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45182</v>
      </c>
      <c r="B2" s="3">
        <v>0.50287037037037041</v>
      </c>
      <c r="C2">
        <v>0</v>
      </c>
      <c r="D2" t="s">
        <v>20</v>
      </c>
      <c r="E2">
        <v>30.2</v>
      </c>
      <c r="F2">
        <v>0.95</v>
      </c>
      <c r="G2">
        <v>29.7</v>
      </c>
      <c r="H2">
        <v>110</v>
      </c>
      <c r="I2">
        <v>111.7</v>
      </c>
      <c r="J2">
        <v>8.9499999999999993</v>
      </c>
      <c r="K2">
        <v>0.41099999999999998</v>
      </c>
      <c r="L2">
        <v>0.01</v>
      </c>
      <c r="M2">
        <v>29.7</v>
      </c>
      <c r="N2">
        <v>19</v>
      </c>
      <c r="O2">
        <v>1.92</v>
      </c>
      <c r="P2">
        <v>0</v>
      </c>
      <c r="Q2">
        <v>8.68</v>
      </c>
      <c r="R2">
        <v>-109.1</v>
      </c>
      <c r="S2">
        <v>78.56</v>
      </c>
      <c r="T2">
        <v>0.99</v>
      </c>
      <c r="U2">
        <v>89.999989999999997</v>
      </c>
      <c r="V2">
        <v>180</v>
      </c>
      <c r="W2">
        <v>99.9</v>
      </c>
      <c r="X2">
        <v>2.79</v>
      </c>
      <c r="Y2">
        <v>0</v>
      </c>
      <c r="Z2">
        <v>744.3</v>
      </c>
      <c r="AA2">
        <v>516.03</v>
      </c>
      <c r="AB2">
        <f>AA2-T2</f>
        <v>515.04</v>
      </c>
      <c r="AC2">
        <v>265.85899999999998</v>
      </c>
    </row>
    <row r="3" spans="1:29" x14ac:dyDescent="0.3">
      <c r="A3" s="2">
        <v>45182</v>
      </c>
      <c r="B3" s="3">
        <v>0.50300925925925932</v>
      </c>
      <c r="C3">
        <v>0</v>
      </c>
      <c r="D3" t="s">
        <v>20</v>
      </c>
      <c r="E3">
        <v>30.4</v>
      </c>
      <c r="F3">
        <v>3.875</v>
      </c>
      <c r="G3">
        <v>30</v>
      </c>
      <c r="H3">
        <v>110.4</v>
      </c>
      <c r="I3">
        <v>112.1</v>
      </c>
      <c r="J3">
        <v>9.02</v>
      </c>
      <c r="K3">
        <v>1.675</v>
      </c>
      <c r="L3">
        <v>0.01</v>
      </c>
      <c r="M3">
        <v>30</v>
      </c>
      <c r="N3">
        <v>20</v>
      </c>
      <c r="O3">
        <v>1.99</v>
      </c>
      <c r="P3">
        <v>0</v>
      </c>
      <c r="Q3">
        <v>8.82</v>
      </c>
      <c r="R3">
        <v>-117.2</v>
      </c>
      <c r="S3">
        <v>78.051000000000002</v>
      </c>
      <c r="T3">
        <v>3.8479999999999999</v>
      </c>
      <c r="U3">
        <v>89.999989999999997</v>
      </c>
      <c r="V3">
        <v>180</v>
      </c>
      <c r="W3">
        <v>99.9</v>
      </c>
      <c r="X3">
        <v>2.79</v>
      </c>
      <c r="Y3">
        <v>0</v>
      </c>
      <c r="Z3">
        <v>744.4</v>
      </c>
      <c r="AA3">
        <v>516.03</v>
      </c>
      <c r="AB3">
        <f t="shared" ref="AB3:AB26" si="0">AA3-T3</f>
        <v>512.18200000000002</v>
      </c>
    </row>
    <row r="4" spans="1:29" x14ac:dyDescent="0.3">
      <c r="A4" s="2">
        <v>45182</v>
      </c>
      <c r="B4" s="3">
        <v>0.50322916666666673</v>
      </c>
      <c r="C4">
        <v>0</v>
      </c>
      <c r="D4" t="s">
        <v>20</v>
      </c>
      <c r="E4">
        <v>30.3</v>
      </c>
      <c r="F4">
        <v>6.931</v>
      </c>
      <c r="G4">
        <v>30.2</v>
      </c>
      <c r="H4">
        <v>111.6</v>
      </c>
      <c r="I4">
        <v>113.4</v>
      </c>
      <c r="J4">
        <v>9.1999999999999993</v>
      </c>
      <c r="K4">
        <v>2.996</v>
      </c>
      <c r="L4">
        <v>0.01</v>
      </c>
      <c r="M4">
        <v>30.2</v>
      </c>
      <c r="N4">
        <v>20</v>
      </c>
      <c r="O4">
        <v>2.04</v>
      </c>
      <c r="P4">
        <v>0</v>
      </c>
      <c r="Q4">
        <v>8.86</v>
      </c>
      <c r="R4">
        <v>-119.2</v>
      </c>
      <c r="S4">
        <v>77.236999999999995</v>
      </c>
      <c r="T4">
        <v>6.9729999999999999</v>
      </c>
      <c r="U4">
        <v>89.999989999999997</v>
      </c>
      <c r="V4">
        <v>180</v>
      </c>
      <c r="W4">
        <v>99.9</v>
      </c>
      <c r="X4">
        <v>2.79</v>
      </c>
      <c r="Y4">
        <v>0</v>
      </c>
      <c r="Z4">
        <v>744.5</v>
      </c>
      <c r="AA4">
        <v>516.03</v>
      </c>
      <c r="AB4">
        <f t="shared" si="0"/>
        <v>509.05699999999996</v>
      </c>
    </row>
    <row r="5" spans="1:29" x14ac:dyDescent="0.3">
      <c r="A5" s="2">
        <v>45182</v>
      </c>
      <c r="B5" s="3">
        <v>0.50356481481481474</v>
      </c>
      <c r="C5">
        <v>0</v>
      </c>
      <c r="D5" t="s">
        <v>20</v>
      </c>
      <c r="E5">
        <v>30.1</v>
      </c>
      <c r="F5">
        <v>10.037000000000001</v>
      </c>
      <c r="G5">
        <v>30.1</v>
      </c>
      <c r="H5">
        <v>112.1</v>
      </c>
      <c r="I5">
        <v>113.9</v>
      </c>
      <c r="J5">
        <v>9.27</v>
      </c>
      <c r="K5">
        <v>4.3380000000000001</v>
      </c>
      <c r="L5">
        <v>0.01</v>
      </c>
      <c r="M5">
        <v>30.1</v>
      </c>
      <c r="N5">
        <v>20</v>
      </c>
      <c r="O5">
        <v>1.95</v>
      </c>
      <c r="P5">
        <v>0</v>
      </c>
      <c r="Q5">
        <v>8.91</v>
      </c>
      <c r="R5">
        <v>-122.1</v>
      </c>
      <c r="S5">
        <v>76.906999999999996</v>
      </c>
      <c r="T5">
        <v>10.034000000000001</v>
      </c>
      <c r="U5">
        <v>89.999989999999997</v>
      </c>
      <c r="V5">
        <v>180</v>
      </c>
      <c r="W5">
        <v>99.9</v>
      </c>
      <c r="X5">
        <v>2.79</v>
      </c>
      <c r="Y5">
        <v>0</v>
      </c>
      <c r="Z5">
        <v>744.3</v>
      </c>
      <c r="AA5">
        <v>516.03</v>
      </c>
      <c r="AB5">
        <f t="shared" si="0"/>
        <v>505.99599999999998</v>
      </c>
    </row>
    <row r="6" spans="1:29" x14ac:dyDescent="0.3">
      <c r="A6" s="2">
        <v>45182</v>
      </c>
      <c r="B6" s="3">
        <v>0.50372685185185184</v>
      </c>
      <c r="C6">
        <v>0</v>
      </c>
      <c r="D6" t="s">
        <v>20</v>
      </c>
      <c r="E6">
        <v>30</v>
      </c>
      <c r="F6">
        <v>12.994999999999999</v>
      </c>
      <c r="G6">
        <v>30.1</v>
      </c>
      <c r="H6">
        <v>111.9</v>
      </c>
      <c r="I6">
        <v>113.6</v>
      </c>
      <c r="J6">
        <v>9.27</v>
      </c>
      <c r="K6">
        <v>5.617</v>
      </c>
      <c r="L6">
        <v>0.01</v>
      </c>
      <c r="M6">
        <v>30.1</v>
      </c>
      <c r="N6">
        <v>20</v>
      </c>
      <c r="O6">
        <v>1.99</v>
      </c>
      <c r="P6">
        <v>0</v>
      </c>
      <c r="Q6">
        <v>8.8800000000000008</v>
      </c>
      <c r="R6">
        <v>-120.4</v>
      </c>
      <c r="S6">
        <v>76.697999999999993</v>
      </c>
      <c r="T6">
        <v>13</v>
      </c>
      <c r="U6">
        <v>89.999989999999997</v>
      </c>
      <c r="V6">
        <v>180</v>
      </c>
      <c r="W6">
        <v>99.9</v>
      </c>
      <c r="X6">
        <v>2.79</v>
      </c>
      <c r="Y6">
        <v>0</v>
      </c>
      <c r="Z6">
        <v>744.4</v>
      </c>
      <c r="AA6">
        <v>516.03</v>
      </c>
      <c r="AB6">
        <f t="shared" si="0"/>
        <v>503.03</v>
      </c>
    </row>
    <row r="7" spans="1:29" x14ac:dyDescent="0.3">
      <c r="A7" s="2">
        <v>45182</v>
      </c>
      <c r="B7" s="3">
        <v>0.50399305555555551</v>
      </c>
      <c r="C7">
        <v>0</v>
      </c>
      <c r="D7" t="s">
        <v>20</v>
      </c>
      <c r="E7">
        <v>27.5</v>
      </c>
      <c r="F7">
        <v>14.704000000000001</v>
      </c>
      <c r="G7">
        <v>28.3</v>
      </c>
      <c r="H7">
        <v>90.8</v>
      </c>
      <c r="I7">
        <v>92.3</v>
      </c>
      <c r="J7">
        <v>7.71</v>
      </c>
      <c r="K7">
        <v>6.3579999999999997</v>
      </c>
      <c r="L7">
        <v>0.01</v>
      </c>
      <c r="M7">
        <v>28.3</v>
      </c>
      <c r="N7">
        <v>18</v>
      </c>
      <c r="O7">
        <v>1.37</v>
      </c>
      <c r="P7">
        <v>0</v>
      </c>
      <c r="Q7">
        <v>8.14</v>
      </c>
      <c r="R7">
        <v>-77.599999999999994</v>
      </c>
      <c r="S7">
        <v>74.302999999999997</v>
      </c>
      <c r="T7">
        <v>15.971</v>
      </c>
      <c r="U7">
        <v>89.999989999999997</v>
      </c>
      <c r="V7">
        <v>180</v>
      </c>
      <c r="W7">
        <v>99.9</v>
      </c>
      <c r="X7">
        <v>2.78</v>
      </c>
      <c r="Y7">
        <v>0</v>
      </c>
      <c r="Z7">
        <v>744.3</v>
      </c>
      <c r="AA7">
        <v>516.03</v>
      </c>
      <c r="AB7">
        <f t="shared" si="0"/>
        <v>500.05899999999997</v>
      </c>
    </row>
    <row r="8" spans="1:29" x14ac:dyDescent="0.3">
      <c r="A8" s="2">
        <v>45182</v>
      </c>
      <c r="B8" s="3">
        <v>0.50445601851851851</v>
      </c>
      <c r="C8">
        <v>0</v>
      </c>
      <c r="D8" t="s">
        <v>20</v>
      </c>
      <c r="E8">
        <v>23.7</v>
      </c>
      <c r="F8">
        <v>26.065999999999999</v>
      </c>
      <c r="G8">
        <v>27.8</v>
      </c>
      <c r="H8">
        <v>74</v>
      </c>
      <c r="I8">
        <v>75.2</v>
      </c>
      <c r="J8">
        <v>7.02</v>
      </c>
      <c r="K8">
        <v>11.285</v>
      </c>
      <c r="L8">
        <v>0.01</v>
      </c>
      <c r="M8">
        <v>27.5</v>
      </c>
      <c r="N8">
        <v>18</v>
      </c>
      <c r="O8">
        <v>0.12</v>
      </c>
      <c r="P8">
        <v>0</v>
      </c>
      <c r="Q8">
        <v>7.56</v>
      </c>
      <c r="R8">
        <v>-44.2</v>
      </c>
      <c r="S8">
        <v>64.241</v>
      </c>
      <c r="T8">
        <v>26.081</v>
      </c>
      <c r="U8">
        <v>89.999989999999997</v>
      </c>
      <c r="V8">
        <v>180</v>
      </c>
      <c r="W8">
        <v>99.9</v>
      </c>
      <c r="X8">
        <v>2.78</v>
      </c>
      <c r="Y8">
        <v>0</v>
      </c>
      <c r="Z8">
        <v>744.3</v>
      </c>
      <c r="AA8">
        <v>516.03</v>
      </c>
      <c r="AB8">
        <f t="shared" si="0"/>
        <v>489.94899999999996</v>
      </c>
    </row>
    <row r="9" spans="1:29" x14ac:dyDescent="0.3">
      <c r="A9" s="2">
        <v>45182</v>
      </c>
      <c r="B9" s="3">
        <v>0.50481481481481483</v>
      </c>
      <c r="C9">
        <v>0</v>
      </c>
      <c r="D9" t="s">
        <v>20</v>
      </c>
      <c r="E9">
        <v>22.9</v>
      </c>
      <c r="F9">
        <v>36.130000000000003</v>
      </c>
      <c r="G9">
        <v>27.1</v>
      </c>
      <c r="H9">
        <v>77.599999999999994</v>
      </c>
      <c r="I9">
        <v>78.8</v>
      </c>
      <c r="J9">
        <v>7.45</v>
      </c>
      <c r="K9">
        <v>15.643000000000001</v>
      </c>
      <c r="L9">
        <v>0.01</v>
      </c>
      <c r="M9">
        <v>26.8</v>
      </c>
      <c r="N9">
        <v>17</v>
      </c>
      <c r="O9">
        <v>0.2</v>
      </c>
      <c r="P9">
        <v>0</v>
      </c>
      <c r="Q9">
        <v>7.29</v>
      </c>
      <c r="R9">
        <v>-28.7</v>
      </c>
      <c r="S9">
        <v>63.198999999999998</v>
      </c>
      <c r="T9">
        <v>36.985999999999997</v>
      </c>
      <c r="U9">
        <v>89.999989999999997</v>
      </c>
      <c r="V9">
        <v>180</v>
      </c>
      <c r="W9">
        <v>99.9</v>
      </c>
      <c r="X9">
        <v>2.77</v>
      </c>
      <c r="Y9">
        <v>0</v>
      </c>
      <c r="Z9">
        <v>744.3</v>
      </c>
      <c r="AA9">
        <v>516.03</v>
      </c>
      <c r="AB9">
        <f t="shared" si="0"/>
        <v>479.04399999999998</v>
      </c>
    </row>
    <row r="10" spans="1:29" x14ac:dyDescent="0.3">
      <c r="A10" s="2">
        <v>45182</v>
      </c>
      <c r="B10" s="3">
        <v>0.50520833333333337</v>
      </c>
      <c r="C10">
        <v>0</v>
      </c>
      <c r="D10" t="s">
        <v>20</v>
      </c>
      <c r="E10">
        <v>22.7</v>
      </c>
      <c r="F10">
        <v>46.356000000000002</v>
      </c>
      <c r="G10">
        <v>27.1</v>
      </c>
      <c r="H10">
        <v>79.2</v>
      </c>
      <c r="I10">
        <v>80.5</v>
      </c>
      <c r="J10">
        <v>7.66</v>
      </c>
      <c r="K10">
        <v>20.071999999999999</v>
      </c>
      <c r="L10">
        <v>0.01</v>
      </c>
      <c r="M10">
        <v>26.7</v>
      </c>
      <c r="N10">
        <v>17</v>
      </c>
      <c r="O10">
        <v>0.28000000000000003</v>
      </c>
      <c r="P10">
        <v>0</v>
      </c>
      <c r="Q10">
        <v>7.05</v>
      </c>
      <c r="R10">
        <v>-15.4</v>
      </c>
      <c r="S10">
        <v>62.615000000000002</v>
      </c>
      <c r="T10">
        <v>46.051000000000002</v>
      </c>
      <c r="U10">
        <v>89.999989999999997</v>
      </c>
      <c r="V10">
        <v>180</v>
      </c>
      <c r="W10">
        <v>99.9</v>
      </c>
      <c r="X10">
        <v>2.77</v>
      </c>
      <c r="Y10">
        <v>0</v>
      </c>
      <c r="Z10">
        <v>744.3</v>
      </c>
      <c r="AA10">
        <v>516.03</v>
      </c>
      <c r="AB10">
        <f t="shared" si="0"/>
        <v>469.97899999999998</v>
      </c>
    </row>
    <row r="11" spans="1:29" x14ac:dyDescent="0.3">
      <c r="A11" s="2">
        <v>45182</v>
      </c>
      <c r="B11" s="3">
        <v>0.50541666666666674</v>
      </c>
      <c r="C11">
        <v>0</v>
      </c>
      <c r="D11" t="s">
        <v>20</v>
      </c>
      <c r="E11">
        <v>22</v>
      </c>
      <c r="F11">
        <v>55.962000000000003</v>
      </c>
      <c r="G11">
        <v>26.4</v>
      </c>
      <c r="H11">
        <v>77.900000000000006</v>
      </c>
      <c r="I11">
        <v>79.2</v>
      </c>
      <c r="J11">
        <v>7.57</v>
      </c>
      <c r="K11">
        <v>24.231999999999999</v>
      </c>
      <c r="L11">
        <v>0.01</v>
      </c>
      <c r="M11">
        <v>26.1</v>
      </c>
      <c r="N11">
        <v>17</v>
      </c>
      <c r="O11">
        <v>0.38</v>
      </c>
      <c r="P11">
        <v>0</v>
      </c>
      <c r="Q11">
        <v>6.96</v>
      </c>
      <c r="R11">
        <v>-10.5</v>
      </c>
      <c r="S11">
        <v>62.204000000000001</v>
      </c>
      <c r="T11">
        <v>56.002000000000002</v>
      </c>
      <c r="U11">
        <v>89.999989999999997</v>
      </c>
      <c r="V11">
        <v>180</v>
      </c>
      <c r="W11">
        <v>99.9</v>
      </c>
      <c r="X11">
        <v>2.77</v>
      </c>
      <c r="Y11">
        <v>0</v>
      </c>
      <c r="Z11">
        <v>744.3</v>
      </c>
      <c r="AA11">
        <v>516.03</v>
      </c>
      <c r="AB11">
        <f t="shared" si="0"/>
        <v>460.02799999999996</v>
      </c>
    </row>
    <row r="12" spans="1:29" x14ac:dyDescent="0.3">
      <c r="A12" s="2">
        <v>45182</v>
      </c>
      <c r="B12" s="3">
        <v>0.5057638888888889</v>
      </c>
      <c r="C12">
        <v>0</v>
      </c>
      <c r="D12" t="s">
        <v>20</v>
      </c>
      <c r="E12">
        <v>21.7</v>
      </c>
      <c r="F12">
        <v>65.224000000000004</v>
      </c>
      <c r="G12">
        <v>26.3</v>
      </c>
      <c r="H12">
        <v>71.599999999999994</v>
      </c>
      <c r="I12">
        <v>72.7</v>
      </c>
      <c r="J12">
        <v>6.99</v>
      </c>
      <c r="K12">
        <v>28.245000000000001</v>
      </c>
      <c r="L12">
        <v>0.01</v>
      </c>
      <c r="M12">
        <v>26</v>
      </c>
      <c r="N12">
        <v>17</v>
      </c>
      <c r="O12">
        <v>0.99</v>
      </c>
      <c r="P12">
        <v>0</v>
      </c>
      <c r="Q12">
        <v>6.74</v>
      </c>
      <c r="R12">
        <v>1.7</v>
      </c>
      <c r="S12">
        <v>61.677</v>
      </c>
      <c r="T12">
        <v>65.936000000000007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744.4</v>
      </c>
      <c r="AA12">
        <v>516.03</v>
      </c>
      <c r="AB12">
        <f t="shared" si="0"/>
        <v>450.09399999999994</v>
      </c>
    </row>
    <row r="13" spans="1:29" x14ac:dyDescent="0.3">
      <c r="A13" s="2">
        <v>45182</v>
      </c>
      <c r="B13" s="3">
        <v>0.50592592592592589</v>
      </c>
      <c r="C13">
        <v>0</v>
      </c>
      <c r="D13" t="s">
        <v>20</v>
      </c>
      <c r="E13">
        <v>20.100000000000001</v>
      </c>
      <c r="F13">
        <v>76.245999999999995</v>
      </c>
      <c r="G13">
        <v>24.8</v>
      </c>
      <c r="H13">
        <v>70.900000000000006</v>
      </c>
      <c r="I13">
        <v>72</v>
      </c>
      <c r="J13">
        <v>7.02</v>
      </c>
      <c r="K13">
        <v>33.021999999999998</v>
      </c>
      <c r="L13">
        <v>0.01</v>
      </c>
      <c r="M13">
        <v>24.4</v>
      </c>
      <c r="N13">
        <v>16</v>
      </c>
      <c r="O13">
        <v>0.8</v>
      </c>
      <c r="P13">
        <v>0</v>
      </c>
      <c r="Q13">
        <v>6.56</v>
      </c>
      <c r="R13">
        <v>11.5</v>
      </c>
      <c r="S13">
        <v>60.412999999999997</v>
      </c>
      <c r="T13">
        <v>76.039000000000001</v>
      </c>
      <c r="U13">
        <v>89.999989999999997</v>
      </c>
      <c r="V13">
        <v>180</v>
      </c>
      <c r="W13">
        <v>99.9</v>
      </c>
      <c r="X13">
        <v>2.75</v>
      </c>
      <c r="Y13">
        <v>0</v>
      </c>
      <c r="Z13">
        <v>744.2</v>
      </c>
      <c r="AA13">
        <v>516.03</v>
      </c>
      <c r="AB13">
        <f t="shared" si="0"/>
        <v>439.99099999999999</v>
      </c>
    </row>
    <row r="14" spans="1:29" x14ac:dyDescent="0.3">
      <c r="A14" s="2">
        <v>45182</v>
      </c>
      <c r="B14" s="3">
        <v>0.50608796296296299</v>
      </c>
      <c r="C14">
        <v>0</v>
      </c>
      <c r="D14" t="s">
        <v>20</v>
      </c>
      <c r="E14">
        <v>18.7</v>
      </c>
      <c r="F14">
        <v>85.162000000000006</v>
      </c>
      <c r="G14">
        <v>23.6</v>
      </c>
      <c r="H14">
        <v>73</v>
      </c>
      <c r="I14">
        <v>74.099999999999994</v>
      </c>
      <c r="J14">
        <v>7.37</v>
      </c>
      <c r="K14">
        <v>36.889000000000003</v>
      </c>
      <c r="L14">
        <v>0.01</v>
      </c>
      <c r="M14">
        <v>23.2</v>
      </c>
      <c r="N14">
        <v>15</v>
      </c>
      <c r="O14">
        <v>0.76</v>
      </c>
      <c r="P14">
        <v>0</v>
      </c>
      <c r="Q14">
        <v>6.49</v>
      </c>
      <c r="R14">
        <v>15.3</v>
      </c>
      <c r="S14">
        <v>58.783000000000001</v>
      </c>
      <c r="T14">
        <v>86.049000000000007</v>
      </c>
      <c r="U14">
        <v>89.999989999999997</v>
      </c>
      <c r="V14">
        <v>180</v>
      </c>
      <c r="W14">
        <v>99.9</v>
      </c>
      <c r="X14">
        <v>2.77</v>
      </c>
      <c r="Y14">
        <v>0</v>
      </c>
      <c r="Z14">
        <v>744.2</v>
      </c>
      <c r="AA14">
        <v>516.03</v>
      </c>
      <c r="AB14">
        <f t="shared" si="0"/>
        <v>429.98099999999999</v>
      </c>
    </row>
    <row r="15" spans="1:29" x14ac:dyDescent="0.3">
      <c r="A15" s="2">
        <v>45182</v>
      </c>
      <c r="B15" s="3">
        <v>0.50628472222222221</v>
      </c>
      <c r="C15">
        <v>0</v>
      </c>
      <c r="D15" t="s">
        <v>20</v>
      </c>
      <c r="E15">
        <v>18.5</v>
      </c>
      <c r="F15">
        <v>95.876999999999995</v>
      </c>
      <c r="G15">
        <v>23.7</v>
      </c>
      <c r="H15">
        <v>77.2</v>
      </c>
      <c r="I15">
        <v>78.400000000000006</v>
      </c>
      <c r="J15">
        <v>7.92</v>
      </c>
      <c r="K15">
        <v>41.533999999999999</v>
      </c>
      <c r="L15">
        <v>0.01</v>
      </c>
      <c r="M15">
        <v>23.4</v>
      </c>
      <c r="N15">
        <v>15</v>
      </c>
      <c r="O15">
        <v>0.44</v>
      </c>
      <c r="P15">
        <v>0</v>
      </c>
      <c r="Q15">
        <v>6.31</v>
      </c>
      <c r="R15">
        <v>25.2</v>
      </c>
      <c r="S15">
        <v>57.576000000000001</v>
      </c>
      <c r="T15">
        <v>95.855000000000004</v>
      </c>
      <c r="U15">
        <v>89.999989999999997</v>
      </c>
      <c r="V15">
        <v>180</v>
      </c>
      <c r="W15">
        <v>99.9</v>
      </c>
      <c r="X15">
        <v>2.75</v>
      </c>
      <c r="Y15">
        <v>0</v>
      </c>
      <c r="Z15">
        <v>744.3</v>
      </c>
      <c r="AA15">
        <v>516.03</v>
      </c>
      <c r="AB15">
        <f t="shared" si="0"/>
        <v>420.17499999999995</v>
      </c>
    </row>
    <row r="16" spans="1:29" x14ac:dyDescent="0.3">
      <c r="A16" s="2">
        <v>45182</v>
      </c>
      <c r="B16" s="3">
        <v>0.50643518518518515</v>
      </c>
      <c r="C16">
        <v>0</v>
      </c>
      <c r="D16" t="s">
        <v>20</v>
      </c>
      <c r="E16">
        <v>18.7</v>
      </c>
      <c r="F16">
        <v>106.304</v>
      </c>
      <c r="G16">
        <v>24.1</v>
      </c>
      <c r="H16">
        <v>80.599999999999994</v>
      </c>
      <c r="I16">
        <v>81.8</v>
      </c>
      <c r="J16">
        <v>8.3000000000000007</v>
      </c>
      <c r="K16">
        <v>46.052999999999997</v>
      </c>
      <c r="L16">
        <v>0.01</v>
      </c>
      <c r="M16">
        <v>23.7</v>
      </c>
      <c r="N16">
        <v>15</v>
      </c>
      <c r="O16">
        <v>0.46</v>
      </c>
      <c r="P16">
        <v>0</v>
      </c>
      <c r="Q16">
        <v>6.29</v>
      </c>
      <c r="R16">
        <v>26.6</v>
      </c>
      <c r="S16">
        <v>57.219000000000001</v>
      </c>
      <c r="T16">
        <v>106.06100000000001</v>
      </c>
      <c r="U16">
        <v>89.999989999999997</v>
      </c>
      <c r="V16">
        <v>180</v>
      </c>
      <c r="W16">
        <v>99.9</v>
      </c>
      <c r="X16">
        <v>2.77</v>
      </c>
      <c r="Y16">
        <v>0</v>
      </c>
      <c r="Z16">
        <v>744.3</v>
      </c>
      <c r="AA16">
        <v>516.03</v>
      </c>
      <c r="AB16">
        <f t="shared" si="0"/>
        <v>409.96899999999994</v>
      </c>
    </row>
    <row r="17" spans="1:28" x14ac:dyDescent="0.3">
      <c r="A17" s="2">
        <v>45182</v>
      </c>
      <c r="B17" s="3">
        <v>0.50658564814814822</v>
      </c>
      <c r="C17">
        <v>0</v>
      </c>
      <c r="D17" t="s">
        <v>20</v>
      </c>
      <c r="E17">
        <v>18.899999999999999</v>
      </c>
      <c r="F17">
        <v>115.56100000000001</v>
      </c>
      <c r="G17">
        <v>24.4</v>
      </c>
      <c r="H17">
        <v>81.8</v>
      </c>
      <c r="I17">
        <v>83</v>
      </c>
      <c r="J17">
        <v>8.4499999999999993</v>
      </c>
      <c r="K17">
        <v>50.064999999999998</v>
      </c>
      <c r="L17">
        <v>0.01</v>
      </c>
      <c r="M17">
        <v>24</v>
      </c>
      <c r="N17">
        <v>16</v>
      </c>
      <c r="O17">
        <v>0.4</v>
      </c>
      <c r="P17">
        <v>0</v>
      </c>
      <c r="Q17">
        <v>6.24</v>
      </c>
      <c r="R17">
        <v>29.2</v>
      </c>
      <c r="S17">
        <v>56.941000000000003</v>
      </c>
      <c r="T17">
        <v>116.004</v>
      </c>
      <c r="U17">
        <v>89.999989999999997</v>
      </c>
      <c r="V17">
        <v>180</v>
      </c>
      <c r="W17">
        <v>99.9</v>
      </c>
      <c r="X17">
        <v>2.77</v>
      </c>
      <c r="Y17">
        <v>0</v>
      </c>
      <c r="Z17">
        <v>744.3</v>
      </c>
      <c r="AA17">
        <v>516.03</v>
      </c>
      <c r="AB17">
        <f t="shared" si="0"/>
        <v>400.02599999999995</v>
      </c>
    </row>
    <row r="18" spans="1:28" x14ac:dyDescent="0.3">
      <c r="A18" s="2">
        <v>45182</v>
      </c>
      <c r="B18" s="3">
        <v>0.50708333333333333</v>
      </c>
      <c r="C18">
        <v>0</v>
      </c>
      <c r="D18" t="s">
        <v>20</v>
      </c>
      <c r="E18">
        <v>19.7</v>
      </c>
      <c r="F18">
        <v>125.623</v>
      </c>
      <c r="G18">
        <v>25.6</v>
      </c>
      <c r="H18">
        <v>80.3</v>
      </c>
      <c r="I18">
        <v>81.5</v>
      </c>
      <c r="J18">
        <v>8.34</v>
      </c>
      <c r="K18">
        <v>54.426000000000002</v>
      </c>
      <c r="L18">
        <v>0.01</v>
      </c>
      <c r="M18">
        <v>25.1</v>
      </c>
      <c r="N18">
        <v>16</v>
      </c>
      <c r="O18">
        <v>0.54</v>
      </c>
      <c r="P18">
        <v>0</v>
      </c>
      <c r="Q18">
        <v>6.23</v>
      </c>
      <c r="R18">
        <v>29.7</v>
      </c>
      <c r="S18">
        <v>56.536999999999999</v>
      </c>
      <c r="T18">
        <v>125.73699999999999</v>
      </c>
      <c r="U18">
        <v>89.999989999999997</v>
      </c>
      <c r="V18">
        <v>180</v>
      </c>
      <c r="W18">
        <v>99.9</v>
      </c>
      <c r="X18">
        <v>2.77</v>
      </c>
      <c r="Y18">
        <v>0</v>
      </c>
      <c r="Z18">
        <v>744.2</v>
      </c>
      <c r="AA18">
        <v>516.03</v>
      </c>
      <c r="AB18">
        <f t="shared" si="0"/>
        <v>390.29300000000001</v>
      </c>
    </row>
    <row r="19" spans="1:28" x14ac:dyDescent="0.3">
      <c r="A19" s="2">
        <v>45182</v>
      </c>
      <c r="B19" s="3">
        <v>0.50733796296296296</v>
      </c>
      <c r="C19">
        <v>0</v>
      </c>
      <c r="D19" t="s">
        <v>20</v>
      </c>
      <c r="E19">
        <v>19.899999999999999</v>
      </c>
      <c r="F19">
        <v>136.41300000000001</v>
      </c>
      <c r="G19">
        <v>25.9</v>
      </c>
      <c r="H19">
        <v>78.8</v>
      </c>
      <c r="I19">
        <v>80</v>
      </c>
      <c r="J19">
        <v>8.2200000000000006</v>
      </c>
      <c r="K19">
        <v>59.103000000000002</v>
      </c>
      <c r="L19">
        <v>0.01</v>
      </c>
      <c r="M19">
        <v>25.5</v>
      </c>
      <c r="N19">
        <v>17</v>
      </c>
      <c r="O19">
        <v>0.6</v>
      </c>
      <c r="P19">
        <v>0</v>
      </c>
      <c r="Q19">
        <v>6.19</v>
      </c>
      <c r="R19">
        <v>31.6</v>
      </c>
      <c r="S19">
        <v>56.183999999999997</v>
      </c>
      <c r="T19">
        <v>136.227</v>
      </c>
      <c r="U19">
        <v>89.999989999999997</v>
      </c>
      <c r="V19">
        <v>180</v>
      </c>
      <c r="W19">
        <v>99.9</v>
      </c>
      <c r="X19">
        <v>2.77</v>
      </c>
      <c r="Y19">
        <v>0</v>
      </c>
      <c r="Z19">
        <v>744.2</v>
      </c>
      <c r="AA19">
        <v>516.03</v>
      </c>
      <c r="AB19">
        <f t="shared" si="0"/>
        <v>379.803</v>
      </c>
    </row>
    <row r="20" spans="1:28" x14ac:dyDescent="0.3">
      <c r="A20" s="2">
        <v>45182</v>
      </c>
      <c r="B20" s="3">
        <v>0.50746527777777783</v>
      </c>
      <c r="C20">
        <v>0</v>
      </c>
      <c r="D20" t="s">
        <v>20</v>
      </c>
      <c r="E20">
        <v>20.2</v>
      </c>
      <c r="F20">
        <v>146.43600000000001</v>
      </c>
      <c r="G20">
        <v>26.4</v>
      </c>
      <c r="H20">
        <v>77.599999999999994</v>
      </c>
      <c r="I20">
        <v>78.8</v>
      </c>
      <c r="J20">
        <v>8.1199999999999992</v>
      </c>
      <c r="K20">
        <v>63.447000000000003</v>
      </c>
      <c r="L20">
        <v>0.01</v>
      </c>
      <c r="M20">
        <v>26</v>
      </c>
      <c r="N20">
        <v>17</v>
      </c>
      <c r="O20">
        <v>0.72</v>
      </c>
      <c r="P20">
        <v>0</v>
      </c>
      <c r="Q20">
        <v>6.15</v>
      </c>
      <c r="R20">
        <v>34.1</v>
      </c>
      <c r="S20">
        <v>55.987000000000002</v>
      </c>
      <c r="T20">
        <v>146.11699999999999</v>
      </c>
      <c r="U20">
        <v>89.999989999999997</v>
      </c>
      <c r="V20">
        <v>180</v>
      </c>
      <c r="W20">
        <v>99.9</v>
      </c>
      <c r="X20">
        <v>2.76</v>
      </c>
      <c r="Y20">
        <v>0</v>
      </c>
      <c r="Z20">
        <v>744.3</v>
      </c>
      <c r="AA20">
        <v>516.03</v>
      </c>
      <c r="AB20">
        <f t="shared" si="0"/>
        <v>369.91300000000001</v>
      </c>
    </row>
    <row r="21" spans="1:28" x14ac:dyDescent="0.3">
      <c r="A21" s="2">
        <v>45182</v>
      </c>
      <c r="B21" s="3">
        <v>0.50758101851851845</v>
      </c>
      <c r="C21">
        <v>0</v>
      </c>
      <c r="D21" t="s">
        <v>20</v>
      </c>
      <c r="E21">
        <v>21</v>
      </c>
      <c r="F21">
        <v>155.857</v>
      </c>
      <c r="G21">
        <v>27.6</v>
      </c>
      <c r="H21">
        <v>69</v>
      </c>
      <c r="I21">
        <v>70.099999999999994</v>
      </c>
      <c r="J21">
        <v>7.26</v>
      </c>
      <c r="K21">
        <v>67.531000000000006</v>
      </c>
      <c r="L21">
        <v>0.01</v>
      </c>
      <c r="M21">
        <v>27.1</v>
      </c>
      <c r="N21">
        <v>18</v>
      </c>
      <c r="O21">
        <v>1.03</v>
      </c>
      <c r="P21">
        <v>0</v>
      </c>
      <c r="Q21">
        <v>6.12</v>
      </c>
      <c r="R21">
        <v>35.9</v>
      </c>
      <c r="S21">
        <v>55.552</v>
      </c>
      <c r="T21">
        <v>155.95699999999999</v>
      </c>
      <c r="U21">
        <v>89.999989999999997</v>
      </c>
      <c r="V21">
        <v>180</v>
      </c>
      <c r="W21">
        <v>99.9</v>
      </c>
      <c r="X21">
        <v>2.76</v>
      </c>
      <c r="Y21">
        <v>0</v>
      </c>
      <c r="Z21">
        <v>744.2</v>
      </c>
      <c r="AA21">
        <v>516.03</v>
      </c>
      <c r="AB21">
        <f t="shared" si="0"/>
        <v>360.07299999999998</v>
      </c>
    </row>
    <row r="22" spans="1:28" x14ac:dyDescent="0.3">
      <c r="A22" s="2">
        <v>45182</v>
      </c>
      <c r="B22" s="3">
        <v>0.50778935185185181</v>
      </c>
      <c r="C22">
        <v>0</v>
      </c>
      <c r="D22" t="s">
        <v>20</v>
      </c>
      <c r="E22">
        <v>22.8</v>
      </c>
      <c r="F22">
        <v>167.25299999999999</v>
      </c>
      <c r="G22">
        <v>30.3</v>
      </c>
      <c r="H22">
        <v>49.4</v>
      </c>
      <c r="I22">
        <v>50.2</v>
      </c>
      <c r="J22">
        <v>5.25</v>
      </c>
      <c r="K22">
        <v>72.474000000000004</v>
      </c>
      <c r="L22">
        <v>0.01</v>
      </c>
      <c r="M22">
        <v>29.8</v>
      </c>
      <c r="N22">
        <v>19</v>
      </c>
      <c r="O22">
        <v>2.35</v>
      </c>
      <c r="P22">
        <v>0</v>
      </c>
      <c r="Q22">
        <v>5.93</v>
      </c>
      <c r="R22">
        <v>45.8</v>
      </c>
      <c r="S22">
        <v>54.680999999999997</v>
      </c>
      <c r="T22">
        <v>166.42400000000001</v>
      </c>
      <c r="U22">
        <v>89.999989999999997</v>
      </c>
      <c r="V22">
        <v>180</v>
      </c>
      <c r="W22">
        <v>99.9</v>
      </c>
      <c r="X22">
        <v>2.76</v>
      </c>
      <c r="Y22">
        <v>0</v>
      </c>
      <c r="Z22">
        <v>744.3</v>
      </c>
      <c r="AA22">
        <v>516.03</v>
      </c>
      <c r="AB22">
        <f t="shared" si="0"/>
        <v>349.60599999999999</v>
      </c>
    </row>
    <row r="23" spans="1:28" x14ac:dyDescent="0.3">
      <c r="A23" s="2">
        <v>45182</v>
      </c>
      <c r="B23" s="3">
        <v>0.50805555555555559</v>
      </c>
      <c r="C23">
        <v>0</v>
      </c>
      <c r="D23" t="s">
        <v>20</v>
      </c>
      <c r="E23">
        <v>23.4</v>
      </c>
      <c r="F23">
        <v>175.624</v>
      </c>
      <c r="G23">
        <v>31.3</v>
      </c>
      <c r="H23">
        <v>38.200000000000003</v>
      </c>
      <c r="I23">
        <v>38.799999999999997</v>
      </c>
      <c r="J23">
        <v>4.08</v>
      </c>
      <c r="K23">
        <v>76.103999999999999</v>
      </c>
      <c r="L23">
        <v>0.01</v>
      </c>
      <c r="M23">
        <v>30.8</v>
      </c>
      <c r="N23">
        <v>20</v>
      </c>
      <c r="O23">
        <v>3.31</v>
      </c>
      <c r="P23">
        <v>0</v>
      </c>
      <c r="Q23">
        <v>5.85</v>
      </c>
      <c r="R23">
        <v>50.5</v>
      </c>
      <c r="S23">
        <v>54.319000000000003</v>
      </c>
      <c r="T23">
        <v>176.21</v>
      </c>
      <c r="U23">
        <v>89.999989999999997</v>
      </c>
      <c r="V23">
        <v>180</v>
      </c>
      <c r="W23">
        <v>99.9</v>
      </c>
      <c r="X23">
        <v>2.76</v>
      </c>
      <c r="Y23">
        <v>0</v>
      </c>
      <c r="Z23">
        <v>744.3</v>
      </c>
      <c r="AA23">
        <v>516.03</v>
      </c>
      <c r="AB23">
        <f t="shared" si="0"/>
        <v>339.81999999999994</v>
      </c>
    </row>
    <row r="24" spans="1:28" x14ac:dyDescent="0.3">
      <c r="A24" s="2">
        <v>45182</v>
      </c>
      <c r="B24" s="3">
        <v>0.50822916666666662</v>
      </c>
      <c r="C24">
        <v>0</v>
      </c>
      <c r="D24" t="s">
        <v>20</v>
      </c>
      <c r="E24">
        <v>24.7</v>
      </c>
      <c r="F24">
        <v>186.40899999999999</v>
      </c>
      <c r="G24">
        <v>33.1</v>
      </c>
      <c r="H24">
        <v>24.1</v>
      </c>
      <c r="I24">
        <v>24.4</v>
      </c>
      <c r="J24">
        <v>2.57</v>
      </c>
      <c r="K24">
        <v>80.778999999999996</v>
      </c>
      <c r="L24">
        <v>0.01</v>
      </c>
      <c r="M24">
        <v>32.6</v>
      </c>
      <c r="N24">
        <v>21</v>
      </c>
      <c r="O24">
        <v>5.01</v>
      </c>
      <c r="P24">
        <v>0</v>
      </c>
      <c r="Q24">
        <v>5.78</v>
      </c>
      <c r="R24">
        <v>54.3</v>
      </c>
      <c r="S24">
        <v>54.164999999999999</v>
      </c>
      <c r="T24">
        <v>186.322</v>
      </c>
      <c r="U24">
        <v>89.999989999999997</v>
      </c>
      <c r="V24">
        <v>180</v>
      </c>
      <c r="W24">
        <v>99.9</v>
      </c>
      <c r="X24">
        <v>2.76</v>
      </c>
      <c r="Y24">
        <v>0</v>
      </c>
      <c r="Z24">
        <v>744.2</v>
      </c>
      <c r="AA24">
        <v>516.03</v>
      </c>
      <c r="AB24">
        <f t="shared" si="0"/>
        <v>329.70799999999997</v>
      </c>
    </row>
    <row r="25" spans="1:28" x14ac:dyDescent="0.3">
      <c r="A25" s="2">
        <v>45182</v>
      </c>
      <c r="B25" s="3">
        <v>0.50841435185185191</v>
      </c>
      <c r="C25">
        <v>0</v>
      </c>
      <c r="D25" t="s">
        <v>20</v>
      </c>
      <c r="E25">
        <v>26.2</v>
      </c>
      <c r="F25">
        <v>196.857</v>
      </c>
      <c r="G25">
        <v>35.299999999999997</v>
      </c>
      <c r="H25">
        <v>14.9</v>
      </c>
      <c r="I25">
        <v>15.1</v>
      </c>
      <c r="J25">
        <v>1.6</v>
      </c>
      <c r="K25">
        <v>85.308000000000007</v>
      </c>
      <c r="L25">
        <v>0.02</v>
      </c>
      <c r="M25">
        <v>34.700000000000003</v>
      </c>
      <c r="N25">
        <v>23</v>
      </c>
      <c r="O25">
        <v>115.89</v>
      </c>
      <c r="P25">
        <v>0</v>
      </c>
      <c r="Q25">
        <v>5.7</v>
      </c>
      <c r="R25">
        <v>58.4</v>
      </c>
      <c r="S25">
        <v>54.024999999999999</v>
      </c>
      <c r="T25">
        <v>196.13800000000001</v>
      </c>
      <c r="U25">
        <v>89.999989999999997</v>
      </c>
      <c r="V25">
        <v>180</v>
      </c>
      <c r="W25">
        <v>99.9</v>
      </c>
      <c r="X25">
        <v>2.76</v>
      </c>
      <c r="Y25">
        <v>0</v>
      </c>
      <c r="Z25">
        <v>744.3</v>
      </c>
      <c r="AA25">
        <v>516.03</v>
      </c>
      <c r="AB25">
        <f t="shared" si="0"/>
        <v>319.89199999999994</v>
      </c>
    </row>
    <row r="26" spans="1:28" x14ac:dyDescent="0.3">
      <c r="A26" s="2">
        <v>45182</v>
      </c>
      <c r="B26" s="3">
        <v>0.50866898148148143</v>
      </c>
      <c r="C26">
        <v>0</v>
      </c>
      <c r="D26" t="s">
        <v>20</v>
      </c>
      <c r="E26">
        <v>29.8</v>
      </c>
      <c r="F26">
        <v>197.81700000000001</v>
      </c>
      <c r="G26">
        <v>40.1</v>
      </c>
      <c r="H26">
        <v>8.8000000000000007</v>
      </c>
      <c r="I26">
        <v>8.9</v>
      </c>
      <c r="J26">
        <v>0.94</v>
      </c>
      <c r="K26">
        <v>85.724000000000004</v>
      </c>
      <c r="L26">
        <v>0.02</v>
      </c>
      <c r="M26">
        <v>39.4</v>
      </c>
      <c r="N26">
        <v>26</v>
      </c>
      <c r="O26">
        <v>553.79999999999995</v>
      </c>
      <c r="P26">
        <v>0</v>
      </c>
      <c r="Q26">
        <v>6.04</v>
      </c>
      <c r="R26">
        <v>39.9</v>
      </c>
      <c r="S26">
        <v>53.975000000000001</v>
      </c>
      <c r="T26">
        <v>197.43799999999999</v>
      </c>
      <c r="U26">
        <v>89.999989999999997</v>
      </c>
      <c r="V26">
        <v>180</v>
      </c>
      <c r="W26">
        <v>99.9</v>
      </c>
      <c r="X26">
        <v>2.76</v>
      </c>
      <c r="Y26">
        <v>0</v>
      </c>
      <c r="Z26">
        <v>744.3</v>
      </c>
      <c r="AA26">
        <v>516.03</v>
      </c>
      <c r="AB26">
        <f t="shared" si="0"/>
        <v>318.59199999999998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1745-9280-46E2-A474-B6744D9EB365}">
  <sheetPr>
    <tabColor theme="2"/>
  </sheetPr>
  <dimension ref="A1:AA25"/>
  <sheetViews>
    <sheetView workbookViewId="0">
      <selection activeCell="Y2" sqref="Y2"/>
    </sheetView>
  </sheetViews>
  <sheetFormatPr defaultRowHeight="14.4" x14ac:dyDescent="0.3"/>
  <cols>
    <col min="1" max="1" width="9.6640625" bestFit="1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45203</v>
      </c>
      <c r="B2" s="3">
        <v>0.48815972222222226</v>
      </c>
      <c r="C2">
        <v>0</v>
      </c>
      <c r="D2" t="s">
        <v>20</v>
      </c>
      <c r="E2">
        <v>28</v>
      </c>
      <c r="F2">
        <v>0.626</v>
      </c>
      <c r="G2">
        <v>30.3</v>
      </c>
      <c r="H2">
        <v>110.9</v>
      </c>
      <c r="I2">
        <v>112.6</v>
      </c>
      <c r="J2">
        <v>9.83</v>
      </c>
      <c r="K2">
        <v>0.27100000000000002</v>
      </c>
      <c r="L2">
        <v>0.01</v>
      </c>
      <c r="M2">
        <v>30.1</v>
      </c>
      <c r="N2">
        <v>20</v>
      </c>
      <c r="O2">
        <v>2.44</v>
      </c>
      <c r="P2">
        <v>0</v>
      </c>
      <c r="Q2">
        <v>70.325000000000003</v>
      </c>
      <c r="R2">
        <v>0.98199999999999998</v>
      </c>
      <c r="S2">
        <v>89.999989999999997</v>
      </c>
      <c r="T2">
        <v>180</v>
      </c>
      <c r="U2">
        <v>99.9</v>
      </c>
      <c r="V2">
        <v>2.5099999999999998</v>
      </c>
      <c r="W2">
        <v>0</v>
      </c>
      <c r="X2">
        <v>747.3</v>
      </c>
      <c r="Y2">
        <v>494.63</v>
      </c>
      <c r="Z2">
        <f>Y2-R2</f>
        <v>493.64799999999997</v>
      </c>
      <c r="AA2">
        <v>200.209</v>
      </c>
    </row>
    <row r="3" spans="1:27" x14ac:dyDescent="0.3">
      <c r="A3" s="2">
        <v>45203</v>
      </c>
      <c r="B3" s="3">
        <v>0.48835648148148153</v>
      </c>
      <c r="C3">
        <v>0</v>
      </c>
      <c r="D3" t="s">
        <v>20</v>
      </c>
      <c r="E3">
        <v>27.4</v>
      </c>
      <c r="F3">
        <v>4.077</v>
      </c>
      <c r="G3">
        <v>30</v>
      </c>
      <c r="H3">
        <v>111.5</v>
      </c>
      <c r="I3">
        <v>113.1</v>
      </c>
      <c r="J3">
        <v>9.9499999999999993</v>
      </c>
      <c r="K3">
        <v>1.764</v>
      </c>
      <c r="L3">
        <v>0.01</v>
      </c>
      <c r="M3">
        <v>29.7</v>
      </c>
      <c r="N3">
        <v>19</v>
      </c>
      <c r="O3">
        <v>4.05</v>
      </c>
      <c r="P3">
        <v>0</v>
      </c>
      <c r="Q3">
        <v>69.686999999999998</v>
      </c>
      <c r="R3">
        <v>4.0910000000000002</v>
      </c>
      <c r="S3">
        <v>89.999989999999997</v>
      </c>
      <c r="T3">
        <v>180</v>
      </c>
      <c r="U3">
        <v>99.9</v>
      </c>
      <c r="V3">
        <v>2.5299999999999998</v>
      </c>
      <c r="W3">
        <v>0</v>
      </c>
      <c r="X3">
        <v>747.5</v>
      </c>
      <c r="Y3">
        <v>494.63</v>
      </c>
      <c r="Z3">
        <f t="shared" ref="Z3:Z17" si="0">Y3-R3</f>
        <v>490.53899999999999</v>
      </c>
    </row>
    <row r="4" spans="1:27" x14ac:dyDescent="0.3">
      <c r="A4" s="2">
        <v>45203</v>
      </c>
      <c r="B4" s="3">
        <v>0.4884722222222222</v>
      </c>
      <c r="C4">
        <v>0</v>
      </c>
      <c r="D4" t="s">
        <v>20</v>
      </c>
      <c r="E4">
        <v>27.2</v>
      </c>
      <c r="F4">
        <v>7.032</v>
      </c>
      <c r="G4">
        <v>29.8</v>
      </c>
      <c r="H4">
        <v>111.1</v>
      </c>
      <c r="I4">
        <v>112.7</v>
      </c>
      <c r="J4">
        <v>9.9600000000000009</v>
      </c>
      <c r="K4">
        <v>3.0430000000000001</v>
      </c>
      <c r="L4">
        <v>0.01</v>
      </c>
      <c r="M4">
        <v>29.6</v>
      </c>
      <c r="N4">
        <v>19</v>
      </c>
      <c r="O4">
        <v>2.09</v>
      </c>
      <c r="P4">
        <v>0</v>
      </c>
      <c r="Q4">
        <v>69.227999999999994</v>
      </c>
      <c r="R4">
        <v>7.0339999999999998</v>
      </c>
      <c r="S4">
        <v>89.999989999999997</v>
      </c>
      <c r="T4">
        <v>180</v>
      </c>
      <c r="U4">
        <v>99.9</v>
      </c>
      <c r="V4">
        <v>2.52</v>
      </c>
      <c r="W4">
        <v>0</v>
      </c>
      <c r="X4">
        <v>747.4</v>
      </c>
      <c r="Y4">
        <v>494.63</v>
      </c>
      <c r="Z4">
        <f t="shared" si="0"/>
        <v>487.596</v>
      </c>
    </row>
    <row r="5" spans="1:27" x14ac:dyDescent="0.3">
      <c r="A5" s="2">
        <v>45203</v>
      </c>
      <c r="B5" s="3">
        <v>0.48863425925925924</v>
      </c>
      <c r="C5">
        <v>0</v>
      </c>
      <c r="D5" t="s">
        <v>20</v>
      </c>
      <c r="E5">
        <v>27</v>
      </c>
      <c r="F5">
        <v>10.36</v>
      </c>
      <c r="G5">
        <v>29.8</v>
      </c>
      <c r="H5">
        <v>110.1</v>
      </c>
      <c r="I5">
        <v>111.8</v>
      </c>
      <c r="J5">
        <v>9.91</v>
      </c>
      <c r="K5">
        <v>4.4829999999999997</v>
      </c>
      <c r="L5">
        <v>0.01</v>
      </c>
      <c r="M5">
        <v>29.6</v>
      </c>
      <c r="N5">
        <v>19</v>
      </c>
      <c r="O5">
        <v>2.0099999999999998</v>
      </c>
      <c r="P5">
        <v>0</v>
      </c>
      <c r="Q5">
        <v>68.930000000000007</v>
      </c>
      <c r="R5">
        <v>10.124000000000001</v>
      </c>
      <c r="S5">
        <v>89.999989999999997</v>
      </c>
      <c r="T5">
        <v>180</v>
      </c>
      <c r="U5">
        <v>99.9</v>
      </c>
      <c r="V5">
        <v>2.5099999999999998</v>
      </c>
      <c r="W5">
        <v>0</v>
      </c>
      <c r="X5">
        <v>747.4</v>
      </c>
      <c r="Y5">
        <v>494.63</v>
      </c>
      <c r="Z5">
        <f t="shared" si="0"/>
        <v>484.50599999999997</v>
      </c>
    </row>
    <row r="6" spans="1:27" x14ac:dyDescent="0.3">
      <c r="A6" s="2">
        <v>45203</v>
      </c>
      <c r="B6" s="3">
        <v>0.48873842592592592</v>
      </c>
      <c r="C6">
        <v>0</v>
      </c>
      <c r="D6" t="s">
        <v>20</v>
      </c>
      <c r="E6">
        <v>27.1</v>
      </c>
      <c r="F6">
        <v>12.965</v>
      </c>
      <c r="G6">
        <v>29.8</v>
      </c>
      <c r="H6">
        <v>109.8</v>
      </c>
      <c r="I6">
        <v>111.4</v>
      </c>
      <c r="J6">
        <v>9.8800000000000008</v>
      </c>
      <c r="K6">
        <v>5.61</v>
      </c>
      <c r="L6">
        <v>0.01</v>
      </c>
      <c r="M6">
        <v>29.6</v>
      </c>
      <c r="N6">
        <v>19</v>
      </c>
      <c r="O6">
        <v>1.76</v>
      </c>
      <c r="P6">
        <v>0</v>
      </c>
      <c r="Q6">
        <v>68.915000000000006</v>
      </c>
      <c r="R6">
        <v>12.965999999999999</v>
      </c>
      <c r="S6">
        <v>89.999989999999997</v>
      </c>
      <c r="T6">
        <v>180</v>
      </c>
      <c r="U6">
        <v>99.9</v>
      </c>
      <c r="V6">
        <v>2.5099999999999998</v>
      </c>
      <c r="W6">
        <v>0</v>
      </c>
      <c r="X6">
        <v>747.3</v>
      </c>
      <c r="Y6">
        <v>494.63</v>
      </c>
      <c r="Z6">
        <f t="shared" si="0"/>
        <v>481.66399999999999</v>
      </c>
    </row>
    <row r="7" spans="1:27" x14ac:dyDescent="0.3">
      <c r="A7" s="2">
        <v>45203</v>
      </c>
      <c r="B7" s="3">
        <v>0.48885416666666665</v>
      </c>
      <c r="C7">
        <v>0</v>
      </c>
      <c r="D7" t="s">
        <v>20</v>
      </c>
      <c r="E7">
        <v>26.9</v>
      </c>
      <c r="F7">
        <v>14.683</v>
      </c>
      <c r="G7">
        <v>29.7</v>
      </c>
      <c r="H7">
        <v>109.2</v>
      </c>
      <c r="I7">
        <v>110.8</v>
      </c>
      <c r="J7">
        <v>9.83</v>
      </c>
      <c r="K7">
        <v>6.3529999999999998</v>
      </c>
      <c r="L7">
        <v>0.01</v>
      </c>
      <c r="M7">
        <v>29.5</v>
      </c>
      <c r="N7">
        <v>19</v>
      </c>
      <c r="O7">
        <v>1.66</v>
      </c>
      <c r="P7">
        <v>0</v>
      </c>
      <c r="Q7">
        <v>68.873000000000005</v>
      </c>
      <c r="R7">
        <v>16.129000000000001</v>
      </c>
      <c r="S7">
        <v>89.999989999999997</v>
      </c>
      <c r="T7">
        <v>180</v>
      </c>
      <c r="U7">
        <v>99.9</v>
      </c>
      <c r="V7">
        <v>2.5</v>
      </c>
      <c r="W7">
        <v>0</v>
      </c>
      <c r="X7">
        <v>747.4</v>
      </c>
      <c r="Y7">
        <v>494.63</v>
      </c>
      <c r="Z7">
        <f t="shared" si="0"/>
        <v>478.50099999999998</v>
      </c>
    </row>
    <row r="8" spans="1:27" x14ac:dyDescent="0.3">
      <c r="A8" s="2">
        <v>45203</v>
      </c>
      <c r="B8" s="3">
        <v>0.48902777777777778</v>
      </c>
      <c r="C8">
        <v>0</v>
      </c>
      <c r="D8" t="s">
        <v>20</v>
      </c>
      <c r="E8">
        <v>26.7</v>
      </c>
      <c r="F8">
        <v>18.895</v>
      </c>
      <c r="G8">
        <v>29.7</v>
      </c>
      <c r="H8">
        <v>107.4</v>
      </c>
      <c r="I8">
        <v>108.9</v>
      </c>
      <c r="J8">
        <v>9.7100000000000009</v>
      </c>
      <c r="K8">
        <v>8.1760000000000002</v>
      </c>
      <c r="L8">
        <v>0.01</v>
      </c>
      <c r="M8">
        <v>29.4</v>
      </c>
      <c r="N8">
        <v>19</v>
      </c>
      <c r="O8">
        <v>1.59</v>
      </c>
      <c r="P8">
        <v>0</v>
      </c>
      <c r="Q8">
        <v>68.414000000000001</v>
      </c>
      <c r="R8">
        <v>19.100999999999999</v>
      </c>
      <c r="S8">
        <v>89.999989999999997</v>
      </c>
      <c r="T8">
        <v>180</v>
      </c>
      <c r="U8">
        <v>99.9</v>
      </c>
      <c r="V8">
        <v>2.5</v>
      </c>
      <c r="W8">
        <v>0</v>
      </c>
      <c r="X8">
        <v>747.4</v>
      </c>
      <c r="Y8">
        <v>494.63</v>
      </c>
      <c r="Z8">
        <f t="shared" si="0"/>
        <v>475.529</v>
      </c>
    </row>
    <row r="9" spans="1:27" x14ac:dyDescent="0.3">
      <c r="A9" s="2">
        <v>45203</v>
      </c>
      <c r="B9" s="3">
        <v>0.48918981481481483</v>
      </c>
      <c r="C9">
        <v>0</v>
      </c>
      <c r="D9" t="s">
        <v>20</v>
      </c>
      <c r="E9">
        <v>26.3</v>
      </c>
      <c r="F9">
        <v>22.094999999999999</v>
      </c>
      <c r="G9">
        <v>30.4</v>
      </c>
      <c r="H9">
        <v>99.7</v>
      </c>
      <c r="I9">
        <v>101.2</v>
      </c>
      <c r="J9">
        <v>9.35</v>
      </c>
      <c r="K9">
        <v>9.5640000000000001</v>
      </c>
      <c r="L9">
        <v>0.01</v>
      </c>
      <c r="M9">
        <v>30</v>
      </c>
      <c r="N9">
        <v>20</v>
      </c>
      <c r="O9">
        <v>0.68</v>
      </c>
      <c r="P9">
        <v>0</v>
      </c>
      <c r="Q9">
        <v>65.241</v>
      </c>
      <c r="R9">
        <v>21.927</v>
      </c>
      <c r="S9">
        <v>89.999989999999997</v>
      </c>
      <c r="T9">
        <v>180</v>
      </c>
      <c r="U9">
        <v>99.9</v>
      </c>
      <c r="V9">
        <v>2.5</v>
      </c>
      <c r="W9">
        <v>0</v>
      </c>
      <c r="X9">
        <v>747.4</v>
      </c>
      <c r="Y9">
        <v>494.63</v>
      </c>
      <c r="Z9">
        <f t="shared" si="0"/>
        <v>472.70299999999997</v>
      </c>
    </row>
    <row r="10" spans="1:27" x14ac:dyDescent="0.3">
      <c r="A10" s="2">
        <v>45203</v>
      </c>
      <c r="B10" s="3">
        <v>0.48936342592592591</v>
      </c>
      <c r="C10">
        <v>0</v>
      </c>
      <c r="D10" t="s">
        <v>20</v>
      </c>
      <c r="E10">
        <v>25</v>
      </c>
      <c r="F10">
        <v>31.957999999999998</v>
      </c>
      <c r="G10">
        <v>29.5</v>
      </c>
      <c r="H10">
        <v>91.7</v>
      </c>
      <c r="I10">
        <v>93</v>
      </c>
      <c r="J10">
        <v>8.75</v>
      </c>
      <c r="K10">
        <v>13.836</v>
      </c>
      <c r="L10">
        <v>0.01</v>
      </c>
      <c r="M10">
        <v>29.2</v>
      </c>
      <c r="N10">
        <v>19</v>
      </c>
      <c r="O10">
        <v>0.5</v>
      </c>
      <c r="P10">
        <v>0</v>
      </c>
      <c r="Q10">
        <v>63.683999999999997</v>
      </c>
      <c r="R10">
        <v>31.994</v>
      </c>
      <c r="S10">
        <v>89.999989999999997</v>
      </c>
      <c r="T10">
        <v>180</v>
      </c>
      <c r="U10">
        <v>99.9</v>
      </c>
      <c r="V10">
        <v>2.5</v>
      </c>
      <c r="W10">
        <v>0</v>
      </c>
      <c r="X10">
        <v>747.4</v>
      </c>
      <c r="Y10">
        <v>494.63</v>
      </c>
      <c r="Z10">
        <f t="shared" si="0"/>
        <v>462.63599999999997</v>
      </c>
    </row>
    <row r="11" spans="1:27" x14ac:dyDescent="0.3">
      <c r="A11" s="2">
        <v>45203</v>
      </c>
      <c r="B11" s="3">
        <v>0.48946759259259259</v>
      </c>
      <c r="C11">
        <v>0</v>
      </c>
      <c r="D11" t="s">
        <v>20</v>
      </c>
      <c r="E11">
        <v>24.3</v>
      </c>
      <c r="F11">
        <v>41.975000000000001</v>
      </c>
      <c r="G11">
        <v>28.9</v>
      </c>
      <c r="H11">
        <v>85.3</v>
      </c>
      <c r="I11">
        <v>86.5</v>
      </c>
      <c r="J11">
        <v>8.2100000000000009</v>
      </c>
      <c r="K11">
        <v>18.175000000000001</v>
      </c>
      <c r="L11">
        <v>0.01</v>
      </c>
      <c r="M11">
        <v>28.5</v>
      </c>
      <c r="N11">
        <v>19</v>
      </c>
      <c r="O11">
        <v>1.1399999999999999</v>
      </c>
      <c r="P11">
        <v>0</v>
      </c>
      <c r="Q11">
        <v>62.941000000000003</v>
      </c>
      <c r="R11">
        <v>41.798000000000002</v>
      </c>
      <c r="S11">
        <v>89.999989999999997</v>
      </c>
      <c r="T11">
        <v>180</v>
      </c>
      <c r="U11">
        <v>99.9</v>
      </c>
      <c r="V11">
        <v>2.4900000000000002</v>
      </c>
      <c r="W11">
        <v>0</v>
      </c>
      <c r="X11">
        <v>747.4</v>
      </c>
      <c r="Y11">
        <v>494.63</v>
      </c>
      <c r="Z11">
        <f t="shared" si="0"/>
        <v>452.83199999999999</v>
      </c>
    </row>
    <row r="12" spans="1:27" x14ac:dyDescent="0.3">
      <c r="A12" s="2">
        <v>45203</v>
      </c>
      <c r="B12" s="3">
        <v>0.48954861111111114</v>
      </c>
      <c r="C12">
        <v>0</v>
      </c>
      <c r="D12" t="s">
        <v>20</v>
      </c>
      <c r="E12">
        <v>24.3</v>
      </c>
      <c r="F12">
        <v>52.100999999999999</v>
      </c>
      <c r="G12">
        <v>29.1</v>
      </c>
      <c r="H12">
        <v>84.8</v>
      </c>
      <c r="I12">
        <v>86</v>
      </c>
      <c r="J12">
        <v>8.1999999999999993</v>
      </c>
      <c r="K12">
        <v>22.56</v>
      </c>
      <c r="L12">
        <v>0.01</v>
      </c>
      <c r="M12">
        <v>28.7</v>
      </c>
      <c r="N12">
        <v>19</v>
      </c>
      <c r="O12">
        <v>1.48</v>
      </c>
      <c r="P12">
        <v>0</v>
      </c>
      <c r="Q12">
        <v>62.466000000000001</v>
      </c>
      <c r="R12">
        <v>52.146000000000001</v>
      </c>
      <c r="S12">
        <v>89.999989999999997</v>
      </c>
      <c r="T12">
        <v>180</v>
      </c>
      <c r="U12">
        <v>99.9</v>
      </c>
      <c r="V12">
        <v>2.4900000000000002</v>
      </c>
      <c r="W12">
        <v>0</v>
      </c>
      <c r="X12">
        <v>747.4</v>
      </c>
      <c r="Y12">
        <v>494.63</v>
      </c>
      <c r="Z12">
        <f t="shared" si="0"/>
        <v>442.48399999999998</v>
      </c>
    </row>
    <row r="13" spans="1:27" x14ac:dyDescent="0.3">
      <c r="A13" s="2">
        <v>45203</v>
      </c>
      <c r="B13" s="3">
        <v>0.48969907407407409</v>
      </c>
      <c r="C13">
        <v>0</v>
      </c>
      <c r="D13" t="s">
        <v>20</v>
      </c>
      <c r="E13">
        <v>22.4</v>
      </c>
      <c r="F13">
        <v>61.619</v>
      </c>
      <c r="G13">
        <v>27.1</v>
      </c>
      <c r="H13">
        <v>78.900000000000006</v>
      </c>
      <c r="I13">
        <v>80.099999999999994</v>
      </c>
      <c r="J13">
        <v>7.69</v>
      </c>
      <c r="K13">
        <v>26.683</v>
      </c>
      <c r="L13">
        <v>0.01</v>
      </c>
      <c r="M13">
        <v>26.7</v>
      </c>
      <c r="N13">
        <v>17</v>
      </c>
      <c r="O13">
        <v>1.34</v>
      </c>
      <c r="P13">
        <v>0</v>
      </c>
      <c r="Q13">
        <v>61.814999999999998</v>
      </c>
      <c r="R13">
        <v>62.250999999999998</v>
      </c>
      <c r="S13">
        <v>89.999989999999997</v>
      </c>
      <c r="T13">
        <v>180</v>
      </c>
      <c r="U13">
        <v>99.9</v>
      </c>
      <c r="V13">
        <v>2.5</v>
      </c>
      <c r="W13">
        <v>0</v>
      </c>
      <c r="X13">
        <v>747.4</v>
      </c>
      <c r="Y13">
        <v>494.63</v>
      </c>
      <c r="Z13">
        <f t="shared" si="0"/>
        <v>432.37900000000002</v>
      </c>
    </row>
    <row r="14" spans="1:27" x14ac:dyDescent="0.3">
      <c r="A14" s="2">
        <v>45203</v>
      </c>
      <c r="B14" s="3">
        <v>0.48980324074074072</v>
      </c>
      <c r="C14">
        <v>0</v>
      </c>
      <c r="D14" t="s">
        <v>20</v>
      </c>
      <c r="E14">
        <v>21</v>
      </c>
      <c r="F14">
        <v>72.099999999999994</v>
      </c>
      <c r="G14">
        <v>25.7</v>
      </c>
      <c r="H14">
        <v>75.7</v>
      </c>
      <c r="I14">
        <v>76.900000000000006</v>
      </c>
      <c r="J14">
        <v>7.47</v>
      </c>
      <c r="K14">
        <v>31.225000000000001</v>
      </c>
      <c r="L14">
        <v>0.01</v>
      </c>
      <c r="M14">
        <v>25.3</v>
      </c>
      <c r="N14">
        <v>16</v>
      </c>
      <c r="O14">
        <v>1.34</v>
      </c>
      <c r="P14">
        <v>0</v>
      </c>
      <c r="Q14">
        <v>60.795999999999999</v>
      </c>
      <c r="R14">
        <v>71.954999999999998</v>
      </c>
      <c r="S14">
        <v>89.999989999999997</v>
      </c>
      <c r="T14">
        <v>180</v>
      </c>
      <c r="U14">
        <v>99.9</v>
      </c>
      <c r="V14">
        <v>2.5</v>
      </c>
      <c r="W14">
        <v>0</v>
      </c>
      <c r="X14">
        <v>747.3</v>
      </c>
      <c r="Y14">
        <v>494.63</v>
      </c>
      <c r="Z14">
        <f t="shared" si="0"/>
        <v>422.67500000000001</v>
      </c>
    </row>
    <row r="15" spans="1:27" x14ac:dyDescent="0.3">
      <c r="A15" s="2">
        <v>45203</v>
      </c>
      <c r="B15" s="3">
        <v>0.4899074074074074</v>
      </c>
      <c r="C15">
        <v>0</v>
      </c>
      <c r="D15" t="s">
        <v>20</v>
      </c>
      <c r="E15">
        <v>19.3</v>
      </c>
      <c r="F15">
        <v>82.468000000000004</v>
      </c>
      <c r="G15">
        <v>24.5</v>
      </c>
      <c r="H15">
        <v>72.599999999999994</v>
      </c>
      <c r="I15">
        <v>73.7</v>
      </c>
      <c r="J15">
        <v>7.4</v>
      </c>
      <c r="K15">
        <v>35.723999999999997</v>
      </c>
      <c r="L15">
        <v>0.01</v>
      </c>
      <c r="M15">
        <v>24.2</v>
      </c>
      <c r="N15">
        <v>16</v>
      </c>
      <c r="O15">
        <v>1.48</v>
      </c>
      <c r="P15">
        <v>0</v>
      </c>
      <c r="Q15">
        <v>58.197000000000003</v>
      </c>
      <c r="R15">
        <v>81.882000000000005</v>
      </c>
      <c r="S15">
        <v>89.999989999999997</v>
      </c>
      <c r="T15">
        <v>180</v>
      </c>
      <c r="U15">
        <v>99.9</v>
      </c>
      <c r="V15">
        <v>2.5</v>
      </c>
      <c r="W15">
        <v>0</v>
      </c>
      <c r="X15">
        <v>747.3</v>
      </c>
      <c r="Y15">
        <v>494.63</v>
      </c>
      <c r="Z15">
        <f t="shared" si="0"/>
        <v>412.74799999999999</v>
      </c>
    </row>
    <row r="16" spans="1:27" x14ac:dyDescent="0.3">
      <c r="A16" s="2">
        <v>45203</v>
      </c>
      <c r="B16" s="3">
        <v>0.49008101851851849</v>
      </c>
      <c r="C16">
        <v>0</v>
      </c>
      <c r="D16" t="s">
        <v>20</v>
      </c>
      <c r="E16">
        <v>18.5</v>
      </c>
      <c r="F16">
        <v>93.009</v>
      </c>
      <c r="G16">
        <v>23.7</v>
      </c>
      <c r="H16">
        <v>76</v>
      </c>
      <c r="I16">
        <v>77.099999999999994</v>
      </c>
      <c r="J16">
        <v>7.82</v>
      </c>
      <c r="K16">
        <v>40.292000000000002</v>
      </c>
      <c r="L16">
        <v>0.01</v>
      </c>
      <c r="M16">
        <v>23.3</v>
      </c>
      <c r="N16">
        <v>15</v>
      </c>
      <c r="O16">
        <v>0.92</v>
      </c>
      <c r="P16">
        <v>0</v>
      </c>
      <c r="Q16">
        <v>57.368000000000002</v>
      </c>
      <c r="R16">
        <v>92.012</v>
      </c>
      <c r="S16">
        <v>89.999989999999997</v>
      </c>
      <c r="T16">
        <v>180</v>
      </c>
      <c r="U16">
        <v>99.9</v>
      </c>
      <c r="V16">
        <v>2.5</v>
      </c>
      <c r="W16">
        <v>0</v>
      </c>
      <c r="X16">
        <v>747.3</v>
      </c>
      <c r="Y16">
        <v>494.63</v>
      </c>
      <c r="Z16">
        <f t="shared" si="0"/>
        <v>402.61799999999999</v>
      </c>
    </row>
    <row r="17" spans="1:26" x14ac:dyDescent="0.3">
      <c r="A17" s="2">
        <v>45203</v>
      </c>
      <c r="B17" s="3">
        <v>0.49017361111111107</v>
      </c>
      <c r="C17">
        <v>0</v>
      </c>
      <c r="D17" t="s">
        <v>20</v>
      </c>
      <c r="E17">
        <v>18.7</v>
      </c>
      <c r="F17">
        <v>102.017</v>
      </c>
      <c r="G17">
        <v>24.1</v>
      </c>
      <c r="H17">
        <v>78.099999999999994</v>
      </c>
      <c r="I17">
        <v>79.2</v>
      </c>
      <c r="J17">
        <v>8.0399999999999991</v>
      </c>
      <c r="K17">
        <v>44.195999999999998</v>
      </c>
      <c r="L17">
        <v>0.01</v>
      </c>
      <c r="M17">
        <v>23.7</v>
      </c>
      <c r="N17">
        <v>15</v>
      </c>
      <c r="O17">
        <v>1.39</v>
      </c>
      <c r="P17">
        <v>0</v>
      </c>
      <c r="Q17">
        <v>57.238</v>
      </c>
      <c r="R17">
        <v>102.08</v>
      </c>
      <c r="S17">
        <v>89.999989999999997</v>
      </c>
      <c r="T17">
        <v>180</v>
      </c>
      <c r="U17">
        <v>99.9</v>
      </c>
      <c r="V17">
        <v>2.4700000000000002</v>
      </c>
      <c r="W17">
        <v>0</v>
      </c>
      <c r="X17">
        <v>747.3</v>
      </c>
      <c r="Y17">
        <v>494.63</v>
      </c>
      <c r="Z17">
        <f t="shared" si="0"/>
        <v>392.55</v>
      </c>
    </row>
    <row r="18" spans="1:26" x14ac:dyDescent="0.3">
      <c r="A18" s="2">
        <v>45203</v>
      </c>
      <c r="B18" s="3">
        <v>0.49027777777777781</v>
      </c>
      <c r="C18">
        <v>0</v>
      </c>
      <c r="D18" t="s">
        <v>20</v>
      </c>
      <c r="E18">
        <v>19.100000000000001</v>
      </c>
      <c r="F18">
        <v>110.005</v>
      </c>
      <c r="G18">
        <v>24.6</v>
      </c>
      <c r="H18">
        <v>77.599999999999994</v>
      </c>
      <c r="I18">
        <v>78.7</v>
      </c>
      <c r="J18">
        <v>8.0299999999999994</v>
      </c>
      <c r="K18">
        <v>47.658000000000001</v>
      </c>
      <c r="L18">
        <v>0.01</v>
      </c>
      <c r="M18">
        <v>24.2</v>
      </c>
      <c r="N18">
        <v>16</v>
      </c>
      <c r="O18">
        <v>2.11</v>
      </c>
      <c r="P18">
        <v>0</v>
      </c>
      <c r="Q18">
        <v>56.893999999999998</v>
      </c>
      <c r="R18">
        <v>109.768</v>
      </c>
      <c r="S18">
        <v>89.999989999999997</v>
      </c>
      <c r="T18">
        <v>180</v>
      </c>
      <c r="U18">
        <v>99.9</v>
      </c>
      <c r="V18">
        <v>2.4700000000000002</v>
      </c>
      <c r="W18">
        <v>0</v>
      </c>
      <c r="X18">
        <v>747.3</v>
      </c>
      <c r="Y18">
        <v>495.63</v>
      </c>
      <c r="Z18">
        <f t="shared" ref="Z18:Z25" si="1">Y18-R18</f>
        <v>385.86199999999997</v>
      </c>
    </row>
    <row r="19" spans="1:26" x14ac:dyDescent="0.3">
      <c r="A19" s="2">
        <v>45203</v>
      </c>
      <c r="B19" s="3">
        <v>0.49041666666666667</v>
      </c>
      <c r="C19">
        <v>0</v>
      </c>
      <c r="D19" t="s">
        <v>20</v>
      </c>
      <c r="E19">
        <v>19.3</v>
      </c>
      <c r="F19">
        <v>122.093</v>
      </c>
      <c r="G19">
        <v>25.1</v>
      </c>
      <c r="H19">
        <v>76.7</v>
      </c>
      <c r="I19">
        <v>77.8</v>
      </c>
      <c r="J19">
        <v>7.97</v>
      </c>
      <c r="K19">
        <v>52.896000000000001</v>
      </c>
      <c r="L19">
        <v>0.01</v>
      </c>
      <c r="M19">
        <v>24.7</v>
      </c>
      <c r="N19">
        <v>16</v>
      </c>
      <c r="O19">
        <v>1.99</v>
      </c>
      <c r="P19">
        <v>0</v>
      </c>
      <c r="Q19">
        <v>56.508000000000003</v>
      </c>
      <c r="R19">
        <v>122.11199999999999</v>
      </c>
      <c r="S19">
        <v>89.999989999999997</v>
      </c>
      <c r="T19">
        <v>180</v>
      </c>
      <c r="U19">
        <v>99.9</v>
      </c>
      <c r="V19">
        <v>2.4700000000000002</v>
      </c>
      <c r="W19">
        <v>0</v>
      </c>
      <c r="X19">
        <v>747.3</v>
      </c>
      <c r="Y19">
        <v>496.63</v>
      </c>
      <c r="Z19">
        <f t="shared" si="1"/>
        <v>374.51800000000003</v>
      </c>
    </row>
    <row r="20" spans="1:26" x14ac:dyDescent="0.3">
      <c r="A20" s="2">
        <v>45203</v>
      </c>
      <c r="B20" s="3">
        <v>0.49053240740740739</v>
      </c>
      <c r="C20">
        <v>0</v>
      </c>
      <c r="D20" t="s">
        <v>20</v>
      </c>
      <c r="E20">
        <v>20.3</v>
      </c>
      <c r="F20">
        <v>131.99</v>
      </c>
      <c r="G20">
        <v>26.5</v>
      </c>
      <c r="H20">
        <v>68.2</v>
      </c>
      <c r="I20">
        <v>69.2</v>
      </c>
      <c r="J20">
        <v>7.12</v>
      </c>
      <c r="K20">
        <v>57.186999999999998</v>
      </c>
      <c r="L20">
        <v>0.01</v>
      </c>
      <c r="M20">
        <v>26.1</v>
      </c>
      <c r="N20">
        <v>17</v>
      </c>
      <c r="O20">
        <v>3.54</v>
      </c>
      <c r="P20">
        <v>0</v>
      </c>
      <c r="Q20">
        <v>56.064</v>
      </c>
      <c r="R20">
        <v>132.20599999999999</v>
      </c>
      <c r="S20">
        <v>89.999989999999997</v>
      </c>
      <c r="T20">
        <v>180</v>
      </c>
      <c r="U20">
        <v>99.9</v>
      </c>
      <c r="V20">
        <v>2.52</v>
      </c>
      <c r="W20">
        <v>0</v>
      </c>
      <c r="X20">
        <v>747.4</v>
      </c>
      <c r="Y20">
        <v>497.63</v>
      </c>
      <c r="Z20">
        <f t="shared" si="1"/>
        <v>365.42399999999998</v>
      </c>
    </row>
    <row r="21" spans="1:26" x14ac:dyDescent="0.3">
      <c r="A21" s="2">
        <v>45203</v>
      </c>
      <c r="B21" s="3">
        <v>0.49064814814814817</v>
      </c>
      <c r="C21">
        <v>0</v>
      </c>
      <c r="D21" t="s">
        <v>20</v>
      </c>
      <c r="E21">
        <v>22.1</v>
      </c>
      <c r="F21">
        <v>141.97800000000001</v>
      </c>
      <c r="G21">
        <v>29.2</v>
      </c>
      <c r="H21">
        <v>50.7</v>
      </c>
      <c r="I21">
        <v>51.4</v>
      </c>
      <c r="J21">
        <v>5.34</v>
      </c>
      <c r="K21">
        <v>61.518000000000001</v>
      </c>
      <c r="L21">
        <v>0.01</v>
      </c>
      <c r="M21">
        <v>28.7</v>
      </c>
      <c r="N21">
        <v>19</v>
      </c>
      <c r="O21">
        <v>4.38</v>
      </c>
      <c r="P21">
        <v>0</v>
      </c>
      <c r="Q21">
        <v>55.368000000000002</v>
      </c>
      <c r="R21">
        <v>141.83099999999999</v>
      </c>
      <c r="S21">
        <v>89.999989999999997</v>
      </c>
      <c r="T21">
        <v>180</v>
      </c>
      <c r="U21">
        <v>99.9</v>
      </c>
      <c r="V21">
        <v>2.4900000000000002</v>
      </c>
      <c r="W21">
        <v>0</v>
      </c>
      <c r="X21">
        <v>747.4</v>
      </c>
      <c r="Y21">
        <v>498.63</v>
      </c>
      <c r="Z21">
        <f t="shared" si="1"/>
        <v>356.79899999999998</v>
      </c>
    </row>
    <row r="22" spans="1:26" x14ac:dyDescent="0.3">
      <c r="A22" s="2">
        <v>45203</v>
      </c>
      <c r="B22" s="3">
        <v>0.49078703703703702</v>
      </c>
      <c r="C22">
        <v>0</v>
      </c>
      <c r="D22" t="s">
        <v>20</v>
      </c>
      <c r="E22">
        <v>23.5</v>
      </c>
      <c r="F22">
        <v>152.81200000000001</v>
      </c>
      <c r="G22">
        <v>31.3</v>
      </c>
      <c r="H22">
        <v>35.5</v>
      </c>
      <c r="I22">
        <v>36</v>
      </c>
      <c r="J22">
        <v>3.78</v>
      </c>
      <c r="K22">
        <v>66.215999999999994</v>
      </c>
      <c r="L22">
        <v>0.01</v>
      </c>
      <c r="M22">
        <v>30.7</v>
      </c>
      <c r="N22">
        <v>20</v>
      </c>
      <c r="O22">
        <v>3.62</v>
      </c>
      <c r="P22">
        <v>0</v>
      </c>
      <c r="Q22">
        <v>54.662999999999997</v>
      </c>
      <c r="R22">
        <v>152.196</v>
      </c>
      <c r="S22">
        <v>89.999989999999997</v>
      </c>
      <c r="T22">
        <v>180</v>
      </c>
      <c r="U22">
        <v>99.9</v>
      </c>
      <c r="V22">
        <v>2.52</v>
      </c>
      <c r="W22">
        <v>0</v>
      </c>
      <c r="X22">
        <v>747.3</v>
      </c>
      <c r="Y22">
        <v>499.63</v>
      </c>
      <c r="Z22">
        <f t="shared" si="1"/>
        <v>347.43399999999997</v>
      </c>
    </row>
    <row r="23" spans="1:26" x14ac:dyDescent="0.3">
      <c r="A23" s="2">
        <v>45203</v>
      </c>
      <c r="B23" s="3">
        <v>0.49087962962962961</v>
      </c>
      <c r="C23">
        <v>0</v>
      </c>
      <c r="D23" t="s">
        <v>20</v>
      </c>
      <c r="E23">
        <v>24.7</v>
      </c>
      <c r="F23">
        <v>161.61500000000001</v>
      </c>
      <c r="G23">
        <v>33</v>
      </c>
      <c r="H23">
        <v>25.1</v>
      </c>
      <c r="I23">
        <v>25.4</v>
      </c>
      <c r="J23">
        <v>2.68</v>
      </c>
      <c r="K23">
        <v>70.031999999999996</v>
      </c>
      <c r="L23">
        <v>0.01</v>
      </c>
      <c r="M23">
        <v>32.5</v>
      </c>
      <c r="N23">
        <v>21</v>
      </c>
      <c r="O23">
        <v>4.5</v>
      </c>
      <c r="P23">
        <v>0</v>
      </c>
      <c r="Q23">
        <v>54.384999999999998</v>
      </c>
      <c r="R23">
        <v>161.72399999999999</v>
      </c>
      <c r="S23">
        <v>89.999989999999997</v>
      </c>
      <c r="T23">
        <v>180</v>
      </c>
      <c r="U23">
        <v>99.9</v>
      </c>
      <c r="V23">
        <v>2.5299999999999998</v>
      </c>
      <c r="W23">
        <v>0</v>
      </c>
      <c r="X23">
        <v>747.4</v>
      </c>
      <c r="Y23">
        <v>499.63</v>
      </c>
      <c r="Z23">
        <f>Y23-R23</f>
        <v>337.90600000000001</v>
      </c>
    </row>
    <row r="24" spans="1:26" x14ac:dyDescent="0.3">
      <c r="A24" s="2">
        <v>45203</v>
      </c>
      <c r="B24" s="3">
        <v>0.49105324074074069</v>
      </c>
      <c r="C24">
        <v>0</v>
      </c>
      <c r="D24" t="s">
        <v>20</v>
      </c>
      <c r="E24">
        <v>26.5</v>
      </c>
      <c r="F24">
        <v>171.27500000000001</v>
      </c>
      <c r="G24">
        <v>35.6</v>
      </c>
      <c r="H24">
        <v>15.4</v>
      </c>
      <c r="I24">
        <v>15.6</v>
      </c>
      <c r="J24">
        <v>1.64</v>
      </c>
      <c r="K24">
        <v>74.22</v>
      </c>
      <c r="L24">
        <v>0.02</v>
      </c>
      <c r="M24">
        <v>35</v>
      </c>
      <c r="N24">
        <v>23</v>
      </c>
      <c r="O24">
        <v>5.68</v>
      </c>
      <c r="P24">
        <v>0</v>
      </c>
      <c r="Q24">
        <v>54.161000000000001</v>
      </c>
      <c r="R24">
        <v>171.75399999999999</v>
      </c>
      <c r="S24">
        <v>89.999989999999997</v>
      </c>
      <c r="T24">
        <v>180</v>
      </c>
      <c r="U24">
        <v>99.9</v>
      </c>
      <c r="V24">
        <v>2.5299999999999998</v>
      </c>
      <c r="W24">
        <v>0</v>
      </c>
      <c r="X24">
        <v>747.3</v>
      </c>
      <c r="Y24">
        <v>499.63</v>
      </c>
      <c r="Z24">
        <f t="shared" si="1"/>
        <v>327.87599999999998</v>
      </c>
    </row>
    <row r="25" spans="1:26" x14ac:dyDescent="0.3">
      <c r="A25" s="2">
        <v>45203</v>
      </c>
      <c r="B25" s="3">
        <v>0.49140046296296297</v>
      </c>
      <c r="C25">
        <v>0</v>
      </c>
      <c r="D25" t="s">
        <v>20</v>
      </c>
      <c r="E25">
        <v>30.4</v>
      </c>
      <c r="F25">
        <v>177.423</v>
      </c>
      <c r="G25">
        <v>40.9</v>
      </c>
      <c r="H25">
        <v>8.5</v>
      </c>
      <c r="I25">
        <v>8.6999999999999993</v>
      </c>
      <c r="J25">
        <v>0.92</v>
      </c>
      <c r="K25">
        <v>76.885000000000005</v>
      </c>
      <c r="L25">
        <v>0.02</v>
      </c>
      <c r="M25">
        <v>40.200000000000003</v>
      </c>
      <c r="N25">
        <v>26</v>
      </c>
      <c r="O25">
        <v>815.86</v>
      </c>
      <c r="P25">
        <v>0</v>
      </c>
      <c r="Q25">
        <v>54.106000000000002</v>
      </c>
      <c r="R25">
        <v>176.7</v>
      </c>
      <c r="S25">
        <v>89.999989999999997</v>
      </c>
      <c r="T25">
        <v>180</v>
      </c>
      <c r="U25">
        <v>99.9</v>
      </c>
      <c r="V25">
        <v>2.5299999999999998</v>
      </c>
      <c r="W25">
        <v>0</v>
      </c>
      <c r="X25">
        <v>747.2</v>
      </c>
      <c r="Y25">
        <v>499.63</v>
      </c>
      <c r="Z25">
        <f t="shared" si="1"/>
        <v>322.93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632A-43E7-466F-8D26-02207C750952}">
  <sheetPr codeName="Sheet90"/>
  <dimension ref="A1:W37"/>
  <sheetViews>
    <sheetView topLeftCell="F1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40924</v>
      </c>
      <c r="B2" s="3">
        <v>0.59902777777777783</v>
      </c>
      <c r="C2">
        <v>30</v>
      </c>
      <c r="D2">
        <v>50.5</v>
      </c>
      <c r="E2">
        <v>0.32800000000000001</v>
      </c>
      <c r="F2">
        <v>29.49</v>
      </c>
      <c r="G2">
        <v>2.9409999999999998</v>
      </c>
      <c r="H2">
        <v>9.06</v>
      </c>
      <c r="I2">
        <v>8268</v>
      </c>
      <c r="J2">
        <v>74.813500000000005</v>
      </c>
      <c r="K2">
        <v>22.28</v>
      </c>
      <c r="L2">
        <f>531.8-E2</f>
        <v>531.47199999999998</v>
      </c>
      <c r="M2">
        <v>531.79999999999995</v>
      </c>
      <c r="N2">
        <v>321.60000000000002</v>
      </c>
      <c r="O2">
        <v>-0.1</v>
      </c>
      <c r="P2">
        <v>618</v>
      </c>
      <c r="Q2">
        <v>0</v>
      </c>
      <c r="R2">
        <v>543</v>
      </c>
      <c r="S2">
        <v>0</v>
      </c>
      <c r="T2">
        <v>99</v>
      </c>
      <c r="U2">
        <v>13</v>
      </c>
      <c r="V2">
        <v>0.11</v>
      </c>
      <c r="W2">
        <v>0</v>
      </c>
    </row>
    <row r="3" spans="1:23" x14ac:dyDescent="0.3">
      <c r="A3" s="2">
        <v>40924</v>
      </c>
      <c r="B3" s="3">
        <v>0.59984953703703703</v>
      </c>
      <c r="C3">
        <v>101</v>
      </c>
      <c r="D3">
        <v>50.4</v>
      </c>
      <c r="E3">
        <v>3.0129999999999999</v>
      </c>
      <c r="F3">
        <v>29.49</v>
      </c>
      <c r="G3">
        <v>2.9409999999999998</v>
      </c>
      <c r="H3">
        <v>7.75</v>
      </c>
      <c r="I3">
        <v>8864</v>
      </c>
      <c r="J3">
        <v>80.110799999999998</v>
      </c>
      <c r="K3">
        <v>22.27</v>
      </c>
      <c r="L3">
        <f>531.8-E3</f>
        <v>528.78699999999992</v>
      </c>
      <c r="M3">
        <v>531.79999999999995</v>
      </c>
    </row>
    <row r="4" spans="1:23" x14ac:dyDescent="0.3">
      <c r="A4" s="2">
        <v>40924</v>
      </c>
      <c r="B4" s="3">
        <v>0.60023148148148153</v>
      </c>
      <c r="C4">
        <v>134</v>
      </c>
      <c r="D4">
        <v>50.37</v>
      </c>
      <c r="E4">
        <v>6.0549999999999997</v>
      </c>
      <c r="F4">
        <v>29.49</v>
      </c>
      <c r="G4">
        <v>2.9409999999999998</v>
      </c>
      <c r="H4">
        <v>7.57</v>
      </c>
      <c r="I4">
        <v>8955</v>
      </c>
      <c r="J4">
        <v>80.899500000000003</v>
      </c>
      <c r="K4">
        <v>22.27</v>
      </c>
      <c r="L4">
        <f t="shared" ref="L4:L37" si="0">531.8-E4</f>
        <v>525.745</v>
      </c>
      <c r="M4">
        <v>531.79999999999995</v>
      </c>
    </row>
    <row r="5" spans="1:23" x14ac:dyDescent="0.3">
      <c r="A5" s="2">
        <v>40924</v>
      </c>
      <c r="B5" s="3">
        <v>0.60053240740740743</v>
      </c>
      <c r="C5">
        <v>160</v>
      </c>
      <c r="D5">
        <v>50.27</v>
      </c>
      <c r="E5">
        <v>9.0690000000000008</v>
      </c>
      <c r="F5">
        <v>29.49</v>
      </c>
      <c r="G5">
        <v>2.9409999999999998</v>
      </c>
      <c r="H5">
        <v>7.32</v>
      </c>
      <c r="I5">
        <v>9094</v>
      </c>
      <c r="J5">
        <v>82.047799999999995</v>
      </c>
      <c r="K5">
        <v>22.23</v>
      </c>
      <c r="L5">
        <f t="shared" si="0"/>
        <v>522.73099999999999</v>
      </c>
      <c r="M5">
        <v>531.79999999999995</v>
      </c>
    </row>
    <row r="6" spans="1:23" x14ac:dyDescent="0.3">
      <c r="A6" s="2">
        <v>40924</v>
      </c>
      <c r="B6" s="3">
        <v>0.60083333333333333</v>
      </c>
      <c r="C6">
        <v>186</v>
      </c>
      <c r="D6">
        <v>50.27</v>
      </c>
      <c r="E6">
        <v>12.073</v>
      </c>
      <c r="F6">
        <v>29.49</v>
      </c>
      <c r="G6">
        <v>2.915</v>
      </c>
      <c r="H6">
        <v>5.27</v>
      </c>
      <c r="I6">
        <v>9069</v>
      </c>
      <c r="J6">
        <v>81.824399999999997</v>
      </c>
      <c r="K6">
        <v>22.22</v>
      </c>
      <c r="L6">
        <f t="shared" si="0"/>
        <v>519.72699999999998</v>
      </c>
      <c r="M6">
        <v>531.79999999999995</v>
      </c>
    </row>
    <row r="7" spans="1:23" x14ac:dyDescent="0.3">
      <c r="A7" s="2">
        <v>40924</v>
      </c>
      <c r="B7" s="3">
        <v>0.60128472222222218</v>
      </c>
      <c r="C7">
        <v>225</v>
      </c>
      <c r="D7">
        <v>50.24</v>
      </c>
      <c r="E7">
        <v>14.912000000000001</v>
      </c>
      <c r="F7">
        <v>29.49</v>
      </c>
      <c r="G7">
        <v>2.915</v>
      </c>
      <c r="H7">
        <v>5.7</v>
      </c>
      <c r="I7">
        <v>9303</v>
      </c>
      <c r="J7">
        <v>83.907200000000003</v>
      </c>
      <c r="K7">
        <v>22.24</v>
      </c>
      <c r="L7">
        <f t="shared" si="0"/>
        <v>516.88799999999992</v>
      </c>
      <c r="M7">
        <v>531.79999999999995</v>
      </c>
    </row>
    <row r="8" spans="1:23" x14ac:dyDescent="0.3">
      <c r="A8" s="2">
        <v>40924</v>
      </c>
      <c r="B8" s="3">
        <v>0.60158564814814819</v>
      </c>
      <c r="C8">
        <v>251</v>
      </c>
      <c r="D8">
        <v>50.24</v>
      </c>
      <c r="E8">
        <v>18.021000000000001</v>
      </c>
      <c r="F8">
        <v>29.49</v>
      </c>
      <c r="G8">
        <v>2.915</v>
      </c>
      <c r="H8">
        <v>5.84</v>
      </c>
      <c r="I8">
        <v>9238</v>
      </c>
      <c r="J8">
        <v>83.307000000000002</v>
      </c>
      <c r="K8">
        <v>22.22</v>
      </c>
      <c r="L8">
        <f t="shared" si="0"/>
        <v>513.779</v>
      </c>
      <c r="M8">
        <v>531.79999999999995</v>
      </c>
    </row>
    <row r="9" spans="1:23" x14ac:dyDescent="0.3">
      <c r="A9" s="2">
        <v>40924</v>
      </c>
      <c r="B9" s="3">
        <v>0.60203703703703704</v>
      </c>
      <c r="C9">
        <v>290</v>
      </c>
      <c r="D9">
        <v>50.22</v>
      </c>
      <c r="E9">
        <v>20.992000000000001</v>
      </c>
      <c r="F9">
        <v>29.49</v>
      </c>
      <c r="G9">
        <v>2.915</v>
      </c>
      <c r="H9">
        <v>6.19</v>
      </c>
      <c r="I9">
        <v>9301</v>
      </c>
      <c r="J9">
        <v>83.858999999999995</v>
      </c>
      <c r="K9">
        <v>22.18</v>
      </c>
      <c r="L9">
        <f t="shared" si="0"/>
        <v>510.80799999999994</v>
      </c>
      <c r="M9">
        <v>531.79999999999995</v>
      </c>
    </row>
    <row r="10" spans="1:23" x14ac:dyDescent="0.3">
      <c r="A10" s="2">
        <v>40924</v>
      </c>
      <c r="B10" s="3">
        <v>0.60226851851851848</v>
      </c>
      <c r="C10">
        <v>310</v>
      </c>
      <c r="D10">
        <v>50.2</v>
      </c>
      <c r="E10">
        <v>24.012</v>
      </c>
      <c r="F10">
        <v>29.49</v>
      </c>
      <c r="G10">
        <v>2.915</v>
      </c>
      <c r="H10">
        <v>6.12</v>
      </c>
      <c r="I10">
        <v>9318</v>
      </c>
      <c r="J10">
        <v>83.997600000000006</v>
      </c>
      <c r="K10">
        <v>22.14</v>
      </c>
      <c r="L10">
        <f t="shared" si="0"/>
        <v>507.78799999999995</v>
      </c>
      <c r="M10">
        <v>531.79999999999995</v>
      </c>
    </row>
    <row r="11" spans="1:23" x14ac:dyDescent="0.3">
      <c r="A11" s="2">
        <v>40924</v>
      </c>
      <c r="B11" s="3">
        <v>0.60256944444444449</v>
      </c>
      <c r="C11">
        <v>336</v>
      </c>
      <c r="D11">
        <v>50.2</v>
      </c>
      <c r="E11">
        <v>27.030999999999999</v>
      </c>
      <c r="F11">
        <v>29.49</v>
      </c>
      <c r="G11">
        <v>2.915</v>
      </c>
      <c r="H11">
        <v>6.28</v>
      </c>
      <c r="I11">
        <v>9382</v>
      </c>
      <c r="J11">
        <v>84.564400000000006</v>
      </c>
      <c r="K11">
        <v>22.12</v>
      </c>
      <c r="L11">
        <f t="shared" si="0"/>
        <v>504.76899999999995</v>
      </c>
      <c r="M11">
        <v>531.79999999999995</v>
      </c>
    </row>
    <row r="12" spans="1:23" x14ac:dyDescent="0.3">
      <c r="A12" s="2">
        <v>40924</v>
      </c>
      <c r="B12" s="3">
        <v>0.60287037037037039</v>
      </c>
      <c r="C12">
        <v>362</v>
      </c>
      <c r="D12">
        <v>50.19</v>
      </c>
      <c r="E12">
        <v>30.032</v>
      </c>
      <c r="F12">
        <v>29.49</v>
      </c>
      <c r="G12">
        <v>2.915</v>
      </c>
      <c r="H12">
        <v>6.27</v>
      </c>
      <c r="I12">
        <v>9419</v>
      </c>
      <c r="J12">
        <v>84.888800000000003</v>
      </c>
      <c r="K12">
        <v>22.1</v>
      </c>
      <c r="L12">
        <f t="shared" si="0"/>
        <v>501.76799999999997</v>
      </c>
      <c r="M12">
        <v>531.79999999999995</v>
      </c>
    </row>
    <row r="13" spans="1:23" x14ac:dyDescent="0.3">
      <c r="A13" s="2">
        <v>40924</v>
      </c>
      <c r="B13" s="3">
        <v>0.60332175925925924</v>
      </c>
      <c r="C13">
        <v>401</v>
      </c>
      <c r="D13">
        <v>50.17</v>
      </c>
      <c r="E13">
        <v>33.015999999999998</v>
      </c>
      <c r="F13">
        <v>29.49</v>
      </c>
      <c r="G13">
        <v>2.915</v>
      </c>
      <c r="H13">
        <v>6.44</v>
      </c>
      <c r="I13">
        <v>9377</v>
      </c>
      <c r="J13">
        <v>84.487700000000004</v>
      </c>
      <c r="K13">
        <v>22.12</v>
      </c>
      <c r="L13">
        <f t="shared" si="0"/>
        <v>498.78399999999993</v>
      </c>
      <c r="M13">
        <v>531.79999999999995</v>
      </c>
    </row>
    <row r="14" spans="1:23" x14ac:dyDescent="0.3">
      <c r="A14" s="2">
        <v>40924</v>
      </c>
      <c r="B14" s="3">
        <v>0.60362268518518514</v>
      </c>
      <c r="C14">
        <v>427</v>
      </c>
      <c r="D14">
        <v>50.14</v>
      </c>
      <c r="E14">
        <v>35.912999999999997</v>
      </c>
      <c r="F14">
        <v>29.49</v>
      </c>
      <c r="G14">
        <v>2.915</v>
      </c>
      <c r="H14">
        <v>6.4</v>
      </c>
      <c r="I14">
        <v>9419</v>
      </c>
      <c r="J14">
        <v>84.839399999999998</v>
      </c>
      <c r="K14">
        <v>22.1</v>
      </c>
      <c r="L14">
        <f t="shared" si="0"/>
        <v>495.88699999999994</v>
      </c>
      <c r="M14">
        <v>531.79999999999995</v>
      </c>
    </row>
    <row r="15" spans="1:23" x14ac:dyDescent="0.3">
      <c r="A15" s="2">
        <v>40924</v>
      </c>
      <c r="B15" s="3">
        <v>0.6039930555555556</v>
      </c>
      <c r="C15">
        <v>459</v>
      </c>
      <c r="D15">
        <v>50.14</v>
      </c>
      <c r="E15">
        <v>38.927</v>
      </c>
      <c r="F15">
        <v>29.49</v>
      </c>
      <c r="G15">
        <v>2.8889999999999998</v>
      </c>
      <c r="H15">
        <v>6.35</v>
      </c>
      <c r="I15">
        <v>9433</v>
      </c>
      <c r="J15">
        <v>84.962500000000006</v>
      </c>
      <c r="K15">
        <v>22.05</v>
      </c>
      <c r="L15">
        <f t="shared" si="0"/>
        <v>492.87299999999993</v>
      </c>
      <c r="M15">
        <v>531.79999999999995</v>
      </c>
    </row>
    <row r="16" spans="1:23" x14ac:dyDescent="0.3">
      <c r="A16" s="2">
        <v>40924</v>
      </c>
      <c r="B16" s="3">
        <v>0.60445601851851849</v>
      </c>
      <c r="C16">
        <v>499</v>
      </c>
      <c r="D16">
        <v>50.14</v>
      </c>
      <c r="E16">
        <v>42.04</v>
      </c>
      <c r="F16">
        <v>29.49</v>
      </c>
      <c r="G16">
        <v>2.915</v>
      </c>
      <c r="H16">
        <v>6.33</v>
      </c>
      <c r="I16">
        <v>9474</v>
      </c>
      <c r="J16">
        <v>85.323599999999999</v>
      </c>
      <c r="K16">
        <v>22.02</v>
      </c>
      <c r="L16">
        <f t="shared" si="0"/>
        <v>489.75999999999993</v>
      </c>
      <c r="M16">
        <v>531.79999999999995</v>
      </c>
    </row>
    <row r="17" spans="1:13" x14ac:dyDescent="0.3">
      <c r="A17" s="2">
        <v>40924</v>
      </c>
      <c r="B17" s="3">
        <v>0.60482638888888884</v>
      </c>
      <c r="C17">
        <v>531</v>
      </c>
      <c r="D17">
        <v>50.12</v>
      </c>
      <c r="E17">
        <v>44.901000000000003</v>
      </c>
      <c r="F17">
        <v>29.49</v>
      </c>
      <c r="G17">
        <v>2.915</v>
      </c>
      <c r="H17">
        <v>6.36</v>
      </c>
      <c r="I17">
        <v>9499</v>
      </c>
      <c r="J17">
        <v>85.528300000000002</v>
      </c>
      <c r="K17">
        <v>22.02</v>
      </c>
      <c r="L17">
        <f t="shared" si="0"/>
        <v>486.89899999999994</v>
      </c>
      <c r="M17">
        <v>531.79999999999995</v>
      </c>
    </row>
    <row r="18" spans="1:13" x14ac:dyDescent="0.3">
      <c r="A18" s="2">
        <v>40924</v>
      </c>
      <c r="B18" s="3">
        <v>0.60512731481481485</v>
      </c>
      <c r="C18">
        <v>557</v>
      </c>
      <c r="D18">
        <v>50.11</v>
      </c>
      <c r="E18">
        <v>47.896000000000001</v>
      </c>
      <c r="F18">
        <v>29.49</v>
      </c>
      <c r="G18">
        <v>2.915</v>
      </c>
      <c r="H18">
        <v>6.41</v>
      </c>
      <c r="I18">
        <v>9498</v>
      </c>
      <c r="J18">
        <v>85.5154</v>
      </c>
      <c r="K18">
        <v>22.01</v>
      </c>
      <c r="L18">
        <f t="shared" si="0"/>
        <v>483.90399999999994</v>
      </c>
      <c r="M18">
        <v>531.79999999999995</v>
      </c>
    </row>
    <row r="19" spans="1:13" x14ac:dyDescent="0.3">
      <c r="A19" s="2">
        <v>40924</v>
      </c>
      <c r="B19" s="3">
        <v>0.60572916666666665</v>
      </c>
      <c r="C19">
        <v>609</v>
      </c>
      <c r="D19">
        <v>50.11</v>
      </c>
      <c r="E19">
        <v>50.973999999999997</v>
      </c>
      <c r="F19">
        <v>29.49</v>
      </c>
      <c r="G19">
        <v>2.915</v>
      </c>
      <c r="H19">
        <v>6.35</v>
      </c>
      <c r="I19">
        <v>9505</v>
      </c>
      <c r="J19">
        <v>85.572000000000003</v>
      </c>
      <c r="K19">
        <v>22</v>
      </c>
      <c r="L19">
        <f t="shared" si="0"/>
        <v>480.82599999999996</v>
      </c>
      <c r="M19">
        <v>531.79999999999995</v>
      </c>
    </row>
    <row r="20" spans="1:13" x14ac:dyDescent="0.3">
      <c r="A20" s="2">
        <v>40924</v>
      </c>
      <c r="B20" s="3">
        <v>0.60596064814814821</v>
      </c>
      <c r="C20">
        <v>629</v>
      </c>
      <c r="D20">
        <v>50.11</v>
      </c>
      <c r="E20">
        <v>53.868000000000002</v>
      </c>
      <c r="F20">
        <v>29.49</v>
      </c>
      <c r="G20">
        <v>2.8889999999999998</v>
      </c>
      <c r="H20">
        <v>6.38</v>
      </c>
      <c r="I20">
        <v>9521</v>
      </c>
      <c r="J20">
        <v>85.715299999999999</v>
      </c>
      <c r="K20">
        <v>22</v>
      </c>
      <c r="L20">
        <f t="shared" si="0"/>
        <v>477.93199999999996</v>
      </c>
      <c r="M20">
        <v>531.79999999999995</v>
      </c>
    </row>
    <row r="21" spans="1:13" x14ac:dyDescent="0.3">
      <c r="A21" s="2">
        <v>40924</v>
      </c>
      <c r="B21" s="3">
        <v>0.60626157407407411</v>
      </c>
      <c r="C21">
        <v>655</v>
      </c>
      <c r="D21">
        <v>50.1</v>
      </c>
      <c r="E21">
        <v>56.929000000000002</v>
      </c>
      <c r="F21">
        <v>29.49</v>
      </c>
      <c r="G21">
        <v>2.915</v>
      </c>
      <c r="H21">
        <v>6.41</v>
      </c>
      <c r="I21">
        <v>9537</v>
      </c>
      <c r="J21">
        <v>85.861900000000006</v>
      </c>
      <c r="K21">
        <v>21.99</v>
      </c>
      <c r="L21">
        <f t="shared" si="0"/>
        <v>474.87099999999998</v>
      </c>
      <c r="M21">
        <v>531.79999999999995</v>
      </c>
    </row>
    <row r="22" spans="1:13" x14ac:dyDescent="0.3">
      <c r="A22" s="2">
        <v>40924</v>
      </c>
      <c r="B22" s="3">
        <v>0.6065625</v>
      </c>
      <c r="C22">
        <v>681</v>
      </c>
      <c r="D22">
        <v>50.1</v>
      </c>
      <c r="E22">
        <v>59.671999999999997</v>
      </c>
      <c r="F22">
        <v>29.49</v>
      </c>
      <c r="G22">
        <v>2.8889999999999998</v>
      </c>
      <c r="H22">
        <v>6.38</v>
      </c>
      <c r="I22">
        <v>9549</v>
      </c>
      <c r="J22">
        <v>85.962599999999995</v>
      </c>
      <c r="K22">
        <v>22.01</v>
      </c>
      <c r="L22">
        <f t="shared" si="0"/>
        <v>472.12799999999993</v>
      </c>
      <c r="M22">
        <v>531.79999999999995</v>
      </c>
    </row>
    <row r="23" spans="1:13" x14ac:dyDescent="0.3">
      <c r="A23" s="2">
        <v>40924</v>
      </c>
      <c r="B23" s="3">
        <v>0.6068634259259259</v>
      </c>
      <c r="C23">
        <v>707</v>
      </c>
      <c r="D23">
        <v>50.07</v>
      </c>
      <c r="E23">
        <v>62.683</v>
      </c>
      <c r="F23">
        <v>29.49</v>
      </c>
      <c r="G23">
        <v>2.915</v>
      </c>
      <c r="H23">
        <v>6.38</v>
      </c>
      <c r="I23">
        <v>9547</v>
      </c>
      <c r="J23">
        <v>85.917000000000002</v>
      </c>
      <c r="K23">
        <v>22.01</v>
      </c>
      <c r="L23">
        <f t="shared" si="0"/>
        <v>469.11699999999996</v>
      </c>
      <c r="M23">
        <v>531.79999999999995</v>
      </c>
    </row>
    <row r="24" spans="1:13" x14ac:dyDescent="0.3">
      <c r="A24" s="2">
        <v>40924</v>
      </c>
      <c r="B24" s="3">
        <v>0.6071643518518518</v>
      </c>
      <c r="C24">
        <v>733</v>
      </c>
      <c r="D24">
        <v>50.07</v>
      </c>
      <c r="E24">
        <v>66.096999999999994</v>
      </c>
      <c r="F24">
        <v>29.49</v>
      </c>
      <c r="G24">
        <v>2.8889999999999998</v>
      </c>
      <c r="H24">
        <v>6.42</v>
      </c>
      <c r="I24">
        <v>9549</v>
      </c>
      <c r="J24">
        <v>85.924800000000005</v>
      </c>
      <c r="K24">
        <v>22.02</v>
      </c>
      <c r="L24">
        <f t="shared" si="0"/>
        <v>465.70299999999997</v>
      </c>
      <c r="M24">
        <v>531.79999999999995</v>
      </c>
    </row>
    <row r="25" spans="1:13" x14ac:dyDescent="0.3">
      <c r="A25" s="2">
        <v>40924</v>
      </c>
      <c r="B25" s="3">
        <v>0.60738425925925921</v>
      </c>
      <c r="C25">
        <v>752</v>
      </c>
      <c r="D25">
        <v>50.05</v>
      </c>
      <c r="E25">
        <v>68.941999999999993</v>
      </c>
      <c r="F25">
        <v>29.49</v>
      </c>
      <c r="G25">
        <v>2.8889999999999998</v>
      </c>
      <c r="H25">
        <v>6.37</v>
      </c>
      <c r="I25">
        <v>9559</v>
      </c>
      <c r="J25">
        <v>86.000399999999999</v>
      </c>
      <c r="K25">
        <v>22.06</v>
      </c>
      <c r="L25">
        <f t="shared" si="0"/>
        <v>462.85799999999995</v>
      </c>
      <c r="M25">
        <v>531.79999999999995</v>
      </c>
    </row>
    <row r="26" spans="1:13" x14ac:dyDescent="0.3">
      <c r="A26" s="2">
        <v>40924</v>
      </c>
      <c r="B26" s="3">
        <v>0.60776620370370371</v>
      </c>
      <c r="C26">
        <v>785</v>
      </c>
      <c r="D26">
        <v>50.05</v>
      </c>
      <c r="E26">
        <v>71.968999999999994</v>
      </c>
      <c r="F26">
        <v>29.49</v>
      </c>
      <c r="G26">
        <v>2.915</v>
      </c>
      <c r="H26">
        <v>6.45</v>
      </c>
      <c r="I26">
        <v>9566</v>
      </c>
      <c r="J26">
        <v>86.054299999999998</v>
      </c>
      <c r="K26">
        <v>22.09</v>
      </c>
      <c r="L26">
        <f t="shared" si="0"/>
        <v>459.83099999999996</v>
      </c>
      <c r="M26">
        <v>531.79999999999995</v>
      </c>
    </row>
    <row r="27" spans="1:13" x14ac:dyDescent="0.3">
      <c r="A27" s="2">
        <v>40924</v>
      </c>
      <c r="B27" s="3">
        <v>0.6081481481481481</v>
      </c>
      <c r="C27">
        <v>818</v>
      </c>
      <c r="D27">
        <v>50.05</v>
      </c>
      <c r="E27">
        <v>74.945999999999998</v>
      </c>
      <c r="F27">
        <v>29.49</v>
      </c>
      <c r="G27">
        <v>2.915</v>
      </c>
      <c r="H27">
        <v>6.4</v>
      </c>
      <c r="I27">
        <v>9570</v>
      </c>
      <c r="J27">
        <v>86.098699999999994</v>
      </c>
      <c r="K27">
        <v>22.13</v>
      </c>
      <c r="L27">
        <f t="shared" si="0"/>
        <v>456.85399999999993</v>
      </c>
      <c r="M27">
        <v>531.79999999999995</v>
      </c>
    </row>
    <row r="28" spans="1:13" x14ac:dyDescent="0.3">
      <c r="A28" s="2">
        <v>40924</v>
      </c>
      <c r="B28" s="3">
        <v>0.60880787037037032</v>
      </c>
      <c r="C28">
        <v>875</v>
      </c>
      <c r="D28">
        <v>50.03</v>
      </c>
      <c r="E28">
        <v>78.125</v>
      </c>
      <c r="F28">
        <v>29.49</v>
      </c>
      <c r="G28">
        <v>2.8889999999999998</v>
      </c>
      <c r="H28">
        <v>6.48</v>
      </c>
      <c r="I28">
        <v>9578</v>
      </c>
      <c r="J28">
        <v>86.148200000000003</v>
      </c>
      <c r="K28">
        <v>22.2</v>
      </c>
      <c r="L28">
        <f t="shared" si="0"/>
        <v>453.67499999999995</v>
      </c>
      <c r="M28">
        <v>531.79999999999995</v>
      </c>
    </row>
    <row r="29" spans="1:13" x14ac:dyDescent="0.3">
      <c r="A29" s="2">
        <v>40924</v>
      </c>
      <c r="B29" s="3">
        <v>0.60902777777777783</v>
      </c>
      <c r="C29">
        <v>894</v>
      </c>
      <c r="D29">
        <v>50.03</v>
      </c>
      <c r="E29">
        <v>80.433000000000007</v>
      </c>
      <c r="F29">
        <v>29.49</v>
      </c>
      <c r="G29">
        <v>2.915</v>
      </c>
      <c r="H29">
        <v>6.42</v>
      </c>
      <c r="I29">
        <v>9586</v>
      </c>
      <c r="J29">
        <v>86.213700000000003</v>
      </c>
      <c r="K29">
        <v>22.29</v>
      </c>
      <c r="L29">
        <f t="shared" si="0"/>
        <v>451.36699999999996</v>
      </c>
      <c r="M29">
        <v>531.79999999999995</v>
      </c>
    </row>
    <row r="30" spans="1:13" x14ac:dyDescent="0.3">
      <c r="A30" s="2">
        <v>40924</v>
      </c>
      <c r="B30" s="3">
        <v>0.60971064814814813</v>
      </c>
      <c r="C30">
        <v>953</v>
      </c>
      <c r="D30">
        <v>50.03</v>
      </c>
      <c r="E30">
        <v>84.03</v>
      </c>
      <c r="F30">
        <v>29.49</v>
      </c>
      <c r="G30">
        <v>2.8889999999999998</v>
      </c>
      <c r="H30">
        <v>6.48</v>
      </c>
      <c r="I30">
        <v>9579</v>
      </c>
      <c r="J30">
        <v>86.151200000000003</v>
      </c>
      <c r="K30">
        <v>22.31</v>
      </c>
      <c r="L30">
        <f t="shared" si="0"/>
        <v>447.77</v>
      </c>
      <c r="M30">
        <v>531.79999999999995</v>
      </c>
    </row>
    <row r="31" spans="1:13" x14ac:dyDescent="0.3">
      <c r="A31" s="2">
        <v>40924</v>
      </c>
      <c r="B31" s="3">
        <v>0.61008101851851848</v>
      </c>
      <c r="C31">
        <v>985</v>
      </c>
      <c r="D31">
        <v>50.01</v>
      </c>
      <c r="E31">
        <v>87.022999999999996</v>
      </c>
      <c r="F31">
        <v>29.49</v>
      </c>
      <c r="G31">
        <v>2.8889999999999998</v>
      </c>
      <c r="H31">
        <v>6.48</v>
      </c>
      <c r="I31">
        <v>9593</v>
      </c>
      <c r="J31">
        <v>86.259299999999996</v>
      </c>
      <c r="K31">
        <v>22.34</v>
      </c>
      <c r="L31">
        <f t="shared" si="0"/>
        <v>444.77699999999993</v>
      </c>
      <c r="M31">
        <v>531.79999999999995</v>
      </c>
    </row>
    <row r="32" spans="1:13" x14ac:dyDescent="0.3">
      <c r="A32" s="2">
        <v>40924</v>
      </c>
      <c r="B32" s="3">
        <v>0.61038194444444449</v>
      </c>
      <c r="C32">
        <v>1011</v>
      </c>
      <c r="D32">
        <v>50</v>
      </c>
      <c r="E32">
        <v>89.900999999999996</v>
      </c>
      <c r="F32">
        <v>29.49</v>
      </c>
      <c r="G32">
        <v>2.8889999999999998</v>
      </c>
      <c r="H32">
        <v>6.48</v>
      </c>
      <c r="I32">
        <v>9589</v>
      </c>
      <c r="J32">
        <v>86.205799999999996</v>
      </c>
      <c r="K32">
        <v>22.47</v>
      </c>
      <c r="L32">
        <f t="shared" si="0"/>
        <v>441.89899999999994</v>
      </c>
      <c r="M32">
        <v>531.79999999999995</v>
      </c>
    </row>
    <row r="33" spans="1:13" x14ac:dyDescent="0.3">
      <c r="A33" s="2">
        <v>40924</v>
      </c>
      <c r="B33" s="3">
        <v>0.61099537037037033</v>
      </c>
      <c r="C33">
        <v>1064</v>
      </c>
      <c r="D33">
        <v>49.95</v>
      </c>
      <c r="E33">
        <v>92.965999999999994</v>
      </c>
      <c r="F33">
        <v>29.49</v>
      </c>
      <c r="G33">
        <v>2.8889999999999998</v>
      </c>
      <c r="H33">
        <v>6.43</v>
      </c>
      <c r="I33">
        <v>9576</v>
      </c>
      <c r="J33">
        <v>86.037300000000002</v>
      </c>
      <c r="K33">
        <v>22.73</v>
      </c>
      <c r="L33">
        <f t="shared" si="0"/>
        <v>438.83399999999995</v>
      </c>
      <c r="M33">
        <v>531.79999999999995</v>
      </c>
    </row>
    <row r="34" spans="1:13" x14ac:dyDescent="0.3">
      <c r="A34" s="2">
        <v>40924</v>
      </c>
      <c r="B34" s="3">
        <v>0.61157407407407405</v>
      </c>
      <c r="C34">
        <v>1114</v>
      </c>
      <c r="D34">
        <v>49.92</v>
      </c>
      <c r="E34">
        <v>96.13</v>
      </c>
      <c r="F34">
        <v>29.49</v>
      </c>
      <c r="G34">
        <v>2.8889999999999998</v>
      </c>
      <c r="H34">
        <v>6.27</v>
      </c>
      <c r="I34">
        <v>9572</v>
      </c>
      <c r="J34">
        <v>85.961200000000005</v>
      </c>
      <c r="K34">
        <v>22.73</v>
      </c>
      <c r="L34">
        <f t="shared" si="0"/>
        <v>435.66999999999996</v>
      </c>
      <c r="M34">
        <v>531.79999999999995</v>
      </c>
    </row>
    <row r="35" spans="1:13" x14ac:dyDescent="0.3">
      <c r="A35" s="2">
        <v>40924</v>
      </c>
      <c r="B35" s="3">
        <v>0.61192129629629632</v>
      </c>
      <c r="C35">
        <v>1144</v>
      </c>
      <c r="D35">
        <v>49.91</v>
      </c>
      <c r="E35">
        <v>99.058000000000007</v>
      </c>
      <c r="F35">
        <v>29.49</v>
      </c>
      <c r="G35">
        <v>2.8889999999999998</v>
      </c>
      <c r="H35">
        <v>6.5</v>
      </c>
      <c r="I35">
        <v>9570</v>
      </c>
      <c r="J35">
        <v>85.934200000000004</v>
      </c>
      <c r="K35">
        <v>22.81</v>
      </c>
      <c r="L35">
        <f t="shared" si="0"/>
        <v>432.74199999999996</v>
      </c>
      <c r="M35">
        <v>531.79999999999995</v>
      </c>
    </row>
    <row r="36" spans="1:13" x14ac:dyDescent="0.3">
      <c r="A36" s="2">
        <v>40924</v>
      </c>
      <c r="B36" s="3">
        <v>0.61233796296296295</v>
      </c>
      <c r="C36">
        <v>1180</v>
      </c>
      <c r="D36">
        <v>49.89</v>
      </c>
      <c r="E36">
        <v>102.84</v>
      </c>
      <c r="F36">
        <v>29.49</v>
      </c>
      <c r="G36">
        <v>2.915</v>
      </c>
      <c r="H36">
        <v>5.98</v>
      </c>
      <c r="I36">
        <v>9570</v>
      </c>
      <c r="J36">
        <v>85.917100000000005</v>
      </c>
      <c r="K36">
        <v>22.83</v>
      </c>
      <c r="L36">
        <f t="shared" si="0"/>
        <v>428.95999999999992</v>
      </c>
      <c r="M36">
        <v>531.79999999999995</v>
      </c>
    </row>
    <row r="37" spans="1:13" x14ac:dyDescent="0.3">
      <c r="A37" s="2">
        <v>40924</v>
      </c>
      <c r="B37" s="3">
        <v>0.61274305555555553</v>
      </c>
      <c r="C37">
        <v>1215</v>
      </c>
      <c r="D37">
        <v>49.9</v>
      </c>
      <c r="E37">
        <v>104.949</v>
      </c>
      <c r="F37">
        <v>29.49</v>
      </c>
      <c r="G37">
        <v>2.915</v>
      </c>
      <c r="H37">
        <v>6.48</v>
      </c>
      <c r="I37">
        <v>9571</v>
      </c>
      <c r="J37">
        <v>85.936400000000006</v>
      </c>
      <c r="K37">
        <v>22.9</v>
      </c>
      <c r="L37">
        <f t="shared" si="0"/>
        <v>426.85099999999994</v>
      </c>
      <c r="M37">
        <v>531.79999999999995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4D6CC-3DCE-4D95-8DA0-FBC83AD73267}">
  <sheetPr codeName="Sheet91"/>
  <dimension ref="A1:X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26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40963</v>
      </c>
      <c r="B2" s="3">
        <v>0.48447916666666668</v>
      </c>
      <c r="C2">
        <v>32</v>
      </c>
      <c r="D2">
        <v>52.69</v>
      </c>
      <c r="E2">
        <v>0.21</v>
      </c>
      <c r="F2">
        <v>29.49</v>
      </c>
      <c r="G2">
        <v>2.6549999999999998</v>
      </c>
      <c r="H2">
        <v>7.48</v>
      </c>
      <c r="I2">
        <v>10294</v>
      </c>
      <c r="J2">
        <v>95.829300000000003</v>
      </c>
      <c r="K2">
        <v>24.37</v>
      </c>
      <c r="L2">
        <f>524.54-E2</f>
        <v>524.32999999999993</v>
      </c>
      <c r="M2">
        <f>523.78-E2</f>
        <v>523.56999999999994</v>
      </c>
      <c r="N2">
        <v>523.78</v>
      </c>
      <c r="O2">
        <v>295.2</v>
      </c>
      <c r="P2">
        <v>-1.5</v>
      </c>
      <c r="Q2">
        <v>525</v>
      </c>
      <c r="R2">
        <v>0</v>
      </c>
      <c r="S2">
        <v>833</v>
      </c>
      <c r="T2">
        <v>0</v>
      </c>
      <c r="U2">
        <v>410</v>
      </c>
      <c r="V2">
        <v>15</v>
      </c>
      <c r="W2">
        <v>0.13</v>
      </c>
      <c r="X2">
        <v>0</v>
      </c>
    </row>
    <row r="3" spans="1:24" x14ac:dyDescent="0.3">
      <c r="A3" s="2">
        <v>40963</v>
      </c>
      <c r="B3" s="3">
        <v>0.48501157407407408</v>
      </c>
      <c r="C3">
        <v>78</v>
      </c>
      <c r="D3">
        <v>52.42</v>
      </c>
      <c r="E3">
        <v>3.0640000000000001</v>
      </c>
      <c r="F3">
        <v>29.49</v>
      </c>
      <c r="G3">
        <v>2.6549999999999998</v>
      </c>
      <c r="H3">
        <v>7.33</v>
      </c>
      <c r="I3">
        <v>10434</v>
      </c>
      <c r="J3">
        <v>96.800799999999995</v>
      </c>
      <c r="K3">
        <v>24.36</v>
      </c>
      <c r="L3">
        <f t="shared" ref="L3:L36" si="0">524.54-E3</f>
        <v>521.476</v>
      </c>
      <c r="M3">
        <f t="shared" ref="M3:M36" si="1">523.78-E3</f>
        <v>520.71600000000001</v>
      </c>
      <c r="N3">
        <v>523.78</v>
      </c>
    </row>
    <row r="4" spans="1:24" x14ac:dyDescent="0.3">
      <c r="A4" s="2">
        <v>40963</v>
      </c>
      <c r="B4" s="3">
        <v>0.48531250000000004</v>
      </c>
      <c r="C4">
        <v>104</v>
      </c>
      <c r="D4">
        <v>51.97</v>
      </c>
      <c r="E4">
        <v>6.0510000000000002</v>
      </c>
      <c r="F4">
        <v>29.49</v>
      </c>
      <c r="G4">
        <v>2.6549999999999998</v>
      </c>
      <c r="H4">
        <v>7.19</v>
      </c>
      <c r="I4">
        <v>10469</v>
      </c>
      <c r="J4">
        <v>96.558300000000003</v>
      </c>
      <c r="K4">
        <v>24.25</v>
      </c>
      <c r="L4">
        <f t="shared" si="0"/>
        <v>518.48899999999992</v>
      </c>
      <c r="M4">
        <f t="shared" si="1"/>
        <v>517.72899999999993</v>
      </c>
      <c r="N4">
        <v>523.78</v>
      </c>
    </row>
    <row r="5" spans="1:24" x14ac:dyDescent="0.3">
      <c r="A5" s="2">
        <v>40963</v>
      </c>
      <c r="B5" s="3">
        <v>0.48553240740740744</v>
      </c>
      <c r="C5">
        <v>123</v>
      </c>
      <c r="D5">
        <v>51.82</v>
      </c>
      <c r="E5">
        <v>8.9939999999999998</v>
      </c>
      <c r="F5">
        <v>29.49</v>
      </c>
      <c r="G5">
        <v>2.6549999999999998</v>
      </c>
      <c r="H5">
        <v>7.09</v>
      </c>
      <c r="I5">
        <v>10382</v>
      </c>
      <c r="J5">
        <v>95.571700000000007</v>
      </c>
      <c r="K5">
        <v>24.26</v>
      </c>
      <c r="L5">
        <f t="shared" si="0"/>
        <v>515.54599999999994</v>
      </c>
      <c r="M5">
        <f t="shared" si="1"/>
        <v>514.78599999999994</v>
      </c>
      <c r="N5">
        <v>523.78</v>
      </c>
    </row>
    <row r="6" spans="1:24" x14ac:dyDescent="0.3">
      <c r="A6" s="2">
        <v>40963</v>
      </c>
      <c r="B6" s="3">
        <v>0.48599537037037038</v>
      </c>
      <c r="C6">
        <v>163</v>
      </c>
      <c r="D6">
        <v>51.76</v>
      </c>
      <c r="E6">
        <v>12.01</v>
      </c>
      <c r="F6">
        <v>29.49</v>
      </c>
      <c r="G6">
        <v>2.6549999999999998</v>
      </c>
      <c r="H6">
        <v>7.3</v>
      </c>
      <c r="I6">
        <v>10272</v>
      </c>
      <c r="J6">
        <v>94.488900000000001</v>
      </c>
      <c r="K6">
        <v>24.25</v>
      </c>
      <c r="L6">
        <f t="shared" si="0"/>
        <v>512.53</v>
      </c>
      <c r="M6">
        <f t="shared" si="1"/>
        <v>511.77</v>
      </c>
      <c r="N6">
        <v>523.78</v>
      </c>
    </row>
    <row r="7" spans="1:24" x14ac:dyDescent="0.3">
      <c r="A7" s="2">
        <v>40963</v>
      </c>
      <c r="B7" s="3">
        <v>0.48629629629629634</v>
      </c>
      <c r="C7">
        <v>189</v>
      </c>
      <c r="D7">
        <v>51.62</v>
      </c>
      <c r="E7">
        <v>14.961</v>
      </c>
      <c r="F7">
        <v>29.49</v>
      </c>
      <c r="G7">
        <v>2.6549999999999998</v>
      </c>
      <c r="H7">
        <v>7.32</v>
      </c>
      <c r="I7">
        <v>10185</v>
      </c>
      <c r="J7">
        <v>93.514200000000002</v>
      </c>
      <c r="K7">
        <v>24.19</v>
      </c>
      <c r="L7">
        <f t="shared" si="0"/>
        <v>509.57899999999995</v>
      </c>
      <c r="M7">
        <f t="shared" si="1"/>
        <v>508.81899999999996</v>
      </c>
      <c r="N7">
        <v>523.78</v>
      </c>
    </row>
    <row r="8" spans="1:24" x14ac:dyDescent="0.3">
      <c r="A8" s="2">
        <v>40963</v>
      </c>
      <c r="B8" s="3">
        <v>0.48659722222222224</v>
      </c>
      <c r="C8">
        <v>215</v>
      </c>
      <c r="D8">
        <v>51.39</v>
      </c>
      <c r="E8">
        <v>17.995000000000001</v>
      </c>
      <c r="F8">
        <v>29.49</v>
      </c>
      <c r="G8">
        <v>2.6549999999999998</v>
      </c>
      <c r="H8">
        <v>7.43</v>
      </c>
      <c r="I8">
        <v>10081</v>
      </c>
      <c r="J8">
        <v>92.294899999999998</v>
      </c>
      <c r="K8">
        <v>23.94</v>
      </c>
      <c r="L8">
        <f t="shared" si="0"/>
        <v>506.54499999999996</v>
      </c>
      <c r="M8">
        <f t="shared" si="1"/>
        <v>505.78499999999997</v>
      </c>
      <c r="N8">
        <v>523.78</v>
      </c>
    </row>
    <row r="9" spans="1:24" x14ac:dyDescent="0.3">
      <c r="A9" s="2">
        <v>40963</v>
      </c>
      <c r="B9" s="3">
        <v>0.48695601851851855</v>
      </c>
      <c r="C9">
        <v>246</v>
      </c>
      <c r="D9">
        <v>51.36</v>
      </c>
      <c r="E9">
        <v>21.061</v>
      </c>
      <c r="F9">
        <v>29.49</v>
      </c>
      <c r="G9">
        <v>2.629</v>
      </c>
      <c r="H9">
        <v>7.65</v>
      </c>
      <c r="I9">
        <v>10044</v>
      </c>
      <c r="J9">
        <v>91.9101</v>
      </c>
      <c r="K9">
        <v>23.95</v>
      </c>
      <c r="L9">
        <f t="shared" si="0"/>
        <v>503.47899999999998</v>
      </c>
      <c r="M9">
        <f t="shared" si="1"/>
        <v>502.71899999999999</v>
      </c>
      <c r="N9">
        <v>523.78</v>
      </c>
    </row>
    <row r="10" spans="1:24" x14ac:dyDescent="0.3">
      <c r="A10" s="2">
        <v>40963</v>
      </c>
      <c r="B10" s="3">
        <v>0.48725694444444445</v>
      </c>
      <c r="C10">
        <v>272</v>
      </c>
      <c r="D10">
        <v>51.32</v>
      </c>
      <c r="E10">
        <v>24.236000000000001</v>
      </c>
      <c r="F10">
        <v>29.49</v>
      </c>
      <c r="G10">
        <v>2.6549999999999998</v>
      </c>
      <c r="H10">
        <v>7.48</v>
      </c>
      <c r="I10">
        <v>10017</v>
      </c>
      <c r="J10">
        <v>91.6203</v>
      </c>
      <c r="K10">
        <v>23.95</v>
      </c>
      <c r="L10">
        <f t="shared" si="0"/>
        <v>500.30399999999997</v>
      </c>
      <c r="M10">
        <f t="shared" si="1"/>
        <v>499.54399999999998</v>
      </c>
      <c r="N10">
        <v>523.78</v>
      </c>
    </row>
    <row r="11" spans="1:24" x14ac:dyDescent="0.3">
      <c r="A11" s="2">
        <v>40963</v>
      </c>
      <c r="B11" s="3">
        <v>0.48755787037037035</v>
      </c>
      <c r="C11">
        <v>298</v>
      </c>
      <c r="D11">
        <v>51.28</v>
      </c>
      <c r="E11">
        <v>27.004000000000001</v>
      </c>
      <c r="F11">
        <v>29.49</v>
      </c>
      <c r="G11">
        <v>2.6549999999999998</v>
      </c>
      <c r="H11">
        <v>7.65</v>
      </c>
      <c r="I11">
        <v>9992</v>
      </c>
      <c r="J11">
        <v>91.338999999999999</v>
      </c>
      <c r="K11">
        <v>23.84</v>
      </c>
      <c r="L11">
        <f t="shared" si="0"/>
        <v>497.53599999999994</v>
      </c>
      <c r="M11">
        <f t="shared" si="1"/>
        <v>496.77599999999995</v>
      </c>
      <c r="N11">
        <v>523.78</v>
      </c>
    </row>
    <row r="12" spans="1:24" x14ac:dyDescent="0.3">
      <c r="A12" s="2">
        <v>40963</v>
      </c>
      <c r="B12" s="3">
        <v>0.48793981481481485</v>
      </c>
      <c r="C12">
        <v>331</v>
      </c>
      <c r="D12">
        <v>51.15</v>
      </c>
      <c r="E12">
        <v>30.096</v>
      </c>
      <c r="F12">
        <v>29.49</v>
      </c>
      <c r="G12">
        <v>2.6549999999999998</v>
      </c>
      <c r="H12">
        <v>7.56</v>
      </c>
      <c r="I12">
        <v>9876</v>
      </c>
      <c r="J12">
        <v>90.132800000000003</v>
      </c>
      <c r="K12">
        <v>23.71</v>
      </c>
      <c r="L12">
        <f t="shared" si="0"/>
        <v>494.44399999999996</v>
      </c>
      <c r="M12">
        <f t="shared" si="1"/>
        <v>493.68399999999997</v>
      </c>
      <c r="N12">
        <v>523.78</v>
      </c>
    </row>
    <row r="13" spans="1:24" x14ac:dyDescent="0.3">
      <c r="A13" s="2">
        <v>40963</v>
      </c>
      <c r="B13" s="3">
        <v>0.4883912037037037</v>
      </c>
      <c r="C13">
        <v>370</v>
      </c>
      <c r="D13">
        <v>51.06</v>
      </c>
      <c r="E13">
        <v>32.935000000000002</v>
      </c>
      <c r="F13">
        <v>29.49</v>
      </c>
      <c r="G13">
        <v>2.629</v>
      </c>
      <c r="H13">
        <v>7.48</v>
      </c>
      <c r="I13">
        <v>9794</v>
      </c>
      <c r="J13">
        <v>89.280699999999996</v>
      </c>
      <c r="K13">
        <v>23.66</v>
      </c>
      <c r="L13">
        <f t="shared" si="0"/>
        <v>491.60499999999996</v>
      </c>
      <c r="M13">
        <f t="shared" si="1"/>
        <v>490.84499999999997</v>
      </c>
      <c r="N13">
        <v>523.78</v>
      </c>
    </row>
    <row r="14" spans="1:24" x14ac:dyDescent="0.3">
      <c r="A14" s="2">
        <v>40963</v>
      </c>
      <c r="B14" s="3">
        <v>0.48884259259259261</v>
      </c>
      <c r="C14">
        <v>409</v>
      </c>
      <c r="D14">
        <v>51.01</v>
      </c>
      <c r="E14">
        <v>36.241999999999997</v>
      </c>
      <c r="F14">
        <v>29.49</v>
      </c>
      <c r="G14">
        <v>2.629</v>
      </c>
      <c r="H14">
        <v>7.5</v>
      </c>
      <c r="I14">
        <v>9682</v>
      </c>
      <c r="J14">
        <v>88.208200000000005</v>
      </c>
      <c r="K14">
        <v>23.68</v>
      </c>
      <c r="L14">
        <f t="shared" si="0"/>
        <v>488.29799999999994</v>
      </c>
      <c r="M14">
        <f t="shared" si="1"/>
        <v>487.53799999999995</v>
      </c>
      <c r="N14">
        <v>523.78</v>
      </c>
    </row>
    <row r="15" spans="1:24" x14ac:dyDescent="0.3">
      <c r="A15" s="2">
        <v>40963</v>
      </c>
      <c r="B15" s="3">
        <v>0.48899305555555561</v>
      </c>
      <c r="C15">
        <v>422</v>
      </c>
      <c r="D15">
        <v>50.95</v>
      </c>
      <c r="E15">
        <v>38.89</v>
      </c>
      <c r="F15">
        <v>29.49</v>
      </c>
      <c r="G15">
        <v>2.629</v>
      </c>
      <c r="H15">
        <v>7.26</v>
      </c>
      <c r="I15">
        <v>9616</v>
      </c>
      <c r="J15">
        <v>87.537000000000006</v>
      </c>
      <c r="K15">
        <v>23.53</v>
      </c>
      <c r="L15">
        <f t="shared" si="0"/>
        <v>485.65</v>
      </c>
      <c r="M15">
        <f t="shared" si="1"/>
        <v>484.89</v>
      </c>
      <c r="N15">
        <v>523.78</v>
      </c>
    </row>
    <row r="16" spans="1:24" x14ac:dyDescent="0.3">
      <c r="A16" s="2">
        <v>40963</v>
      </c>
      <c r="B16" s="3">
        <v>0.48936342592592597</v>
      </c>
      <c r="C16">
        <v>454</v>
      </c>
      <c r="D16">
        <v>50.79</v>
      </c>
      <c r="E16">
        <v>41.67</v>
      </c>
      <c r="F16">
        <v>29.49</v>
      </c>
      <c r="G16">
        <v>2.629</v>
      </c>
      <c r="H16">
        <v>7.53</v>
      </c>
      <c r="I16">
        <v>9349</v>
      </c>
      <c r="J16">
        <v>84.93</v>
      </c>
      <c r="K16">
        <v>23.76</v>
      </c>
      <c r="L16">
        <f t="shared" si="0"/>
        <v>482.86999999999995</v>
      </c>
      <c r="M16">
        <f t="shared" si="1"/>
        <v>482.10999999999996</v>
      </c>
      <c r="N16">
        <v>523.78</v>
      </c>
    </row>
    <row r="17" spans="1:14" x14ac:dyDescent="0.3">
      <c r="A17" s="2">
        <v>40963</v>
      </c>
      <c r="B17" s="3">
        <v>0.48989583333333336</v>
      </c>
      <c r="C17">
        <v>500</v>
      </c>
      <c r="D17">
        <v>50.67</v>
      </c>
      <c r="E17">
        <v>45.085999999999999</v>
      </c>
      <c r="F17">
        <v>29.49</v>
      </c>
      <c r="G17">
        <v>2.629</v>
      </c>
      <c r="H17">
        <v>7.5</v>
      </c>
      <c r="I17">
        <v>9235</v>
      </c>
      <c r="J17">
        <v>83.7624</v>
      </c>
      <c r="K17">
        <v>23.99</v>
      </c>
      <c r="L17">
        <f t="shared" si="0"/>
        <v>479.45399999999995</v>
      </c>
      <c r="M17">
        <f t="shared" si="1"/>
        <v>478.69399999999996</v>
      </c>
      <c r="N17">
        <v>523.78</v>
      </c>
    </row>
    <row r="18" spans="1:14" x14ac:dyDescent="0.3">
      <c r="A18" s="2">
        <v>40963</v>
      </c>
      <c r="B18" s="3">
        <v>0.49004629629629631</v>
      </c>
      <c r="C18">
        <v>513</v>
      </c>
      <c r="D18">
        <v>50.67</v>
      </c>
      <c r="E18">
        <v>48.118000000000002</v>
      </c>
      <c r="F18">
        <v>29.49</v>
      </c>
      <c r="G18">
        <v>2.629</v>
      </c>
      <c r="H18">
        <v>7.35</v>
      </c>
      <c r="I18">
        <v>9214</v>
      </c>
      <c r="J18">
        <v>83.573300000000003</v>
      </c>
      <c r="K18">
        <v>24</v>
      </c>
      <c r="L18">
        <f t="shared" si="0"/>
        <v>476.42199999999997</v>
      </c>
      <c r="M18">
        <f t="shared" si="1"/>
        <v>475.66199999999998</v>
      </c>
      <c r="N18">
        <v>523.78</v>
      </c>
    </row>
    <row r="19" spans="1:14" x14ac:dyDescent="0.3">
      <c r="A19" s="2">
        <v>40963</v>
      </c>
      <c r="B19" s="3">
        <v>0.49034722222222227</v>
      </c>
      <c r="C19">
        <v>539</v>
      </c>
      <c r="D19">
        <v>50.65</v>
      </c>
      <c r="E19">
        <v>50.868000000000002</v>
      </c>
      <c r="F19">
        <v>29.49</v>
      </c>
      <c r="G19">
        <v>2.629</v>
      </c>
      <c r="H19">
        <v>7.36</v>
      </c>
      <c r="I19">
        <v>9173</v>
      </c>
      <c r="J19">
        <v>83.173000000000002</v>
      </c>
      <c r="K19">
        <v>24.01</v>
      </c>
      <c r="L19">
        <f t="shared" si="0"/>
        <v>473.67199999999997</v>
      </c>
      <c r="M19">
        <f t="shared" si="1"/>
        <v>472.91199999999998</v>
      </c>
      <c r="N19">
        <v>523.78</v>
      </c>
    </row>
    <row r="20" spans="1:14" x14ac:dyDescent="0.3">
      <c r="A20" s="2">
        <v>40963</v>
      </c>
      <c r="B20" s="3">
        <v>0.49079861111111112</v>
      </c>
      <c r="C20">
        <v>578</v>
      </c>
      <c r="D20">
        <v>50.6</v>
      </c>
      <c r="E20">
        <v>54.003</v>
      </c>
      <c r="F20">
        <v>29.49</v>
      </c>
      <c r="G20">
        <v>2.629</v>
      </c>
      <c r="H20">
        <v>7.34</v>
      </c>
      <c r="I20">
        <v>9134</v>
      </c>
      <c r="J20">
        <v>82.765100000000004</v>
      </c>
      <c r="K20">
        <v>24.15</v>
      </c>
      <c r="L20">
        <f t="shared" si="0"/>
        <v>470.53699999999998</v>
      </c>
      <c r="M20">
        <f t="shared" si="1"/>
        <v>469.77699999999999</v>
      </c>
      <c r="N20">
        <v>523.78</v>
      </c>
    </row>
    <row r="21" spans="1:14" x14ac:dyDescent="0.3">
      <c r="A21" s="2">
        <v>40963</v>
      </c>
      <c r="B21" s="3">
        <v>0.49109953703703707</v>
      </c>
      <c r="C21">
        <v>604</v>
      </c>
      <c r="D21">
        <v>50.46</v>
      </c>
      <c r="E21">
        <v>56.987000000000002</v>
      </c>
      <c r="F21">
        <v>29.49</v>
      </c>
      <c r="G21">
        <v>2.629</v>
      </c>
      <c r="H21">
        <v>7.21</v>
      </c>
      <c r="I21">
        <v>9086</v>
      </c>
      <c r="J21">
        <v>82.180700000000002</v>
      </c>
      <c r="K21">
        <v>24.33</v>
      </c>
      <c r="L21">
        <f t="shared" si="0"/>
        <v>467.55299999999994</v>
      </c>
      <c r="M21">
        <f t="shared" si="1"/>
        <v>466.79299999999995</v>
      </c>
      <c r="N21">
        <v>523.78</v>
      </c>
    </row>
    <row r="22" spans="1:14" x14ac:dyDescent="0.3">
      <c r="A22" s="2">
        <v>40963</v>
      </c>
      <c r="B22" s="3">
        <v>0.49156250000000001</v>
      </c>
      <c r="C22">
        <v>644</v>
      </c>
      <c r="D22">
        <v>50.41</v>
      </c>
      <c r="E22">
        <v>60.113</v>
      </c>
      <c r="F22">
        <v>29.49</v>
      </c>
      <c r="G22">
        <v>2.629</v>
      </c>
      <c r="H22">
        <v>7.25</v>
      </c>
      <c r="I22">
        <v>9042</v>
      </c>
      <c r="J22">
        <v>81.734399999999994</v>
      </c>
      <c r="K22">
        <v>25.05</v>
      </c>
      <c r="L22">
        <f t="shared" si="0"/>
        <v>464.42699999999996</v>
      </c>
      <c r="M22">
        <f t="shared" si="1"/>
        <v>463.66699999999997</v>
      </c>
      <c r="N22">
        <v>523.78</v>
      </c>
    </row>
    <row r="23" spans="1:14" x14ac:dyDescent="0.3">
      <c r="A23" s="2">
        <v>40963</v>
      </c>
      <c r="B23" s="3">
        <v>0.49201388888888892</v>
      </c>
      <c r="C23">
        <v>683</v>
      </c>
      <c r="D23">
        <v>50.3</v>
      </c>
      <c r="E23">
        <v>63.003</v>
      </c>
      <c r="F23">
        <v>29.49</v>
      </c>
      <c r="G23">
        <v>2.629</v>
      </c>
      <c r="H23">
        <v>7.18</v>
      </c>
      <c r="I23">
        <v>9031</v>
      </c>
      <c r="J23">
        <v>81.518299999999996</v>
      </c>
      <c r="K23">
        <v>26.22</v>
      </c>
      <c r="L23">
        <f t="shared" si="0"/>
        <v>461.53699999999998</v>
      </c>
      <c r="M23">
        <f t="shared" si="1"/>
        <v>460.77699999999999</v>
      </c>
      <c r="N23">
        <v>523.78</v>
      </c>
    </row>
    <row r="24" spans="1:14" x14ac:dyDescent="0.3">
      <c r="A24" s="2">
        <v>40963</v>
      </c>
      <c r="B24" s="3">
        <v>0.49216435185185187</v>
      </c>
      <c r="C24">
        <v>696</v>
      </c>
      <c r="D24">
        <v>50.21</v>
      </c>
      <c r="E24">
        <v>65.852000000000004</v>
      </c>
      <c r="F24">
        <v>29.49</v>
      </c>
      <c r="G24">
        <v>2.629</v>
      </c>
      <c r="H24">
        <v>7.07</v>
      </c>
      <c r="I24">
        <v>9035</v>
      </c>
      <c r="J24">
        <v>81.452500000000001</v>
      </c>
      <c r="K24">
        <v>26.26</v>
      </c>
      <c r="L24">
        <f t="shared" si="0"/>
        <v>458.68799999999999</v>
      </c>
      <c r="M24">
        <f t="shared" si="1"/>
        <v>457.928</v>
      </c>
      <c r="N24">
        <v>523.78</v>
      </c>
    </row>
    <row r="25" spans="1:14" x14ac:dyDescent="0.3">
      <c r="A25" s="2">
        <v>40963</v>
      </c>
      <c r="B25" s="3">
        <v>0.49269675925925926</v>
      </c>
      <c r="C25">
        <v>742</v>
      </c>
      <c r="D25">
        <v>50.11</v>
      </c>
      <c r="E25">
        <v>69.082999999999998</v>
      </c>
      <c r="F25">
        <v>29.49</v>
      </c>
      <c r="G25">
        <v>2.629</v>
      </c>
      <c r="H25">
        <v>7.11</v>
      </c>
      <c r="I25">
        <v>9040</v>
      </c>
      <c r="J25">
        <v>81.396699999999996</v>
      </c>
      <c r="K25">
        <v>26.04</v>
      </c>
      <c r="L25">
        <f t="shared" si="0"/>
        <v>455.45699999999999</v>
      </c>
      <c r="M25">
        <f t="shared" si="1"/>
        <v>454.697</v>
      </c>
      <c r="N25">
        <v>523.78</v>
      </c>
    </row>
    <row r="26" spans="1:14" x14ac:dyDescent="0.3">
      <c r="A26" s="2">
        <v>40963</v>
      </c>
      <c r="B26" s="3">
        <v>0.49291666666666667</v>
      </c>
      <c r="C26">
        <v>761</v>
      </c>
      <c r="D26">
        <v>50.09</v>
      </c>
      <c r="E26">
        <v>72.034000000000006</v>
      </c>
      <c r="F26">
        <v>29.49</v>
      </c>
      <c r="G26">
        <v>2.629</v>
      </c>
      <c r="H26">
        <v>7.09</v>
      </c>
      <c r="I26">
        <v>9043</v>
      </c>
      <c r="J26">
        <v>81.400700000000001</v>
      </c>
      <c r="K26">
        <v>26.01</v>
      </c>
      <c r="L26">
        <f t="shared" si="0"/>
        <v>452.50599999999997</v>
      </c>
      <c r="M26">
        <f t="shared" si="1"/>
        <v>451.74599999999998</v>
      </c>
      <c r="N26">
        <v>523.78</v>
      </c>
    </row>
    <row r="27" spans="1:14" x14ac:dyDescent="0.3">
      <c r="A27" s="2">
        <v>40963</v>
      </c>
      <c r="B27" s="3">
        <v>0.49314814814814817</v>
      </c>
      <c r="C27">
        <v>781</v>
      </c>
      <c r="D27">
        <v>49.93</v>
      </c>
      <c r="E27">
        <v>75.036000000000001</v>
      </c>
      <c r="F27">
        <v>29.49</v>
      </c>
      <c r="G27">
        <v>2.629</v>
      </c>
      <c r="H27">
        <v>7.19</v>
      </c>
      <c r="I27">
        <v>9033</v>
      </c>
      <c r="J27">
        <v>81.135400000000004</v>
      </c>
      <c r="K27">
        <v>25.94</v>
      </c>
      <c r="L27">
        <f t="shared" si="0"/>
        <v>449.50399999999996</v>
      </c>
      <c r="M27">
        <f t="shared" si="1"/>
        <v>448.74399999999997</v>
      </c>
      <c r="N27">
        <v>523.78</v>
      </c>
    </row>
    <row r="28" spans="1:14" x14ac:dyDescent="0.3">
      <c r="A28" s="2">
        <v>40963</v>
      </c>
      <c r="B28" s="3">
        <v>0.49390046296296297</v>
      </c>
      <c r="C28">
        <v>846</v>
      </c>
      <c r="D28">
        <v>49.79</v>
      </c>
      <c r="E28">
        <v>81.088999999999999</v>
      </c>
      <c r="F28">
        <v>29.49</v>
      </c>
      <c r="G28">
        <v>2.629</v>
      </c>
      <c r="H28">
        <v>7.18</v>
      </c>
      <c r="I28">
        <v>9009</v>
      </c>
      <c r="J28">
        <v>80.781000000000006</v>
      </c>
      <c r="K28">
        <v>25.94</v>
      </c>
      <c r="L28">
        <f t="shared" si="0"/>
        <v>443.45099999999996</v>
      </c>
      <c r="M28">
        <f t="shared" si="1"/>
        <v>442.69099999999997</v>
      </c>
      <c r="N28">
        <v>523.78</v>
      </c>
    </row>
    <row r="29" spans="1:14" x14ac:dyDescent="0.3">
      <c r="A29" s="2">
        <v>40963</v>
      </c>
      <c r="B29" s="3">
        <v>0.49413194444444447</v>
      </c>
      <c r="C29">
        <v>866</v>
      </c>
      <c r="D29">
        <v>49.62</v>
      </c>
      <c r="E29">
        <v>84.042000000000002</v>
      </c>
      <c r="F29">
        <v>29.49</v>
      </c>
      <c r="G29">
        <v>2.6030000000000002</v>
      </c>
      <c r="H29">
        <v>7.17</v>
      </c>
      <c r="I29">
        <v>8994</v>
      </c>
      <c r="J29">
        <v>80.460800000000006</v>
      </c>
      <c r="K29">
        <v>25.99</v>
      </c>
      <c r="L29">
        <f t="shared" si="0"/>
        <v>440.49799999999993</v>
      </c>
      <c r="M29">
        <f t="shared" si="1"/>
        <v>439.73799999999994</v>
      </c>
      <c r="N29">
        <v>523.78</v>
      </c>
    </row>
    <row r="30" spans="1:14" x14ac:dyDescent="0.3">
      <c r="A30" s="2">
        <v>40963</v>
      </c>
      <c r="B30" s="3">
        <v>0.49435185185185188</v>
      </c>
      <c r="C30">
        <v>885</v>
      </c>
      <c r="D30">
        <v>49.51</v>
      </c>
      <c r="E30">
        <v>86.983000000000004</v>
      </c>
      <c r="F30">
        <v>29.49</v>
      </c>
      <c r="G30">
        <v>2.6030000000000002</v>
      </c>
      <c r="H30">
        <v>7.13</v>
      </c>
      <c r="I30">
        <v>8992</v>
      </c>
      <c r="J30">
        <v>80.317499999999995</v>
      </c>
      <c r="K30">
        <v>26</v>
      </c>
      <c r="L30">
        <f t="shared" si="0"/>
        <v>437.55699999999996</v>
      </c>
      <c r="M30">
        <f t="shared" si="1"/>
        <v>436.79699999999997</v>
      </c>
      <c r="N30">
        <v>523.78</v>
      </c>
    </row>
    <row r="31" spans="1:14" x14ac:dyDescent="0.3">
      <c r="A31" s="2">
        <v>40963</v>
      </c>
      <c r="B31" s="3">
        <v>0.49458333333333337</v>
      </c>
      <c r="C31">
        <v>905</v>
      </c>
      <c r="D31">
        <v>49.38</v>
      </c>
      <c r="E31">
        <v>89.927000000000007</v>
      </c>
      <c r="F31">
        <v>29.49</v>
      </c>
      <c r="G31">
        <v>2.6030000000000002</v>
      </c>
      <c r="H31">
        <v>7.14</v>
      </c>
      <c r="I31">
        <v>8999</v>
      </c>
      <c r="J31">
        <v>80.247799999999998</v>
      </c>
      <c r="K31">
        <v>26.24</v>
      </c>
      <c r="L31">
        <f t="shared" si="0"/>
        <v>434.61299999999994</v>
      </c>
      <c r="M31">
        <f t="shared" si="1"/>
        <v>433.85299999999995</v>
      </c>
      <c r="N31">
        <v>523.78</v>
      </c>
    </row>
    <row r="32" spans="1:14" x14ac:dyDescent="0.3">
      <c r="A32" s="2">
        <v>40963</v>
      </c>
      <c r="B32" s="3">
        <v>0.51065972222222222</v>
      </c>
      <c r="C32">
        <v>925</v>
      </c>
      <c r="D32">
        <v>48.96</v>
      </c>
      <c r="E32">
        <v>102.285</v>
      </c>
      <c r="F32">
        <v>29.49</v>
      </c>
      <c r="G32">
        <v>2.629</v>
      </c>
      <c r="H32">
        <v>6.7</v>
      </c>
      <c r="I32">
        <v>9352</v>
      </c>
      <c r="J32">
        <v>82.932900000000004</v>
      </c>
      <c r="K32">
        <v>27.49</v>
      </c>
      <c r="L32">
        <f t="shared" si="0"/>
        <v>422.255</v>
      </c>
      <c r="M32">
        <f t="shared" si="1"/>
        <v>421.495</v>
      </c>
      <c r="N32">
        <v>523.78</v>
      </c>
    </row>
    <row r="33" spans="1:14" x14ac:dyDescent="0.3">
      <c r="A33" s="2">
        <v>40963</v>
      </c>
      <c r="B33" s="3">
        <v>0.5178935185185185</v>
      </c>
      <c r="C33">
        <v>945</v>
      </c>
      <c r="D33">
        <v>48.62</v>
      </c>
      <c r="E33">
        <v>112.018</v>
      </c>
      <c r="F33">
        <v>29.49</v>
      </c>
      <c r="G33">
        <v>2.9409999999999998</v>
      </c>
      <c r="H33">
        <v>6.24</v>
      </c>
      <c r="I33">
        <v>9761</v>
      </c>
      <c r="J33">
        <v>86.173000000000002</v>
      </c>
      <c r="K33">
        <v>28.69</v>
      </c>
      <c r="L33">
        <f t="shared" si="0"/>
        <v>412.52199999999993</v>
      </c>
      <c r="M33">
        <f t="shared" si="1"/>
        <v>411.76199999999994</v>
      </c>
      <c r="N33">
        <v>523.78</v>
      </c>
    </row>
    <row r="34" spans="1:14" x14ac:dyDescent="0.3">
      <c r="A34" s="2">
        <v>40963</v>
      </c>
      <c r="B34" s="3">
        <v>0.51811342592592591</v>
      </c>
      <c r="C34">
        <v>965</v>
      </c>
      <c r="D34">
        <v>48.3</v>
      </c>
      <c r="E34">
        <v>122.027</v>
      </c>
      <c r="F34">
        <v>29.49</v>
      </c>
      <c r="G34">
        <v>2.915</v>
      </c>
      <c r="H34">
        <v>6.22</v>
      </c>
      <c r="I34">
        <v>9785</v>
      </c>
      <c r="J34">
        <v>86.015699999999995</v>
      </c>
      <c r="K34">
        <v>29.69</v>
      </c>
      <c r="L34">
        <f t="shared" si="0"/>
        <v>402.51299999999998</v>
      </c>
      <c r="M34">
        <f t="shared" si="1"/>
        <v>401.75299999999999</v>
      </c>
      <c r="N34">
        <v>523.78</v>
      </c>
    </row>
    <row r="35" spans="1:14" x14ac:dyDescent="0.3">
      <c r="A35" s="2">
        <v>40963</v>
      </c>
      <c r="B35" s="3">
        <v>0.51886574074074077</v>
      </c>
      <c r="C35">
        <v>985</v>
      </c>
      <c r="D35">
        <v>48.21</v>
      </c>
      <c r="E35">
        <v>130.06899999999999</v>
      </c>
      <c r="F35">
        <v>29.49</v>
      </c>
      <c r="G35">
        <v>2.915</v>
      </c>
      <c r="H35">
        <v>6.34</v>
      </c>
      <c r="I35">
        <v>9819</v>
      </c>
      <c r="J35">
        <v>86.221000000000004</v>
      </c>
      <c r="K35">
        <v>29.96</v>
      </c>
      <c r="L35">
        <f t="shared" si="0"/>
        <v>394.471</v>
      </c>
      <c r="M35">
        <f t="shared" si="1"/>
        <v>393.71100000000001</v>
      </c>
      <c r="N35">
        <v>523.78</v>
      </c>
    </row>
    <row r="36" spans="1:14" x14ac:dyDescent="0.3">
      <c r="A36" s="2">
        <v>40963</v>
      </c>
      <c r="B36" s="3">
        <v>0.51908564814814817</v>
      </c>
      <c r="C36">
        <v>1005</v>
      </c>
      <c r="D36">
        <v>48.2</v>
      </c>
      <c r="E36">
        <v>130.07300000000001</v>
      </c>
      <c r="F36">
        <v>29.49</v>
      </c>
      <c r="G36">
        <v>2.9409999999999998</v>
      </c>
      <c r="H36">
        <v>6.37</v>
      </c>
      <c r="I36">
        <v>9820</v>
      </c>
      <c r="J36">
        <v>86.213700000000003</v>
      </c>
      <c r="K36">
        <v>29.96</v>
      </c>
      <c r="L36">
        <f t="shared" si="0"/>
        <v>394.46699999999998</v>
      </c>
      <c r="M36">
        <f t="shared" si="1"/>
        <v>393.70699999999999</v>
      </c>
      <c r="N36">
        <v>523.78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85C0-6137-423D-9CF0-5603C2131622}">
  <sheetPr codeName="Sheet92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0.44528935185185187</v>
      </c>
      <c r="C2">
        <v>52</v>
      </c>
      <c r="D2">
        <v>59.45</v>
      </c>
      <c r="E2">
        <v>0.37</v>
      </c>
      <c r="F2">
        <v>29.49</v>
      </c>
      <c r="G2">
        <v>2.6549999999999998</v>
      </c>
      <c r="H2">
        <v>7.58</v>
      </c>
      <c r="I2">
        <v>10688</v>
      </c>
      <c r="J2">
        <v>108.14700000000001</v>
      </c>
      <c r="K2">
        <v>30.15</v>
      </c>
      <c r="L2">
        <f>537.35-E2</f>
        <v>536.98</v>
      </c>
      <c r="M2">
        <v>537.35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0.44590277777777776</v>
      </c>
      <c r="C3">
        <v>105</v>
      </c>
      <c r="D3">
        <v>58.35</v>
      </c>
      <c r="E3">
        <v>3.1070000000000002</v>
      </c>
      <c r="F3">
        <v>29.49</v>
      </c>
      <c r="G3">
        <v>2.6549999999999998</v>
      </c>
      <c r="H3">
        <v>7.65</v>
      </c>
      <c r="I3">
        <v>10763</v>
      </c>
      <c r="J3">
        <v>107.48090000000001</v>
      </c>
      <c r="K3">
        <v>29.65</v>
      </c>
      <c r="L3">
        <f t="shared" ref="L3:L21" si="0">537.35-E3</f>
        <v>534.24300000000005</v>
      </c>
      <c r="M3">
        <v>537.35</v>
      </c>
    </row>
    <row r="4" spans="1:23" x14ac:dyDescent="0.3">
      <c r="A4" s="2">
        <v>40995</v>
      </c>
      <c r="B4" s="3">
        <v>0.44628472222222221</v>
      </c>
      <c r="C4">
        <v>138</v>
      </c>
      <c r="D4">
        <v>58.12</v>
      </c>
      <c r="E4">
        <v>6.0549999999999997</v>
      </c>
      <c r="F4">
        <v>29.49</v>
      </c>
      <c r="G4">
        <v>2.6549999999999998</v>
      </c>
      <c r="H4">
        <v>7.64</v>
      </c>
      <c r="I4">
        <v>10773</v>
      </c>
      <c r="J4">
        <v>107.2854</v>
      </c>
      <c r="K4">
        <v>29.51</v>
      </c>
      <c r="L4">
        <f t="shared" si="0"/>
        <v>531.29500000000007</v>
      </c>
      <c r="M4">
        <v>537.35</v>
      </c>
    </row>
    <row r="5" spans="1:23" x14ac:dyDescent="0.3">
      <c r="A5" s="2">
        <v>40995</v>
      </c>
      <c r="B5" s="3">
        <v>0.44658564814814811</v>
      </c>
      <c r="C5">
        <v>164</v>
      </c>
      <c r="D5">
        <v>56.89</v>
      </c>
      <c r="E5">
        <v>8.9309999999999992</v>
      </c>
      <c r="F5">
        <v>29.49</v>
      </c>
      <c r="G5">
        <v>2.629</v>
      </c>
      <c r="H5">
        <v>7.68</v>
      </c>
      <c r="I5">
        <v>10778</v>
      </c>
      <c r="J5">
        <v>105.74</v>
      </c>
      <c r="K5">
        <v>29.12</v>
      </c>
      <c r="L5">
        <f t="shared" si="0"/>
        <v>528.41899999999998</v>
      </c>
      <c r="M5">
        <v>537.35</v>
      </c>
    </row>
    <row r="6" spans="1:23" x14ac:dyDescent="0.3">
      <c r="A6" s="2">
        <v>40995</v>
      </c>
      <c r="B6" s="3">
        <v>0.4470486111111111</v>
      </c>
      <c r="C6">
        <v>204</v>
      </c>
      <c r="D6">
        <v>56.16</v>
      </c>
      <c r="E6">
        <v>12.829000000000001</v>
      </c>
      <c r="F6">
        <v>29.49</v>
      </c>
      <c r="G6">
        <v>2.629</v>
      </c>
      <c r="H6">
        <v>6.22</v>
      </c>
      <c r="I6">
        <v>10852</v>
      </c>
      <c r="J6">
        <v>105.515</v>
      </c>
      <c r="K6">
        <v>26.21</v>
      </c>
      <c r="L6">
        <f t="shared" si="0"/>
        <v>524.52100000000007</v>
      </c>
      <c r="M6">
        <v>537.35</v>
      </c>
    </row>
    <row r="7" spans="1:23" x14ac:dyDescent="0.3">
      <c r="A7" s="2">
        <v>40995</v>
      </c>
      <c r="B7" s="3">
        <v>0.44734953703703706</v>
      </c>
      <c r="C7">
        <v>230</v>
      </c>
      <c r="D7">
        <v>55.83</v>
      </c>
      <c r="E7">
        <v>15.243</v>
      </c>
      <c r="F7">
        <v>29.49</v>
      </c>
      <c r="G7">
        <v>2.629</v>
      </c>
      <c r="H7">
        <v>6.45</v>
      </c>
      <c r="I7">
        <v>10810</v>
      </c>
      <c r="J7">
        <v>104.6748</v>
      </c>
      <c r="K7">
        <v>26.03</v>
      </c>
      <c r="L7">
        <f t="shared" si="0"/>
        <v>522.10699999999997</v>
      </c>
      <c r="M7">
        <v>537.35</v>
      </c>
    </row>
    <row r="8" spans="1:23" x14ac:dyDescent="0.3">
      <c r="A8" s="2">
        <v>40995</v>
      </c>
      <c r="B8" s="3">
        <v>0.4478125</v>
      </c>
      <c r="C8">
        <v>270</v>
      </c>
      <c r="D8">
        <v>54.57</v>
      </c>
      <c r="E8">
        <v>25.198</v>
      </c>
      <c r="F8">
        <v>29.49</v>
      </c>
      <c r="G8">
        <v>2.629</v>
      </c>
      <c r="H8">
        <v>6.61</v>
      </c>
      <c r="I8">
        <v>10372</v>
      </c>
      <c r="J8">
        <v>98.871200000000002</v>
      </c>
      <c r="K8">
        <v>31.87</v>
      </c>
      <c r="L8">
        <f t="shared" si="0"/>
        <v>512.15200000000004</v>
      </c>
      <c r="M8">
        <v>537.35</v>
      </c>
    </row>
    <row r="9" spans="1:23" x14ac:dyDescent="0.3">
      <c r="A9" s="2">
        <v>40995</v>
      </c>
      <c r="B9" s="3">
        <v>0.44834490740740746</v>
      </c>
      <c r="C9">
        <v>316</v>
      </c>
      <c r="D9">
        <v>53.51</v>
      </c>
      <c r="E9">
        <v>34.883000000000003</v>
      </c>
      <c r="F9">
        <v>29.49</v>
      </c>
      <c r="G9">
        <v>2.629</v>
      </c>
      <c r="H9">
        <v>6.71</v>
      </c>
      <c r="I9">
        <v>9652</v>
      </c>
      <c r="J9">
        <v>90.790800000000004</v>
      </c>
      <c r="K9">
        <v>28.27</v>
      </c>
      <c r="L9">
        <f t="shared" si="0"/>
        <v>502.46700000000004</v>
      </c>
      <c r="M9">
        <v>537.35</v>
      </c>
    </row>
    <row r="10" spans="1:23" x14ac:dyDescent="0.3">
      <c r="A10" s="2">
        <v>40995</v>
      </c>
      <c r="B10" s="3">
        <v>0.44872685185185185</v>
      </c>
      <c r="C10">
        <v>349</v>
      </c>
      <c r="D10">
        <v>52.16</v>
      </c>
      <c r="E10">
        <v>44.99</v>
      </c>
      <c r="F10">
        <v>29.49</v>
      </c>
      <c r="G10">
        <v>2.629</v>
      </c>
      <c r="H10">
        <v>6.63</v>
      </c>
      <c r="I10">
        <v>9487</v>
      </c>
      <c r="J10">
        <v>87.717299999999994</v>
      </c>
      <c r="K10">
        <v>36.07</v>
      </c>
      <c r="L10">
        <f t="shared" si="0"/>
        <v>492.36</v>
      </c>
      <c r="M10">
        <v>537.35</v>
      </c>
    </row>
    <row r="11" spans="1:23" x14ac:dyDescent="0.3">
      <c r="A11" s="2">
        <v>40995</v>
      </c>
      <c r="B11" s="3">
        <v>0.4494097222222222</v>
      </c>
      <c r="C11">
        <v>408</v>
      </c>
      <c r="D11">
        <v>52.15</v>
      </c>
      <c r="E11">
        <v>45.341999999999999</v>
      </c>
      <c r="F11">
        <v>29.49</v>
      </c>
      <c r="G11">
        <v>2.629</v>
      </c>
      <c r="H11">
        <v>6.67</v>
      </c>
      <c r="I11">
        <v>9608</v>
      </c>
      <c r="J11">
        <v>88.831000000000003</v>
      </c>
      <c r="K11">
        <v>36.130000000000003</v>
      </c>
      <c r="L11">
        <f t="shared" si="0"/>
        <v>492.00800000000004</v>
      </c>
      <c r="M11">
        <v>537.35</v>
      </c>
    </row>
    <row r="12" spans="1:23" x14ac:dyDescent="0.3">
      <c r="A12" s="2">
        <v>40995</v>
      </c>
      <c r="B12" s="3">
        <v>0.44971064814814815</v>
      </c>
      <c r="C12">
        <v>434</v>
      </c>
      <c r="D12">
        <v>51.17</v>
      </c>
      <c r="E12">
        <v>55.131</v>
      </c>
      <c r="F12">
        <v>29.49</v>
      </c>
      <c r="G12">
        <v>2.6549999999999998</v>
      </c>
      <c r="H12">
        <v>6.59</v>
      </c>
      <c r="I12">
        <v>9642</v>
      </c>
      <c r="J12">
        <v>88.020600000000002</v>
      </c>
      <c r="K12">
        <v>40.659999999999997</v>
      </c>
      <c r="L12">
        <f t="shared" si="0"/>
        <v>482.21900000000005</v>
      </c>
      <c r="M12">
        <v>537.35</v>
      </c>
    </row>
    <row r="13" spans="1:23" x14ac:dyDescent="0.3">
      <c r="A13" s="2">
        <v>40995</v>
      </c>
      <c r="B13" s="3">
        <v>0.4503240740740741</v>
      </c>
      <c r="C13">
        <v>487</v>
      </c>
      <c r="D13">
        <v>50.53</v>
      </c>
      <c r="E13">
        <v>64.960999999999999</v>
      </c>
      <c r="F13">
        <v>29.49</v>
      </c>
      <c r="G13">
        <v>2.629</v>
      </c>
      <c r="H13">
        <v>6.65</v>
      </c>
      <c r="I13">
        <v>9600</v>
      </c>
      <c r="J13">
        <v>86.918599999999998</v>
      </c>
      <c r="K13">
        <v>42.23</v>
      </c>
      <c r="L13">
        <f t="shared" si="0"/>
        <v>472.38900000000001</v>
      </c>
      <c r="M13">
        <v>537.35</v>
      </c>
    </row>
    <row r="14" spans="1:23" x14ac:dyDescent="0.3">
      <c r="A14" s="2">
        <v>40995</v>
      </c>
      <c r="B14" s="3">
        <v>0.45100694444444445</v>
      </c>
      <c r="C14">
        <v>546</v>
      </c>
      <c r="D14">
        <v>50.13</v>
      </c>
      <c r="E14">
        <v>75.042000000000002</v>
      </c>
      <c r="F14">
        <v>29.49</v>
      </c>
      <c r="G14">
        <v>2.629</v>
      </c>
      <c r="H14">
        <v>6.64</v>
      </c>
      <c r="I14">
        <v>9463</v>
      </c>
      <c r="J14">
        <v>85.229900000000001</v>
      </c>
      <c r="K14">
        <v>42.36</v>
      </c>
      <c r="L14">
        <f t="shared" si="0"/>
        <v>462.30799999999999</v>
      </c>
      <c r="M14">
        <v>537.35</v>
      </c>
    </row>
    <row r="15" spans="1:23" x14ac:dyDescent="0.3">
      <c r="A15" s="2">
        <v>40995</v>
      </c>
      <c r="B15" s="3">
        <v>0.45153935185185184</v>
      </c>
      <c r="C15">
        <v>592</v>
      </c>
      <c r="D15">
        <v>49.81</v>
      </c>
      <c r="E15">
        <v>84.727000000000004</v>
      </c>
      <c r="F15">
        <v>29.49</v>
      </c>
      <c r="G15">
        <v>2.629</v>
      </c>
      <c r="H15">
        <v>6.65</v>
      </c>
      <c r="I15">
        <v>9279</v>
      </c>
      <c r="J15">
        <v>83.224000000000004</v>
      </c>
      <c r="K15">
        <v>41.65</v>
      </c>
      <c r="L15">
        <f t="shared" si="0"/>
        <v>452.62300000000005</v>
      </c>
      <c r="M15">
        <v>537.35</v>
      </c>
    </row>
    <row r="16" spans="1:23" x14ac:dyDescent="0.3">
      <c r="A16" s="2">
        <v>40995</v>
      </c>
      <c r="B16" s="3">
        <v>0.45215277777777779</v>
      </c>
      <c r="C16">
        <v>645</v>
      </c>
      <c r="D16">
        <v>49.47</v>
      </c>
      <c r="E16">
        <v>95.338999999999999</v>
      </c>
      <c r="F16">
        <v>29.49</v>
      </c>
      <c r="G16">
        <v>2.629</v>
      </c>
      <c r="H16">
        <v>6.63</v>
      </c>
      <c r="I16">
        <v>8889</v>
      </c>
      <c r="J16">
        <v>79.371399999999994</v>
      </c>
      <c r="K16">
        <v>39.94</v>
      </c>
      <c r="L16">
        <f t="shared" si="0"/>
        <v>442.01100000000002</v>
      </c>
      <c r="M16">
        <v>537.35</v>
      </c>
    </row>
    <row r="17" spans="1:13" x14ac:dyDescent="0.3">
      <c r="A17" s="2">
        <v>40995</v>
      </c>
      <c r="B17" s="3">
        <v>0.4526041666666667</v>
      </c>
      <c r="C17">
        <v>684</v>
      </c>
      <c r="D17">
        <v>49.27</v>
      </c>
      <c r="E17">
        <v>104.988</v>
      </c>
      <c r="F17">
        <v>29.49</v>
      </c>
      <c r="G17">
        <v>2.629</v>
      </c>
      <c r="H17">
        <v>6.62</v>
      </c>
      <c r="I17">
        <v>8649</v>
      </c>
      <c r="J17">
        <v>77.014600000000002</v>
      </c>
      <c r="K17">
        <v>38.99</v>
      </c>
      <c r="L17">
        <f t="shared" si="0"/>
        <v>432.36200000000002</v>
      </c>
      <c r="M17">
        <v>537.35</v>
      </c>
    </row>
    <row r="18" spans="1:13" x14ac:dyDescent="0.3">
      <c r="A18" s="2">
        <v>40995</v>
      </c>
      <c r="B18" s="3">
        <v>0.45291666666666663</v>
      </c>
      <c r="C18">
        <v>711</v>
      </c>
      <c r="D18">
        <v>49.12</v>
      </c>
      <c r="E18">
        <v>114.67700000000001</v>
      </c>
      <c r="F18">
        <v>29.49</v>
      </c>
      <c r="G18">
        <v>2.629</v>
      </c>
      <c r="H18">
        <v>6.63</v>
      </c>
      <c r="I18">
        <v>8456</v>
      </c>
      <c r="J18">
        <v>75.159400000000005</v>
      </c>
      <c r="K18">
        <v>37.630000000000003</v>
      </c>
      <c r="L18">
        <f t="shared" si="0"/>
        <v>422.673</v>
      </c>
      <c r="M18">
        <v>537.35</v>
      </c>
    </row>
    <row r="19" spans="1:13" x14ac:dyDescent="0.3">
      <c r="A19" s="2">
        <v>40995</v>
      </c>
      <c r="B19" s="3">
        <v>0.45321759259259259</v>
      </c>
      <c r="C19">
        <v>737</v>
      </c>
      <c r="D19">
        <v>48.86</v>
      </c>
      <c r="E19">
        <v>125.608</v>
      </c>
      <c r="F19">
        <v>29.49</v>
      </c>
      <c r="G19">
        <v>2.629</v>
      </c>
      <c r="H19">
        <v>6.59</v>
      </c>
      <c r="I19">
        <v>8152</v>
      </c>
      <c r="J19">
        <v>72.194199999999995</v>
      </c>
      <c r="K19">
        <v>35.299999999999997</v>
      </c>
      <c r="L19">
        <f t="shared" si="0"/>
        <v>411.74200000000002</v>
      </c>
      <c r="M19">
        <v>537.35</v>
      </c>
    </row>
    <row r="20" spans="1:13" x14ac:dyDescent="0.3">
      <c r="A20" s="2">
        <v>40995</v>
      </c>
      <c r="B20" s="3">
        <v>0.45421296296296299</v>
      </c>
      <c r="C20">
        <v>823</v>
      </c>
      <c r="D20">
        <v>48.7</v>
      </c>
      <c r="E20">
        <v>135.285</v>
      </c>
      <c r="F20">
        <v>29.49</v>
      </c>
      <c r="G20">
        <v>2.629</v>
      </c>
      <c r="H20">
        <v>6.59</v>
      </c>
      <c r="I20">
        <v>7371</v>
      </c>
      <c r="J20">
        <v>65.150499999999994</v>
      </c>
      <c r="K20">
        <v>33.619999999999997</v>
      </c>
      <c r="L20">
        <f t="shared" si="0"/>
        <v>402.06500000000005</v>
      </c>
      <c r="M20">
        <v>537.35</v>
      </c>
    </row>
    <row r="21" spans="1:13" x14ac:dyDescent="0.3">
      <c r="A21" s="2">
        <v>40995</v>
      </c>
      <c r="B21" s="3">
        <v>0.45459490740740738</v>
      </c>
      <c r="C21">
        <v>856</v>
      </c>
      <c r="D21">
        <v>48.69</v>
      </c>
      <c r="E21">
        <v>137.80099999999999</v>
      </c>
      <c r="F21">
        <v>29.49</v>
      </c>
      <c r="G21">
        <v>2.629</v>
      </c>
      <c r="H21">
        <v>6.64</v>
      </c>
      <c r="I21">
        <v>6436</v>
      </c>
      <c r="J21">
        <v>56.873800000000003</v>
      </c>
      <c r="K21">
        <v>33.67</v>
      </c>
      <c r="L21">
        <f t="shared" si="0"/>
        <v>399.54900000000004</v>
      </c>
      <c r="M21">
        <v>537.35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1CE6-73DC-4BC6-A15D-48F6B931F213}">
  <sheetPr codeName="Sheet93"/>
  <dimension ref="A1:W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0.51251157407407399</v>
      </c>
      <c r="C2">
        <v>62</v>
      </c>
      <c r="D2">
        <v>79.489999999999995</v>
      </c>
      <c r="E2">
        <v>0.255</v>
      </c>
      <c r="F2">
        <v>29.49</v>
      </c>
      <c r="G2">
        <v>3.0979999999999999</v>
      </c>
      <c r="H2">
        <v>7.66</v>
      </c>
      <c r="I2">
        <v>8982</v>
      </c>
      <c r="J2">
        <v>113.1623</v>
      </c>
      <c r="K2">
        <v>39.46</v>
      </c>
      <c r="L2">
        <f>559.02-E2</f>
        <v>558.76499999999999</v>
      </c>
      <c r="M2">
        <v>559.02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0.51296296296296295</v>
      </c>
      <c r="C3">
        <v>101</v>
      </c>
      <c r="D3">
        <v>78.900000000000006</v>
      </c>
      <c r="E3">
        <v>3.1760000000000002</v>
      </c>
      <c r="F3">
        <v>29.49</v>
      </c>
      <c r="G3">
        <v>3.0979999999999999</v>
      </c>
      <c r="H3">
        <v>7.47</v>
      </c>
      <c r="I3">
        <v>8856</v>
      </c>
      <c r="J3">
        <v>110.91719999999999</v>
      </c>
      <c r="K3">
        <v>39.29</v>
      </c>
      <c r="L3">
        <f t="shared" ref="L3:L32" si="0">559.02-E3</f>
        <v>555.84399999999994</v>
      </c>
      <c r="M3">
        <v>559.02</v>
      </c>
    </row>
    <row r="4" spans="1:23" x14ac:dyDescent="0.3">
      <c r="A4" s="2">
        <v>41081</v>
      </c>
      <c r="B4" s="3">
        <v>0.51326388888888885</v>
      </c>
      <c r="C4">
        <v>127</v>
      </c>
      <c r="D4">
        <v>78.680000000000007</v>
      </c>
      <c r="E4">
        <v>6.0439999999999996</v>
      </c>
      <c r="F4">
        <v>29.49</v>
      </c>
      <c r="G4">
        <v>3.0979999999999999</v>
      </c>
      <c r="H4">
        <v>7.48</v>
      </c>
      <c r="I4">
        <v>8826</v>
      </c>
      <c r="J4">
        <v>110.30500000000001</v>
      </c>
      <c r="K4">
        <v>39.22</v>
      </c>
      <c r="L4">
        <f t="shared" si="0"/>
        <v>552.976</v>
      </c>
      <c r="M4">
        <v>559.02</v>
      </c>
    </row>
    <row r="5" spans="1:23" x14ac:dyDescent="0.3">
      <c r="A5" s="2">
        <v>41081</v>
      </c>
      <c r="B5" s="3">
        <v>0.5134953703703703</v>
      </c>
      <c r="C5">
        <v>147</v>
      </c>
      <c r="D5">
        <v>78.260000000000005</v>
      </c>
      <c r="E5">
        <v>9.1280000000000001</v>
      </c>
      <c r="F5">
        <v>29.49</v>
      </c>
      <c r="G5">
        <v>3.0720000000000001</v>
      </c>
      <c r="H5">
        <v>6.77</v>
      </c>
      <c r="I5">
        <v>8774</v>
      </c>
      <c r="J5">
        <v>109.1799</v>
      </c>
      <c r="K5">
        <v>39.07</v>
      </c>
      <c r="L5">
        <f t="shared" si="0"/>
        <v>549.89199999999994</v>
      </c>
      <c r="M5">
        <v>559.02</v>
      </c>
    </row>
    <row r="6" spans="1:23" x14ac:dyDescent="0.3">
      <c r="A6" s="2">
        <v>41081</v>
      </c>
      <c r="B6" s="3">
        <v>0.5137152777777777</v>
      </c>
      <c r="C6">
        <v>166</v>
      </c>
      <c r="D6">
        <v>77.86</v>
      </c>
      <c r="E6">
        <v>12.138999999999999</v>
      </c>
      <c r="F6">
        <v>29.49</v>
      </c>
      <c r="G6">
        <v>3.0720000000000001</v>
      </c>
      <c r="H6">
        <v>6.44</v>
      </c>
      <c r="I6">
        <v>8774</v>
      </c>
      <c r="J6">
        <v>108.7304</v>
      </c>
      <c r="K6">
        <v>38.6</v>
      </c>
      <c r="L6">
        <f t="shared" si="0"/>
        <v>546.88099999999997</v>
      </c>
      <c r="M6">
        <v>559.02</v>
      </c>
    </row>
    <row r="7" spans="1:23" x14ac:dyDescent="0.3">
      <c r="A7" s="2">
        <v>41081</v>
      </c>
      <c r="B7" s="3">
        <v>0.51401620370370371</v>
      </c>
      <c r="C7">
        <v>192</v>
      </c>
      <c r="D7">
        <v>76.53</v>
      </c>
      <c r="E7">
        <v>15.137</v>
      </c>
      <c r="F7">
        <v>29.49</v>
      </c>
      <c r="G7">
        <v>3.0720000000000001</v>
      </c>
      <c r="H7">
        <v>6.41</v>
      </c>
      <c r="I7">
        <v>8858</v>
      </c>
      <c r="J7">
        <v>108.2942</v>
      </c>
      <c r="K7">
        <v>37.549999999999997</v>
      </c>
      <c r="L7">
        <f t="shared" si="0"/>
        <v>543.88300000000004</v>
      </c>
      <c r="M7">
        <v>559.02</v>
      </c>
    </row>
    <row r="8" spans="1:23" x14ac:dyDescent="0.3">
      <c r="A8" s="2">
        <v>41081</v>
      </c>
      <c r="B8" s="3">
        <v>0.51431712962962961</v>
      </c>
      <c r="C8">
        <v>218</v>
      </c>
      <c r="D8">
        <v>70.23</v>
      </c>
      <c r="E8">
        <v>17.853999999999999</v>
      </c>
      <c r="F8">
        <v>29.49</v>
      </c>
      <c r="G8">
        <v>3.0979999999999999</v>
      </c>
      <c r="H8">
        <v>6.35</v>
      </c>
      <c r="I8">
        <v>8914</v>
      </c>
      <c r="J8">
        <v>101.9605</v>
      </c>
      <c r="K8">
        <v>31.71</v>
      </c>
      <c r="L8">
        <f t="shared" si="0"/>
        <v>541.16599999999994</v>
      </c>
      <c r="M8">
        <v>559.02</v>
      </c>
    </row>
    <row r="9" spans="1:23" x14ac:dyDescent="0.3">
      <c r="A9" s="2">
        <v>41081</v>
      </c>
      <c r="B9" s="3">
        <v>0.514699074074074</v>
      </c>
      <c r="C9">
        <v>251</v>
      </c>
      <c r="D9">
        <v>64.27</v>
      </c>
      <c r="E9">
        <v>28.126000000000001</v>
      </c>
      <c r="F9">
        <v>29.49</v>
      </c>
      <c r="G9">
        <v>3.0979999999999999</v>
      </c>
      <c r="H9">
        <v>5.84</v>
      </c>
      <c r="I9">
        <v>9142</v>
      </c>
      <c r="J9">
        <v>97.865600000000001</v>
      </c>
      <c r="K9">
        <v>24.28</v>
      </c>
      <c r="L9">
        <f t="shared" si="0"/>
        <v>530.89400000000001</v>
      </c>
      <c r="M9">
        <v>559.02</v>
      </c>
    </row>
    <row r="10" spans="1:23" x14ac:dyDescent="0.3">
      <c r="A10" s="2">
        <v>41081</v>
      </c>
      <c r="B10" s="3">
        <v>0.5147800925925925</v>
      </c>
      <c r="C10">
        <v>258</v>
      </c>
      <c r="D10">
        <v>64.27</v>
      </c>
      <c r="E10">
        <v>28.056999999999999</v>
      </c>
      <c r="F10">
        <v>29.49</v>
      </c>
      <c r="G10">
        <v>3.0720000000000001</v>
      </c>
      <c r="H10">
        <v>5.98</v>
      </c>
      <c r="I10">
        <v>9168</v>
      </c>
      <c r="J10">
        <v>98.147300000000001</v>
      </c>
      <c r="K10">
        <v>24.26</v>
      </c>
      <c r="L10">
        <f t="shared" si="0"/>
        <v>530.96299999999997</v>
      </c>
      <c r="M10">
        <v>559.02</v>
      </c>
    </row>
    <row r="11" spans="1:23" x14ac:dyDescent="0.3">
      <c r="A11" s="2">
        <v>41081</v>
      </c>
      <c r="B11" s="3">
        <v>0.51620370370370372</v>
      </c>
      <c r="C11">
        <v>381</v>
      </c>
      <c r="D11">
        <v>59.96</v>
      </c>
      <c r="E11">
        <v>37.857999999999997</v>
      </c>
      <c r="F11">
        <v>29.49</v>
      </c>
      <c r="G11">
        <v>3.0720000000000001</v>
      </c>
      <c r="H11">
        <v>6.63</v>
      </c>
      <c r="I11">
        <v>9148</v>
      </c>
      <c r="J11">
        <v>93.133600000000001</v>
      </c>
      <c r="K11">
        <v>20.18</v>
      </c>
      <c r="L11">
        <f t="shared" si="0"/>
        <v>521.16200000000003</v>
      </c>
      <c r="M11">
        <v>559.02</v>
      </c>
    </row>
    <row r="12" spans="1:23" x14ac:dyDescent="0.3">
      <c r="A12" s="2">
        <v>41081</v>
      </c>
      <c r="B12" s="3">
        <v>0.51665509259259257</v>
      </c>
      <c r="C12">
        <v>420</v>
      </c>
      <c r="D12">
        <v>58.16</v>
      </c>
      <c r="E12">
        <v>48.094999999999999</v>
      </c>
      <c r="F12">
        <v>29.49</v>
      </c>
      <c r="G12">
        <v>3.0720000000000001</v>
      </c>
      <c r="H12">
        <v>6.63</v>
      </c>
      <c r="I12">
        <v>9069</v>
      </c>
      <c r="J12">
        <v>90.354500000000002</v>
      </c>
      <c r="K12">
        <v>19.52</v>
      </c>
      <c r="L12">
        <f t="shared" si="0"/>
        <v>510.92499999999995</v>
      </c>
      <c r="M12">
        <v>559.02</v>
      </c>
    </row>
    <row r="13" spans="1:23" x14ac:dyDescent="0.3">
      <c r="A13" s="2">
        <v>41081</v>
      </c>
      <c r="B13" s="3">
        <v>0.51703703703703696</v>
      </c>
      <c r="C13">
        <v>453</v>
      </c>
      <c r="D13">
        <v>57.21</v>
      </c>
      <c r="E13">
        <v>58.192999999999998</v>
      </c>
      <c r="F13">
        <v>29.49</v>
      </c>
      <c r="G13">
        <v>3.0720000000000001</v>
      </c>
      <c r="H13">
        <v>6.73</v>
      </c>
      <c r="I13">
        <v>8863</v>
      </c>
      <c r="J13">
        <v>87.281199999999998</v>
      </c>
      <c r="K13">
        <v>19.82</v>
      </c>
      <c r="L13">
        <f t="shared" si="0"/>
        <v>500.827</v>
      </c>
      <c r="M13">
        <v>559.02</v>
      </c>
    </row>
    <row r="14" spans="1:23" x14ac:dyDescent="0.3">
      <c r="A14" s="2">
        <v>41081</v>
      </c>
      <c r="B14" s="3">
        <v>0.51763888888888887</v>
      </c>
      <c r="C14">
        <v>505</v>
      </c>
      <c r="D14">
        <v>56.29</v>
      </c>
      <c r="E14">
        <v>68.048000000000002</v>
      </c>
      <c r="F14">
        <v>29.49</v>
      </c>
      <c r="G14">
        <v>3.0720000000000001</v>
      </c>
      <c r="H14">
        <v>6.83</v>
      </c>
      <c r="I14">
        <v>8717</v>
      </c>
      <c r="J14">
        <v>84.879499999999993</v>
      </c>
      <c r="K14">
        <v>20.88</v>
      </c>
      <c r="L14">
        <f t="shared" si="0"/>
        <v>490.97199999999998</v>
      </c>
      <c r="M14">
        <v>559.02</v>
      </c>
    </row>
    <row r="15" spans="1:23" x14ac:dyDescent="0.3">
      <c r="A15" s="2">
        <v>41081</v>
      </c>
      <c r="B15" s="3">
        <v>0.51809027777777772</v>
      </c>
      <c r="C15">
        <v>544</v>
      </c>
      <c r="D15">
        <v>55.84</v>
      </c>
      <c r="E15">
        <v>78.293000000000006</v>
      </c>
      <c r="F15">
        <v>29.49</v>
      </c>
      <c r="G15">
        <v>3.0720000000000001</v>
      </c>
      <c r="H15">
        <v>6.77</v>
      </c>
      <c r="I15">
        <v>8687</v>
      </c>
      <c r="J15">
        <v>84.126800000000003</v>
      </c>
      <c r="K15">
        <v>22.09</v>
      </c>
      <c r="L15">
        <f t="shared" si="0"/>
        <v>480.72699999999998</v>
      </c>
      <c r="M15">
        <v>559.02</v>
      </c>
    </row>
    <row r="16" spans="1:23" x14ac:dyDescent="0.3">
      <c r="A16" s="2">
        <v>41081</v>
      </c>
      <c r="B16" s="3">
        <v>0.51862268518518517</v>
      </c>
      <c r="C16">
        <v>590</v>
      </c>
      <c r="D16">
        <v>55.09</v>
      </c>
      <c r="E16">
        <v>88.188999999999993</v>
      </c>
      <c r="F16">
        <v>29.49</v>
      </c>
      <c r="G16">
        <v>3.0720000000000001</v>
      </c>
      <c r="H16">
        <v>6.78</v>
      </c>
      <c r="I16">
        <v>8717</v>
      </c>
      <c r="J16">
        <v>83.643299999999996</v>
      </c>
      <c r="K16">
        <v>25.67</v>
      </c>
      <c r="L16">
        <f t="shared" si="0"/>
        <v>470.83100000000002</v>
      </c>
      <c r="M16">
        <v>559.02</v>
      </c>
    </row>
    <row r="17" spans="1:13" x14ac:dyDescent="0.3">
      <c r="A17" s="2">
        <v>41081</v>
      </c>
      <c r="B17" s="3">
        <v>0.51885416666666662</v>
      </c>
      <c r="C17">
        <v>610</v>
      </c>
      <c r="D17">
        <v>54.76</v>
      </c>
      <c r="E17">
        <v>97.887</v>
      </c>
      <c r="F17">
        <v>29.49</v>
      </c>
      <c r="G17">
        <v>3.0720000000000001</v>
      </c>
      <c r="H17">
        <v>6.71</v>
      </c>
      <c r="I17">
        <v>8686</v>
      </c>
      <c r="J17">
        <v>83.005799999999994</v>
      </c>
      <c r="K17">
        <v>26.72</v>
      </c>
      <c r="L17">
        <f t="shared" si="0"/>
        <v>461.13299999999998</v>
      </c>
      <c r="M17">
        <v>559.02</v>
      </c>
    </row>
    <row r="18" spans="1:13" x14ac:dyDescent="0.3">
      <c r="A18" s="2">
        <v>41081</v>
      </c>
      <c r="B18" s="3">
        <v>0.51892361111111107</v>
      </c>
      <c r="C18">
        <v>616</v>
      </c>
      <c r="D18">
        <v>54.8</v>
      </c>
      <c r="E18">
        <v>98.016999999999996</v>
      </c>
      <c r="F18">
        <v>29.49</v>
      </c>
      <c r="G18">
        <v>3.0720000000000001</v>
      </c>
      <c r="H18">
        <v>6.75</v>
      </c>
      <c r="I18">
        <v>8659</v>
      </c>
      <c r="J18">
        <v>82.789599999999993</v>
      </c>
      <c r="K18">
        <v>26.66</v>
      </c>
      <c r="L18">
        <f t="shared" si="0"/>
        <v>461.00299999999999</v>
      </c>
      <c r="M18">
        <v>559.02</v>
      </c>
    </row>
    <row r="19" spans="1:13" x14ac:dyDescent="0.3">
      <c r="A19" s="2">
        <v>41081</v>
      </c>
      <c r="B19" s="3">
        <v>0.51930555555555546</v>
      </c>
      <c r="C19">
        <v>649</v>
      </c>
      <c r="D19">
        <v>54.54</v>
      </c>
      <c r="E19">
        <v>108.15300000000001</v>
      </c>
      <c r="F19">
        <v>29.49</v>
      </c>
      <c r="G19">
        <v>3.0720000000000001</v>
      </c>
      <c r="H19">
        <v>6.73</v>
      </c>
      <c r="I19">
        <v>8560</v>
      </c>
      <c r="J19">
        <v>81.564700000000002</v>
      </c>
      <c r="K19">
        <v>27.97</v>
      </c>
      <c r="L19">
        <f t="shared" si="0"/>
        <v>450.86699999999996</v>
      </c>
      <c r="M19">
        <v>559.02</v>
      </c>
    </row>
    <row r="20" spans="1:13" x14ac:dyDescent="0.3">
      <c r="A20" s="2">
        <v>41081</v>
      </c>
      <c r="B20" s="3">
        <v>0.51952546296296287</v>
      </c>
      <c r="C20">
        <v>668</v>
      </c>
      <c r="D20">
        <v>54.06</v>
      </c>
      <c r="E20">
        <v>117.98</v>
      </c>
      <c r="F20">
        <v>29.49</v>
      </c>
      <c r="G20">
        <v>3.0720000000000001</v>
      </c>
      <c r="H20">
        <v>6.7</v>
      </c>
      <c r="I20">
        <v>8424</v>
      </c>
      <c r="J20">
        <v>79.791300000000007</v>
      </c>
      <c r="K20">
        <v>28.76</v>
      </c>
      <c r="L20">
        <f t="shared" si="0"/>
        <v>441.03999999999996</v>
      </c>
      <c r="M20">
        <v>559.02</v>
      </c>
    </row>
    <row r="21" spans="1:13" x14ac:dyDescent="0.3">
      <c r="A21" s="2">
        <v>41081</v>
      </c>
      <c r="B21" s="3">
        <v>0.51990740740740737</v>
      </c>
      <c r="C21">
        <v>701</v>
      </c>
      <c r="D21">
        <v>53.54</v>
      </c>
      <c r="E21">
        <v>128.18899999999999</v>
      </c>
      <c r="F21">
        <v>29.49</v>
      </c>
      <c r="G21">
        <v>3.0720000000000001</v>
      </c>
      <c r="H21">
        <v>6.7</v>
      </c>
      <c r="I21">
        <v>7960</v>
      </c>
      <c r="J21">
        <v>74.903499999999994</v>
      </c>
      <c r="K21">
        <v>29.77</v>
      </c>
      <c r="L21">
        <f t="shared" si="0"/>
        <v>430.83100000000002</v>
      </c>
      <c r="M21">
        <v>559.02</v>
      </c>
    </row>
    <row r="22" spans="1:13" x14ac:dyDescent="0.3">
      <c r="A22" s="2">
        <v>41081</v>
      </c>
      <c r="B22" s="3">
        <v>0.52163194444444438</v>
      </c>
      <c r="C22">
        <v>102</v>
      </c>
      <c r="D22">
        <v>52.45</v>
      </c>
      <c r="E22">
        <v>148.208</v>
      </c>
      <c r="F22">
        <v>29.49</v>
      </c>
      <c r="G22">
        <v>3.0720000000000001</v>
      </c>
      <c r="H22">
        <v>6.59</v>
      </c>
      <c r="I22">
        <v>6883</v>
      </c>
      <c r="J22">
        <v>63.875399999999999</v>
      </c>
      <c r="K22">
        <v>32.159999999999997</v>
      </c>
      <c r="L22">
        <f t="shared" si="0"/>
        <v>410.81200000000001</v>
      </c>
      <c r="M22">
        <v>559.02</v>
      </c>
    </row>
    <row r="23" spans="1:13" x14ac:dyDescent="0.3">
      <c r="A23" s="2">
        <v>41081</v>
      </c>
      <c r="B23" s="3">
        <v>0.52216435185185184</v>
      </c>
      <c r="C23">
        <v>148</v>
      </c>
      <c r="D23">
        <v>51.34</v>
      </c>
      <c r="E23">
        <v>168.233</v>
      </c>
      <c r="F23">
        <v>29.49</v>
      </c>
      <c r="G23">
        <v>3.0720000000000001</v>
      </c>
      <c r="H23">
        <v>6.57</v>
      </c>
      <c r="I23">
        <v>5693</v>
      </c>
      <c r="J23">
        <v>52.084800000000001</v>
      </c>
      <c r="K23">
        <v>33.880000000000003</v>
      </c>
      <c r="L23">
        <f t="shared" si="0"/>
        <v>390.78699999999998</v>
      </c>
      <c r="M23">
        <v>559.02</v>
      </c>
    </row>
    <row r="24" spans="1:13" x14ac:dyDescent="0.3">
      <c r="A24" s="2">
        <v>41081</v>
      </c>
      <c r="B24" s="3">
        <v>0.52254629629629623</v>
      </c>
      <c r="C24">
        <v>181</v>
      </c>
      <c r="D24">
        <v>50.8</v>
      </c>
      <c r="E24">
        <v>178.06299999999999</v>
      </c>
      <c r="F24">
        <v>29.49</v>
      </c>
      <c r="G24">
        <v>3.0720000000000001</v>
      </c>
      <c r="H24">
        <v>6.56</v>
      </c>
      <c r="I24">
        <v>4961</v>
      </c>
      <c r="J24">
        <v>45.070500000000003</v>
      </c>
      <c r="K24">
        <v>34.49</v>
      </c>
      <c r="L24">
        <f t="shared" si="0"/>
        <v>380.95699999999999</v>
      </c>
      <c r="M24">
        <v>559.02</v>
      </c>
    </row>
    <row r="25" spans="1:13" x14ac:dyDescent="0.3">
      <c r="A25" s="2">
        <v>41081</v>
      </c>
      <c r="B25" s="3">
        <v>0.5229166666666667</v>
      </c>
      <c r="C25">
        <v>213</v>
      </c>
      <c r="D25">
        <v>50.66</v>
      </c>
      <c r="E25">
        <v>187.93299999999999</v>
      </c>
      <c r="F25">
        <v>29.49</v>
      </c>
      <c r="G25">
        <v>3.0720000000000001</v>
      </c>
      <c r="H25">
        <v>6.56</v>
      </c>
      <c r="I25">
        <v>4490</v>
      </c>
      <c r="J25">
        <v>40.719700000000003</v>
      </c>
      <c r="K25">
        <v>34.659999999999997</v>
      </c>
      <c r="L25">
        <f t="shared" si="0"/>
        <v>371.08699999999999</v>
      </c>
      <c r="M25">
        <v>559.02</v>
      </c>
    </row>
    <row r="26" spans="1:13" x14ac:dyDescent="0.3">
      <c r="A26" s="2">
        <v>41081</v>
      </c>
      <c r="B26" s="3">
        <v>0.52329861111111109</v>
      </c>
      <c r="C26">
        <v>246</v>
      </c>
      <c r="D26">
        <v>50.66</v>
      </c>
      <c r="E26">
        <v>191.25800000000001</v>
      </c>
      <c r="F26">
        <v>29.49</v>
      </c>
      <c r="G26">
        <v>3.0720000000000001</v>
      </c>
      <c r="H26">
        <v>6.56</v>
      </c>
      <c r="I26">
        <v>4330</v>
      </c>
      <c r="J26">
        <v>39.265500000000003</v>
      </c>
      <c r="K26">
        <v>34.659999999999997</v>
      </c>
      <c r="L26">
        <f t="shared" si="0"/>
        <v>367.76199999999994</v>
      </c>
      <c r="M26">
        <v>559.02</v>
      </c>
    </row>
    <row r="27" spans="1:13" x14ac:dyDescent="0.3">
      <c r="A27" s="2">
        <v>41081</v>
      </c>
      <c r="B27" s="3">
        <v>0.52413194444444433</v>
      </c>
      <c r="C27">
        <v>318</v>
      </c>
      <c r="D27">
        <v>52.41</v>
      </c>
      <c r="E27">
        <v>148.21299999999999</v>
      </c>
      <c r="F27">
        <v>29.49</v>
      </c>
      <c r="G27">
        <v>3.0459999999999998</v>
      </c>
      <c r="H27">
        <v>6.47</v>
      </c>
      <c r="I27">
        <v>5632</v>
      </c>
      <c r="J27">
        <v>52.247399999999999</v>
      </c>
      <c r="K27">
        <v>32.22</v>
      </c>
      <c r="L27">
        <f t="shared" si="0"/>
        <v>410.80700000000002</v>
      </c>
      <c r="M27">
        <v>559.02</v>
      </c>
    </row>
    <row r="28" spans="1:13" x14ac:dyDescent="0.3">
      <c r="A28" s="2">
        <v>41081</v>
      </c>
      <c r="B28" s="3">
        <v>0.52466435185185178</v>
      </c>
      <c r="C28">
        <v>364</v>
      </c>
      <c r="D28">
        <v>51.97</v>
      </c>
      <c r="E28">
        <v>157.798</v>
      </c>
      <c r="F28">
        <v>29.49</v>
      </c>
      <c r="G28">
        <v>3.0459999999999998</v>
      </c>
      <c r="H28">
        <v>6.47</v>
      </c>
      <c r="I28">
        <v>5769</v>
      </c>
      <c r="J28">
        <v>53.210700000000003</v>
      </c>
      <c r="K28">
        <v>33</v>
      </c>
      <c r="L28">
        <f t="shared" si="0"/>
        <v>401.22199999999998</v>
      </c>
      <c r="M28">
        <v>559.02</v>
      </c>
    </row>
    <row r="29" spans="1:13" x14ac:dyDescent="0.3">
      <c r="A29" s="2">
        <v>41081</v>
      </c>
      <c r="B29" s="3">
        <v>0.52527777777777773</v>
      </c>
      <c r="C29">
        <v>417</v>
      </c>
      <c r="D29">
        <v>51.36</v>
      </c>
      <c r="E29">
        <v>168.173</v>
      </c>
      <c r="F29">
        <v>29.49</v>
      </c>
      <c r="G29">
        <v>3.0459999999999998</v>
      </c>
      <c r="H29">
        <v>6.47</v>
      </c>
      <c r="I29">
        <v>5236</v>
      </c>
      <c r="J29">
        <v>47.917999999999999</v>
      </c>
      <c r="K29">
        <v>33.82</v>
      </c>
      <c r="L29">
        <f t="shared" si="0"/>
        <v>390.84699999999998</v>
      </c>
      <c r="M29">
        <v>559.02</v>
      </c>
    </row>
    <row r="30" spans="1:13" x14ac:dyDescent="0.3">
      <c r="A30" s="2">
        <v>41081</v>
      </c>
      <c r="B30" s="3">
        <v>0.52572916666666658</v>
      </c>
      <c r="C30">
        <v>456</v>
      </c>
      <c r="D30">
        <v>50.79</v>
      </c>
      <c r="E30">
        <v>178.08</v>
      </c>
      <c r="F30">
        <v>29.49</v>
      </c>
      <c r="G30">
        <v>3.0720000000000001</v>
      </c>
      <c r="H30">
        <v>6.47</v>
      </c>
      <c r="I30">
        <v>4743</v>
      </c>
      <c r="J30">
        <v>43.085500000000003</v>
      </c>
      <c r="K30">
        <v>34.5</v>
      </c>
      <c r="L30">
        <f t="shared" si="0"/>
        <v>380.93999999999994</v>
      </c>
      <c r="M30">
        <v>559.02</v>
      </c>
    </row>
    <row r="31" spans="1:13" x14ac:dyDescent="0.3">
      <c r="A31" s="2">
        <v>41081</v>
      </c>
      <c r="B31" s="3">
        <v>0.52596064814814814</v>
      </c>
      <c r="C31">
        <v>476</v>
      </c>
      <c r="D31">
        <v>50.67</v>
      </c>
      <c r="E31">
        <v>188.155</v>
      </c>
      <c r="F31">
        <v>29.49</v>
      </c>
      <c r="G31">
        <v>3.0720000000000001</v>
      </c>
      <c r="H31">
        <v>6.45</v>
      </c>
      <c r="I31">
        <v>4540</v>
      </c>
      <c r="J31">
        <v>41.176299999999998</v>
      </c>
      <c r="K31">
        <v>34.619999999999997</v>
      </c>
      <c r="L31">
        <f t="shared" si="0"/>
        <v>370.86500000000001</v>
      </c>
      <c r="M31">
        <v>559.02</v>
      </c>
    </row>
    <row r="32" spans="1:13" x14ac:dyDescent="0.3">
      <c r="A32" s="2">
        <v>41081</v>
      </c>
      <c r="B32" s="3">
        <v>0.52623842592592585</v>
      </c>
      <c r="C32">
        <v>500</v>
      </c>
      <c r="D32">
        <v>50.65</v>
      </c>
      <c r="E32">
        <v>190.042</v>
      </c>
      <c r="F32">
        <v>29.49</v>
      </c>
      <c r="G32">
        <v>3.0459999999999998</v>
      </c>
      <c r="H32">
        <v>6.5</v>
      </c>
      <c r="I32">
        <v>4408</v>
      </c>
      <c r="J32">
        <v>39.966200000000001</v>
      </c>
      <c r="K32">
        <v>34.72</v>
      </c>
      <c r="L32">
        <f t="shared" si="0"/>
        <v>368.97799999999995</v>
      </c>
      <c r="M32">
        <v>559.02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1D76-AFAF-44CB-B367-B21FC8CE7453}">
  <sheetPr codeName="Sheet94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41117</v>
      </c>
      <c r="B2" s="3">
        <v>0.43787037037037035</v>
      </c>
      <c r="C2">
        <v>35</v>
      </c>
      <c r="D2">
        <v>80.569999999999993</v>
      </c>
      <c r="E2">
        <v>0.34799999999999998</v>
      </c>
      <c r="F2">
        <v>29.49</v>
      </c>
      <c r="G2">
        <v>2.7069999999999999</v>
      </c>
      <c r="H2">
        <v>10.86</v>
      </c>
      <c r="I2">
        <v>8459</v>
      </c>
      <c r="J2">
        <v>107.73180000000001</v>
      </c>
      <c r="K2">
        <v>41.01</v>
      </c>
      <c r="L2">
        <f>535.24-E2</f>
        <v>534.89200000000005</v>
      </c>
      <c r="M2">
        <v>535.24</v>
      </c>
      <c r="N2">
        <v>334.5</v>
      </c>
      <c r="O2">
        <v>-2.2999999999999998</v>
      </c>
      <c r="P2">
        <v>1392</v>
      </c>
      <c r="Q2">
        <v>464</v>
      </c>
      <c r="R2">
        <v>1672</v>
      </c>
      <c r="S2">
        <v>0</v>
      </c>
      <c r="T2">
        <v>353</v>
      </c>
      <c r="U2">
        <v>57</v>
      </c>
      <c r="V2">
        <v>0.46</v>
      </c>
      <c r="W2">
        <v>0</v>
      </c>
    </row>
    <row r="3" spans="1:23" x14ac:dyDescent="0.3">
      <c r="A3" s="2">
        <v>41117</v>
      </c>
      <c r="B3" s="3">
        <v>0.44012731481481482</v>
      </c>
      <c r="C3">
        <v>26</v>
      </c>
      <c r="D3">
        <v>80.63</v>
      </c>
      <c r="E3">
        <v>0.35</v>
      </c>
      <c r="F3">
        <v>29.49</v>
      </c>
      <c r="G3">
        <v>2.681</v>
      </c>
      <c r="H3">
        <v>10.82</v>
      </c>
      <c r="I3">
        <v>8456</v>
      </c>
      <c r="J3">
        <v>107.7568</v>
      </c>
      <c r="K3">
        <v>41.05</v>
      </c>
      <c r="L3">
        <f>535.24-E3</f>
        <v>534.89</v>
      </c>
      <c r="M3">
        <v>535.24</v>
      </c>
    </row>
    <row r="4" spans="1:23" x14ac:dyDescent="0.3">
      <c r="A4" s="2">
        <v>41117</v>
      </c>
      <c r="B4" s="3">
        <v>0.44057870370370367</v>
      </c>
      <c r="C4">
        <v>65</v>
      </c>
      <c r="D4">
        <v>80.62</v>
      </c>
      <c r="E4">
        <v>2.83</v>
      </c>
      <c r="F4">
        <v>29.49</v>
      </c>
      <c r="G4">
        <v>2.681</v>
      </c>
      <c r="H4">
        <v>10.74</v>
      </c>
      <c r="I4">
        <v>8459</v>
      </c>
      <c r="J4">
        <v>107.7856</v>
      </c>
      <c r="K4">
        <v>41.1</v>
      </c>
      <c r="L4">
        <f t="shared" ref="L4:L27" si="0">535.24-E4</f>
        <v>532.41</v>
      </c>
      <c r="M4">
        <v>535.24</v>
      </c>
    </row>
    <row r="5" spans="1:23" x14ac:dyDescent="0.3">
      <c r="A5" s="2">
        <v>41117</v>
      </c>
      <c r="B5" s="3">
        <v>0.44111111111111106</v>
      </c>
      <c r="C5">
        <v>111</v>
      </c>
      <c r="D5">
        <v>80.599999999999994</v>
      </c>
      <c r="E5">
        <v>5.96</v>
      </c>
      <c r="F5">
        <v>29.49</v>
      </c>
      <c r="G5">
        <v>2.681</v>
      </c>
      <c r="H5">
        <v>10.67</v>
      </c>
      <c r="I5">
        <v>8469</v>
      </c>
      <c r="J5">
        <v>107.8948</v>
      </c>
      <c r="K5">
        <v>41.08</v>
      </c>
      <c r="L5">
        <f t="shared" si="0"/>
        <v>529.28</v>
      </c>
      <c r="M5">
        <v>535.24</v>
      </c>
    </row>
    <row r="6" spans="1:23" x14ac:dyDescent="0.3">
      <c r="A6" s="2">
        <v>41117</v>
      </c>
      <c r="B6" s="3">
        <v>0.44172453703703707</v>
      </c>
      <c r="C6">
        <v>164</v>
      </c>
      <c r="D6">
        <v>80.489999999999995</v>
      </c>
      <c r="E6">
        <v>9.0150000000000006</v>
      </c>
      <c r="F6">
        <v>29.49</v>
      </c>
      <c r="G6">
        <v>2.7069999999999999</v>
      </c>
      <c r="H6">
        <v>10.65</v>
      </c>
      <c r="I6">
        <v>8465</v>
      </c>
      <c r="J6">
        <v>107.72750000000001</v>
      </c>
      <c r="K6">
        <v>40.98</v>
      </c>
      <c r="L6">
        <f t="shared" si="0"/>
        <v>526.22500000000002</v>
      </c>
      <c r="M6">
        <v>535.24</v>
      </c>
    </row>
    <row r="7" spans="1:23" x14ac:dyDescent="0.3">
      <c r="A7" s="2">
        <v>41117</v>
      </c>
      <c r="B7" s="3">
        <v>0.44225694444444441</v>
      </c>
      <c r="C7">
        <v>210</v>
      </c>
      <c r="D7">
        <v>80.319999999999993</v>
      </c>
      <c r="E7">
        <v>12.154</v>
      </c>
      <c r="F7">
        <v>29.49</v>
      </c>
      <c r="G7">
        <v>2.6549999999999998</v>
      </c>
      <c r="H7">
        <v>10.55</v>
      </c>
      <c r="I7">
        <v>8455</v>
      </c>
      <c r="J7">
        <v>107.41500000000001</v>
      </c>
      <c r="K7">
        <v>40.950000000000003</v>
      </c>
      <c r="L7">
        <f t="shared" si="0"/>
        <v>523.08600000000001</v>
      </c>
      <c r="M7">
        <v>535.24</v>
      </c>
    </row>
    <row r="8" spans="1:23" x14ac:dyDescent="0.3">
      <c r="A8" s="2">
        <v>41117</v>
      </c>
      <c r="B8" s="3">
        <v>0.44293981481481487</v>
      </c>
      <c r="C8">
        <v>269</v>
      </c>
      <c r="D8">
        <v>80.33</v>
      </c>
      <c r="E8">
        <v>14.978999999999999</v>
      </c>
      <c r="F8">
        <v>29.49</v>
      </c>
      <c r="G8">
        <v>2.681</v>
      </c>
      <c r="H8">
        <v>10.53</v>
      </c>
      <c r="I8">
        <v>8466</v>
      </c>
      <c r="J8">
        <v>107.5754</v>
      </c>
      <c r="K8">
        <v>40.93</v>
      </c>
      <c r="L8">
        <f t="shared" si="0"/>
        <v>520.26099999999997</v>
      </c>
      <c r="M8">
        <v>535.24</v>
      </c>
    </row>
    <row r="9" spans="1:23" x14ac:dyDescent="0.3">
      <c r="A9" s="2">
        <v>41117</v>
      </c>
      <c r="B9" s="3">
        <v>0.44362268518518522</v>
      </c>
      <c r="C9">
        <v>328</v>
      </c>
      <c r="D9">
        <v>79.86</v>
      </c>
      <c r="E9">
        <v>17.925999999999998</v>
      </c>
      <c r="F9">
        <v>29.49</v>
      </c>
      <c r="G9">
        <v>2.681</v>
      </c>
      <c r="H9">
        <v>10.49</v>
      </c>
      <c r="I9">
        <v>8476</v>
      </c>
      <c r="J9">
        <v>107.18810000000001</v>
      </c>
      <c r="K9">
        <v>40.31</v>
      </c>
      <c r="L9">
        <f t="shared" si="0"/>
        <v>517.31399999999996</v>
      </c>
      <c r="M9">
        <v>535.24</v>
      </c>
    </row>
    <row r="10" spans="1:23" x14ac:dyDescent="0.3">
      <c r="A10" s="2">
        <v>41117</v>
      </c>
      <c r="B10" s="3">
        <v>0.44415509259259256</v>
      </c>
      <c r="C10">
        <v>374</v>
      </c>
      <c r="D10">
        <v>77.66</v>
      </c>
      <c r="E10">
        <v>21.164000000000001</v>
      </c>
      <c r="F10">
        <v>29.49</v>
      </c>
      <c r="G10">
        <v>2.681</v>
      </c>
      <c r="H10">
        <v>10.46</v>
      </c>
      <c r="I10">
        <v>8789</v>
      </c>
      <c r="J10">
        <v>108.6991</v>
      </c>
      <c r="K10">
        <v>36.26</v>
      </c>
      <c r="L10">
        <f t="shared" si="0"/>
        <v>514.07600000000002</v>
      </c>
      <c r="M10">
        <v>535.24</v>
      </c>
    </row>
    <row r="11" spans="1:23" x14ac:dyDescent="0.3">
      <c r="A11" s="2">
        <v>41117</v>
      </c>
      <c r="B11" s="3">
        <v>0.44475694444444441</v>
      </c>
      <c r="C11">
        <v>426</v>
      </c>
      <c r="D11">
        <v>73.62</v>
      </c>
      <c r="E11">
        <v>24.177</v>
      </c>
      <c r="F11">
        <v>29.49</v>
      </c>
      <c r="G11">
        <v>2.681</v>
      </c>
      <c r="H11">
        <v>10.52</v>
      </c>
      <c r="I11">
        <v>8589</v>
      </c>
      <c r="J11">
        <v>101.8669</v>
      </c>
      <c r="K11">
        <v>31.88</v>
      </c>
      <c r="L11">
        <f t="shared" si="0"/>
        <v>511.06299999999999</v>
      </c>
      <c r="M11">
        <v>535.24</v>
      </c>
    </row>
    <row r="12" spans="1:23" x14ac:dyDescent="0.3">
      <c r="A12" s="2">
        <v>41117</v>
      </c>
      <c r="B12" s="3">
        <v>0.44513888888888892</v>
      </c>
      <c r="C12">
        <v>459</v>
      </c>
      <c r="D12">
        <v>70.69</v>
      </c>
      <c r="E12">
        <v>27.058</v>
      </c>
      <c r="F12">
        <v>29.49</v>
      </c>
      <c r="G12">
        <v>2.681</v>
      </c>
      <c r="H12">
        <v>10.57</v>
      </c>
      <c r="I12">
        <v>8189</v>
      </c>
      <c r="J12">
        <v>94.147800000000004</v>
      </c>
      <c r="K12">
        <v>29.05</v>
      </c>
      <c r="L12">
        <f t="shared" si="0"/>
        <v>508.18200000000002</v>
      </c>
      <c r="M12">
        <v>535.24</v>
      </c>
    </row>
    <row r="13" spans="1:23" x14ac:dyDescent="0.3">
      <c r="A13" s="2">
        <v>41117</v>
      </c>
      <c r="B13" s="3">
        <v>0.44582175925925926</v>
      </c>
      <c r="C13">
        <v>518</v>
      </c>
      <c r="D13">
        <v>68.69</v>
      </c>
      <c r="E13">
        <v>29.675000000000001</v>
      </c>
      <c r="F13">
        <v>29.49</v>
      </c>
      <c r="G13">
        <v>2.681</v>
      </c>
      <c r="H13">
        <v>10.62</v>
      </c>
      <c r="I13">
        <v>7981</v>
      </c>
      <c r="J13">
        <v>89.7637</v>
      </c>
      <c r="K13">
        <v>27.45</v>
      </c>
      <c r="L13">
        <f t="shared" si="0"/>
        <v>505.565</v>
      </c>
      <c r="M13">
        <v>535.24</v>
      </c>
    </row>
    <row r="14" spans="1:23" x14ac:dyDescent="0.3">
      <c r="A14" s="2">
        <v>41117</v>
      </c>
      <c r="B14" s="3">
        <v>0.44695601851851857</v>
      </c>
      <c r="C14">
        <v>616</v>
      </c>
      <c r="D14">
        <v>66.09</v>
      </c>
      <c r="E14">
        <v>40.082000000000001</v>
      </c>
      <c r="F14">
        <v>29.49</v>
      </c>
      <c r="G14">
        <v>2.681</v>
      </c>
      <c r="H14">
        <v>10.49</v>
      </c>
      <c r="I14">
        <v>7641</v>
      </c>
      <c r="J14">
        <v>83.496899999999997</v>
      </c>
      <c r="K14">
        <v>25.31</v>
      </c>
      <c r="L14">
        <f t="shared" si="0"/>
        <v>495.15800000000002</v>
      </c>
      <c r="M14">
        <v>535.24</v>
      </c>
    </row>
    <row r="15" spans="1:23" x14ac:dyDescent="0.3">
      <c r="A15" s="2">
        <v>41117</v>
      </c>
      <c r="B15" s="3">
        <v>0.44802083333333331</v>
      </c>
      <c r="C15">
        <v>708</v>
      </c>
      <c r="D15">
        <v>64.33</v>
      </c>
      <c r="E15">
        <v>50.091999999999999</v>
      </c>
      <c r="F15">
        <v>29.49</v>
      </c>
      <c r="G15">
        <v>2.681</v>
      </c>
      <c r="H15">
        <v>10.199999999999999</v>
      </c>
      <c r="I15">
        <v>7307</v>
      </c>
      <c r="J15">
        <v>78.266400000000004</v>
      </c>
      <c r="K15">
        <v>24.02</v>
      </c>
      <c r="L15">
        <f t="shared" si="0"/>
        <v>485.14800000000002</v>
      </c>
      <c r="M15">
        <v>535.24</v>
      </c>
    </row>
    <row r="16" spans="1:23" x14ac:dyDescent="0.3">
      <c r="A16" s="2">
        <v>41117</v>
      </c>
      <c r="B16" s="3">
        <v>0.44870370370370366</v>
      </c>
      <c r="C16">
        <v>767</v>
      </c>
      <c r="D16">
        <v>62.7</v>
      </c>
      <c r="E16">
        <v>59.94</v>
      </c>
      <c r="F16">
        <v>29.49</v>
      </c>
      <c r="G16">
        <v>2.681</v>
      </c>
      <c r="H16">
        <v>9.92</v>
      </c>
      <c r="I16">
        <v>6959</v>
      </c>
      <c r="J16">
        <v>73.167400000000001</v>
      </c>
      <c r="K16">
        <v>23.21</v>
      </c>
      <c r="L16">
        <f t="shared" si="0"/>
        <v>475.3</v>
      </c>
      <c r="M16">
        <v>535.24</v>
      </c>
    </row>
    <row r="17" spans="1:13" x14ac:dyDescent="0.3">
      <c r="A17" s="2">
        <v>41117</v>
      </c>
      <c r="B17" s="3">
        <v>0.44968750000000002</v>
      </c>
      <c r="C17">
        <v>852</v>
      </c>
      <c r="D17">
        <v>60.12</v>
      </c>
      <c r="E17">
        <v>69.930000000000007</v>
      </c>
      <c r="F17">
        <v>29.49</v>
      </c>
      <c r="G17">
        <v>2.6549999999999998</v>
      </c>
      <c r="H17">
        <v>9.5299999999999994</v>
      </c>
      <c r="I17">
        <v>7067</v>
      </c>
      <c r="J17">
        <v>72.086100000000002</v>
      </c>
      <c r="K17">
        <v>21.35</v>
      </c>
      <c r="L17">
        <f t="shared" si="0"/>
        <v>465.31</v>
      </c>
      <c r="M17">
        <v>535.24</v>
      </c>
    </row>
    <row r="18" spans="1:13" x14ac:dyDescent="0.3">
      <c r="A18" s="2">
        <v>41117</v>
      </c>
      <c r="B18" s="3">
        <v>0.45021990740740742</v>
      </c>
      <c r="C18">
        <v>898</v>
      </c>
      <c r="D18">
        <v>57.82</v>
      </c>
      <c r="E18">
        <v>80.278000000000006</v>
      </c>
      <c r="F18">
        <v>29.49</v>
      </c>
      <c r="G18">
        <v>2.6549999999999998</v>
      </c>
      <c r="H18">
        <v>9.2200000000000006</v>
      </c>
      <c r="I18">
        <v>7186</v>
      </c>
      <c r="J18">
        <v>71.297300000000007</v>
      </c>
      <c r="K18">
        <v>21.27</v>
      </c>
      <c r="L18">
        <f t="shared" si="0"/>
        <v>454.96199999999999</v>
      </c>
      <c r="M18">
        <v>535.24</v>
      </c>
    </row>
    <row r="19" spans="1:13" x14ac:dyDescent="0.3">
      <c r="A19" s="2">
        <v>41117</v>
      </c>
      <c r="B19" s="3">
        <v>0.45113425925925926</v>
      </c>
      <c r="C19">
        <v>977</v>
      </c>
      <c r="D19">
        <v>56.03</v>
      </c>
      <c r="E19">
        <v>90.058000000000007</v>
      </c>
      <c r="F19">
        <v>29.49</v>
      </c>
      <c r="G19">
        <v>2.681</v>
      </c>
      <c r="H19">
        <v>8.7799999999999994</v>
      </c>
      <c r="I19">
        <v>6612</v>
      </c>
      <c r="J19">
        <v>64.178700000000006</v>
      </c>
      <c r="K19">
        <v>23.34</v>
      </c>
      <c r="L19">
        <f t="shared" si="0"/>
        <v>445.18200000000002</v>
      </c>
      <c r="M19">
        <v>535.24</v>
      </c>
    </row>
    <row r="20" spans="1:13" x14ac:dyDescent="0.3">
      <c r="A20" s="2">
        <v>41117</v>
      </c>
      <c r="B20" s="3">
        <v>0.45219907407407406</v>
      </c>
      <c r="C20">
        <v>1069</v>
      </c>
      <c r="D20">
        <v>54.86</v>
      </c>
      <c r="E20">
        <v>100.157</v>
      </c>
      <c r="F20">
        <v>29.49</v>
      </c>
      <c r="G20">
        <v>2.681</v>
      </c>
      <c r="H20">
        <v>8.44</v>
      </c>
      <c r="I20">
        <v>5761</v>
      </c>
      <c r="J20">
        <v>55.115299999999998</v>
      </c>
      <c r="K20">
        <v>25.93</v>
      </c>
      <c r="L20">
        <f t="shared" si="0"/>
        <v>435.08300000000003</v>
      </c>
      <c r="M20">
        <v>535.24</v>
      </c>
    </row>
    <row r="21" spans="1:13" x14ac:dyDescent="0.3">
      <c r="A21" s="2">
        <v>41117</v>
      </c>
      <c r="B21" s="3">
        <v>0.45273148148148151</v>
      </c>
      <c r="C21">
        <v>1115</v>
      </c>
      <c r="D21">
        <v>54.18</v>
      </c>
      <c r="E21">
        <v>109.735</v>
      </c>
      <c r="F21">
        <v>29.49</v>
      </c>
      <c r="G21">
        <v>2.6549999999999998</v>
      </c>
      <c r="H21">
        <v>8.23</v>
      </c>
      <c r="I21">
        <v>5719</v>
      </c>
      <c r="J21">
        <v>54.248699999999999</v>
      </c>
      <c r="K21">
        <v>27.6</v>
      </c>
      <c r="L21">
        <f t="shared" si="0"/>
        <v>425.505</v>
      </c>
      <c r="M21">
        <v>535.24</v>
      </c>
    </row>
    <row r="22" spans="1:13" x14ac:dyDescent="0.3">
      <c r="A22" s="2">
        <v>41117</v>
      </c>
      <c r="B22" s="3">
        <v>0.45325231481481482</v>
      </c>
      <c r="C22">
        <v>1160</v>
      </c>
      <c r="D22">
        <v>53.7</v>
      </c>
      <c r="E22">
        <v>120.261</v>
      </c>
      <c r="F22">
        <v>29.49</v>
      </c>
      <c r="G22">
        <v>2.6549999999999998</v>
      </c>
      <c r="H22">
        <v>8.06</v>
      </c>
      <c r="I22">
        <v>5654</v>
      </c>
      <c r="J22">
        <v>53.310899999999997</v>
      </c>
      <c r="K22">
        <v>29.21</v>
      </c>
      <c r="L22">
        <f t="shared" si="0"/>
        <v>414.97900000000004</v>
      </c>
      <c r="M22">
        <v>535.24</v>
      </c>
    </row>
    <row r="23" spans="1:13" x14ac:dyDescent="0.3">
      <c r="A23" s="2">
        <v>41117</v>
      </c>
      <c r="B23" s="3">
        <v>0.45378472222222221</v>
      </c>
      <c r="C23">
        <v>1206</v>
      </c>
      <c r="D23">
        <v>53.41</v>
      </c>
      <c r="E23">
        <v>129.75399999999999</v>
      </c>
      <c r="F23">
        <v>29.49</v>
      </c>
      <c r="G23">
        <v>2.681</v>
      </c>
      <c r="H23">
        <v>7.85</v>
      </c>
      <c r="I23">
        <v>5559</v>
      </c>
      <c r="J23">
        <v>52.227200000000003</v>
      </c>
      <c r="K23">
        <v>30.12</v>
      </c>
      <c r="L23">
        <f t="shared" si="0"/>
        <v>405.48599999999999</v>
      </c>
      <c r="M23">
        <v>535.24</v>
      </c>
    </row>
    <row r="24" spans="1:13" x14ac:dyDescent="0.3">
      <c r="A24" s="2">
        <v>41117</v>
      </c>
      <c r="B24" s="3">
        <v>0.45439814814814811</v>
      </c>
      <c r="C24">
        <v>1259</v>
      </c>
      <c r="D24">
        <v>52.94</v>
      </c>
      <c r="E24">
        <v>139.82400000000001</v>
      </c>
      <c r="F24">
        <v>29.49</v>
      </c>
      <c r="G24">
        <v>2.6549999999999998</v>
      </c>
      <c r="H24">
        <v>7.74</v>
      </c>
      <c r="I24">
        <v>4830</v>
      </c>
      <c r="J24">
        <v>45.104300000000002</v>
      </c>
      <c r="K24">
        <v>31.27</v>
      </c>
      <c r="L24">
        <f t="shared" si="0"/>
        <v>395.416</v>
      </c>
      <c r="M24">
        <v>535.24</v>
      </c>
    </row>
    <row r="25" spans="1:13" x14ac:dyDescent="0.3">
      <c r="A25" s="2">
        <v>41117</v>
      </c>
      <c r="B25" s="3">
        <v>0.45500000000000002</v>
      </c>
      <c r="C25">
        <v>1311</v>
      </c>
      <c r="D25">
        <v>52.25</v>
      </c>
      <c r="E25">
        <v>149.87200000000001</v>
      </c>
      <c r="F25">
        <v>29.49</v>
      </c>
      <c r="G25">
        <v>2.6549999999999998</v>
      </c>
      <c r="H25">
        <v>7.97</v>
      </c>
      <c r="I25">
        <v>4049</v>
      </c>
      <c r="J25">
        <v>37.475999999999999</v>
      </c>
      <c r="K25">
        <v>33.130000000000003</v>
      </c>
      <c r="L25">
        <f t="shared" si="0"/>
        <v>385.36799999999999</v>
      </c>
      <c r="M25">
        <v>535.24</v>
      </c>
    </row>
    <row r="26" spans="1:13" x14ac:dyDescent="0.3">
      <c r="A26" s="2">
        <v>41117</v>
      </c>
      <c r="B26" s="3">
        <v>0.45553240740740741</v>
      </c>
      <c r="C26">
        <v>1357</v>
      </c>
      <c r="D26">
        <v>51.59</v>
      </c>
      <c r="E26">
        <v>160.04400000000001</v>
      </c>
      <c r="F26">
        <v>29.49</v>
      </c>
      <c r="G26">
        <v>2.6549999999999998</v>
      </c>
      <c r="H26">
        <v>8.8800000000000008</v>
      </c>
      <c r="I26">
        <v>3162</v>
      </c>
      <c r="J26">
        <v>29.026299999999999</v>
      </c>
      <c r="K26">
        <v>35.15</v>
      </c>
      <c r="L26">
        <f t="shared" si="0"/>
        <v>375.19600000000003</v>
      </c>
      <c r="M26">
        <v>535.24</v>
      </c>
    </row>
    <row r="27" spans="1:13" x14ac:dyDescent="0.3">
      <c r="A27" s="2">
        <v>41117</v>
      </c>
      <c r="B27" s="3">
        <v>0.45606481481481481</v>
      </c>
      <c r="C27">
        <v>1403</v>
      </c>
      <c r="D27">
        <v>51.34</v>
      </c>
      <c r="E27">
        <v>168.386</v>
      </c>
      <c r="F27">
        <v>29.49</v>
      </c>
      <c r="G27">
        <v>2.6549999999999998</v>
      </c>
      <c r="H27">
        <v>9.89</v>
      </c>
      <c r="I27">
        <v>1079</v>
      </c>
      <c r="J27">
        <v>9.8759999999999994</v>
      </c>
      <c r="K27">
        <v>36.68</v>
      </c>
      <c r="L27">
        <f t="shared" si="0"/>
        <v>366.85400000000004</v>
      </c>
      <c r="M27">
        <v>535.24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2BE0-97DD-4D93-889A-C3D7DA2D7631}">
  <sheetPr codeName="Sheet95"/>
  <dimension ref="A1:W3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0.53229166666666672</v>
      </c>
      <c r="C2">
        <v>18</v>
      </c>
      <c r="D2">
        <v>62.48</v>
      </c>
      <c r="E2">
        <v>0.438</v>
      </c>
      <c r="F2">
        <v>29.49</v>
      </c>
      <c r="G2">
        <v>2.7589999999999999</v>
      </c>
      <c r="H2">
        <v>8.0500000000000007</v>
      </c>
      <c r="I2">
        <v>9407</v>
      </c>
      <c r="J2">
        <v>98.647800000000004</v>
      </c>
      <c r="K2">
        <v>29.07</v>
      </c>
      <c r="L2">
        <f>515.47-E2</f>
        <v>515.03200000000004</v>
      </c>
      <c r="M2">
        <v>515.47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0.53265046296296303</v>
      </c>
      <c r="C3">
        <v>49</v>
      </c>
      <c r="D3">
        <v>62.4</v>
      </c>
      <c r="E3">
        <v>3.0819999999999999</v>
      </c>
      <c r="F3">
        <v>29.49</v>
      </c>
      <c r="G3">
        <v>2.7589999999999999</v>
      </c>
      <c r="H3">
        <v>8.16</v>
      </c>
      <c r="I3">
        <v>8992</v>
      </c>
      <c r="J3">
        <v>94.210999999999999</v>
      </c>
      <c r="K3">
        <v>29.07</v>
      </c>
      <c r="L3">
        <f t="shared" ref="L3:L31" si="0">515.47-E3</f>
        <v>512.38800000000003</v>
      </c>
      <c r="M3">
        <v>515.47</v>
      </c>
    </row>
    <row r="4" spans="1:23" x14ac:dyDescent="0.3">
      <c r="A4" s="2">
        <v>41240</v>
      </c>
      <c r="B4" s="3">
        <v>0.53284722222222225</v>
      </c>
      <c r="C4">
        <v>66</v>
      </c>
      <c r="D4">
        <v>62.29</v>
      </c>
      <c r="E4">
        <v>6.0540000000000003</v>
      </c>
      <c r="F4">
        <v>29.49</v>
      </c>
      <c r="G4">
        <v>2.7850000000000001</v>
      </c>
      <c r="H4">
        <v>8.15</v>
      </c>
      <c r="I4">
        <v>8866</v>
      </c>
      <c r="J4">
        <v>92.772099999999995</v>
      </c>
      <c r="K4">
        <v>29.01</v>
      </c>
      <c r="L4">
        <f t="shared" si="0"/>
        <v>509.41600000000005</v>
      </c>
      <c r="M4">
        <v>515.47</v>
      </c>
    </row>
    <row r="5" spans="1:23" x14ac:dyDescent="0.3">
      <c r="A5" s="2">
        <v>41240</v>
      </c>
      <c r="B5" s="3">
        <v>0.53310185185185188</v>
      </c>
      <c r="C5">
        <v>88</v>
      </c>
      <c r="D5">
        <v>62.25</v>
      </c>
      <c r="E5">
        <v>9.0020000000000007</v>
      </c>
      <c r="F5">
        <v>29.49</v>
      </c>
      <c r="G5">
        <v>2.7589999999999999</v>
      </c>
      <c r="H5">
        <v>8.1300000000000008</v>
      </c>
      <c r="I5">
        <v>8751</v>
      </c>
      <c r="J5">
        <v>91.525800000000004</v>
      </c>
      <c r="K5">
        <v>28.99</v>
      </c>
      <c r="L5">
        <f t="shared" si="0"/>
        <v>506.46800000000002</v>
      </c>
      <c r="M5">
        <v>515.47</v>
      </c>
    </row>
    <row r="6" spans="1:23" x14ac:dyDescent="0.3">
      <c r="A6" s="2">
        <v>41240</v>
      </c>
      <c r="B6" s="3">
        <v>0.53326388888888887</v>
      </c>
      <c r="C6">
        <v>102</v>
      </c>
      <c r="D6">
        <v>62.22</v>
      </c>
      <c r="E6">
        <v>11.920999999999999</v>
      </c>
      <c r="F6">
        <v>29.49</v>
      </c>
      <c r="G6">
        <v>2.7589999999999999</v>
      </c>
      <c r="H6">
        <v>8.18</v>
      </c>
      <c r="I6">
        <v>8685</v>
      </c>
      <c r="J6">
        <v>90.804500000000004</v>
      </c>
      <c r="K6">
        <v>28.95</v>
      </c>
      <c r="L6">
        <f t="shared" si="0"/>
        <v>503.54900000000004</v>
      </c>
      <c r="M6">
        <v>515.47</v>
      </c>
    </row>
    <row r="7" spans="1:23" x14ac:dyDescent="0.3">
      <c r="A7" s="2">
        <v>41240</v>
      </c>
      <c r="B7" s="3">
        <v>0.53356481481481477</v>
      </c>
      <c r="C7">
        <v>128</v>
      </c>
      <c r="D7">
        <v>62.21</v>
      </c>
      <c r="E7">
        <v>15.087</v>
      </c>
      <c r="F7">
        <v>29.49</v>
      </c>
      <c r="G7">
        <v>2.7589999999999999</v>
      </c>
      <c r="H7">
        <v>8.1</v>
      </c>
      <c r="I7">
        <v>8579</v>
      </c>
      <c r="J7">
        <v>89.683300000000003</v>
      </c>
      <c r="K7">
        <v>28.99</v>
      </c>
      <c r="L7">
        <f t="shared" si="0"/>
        <v>500.38300000000004</v>
      </c>
      <c r="M7">
        <v>515.47</v>
      </c>
    </row>
    <row r="8" spans="1:23" x14ac:dyDescent="0.3">
      <c r="A8" s="2">
        <v>41240</v>
      </c>
      <c r="B8" s="3">
        <v>0.53386574074074067</v>
      </c>
      <c r="C8">
        <v>154</v>
      </c>
      <c r="D8">
        <v>62.19</v>
      </c>
      <c r="E8">
        <v>18.064</v>
      </c>
      <c r="F8">
        <v>29.49</v>
      </c>
      <c r="G8">
        <v>2.7589999999999999</v>
      </c>
      <c r="H8">
        <v>8.07</v>
      </c>
      <c r="I8">
        <v>8505</v>
      </c>
      <c r="J8">
        <v>88.894000000000005</v>
      </c>
      <c r="K8">
        <v>28.97</v>
      </c>
      <c r="L8">
        <f t="shared" si="0"/>
        <v>497.40600000000001</v>
      </c>
      <c r="M8">
        <v>515.47</v>
      </c>
    </row>
    <row r="9" spans="1:23" x14ac:dyDescent="0.3">
      <c r="A9" s="2">
        <v>41240</v>
      </c>
      <c r="B9" s="3">
        <v>0.53412037037037041</v>
      </c>
      <c r="C9">
        <v>176</v>
      </c>
      <c r="D9">
        <v>62.19</v>
      </c>
      <c r="E9">
        <v>20.913</v>
      </c>
      <c r="F9">
        <v>29.49</v>
      </c>
      <c r="G9">
        <v>2.7589999999999999</v>
      </c>
      <c r="H9">
        <v>8.02</v>
      </c>
      <c r="I9">
        <v>8466</v>
      </c>
      <c r="J9">
        <v>88.487700000000004</v>
      </c>
      <c r="K9">
        <v>28.96</v>
      </c>
      <c r="L9">
        <f t="shared" si="0"/>
        <v>494.55700000000002</v>
      </c>
      <c r="M9">
        <v>515.47</v>
      </c>
    </row>
    <row r="10" spans="1:23" x14ac:dyDescent="0.3">
      <c r="A10" s="2">
        <v>41240</v>
      </c>
      <c r="B10" s="3">
        <v>0.53443287037037035</v>
      </c>
      <c r="C10">
        <v>203</v>
      </c>
      <c r="D10">
        <v>62.18</v>
      </c>
      <c r="E10">
        <v>24.113</v>
      </c>
      <c r="F10">
        <v>29.49</v>
      </c>
      <c r="G10">
        <v>2.7589999999999999</v>
      </c>
      <c r="H10">
        <v>7.99</v>
      </c>
      <c r="I10">
        <v>8431</v>
      </c>
      <c r="J10">
        <v>88.107500000000002</v>
      </c>
      <c r="K10">
        <v>28.98</v>
      </c>
      <c r="L10">
        <f t="shared" si="0"/>
        <v>491.35700000000003</v>
      </c>
      <c r="M10">
        <v>515.47</v>
      </c>
    </row>
    <row r="11" spans="1:23" x14ac:dyDescent="0.3">
      <c r="A11" s="2">
        <v>41240</v>
      </c>
      <c r="B11" s="3">
        <v>0.53473379629629625</v>
      </c>
      <c r="C11">
        <v>229</v>
      </c>
      <c r="D11">
        <v>62.18</v>
      </c>
      <c r="E11">
        <v>26.864999999999998</v>
      </c>
      <c r="F11">
        <v>29.49</v>
      </c>
      <c r="G11">
        <v>2.7330000000000001</v>
      </c>
      <c r="H11">
        <v>7.9399999999999995</v>
      </c>
      <c r="I11">
        <v>8400</v>
      </c>
      <c r="J11">
        <v>87.783699999999996</v>
      </c>
      <c r="K11">
        <v>28.97</v>
      </c>
      <c r="L11">
        <f t="shared" si="0"/>
        <v>488.60500000000002</v>
      </c>
      <c r="M11">
        <v>515.47</v>
      </c>
    </row>
    <row r="12" spans="1:23" x14ac:dyDescent="0.3">
      <c r="A12" s="2">
        <v>41240</v>
      </c>
      <c r="B12" s="3">
        <v>0.53509259259259256</v>
      </c>
      <c r="C12">
        <v>260</v>
      </c>
      <c r="D12">
        <v>62.16</v>
      </c>
      <c r="E12">
        <v>30.102</v>
      </c>
      <c r="F12">
        <v>29.49</v>
      </c>
      <c r="G12">
        <v>2.7589999999999999</v>
      </c>
      <c r="H12">
        <v>7.92</v>
      </c>
      <c r="I12">
        <v>8379</v>
      </c>
      <c r="J12">
        <v>87.545599999999993</v>
      </c>
      <c r="K12">
        <v>28.99</v>
      </c>
      <c r="L12">
        <f t="shared" si="0"/>
        <v>485.36800000000005</v>
      </c>
      <c r="M12">
        <v>515.47</v>
      </c>
    </row>
    <row r="13" spans="1:23" x14ac:dyDescent="0.3">
      <c r="A13" s="2">
        <v>41240</v>
      </c>
      <c r="B13" s="3">
        <v>0.53533564814814816</v>
      </c>
      <c r="C13">
        <v>281</v>
      </c>
      <c r="D13">
        <v>62.16</v>
      </c>
      <c r="E13">
        <v>33.139000000000003</v>
      </c>
      <c r="F13">
        <v>29.49</v>
      </c>
      <c r="G13">
        <v>2.7589999999999999</v>
      </c>
      <c r="H13">
        <v>7.8900000000000006</v>
      </c>
      <c r="I13">
        <v>8372</v>
      </c>
      <c r="J13">
        <v>87.476500000000001</v>
      </c>
      <c r="K13">
        <v>28.97</v>
      </c>
      <c r="L13">
        <f t="shared" si="0"/>
        <v>482.33100000000002</v>
      </c>
      <c r="M13">
        <v>515.47</v>
      </c>
    </row>
    <row r="14" spans="1:23" x14ac:dyDescent="0.3">
      <c r="A14" s="2">
        <v>41240</v>
      </c>
      <c r="B14" s="3">
        <v>0.53543981481481484</v>
      </c>
      <c r="C14">
        <v>290</v>
      </c>
      <c r="D14">
        <v>62.16</v>
      </c>
      <c r="E14">
        <v>35.877000000000002</v>
      </c>
      <c r="F14">
        <v>29.49</v>
      </c>
      <c r="G14">
        <v>2.7589999999999999</v>
      </c>
      <c r="H14">
        <v>7.8699999999999992</v>
      </c>
      <c r="I14">
        <v>8368</v>
      </c>
      <c r="J14">
        <v>87.428799999999995</v>
      </c>
      <c r="K14">
        <v>29</v>
      </c>
      <c r="L14">
        <f t="shared" si="0"/>
        <v>479.59300000000002</v>
      </c>
      <c r="M14">
        <v>515.47</v>
      </c>
    </row>
    <row r="15" spans="1:23" x14ac:dyDescent="0.3">
      <c r="A15" s="2">
        <v>41240</v>
      </c>
      <c r="B15" s="3">
        <v>0.53564814814814821</v>
      </c>
      <c r="C15">
        <v>308</v>
      </c>
      <c r="D15">
        <v>62.15</v>
      </c>
      <c r="E15">
        <v>38.999000000000002</v>
      </c>
      <c r="F15">
        <v>29.49</v>
      </c>
      <c r="G15">
        <v>2.7589999999999999</v>
      </c>
      <c r="H15">
        <v>7.84</v>
      </c>
      <c r="I15">
        <v>8372</v>
      </c>
      <c r="J15">
        <v>87.456299999999999</v>
      </c>
      <c r="K15">
        <v>28.98</v>
      </c>
      <c r="L15">
        <f t="shared" si="0"/>
        <v>476.471</v>
      </c>
      <c r="M15">
        <v>515.47</v>
      </c>
    </row>
    <row r="16" spans="1:23" x14ac:dyDescent="0.3">
      <c r="A16" s="2">
        <v>41240</v>
      </c>
      <c r="B16" s="3">
        <v>0.53686342592592595</v>
      </c>
      <c r="C16">
        <v>413</v>
      </c>
      <c r="D16">
        <v>62.14</v>
      </c>
      <c r="E16">
        <v>42.17</v>
      </c>
      <c r="F16">
        <v>29.49</v>
      </c>
      <c r="G16">
        <v>2.7330000000000001</v>
      </c>
      <c r="H16">
        <v>7.8000000000000007</v>
      </c>
      <c r="I16">
        <v>8393</v>
      </c>
      <c r="J16">
        <v>87.675700000000006</v>
      </c>
      <c r="K16">
        <v>28.98</v>
      </c>
      <c r="L16">
        <f t="shared" si="0"/>
        <v>473.3</v>
      </c>
      <c r="M16">
        <v>515.47</v>
      </c>
    </row>
    <row r="17" spans="1:13" x14ac:dyDescent="0.3">
      <c r="A17" s="2">
        <v>41240</v>
      </c>
      <c r="B17" s="3">
        <v>0.5370138888888889</v>
      </c>
      <c r="C17">
        <v>426</v>
      </c>
      <c r="D17">
        <v>62.14</v>
      </c>
      <c r="E17">
        <v>44.991999999999997</v>
      </c>
      <c r="F17">
        <v>29.49</v>
      </c>
      <c r="G17">
        <v>2.7330000000000001</v>
      </c>
      <c r="H17">
        <v>7.77</v>
      </c>
      <c r="I17">
        <v>8392</v>
      </c>
      <c r="J17">
        <v>87.655900000000003</v>
      </c>
      <c r="K17">
        <v>28.96</v>
      </c>
      <c r="L17">
        <f t="shared" si="0"/>
        <v>470.47800000000001</v>
      </c>
      <c r="M17">
        <v>515.47</v>
      </c>
    </row>
    <row r="18" spans="1:13" x14ac:dyDescent="0.3">
      <c r="A18" s="2">
        <v>41240</v>
      </c>
      <c r="B18" s="3">
        <v>0.53722222222222216</v>
      </c>
      <c r="C18">
        <v>444</v>
      </c>
      <c r="D18">
        <v>62.13</v>
      </c>
      <c r="E18">
        <v>48.03</v>
      </c>
      <c r="F18">
        <v>29.49</v>
      </c>
      <c r="G18">
        <v>2.7589999999999999</v>
      </c>
      <c r="H18">
        <v>7.73</v>
      </c>
      <c r="I18">
        <v>8398</v>
      </c>
      <c r="J18">
        <v>87.715100000000007</v>
      </c>
      <c r="K18">
        <v>28.95</v>
      </c>
      <c r="L18">
        <f t="shared" si="0"/>
        <v>467.44000000000005</v>
      </c>
      <c r="M18">
        <v>515.47</v>
      </c>
    </row>
    <row r="19" spans="1:13" x14ac:dyDescent="0.3">
      <c r="A19" s="2">
        <v>41240</v>
      </c>
      <c r="B19" s="3">
        <v>0.53758101851851847</v>
      </c>
      <c r="C19">
        <v>475</v>
      </c>
      <c r="D19">
        <v>62.13</v>
      </c>
      <c r="E19">
        <v>50.969000000000001</v>
      </c>
      <c r="F19">
        <v>29.49</v>
      </c>
      <c r="G19">
        <v>2.7330000000000001</v>
      </c>
      <c r="H19">
        <v>7.68</v>
      </c>
      <c r="I19">
        <v>8409</v>
      </c>
      <c r="J19">
        <v>87.829899999999995</v>
      </c>
      <c r="K19">
        <v>28.95</v>
      </c>
      <c r="L19">
        <f t="shared" si="0"/>
        <v>464.50100000000003</v>
      </c>
      <c r="M19">
        <v>515.47</v>
      </c>
    </row>
    <row r="20" spans="1:13" x14ac:dyDescent="0.3">
      <c r="A20" s="2">
        <v>41240</v>
      </c>
      <c r="B20" s="3">
        <v>0.53966435185185191</v>
      </c>
      <c r="C20">
        <v>655</v>
      </c>
      <c r="D20">
        <v>62.1</v>
      </c>
      <c r="E20">
        <v>61.006</v>
      </c>
      <c r="F20">
        <v>29.49</v>
      </c>
      <c r="G20">
        <v>2.7589999999999999</v>
      </c>
      <c r="H20">
        <v>7.4499999999999993</v>
      </c>
      <c r="I20">
        <v>8415</v>
      </c>
      <c r="J20">
        <v>87.860900000000001</v>
      </c>
      <c r="K20">
        <v>28.92</v>
      </c>
      <c r="L20">
        <f t="shared" si="0"/>
        <v>454.46400000000006</v>
      </c>
      <c r="M20">
        <v>515.47</v>
      </c>
    </row>
    <row r="21" spans="1:13" x14ac:dyDescent="0.3">
      <c r="A21" s="2">
        <v>41240</v>
      </c>
      <c r="B21" s="3">
        <v>0.54047453703703707</v>
      </c>
      <c r="C21">
        <v>725</v>
      </c>
      <c r="D21">
        <v>62.09</v>
      </c>
      <c r="E21">
        <v>70.772999999999996</v>
      </c>
      <c r="F21">
        <v>29.49</v>
      </c>
      <c r="G21">
        <v>2.7330000000000001</v>
      </c>
      <c r="H21">
        <v>7.15</v>
      </c>
      <c r="I21">
        <v>8414</v>
      </c>
      <c r="J21">
        <v>87.8386</v>
      </c>
      <c r="K21">
        <v>28.93</v>
      </c>
      <c r="L21">
        <f t="shared" si="0"/>
        <v>444.697</v>
      </c>
      <c r="M21">
        <v>515.47</v>
      </c>
    </row>
    <row r="22" spans="1:13" x14ac:dyDescent="0.3">
      <c r="A22" s="2">
        <v>41240</v>
      </c>
      <c r="B22" s="3">
        <v>0.54098379629629634</v>
      </c>
      <c r="C22">
        <v>769</v>
      </c>
      <c r="D22">
        <v>62.07</v>
      </c>
      <c r="E22">
        <v>80.171999999999997</v>
      </c>
      <c r="F22">
        <v>29.49</v>
      </c>
      <c r="G22">
        <v>2.7330000000000001</v>
      </c>
      <c r="H22">
        <v>6.96</v>
      </c>
      <c r="I22">
        <v>8406</v>
      </c>
      <c r="J22">
        <v>87.729100000000003</v>
      </c>
      <c r="K22">
        <v>28.93</v>
      </c>
      <c r="L22">
        <f t="shared" si="0"/>
        <v>435.298</v>
      </c>
      <c r="M22">
        <v>515.47</v>
      </c>
    </row>
    <row r="23" spans="1:13" x14ac:dyDescent="0.3">
      <c r="A23" s="2">
        <v>41240</v>
      </c>
      <c r="B23" s="3">
        <v>0.54188657407407403</v>
      </c>
      <c r="C23">
        <v>847</v>
      </c>
      <c r="D23">
        <v>61.86</v>
      </c>
      <c r="E23">
        <v>90.912999999999997</v>
      </c>
      <c r="F23">
        <v>29.49</v>
      </c>
      <c r="G23">
        <v>2.7589999999999999</v>
      </c>
      <c r="H23">
        <v>6.55</v>
      </c>
      <c r="I23">
        <v>8337</v>
      </c>
      <c r="J23">
        <v>86.798199999999994</v>
      </c>
      <c r="K23">
        <v>29.35</v>
      </c>
      <c r="L23">
        <f t="shared" si="0"/>
        <v>424.55700000000002</v>
      </c>
      <c r="M23">
        <v>515.47</v>
      </c>
    </row>
    <row r="24" spans="1:13" x14ac:dyDescent="0.3">
      <c r="A24" s="2">
        <v>41240</v>
      </c>
      <c r="B24" s="3">
        <v>0.54230324074074077</v>
      </c>
      <c r="C24">
        <v>883</v>
      </c>
      <c r="D24">
        <v>61.78</v>
      </c>
      <c r="E24">
        <v>101.114</v>
      </c>
      <c r="F24">
        <v>29.49</v>
      </c>
      <c r="G24">
        <v>2.7589999999999999</v>
      </c>
      <c r="H24">
        <v>6.2799999999999994</v>
      </c>
      <c r="I24">
        <v>8234</v>
      </c>
      <c r="J24">
        <v>85.641900000000007</v>
      </c>
      <c r="K24">
        <v>29.64</v>
      </c>
      <c r="L24">
        <f t="shared" si="0"/>
        <v>414.35599999999999</v>
      </c>
      <c r="M24">
        <v>515.47</v>
      </c>
    </row>
    <row r="25" spans="1:13" x14ac:dyDescent="0.3">
      <c r="A25" s="2">
        <v>41240</v>
      </c>
      <c r="B25" s="3">
        <v>0.54398148148148151</v>
      </c>
      <c r="C25">
        <v>1028</v>
      </c>
      <c r="D25">
        <v>61.33</v>
      </c>
      <c r="E25">
        <v>111.17100000000001</v>
      </c>
      <c r="F25">
        <v>29.49</v>
      </c>
      <c r="G25">
        <v>2.7330000000000001</v>
      </c>
      <c r="H25">
        <v>5.5299999999999994</v>
      </c>
      <c r="I25">
        <v>8164</v>
      </c>
      <c r="J25">
        <v>84.471500000000006</v>
      </c>
      <c r="K25">
        <v>30.04</v>
      </c>
      <c r="L25">
        <f t="shared" si="0"/>
        <v>404.29900000000004</v>
      </c>
      <c r="M25">
        <v>515.47</v>
      </c>
    </row>
    <row r="26" spans="1:13" x14ac:dyDescent="0.3">
      <c r="A26" s="2">
        <v>41240</v>
      </c>
      <c r="B26" s="3">
        <v>0.54428240740740741</v>
      </c>
      <c r="C26">
        <v>1054</v>
      </c>
      <c r="D26">
        <v>59.94</v>
      </c>
      <c r="E26">
        <v>121.14400000000001</v>
      </c>
      <c r="F26">
        <v>29.49</v>
      </c>
      <c r="G26">
        <v>2.7330000000000001</v>
      </c>
      <c r="H26">
        <v>5.29</v>
      </c>
      <c r="I26">
        <v>8174</v>
      </c>
      <c r="J26">
        <v>83.200400000000002</v>
      </c>
      <c r="K26">
        <v>31.18</v>
      </c>
      <c r="L26">
        <f t="shared" si="0"/>
        <v>394.32600000000002</v>
      </c>
      <c r="M26">
        <v>515.47</v>
      </c>
    </row>
    <row r="27" spans="1:13" x14ac:dyDescent="0.3">
      <c r="A27" s="2">
        <v>41240</v>
      </c>
      <c r="B27" s="3">
        <v>0.54458333333333331</v>
      </c>
      <c r="C27">
        <v>1080</v>
      </c>
      <c r="D27">
        <v>59.75</v>
      </c>
      <c r="E27">
        <v>131.29300000000001</v>
      </c>
      <c r="F27">
        <v>29.49</v>
      </c>
      <c r="G27">
        <v>2.7330000000000001</v>
      </c>
      <c r="H27">
        <v>5.09</v>
      </c>
      <c r="I27">
        <v>8204</v>
      </c>
      <c r="J27">
        <v>83.310900000000004</v>
      </c>
      <c r="K27">
        <v>31.29</v>
      </c>
      <c r="L27">
        <f t="shared" si="0"/>
        <v>384.17700000000002</v>
      </c>
      <c r="M27">
        <v>515.47</v>
      </c>
    </row>
    <row r="28" spans="1:13" x14ac:dyDescent="0.3">
      <c r="A28" s="2">
        <v>41240</v>
      </c>
      <c r="B28" s="3">
        <v>0.54524305555555552</v>
      </c>
      <c r="C28">
        <v>1137</v>
      </c>
      <c r="D28">
        <v>54.91</v>
      </c>
      <c r="E28">
        <v>141.154</v>
      </c>
      <c r="F28">
        <v>29.49</v>
      </c>
      <c r="G28">
        <v>2.7330000000000001</v>
      </c>
      <c r="H28">
        <v>4.92</v>
      </c>
      <c r="I28">
        <v>3092</v>
      </c>
      <c r="J28">
        <v>29.602399999999999</v>
      </c>
      <c r="K28">
        <v>39.42</v>
      </c>
      <c r="L28">
        <f t="shared" si="0"/>
        <v>374.31600000000003</v>
      </c>
      <c r="M28">
        <v>515.47</v>
      </c>
    </row>
    <row r="29" spans="1:13" x14ac:dyDescent="0.3">
      <c r="A29" s="2">
        <v>41240</v>
      </c>
      <c r="B29" s="3">
        <v>0.54549768518518515</v>
      </c>
      <c r="C29">
        <v>1159</v>
      </c>
      <c r="D29">
        <v>53.76</v>
      </c>
      <c r="E29">
        <v>151.27199999999999</v>
      </c>
      <c r="F29">
        <v>29.49</v>
      </c>
      <c r="G29">
        <v>2.7330000000000001</v>
      </c>
      <c r="H29">
        <v>4.8499999999999996</v>
      </c>
      <c r="I29">
        <v>1444</v>
      </c>
      <c r="J29">
        <v>13.6236</v>
      </c>
      <c r="K29">
        <v>50.21</v>
      </c>
      <c r="L29">
        <f t="shared" si="0"/>
        <v>364.19800000000004</v>
      </c>
      <c r="M29">
        <v>515.47</v>
      </c>
    </row>
    <row r="30" spans="1:13" x14ac:dyDescent="0.3">
      <c r="A30" s="2">
        <v>41240</v>
      </c>
      <c r="B30" s="3">
        <v>0.54590277777777774</v>
      </c>
      <c r="C30">
        <v>1194</v>
      </c>
      <c r="D30">
        <v>53.68</v>
      </c>
      <c r="E30">
        <v>161.14400000000001</v>
      </c>
      <c r="F30">
        <v>29.49</v>
      </c>
      <c r="G30">
        <v>2.7330000000000001</v>
      </c>
      <c r="H30">
        <v>4.6400000000000006</v>
      </c>
      <c r="I30">
        <v>400</v>
      </c>
      <c r="J30">
        <v>3.7671999999999999</v>
      </c>
      <c r="K30">
        <v>50.67</v>
      </c>
      <c r="L30">
        <f t="shared" si="0"/>
        <v>354.32600000000002</v>
      </c>
      <c r="M30">
        <v>515.47</v>
      </c>
    </row>
    <row r="31" spans="1:13" x14ac:dyDescent="0.3">
      <c r="A31" s="2">
        <v>41240</v>
      </c>
      <c r="B31" s="3">
        <v>0.54620370370370364</v>
      </c>
      <c r="C31">
        <v>1220</v>
      </c>
      <c r="D31">
        <v>53.6</v>
      </c>
      <c r="E31">
        <v>167.67500000000001</v>
      </c>
      <c r="F31">
        <v>29.49</v>
      </c>
      <c r="G31">
        <v>2.7330000000000001</v>
      </c>
      <c r="H31">
        <v>4.6500000000000004</v>
      </c>
      <c r="I31">
        <v>144</v>
      </c>
      <c r="J31">
        <v>1.3526</v>
      </c>
      <c r="K31">
        <v>52.14</v>
      </c>
      <c r="L31">
        <f t="shared" si="0"/>
        <v>347.79500000000002</v>
      </c>
      <c r="M31">
        <v>515.47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DFDF-146E-49D7-81A0-8E9D2889D963}">
  <sheetPr codeName="Sheet96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0.59384259259259264</v>
      </c>
      <c r="C2">
        <v>153</v>
      </c>
      <c r="D2">
        <v>53.5</v>
      </c>
      <c r="E2">
        <v>0.222</v>
      </c>
      <c r="F2">
        <v>29.721</v>
      </c>
      <c r="G2">
        <v>2.863</v>
      </c>
      <c r="H2">
        <v>7.34</v>
      </c>
      <c r="I2">
        <v>10643</v>
      </c>
      <c r="J2">
        <v>99.316199999999995</v>
      </c>
      <c r="K2">
        <v>45.01</v>
      </c>
      <c r="L2">
        <f>495.52-E2</f>
        <v>495.298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0.59399305555555559</v>
      </c>
      <c r="C3">
        <v>166</v>
      </c>
      <c r="D3">
        <v>53.49</v>
      </c>
      <c r="E3">
        <v>0.223</v>
      </c>
      <c r="F3">
        <v>29.722000000000001</v>
      </c>
      <c r="G3">
        <v>2.863</v>
      </c>
      <c r="H3">
        <v>7.35</v>
      </c>
      <c r="I3">
        <v>10634</v>
      </c>
      <c r="J3">
        <v>99.215999999999994</v>
      </c>
      <c r="K3">
        <v>44.97</v>
      </c>
      <c r="L3">
        <f t="shared" ref="L3:L21" si="0">495.52-E3</f>
        <v>495.29699999999997</v>
      </c>
      <c r="M3">
        <v>495.39</v>
      </c>
    </row>
    <row r="4" spans="1:23" x14ac:dyDescent="0.3">
      <c r="A4" s="2">
        <v>42396</v>
      </c>
      <c r="B4" s="3">
        <v>0.59483796296296299</v>
      </c>
      <c r="C4">
        <v>239</v>
      </c>
      <c r="D4">
        <v>52.67</v>
      </c>
      <c r="E4">
        <v>2.96</v>
      </c>
      <c r="F4">
        <v>29.707999999999998</v>
      </c>
      <c r="G4">
        <v>2.863</v>
      </c>
      <c r="H4">
        <v>7.37</v>
      </c>
      <c r="I4">
        <v>10690</v>
      </c>
      <c r="J4">
        <v>98.744299999999996</v>
      </c>
      <c r="K4">
        <v>44.72</v>
      </c>
      <c r="L4">
        <f t="shared" si="0"/>
        <v>492.56</v>
      </c>
      <c r="M4">
        <v>495.39</v>
      </c>
    </row>
    <row r="5" spans="1:23" x14ac:dyDescent="0.3">
      <c r="A5" s="2">
        <v>42396</v>
      </c>
      <c r="B5" s="3">
        <v>0.59521990740740738</v>
      </c>
      <c r="C5">
        <v>272</v>
      </c>
      <c r="D5">
        <v>52.46</v>
      </c>
      <c r="E5">
        <v>5.8810000000000002</v>
      </c>
      <c r="F5">
        <v>29.710999999999999</v>
      </c>
      <c r="G5">
        <v>2.863</v>
      </c>
      <c r="H5">
        <v>7.37</v>
      </c>
      <c r="I5">
        <v>10731</v>
      </c>
      <c r="J5">
        <v>98.854299999999995</v>
      </c>
      <c r="K5">
        <v>44.61</v>
      </c>
      <c r="L5">
        <f t="shared" si="0"/>
        <v>489.63900000000001</v>
      </c>
      <c r="M5">
        <v>495.39</v>
      </c>
    </row>
    <row r="6" spans="1:23" x14ac:dyDescent="0.3">
      <c r="A6" s="2">
        <v>42396</v>
      </c>
      <c r="B6" s="3">
        <v>0.59582175925925929</v>
      </c>
      <c r="C6">
        <v>324</v>
      </c>
      <c r="D6">
        <v>52.44</v>
      </c>
      <c r="E6">
        <v>9.0809999999999995</v>
      </c>
      <c r="F6">
        <v>29.72</v>
      </c>
      <c r="G6">
        <v>2.863</v>
      </c>
      <c r="H6">
        <v>7.36</v>
      </c>
      <c r="I6">
        <v>10744</v>
      </c>
      <c r="J6">
        <v>98.923100000000005</v>
      </c>
      <c r="K6">
        <v>44.59</v>
      </c>
      <c r="L6">
        <f t="shared" si="0"/>
        <v>486.43899999999996</v>
      </c>
      <c r="M6">
        <v>495.39</v>
      </c>
    </row>
    <row r="7" spans="1:23" x14ac:dyDescent="0.3">
      <c r="A7" s="2">
        <v>42396</v>
      </c>
      <c r="B7" s="3">
        <v>0.59643518518518512</v>
      </c>
      <c r="C7">
        <v>377</v>
      </c>
      <c r="D7">
        <v>52.38</v>
      </c>
      <c r="E7">
        <v>12.036</v>
      </c>
      <c r="F7">
        <v>29.728999999999999</v>
      </c>
      <c r="G7">
        <v>2.863</v>
      </c>
      <c r="H7">
        <v>7.4</v>
      </c>
      <c r="I7">
        <v>10691</v>
      </c>
      <c r="J7">
        <v>98.3279</v>
      </c>
      <c r="K7">
        <v>44.61</v>
      </c>
      <c r="L7">
        <f t="shared" si="0"/>
        <v>483.48399999999998</v>
      </c>
      <c r="M7">
        <v>495.39</v>
      </c>
    </row>
    <row r="8" spans="1:23" x14ac:dyDescent="0.3">
      <c r="A8" s="2">
        <v>42396</v>
      </c>
      <c r="B8" s="3">
        <v>0.59711805555555553</v>
      </c>
      <c r="C8">
        <v>436</v>
      </c>
      <c r="D8">
        <v>52.32</v>
      </c>
      <c r="E8">
        <v>14.858000000000001</v>
      </c>
      <c r="F8">
        <v>29.728999999999999</v>
      </c>
      <c r="G8">
        <v>2.863</v>
      </c>
      <c r="H8">
        <v>7.38</v>
      </c>
      <c r="I8">
        <v>10554</v>
      </c>
      <c r="J8">
        <v>96.981700000000004</v>
      </c>
      <c r="K8">
        <v>44.69</v>
      </c>
      <c r="L8">
        <f t="shared" si="0"/>
        <v>480.66199999999998</v>
      </c>
      <c r="M8">
        <v>495.39</v>
      </c>
    </row>
    <row r="9" spans="1:23" x14ac:dyDescent="0.3">
      <c r="A9" s="2">
        <v>42396</v>
      </c>
      <c r="B9" s="3">
        <v>0.59741898148148154</v>
      </c>
      <c r="C9">
        <v>462</v>
      </c>
      <c r="D9">
        <v>52.3</v>
      </c>
      <c r="E9">
        <v>15.129</v>
      </c>
      <c r="F9">
        <v>29.731000000000002</v>
      </c>
      <c r="G9">
        <v>2.863</v>
      </c>
      <c r="H9">
        <v>7.43</v>
      </c>
      <c r="I9">
        <v>10527</v>
      </c>
      <c r="J9">
        <v>96.710099999999997</v>
      </c>
      <c r="K9">
        <v>44.69</v>
      </c>
      <c r="L9">
        <f t="shared" si="0"/>
        <v>480.39099999999996</v>
      </c>
      <c r="M9">
        <v>495.39</v>
      </c>
    </row>
    <row r="10" spans="1:23" x14ac:dyDescent="0.3">
      <c r="A10" s="2">
        <v>42396</v>
      </c>
      <c r="B10" s="3">
        <v>0.59796296296296292</v>
      </c>
      <c r="C10">
        <v>509</v>
      </c>
      <c r="D10">
        <v>52.29</v>
      </c>
      <c r="E10">
        <v>18.059999999999999</v>
      </c>
      <c r="F10">
        <v>29.73</v>
      </c>
      <c r="G10">
        <v>2.863</v>
      </c>
      <c r="H10">
        <v>7.4</v>
      </c>
      <c r="I10">
        <v>10456</v>
      </c>
      <c r="J10">
        <v>96.046700000000001</v>
      </c>
      <c r="K10">
        <v>44.73</v>
      </c>
      <c r="L10">
        <f t="shared" si="0"/>
        <v>477.46</v>
      </c>
      <c r="M10">
        <v>495.39</v>
      </c>
    </row>
    <row r="11" spans="1:23" x14ac:dyDescent="0.3">
      <c r="A11" s="2">
        <v>42396</v>
      </c>
      <c r="B11" s="3">
        <v>0.59886574074074073</v>
      </c>
      <c r="C11">
        <v>587</v>
      </c>
      <c r="D11">
        <v>52.28</v>
      </c>
      <c r="E11">
        <v>20.036999999999999</v>
      </c>
      <c r="F11">
        <v>29.736999999999998</v>
      </c>
      <c r="G11">
        <v>2.863</v>
      </c>
      <c r="H11">
        <v>7.42</v>
      </c>
      <c r="I11">
        <v>10386</v>
      </c>
      <c r="J11">
        <v>95.364599999999996</v>
      </c>
      <c r="K11">
        <v>44.8</v>
      </c>
      <c r="L11">
        <f t="shared" si="0"/>
        <v>475.483</v>
      </c>
      <c r="M11">
        <v>495.39</v>
      </c>
    </row>
    <row r="12" spans="1:23" x14ac:dyDescent="0.3">
      <c r="A12" s="2">
        <v>42396</v>
      </c>
      <c r="B12" s="3">
        <v>0.59947916666666667</v>
      </c>
      <c r="C12">
        <v>640</v>
      </c>
      <c r="D12">
        <v>52.26</v>
      </c>
      <c r="E12">
        <v>30.004999999999999</v>
      </c>
      <c r="F12">
        <v>29.742000000000001</v>
      </c>
      <c r="G12">
        <v>2.863</v>
      </c>
      <c r="H12">
        <v>7.41</v>
      </c>
      <c r="I12">
        <v>10347</v>
      </c>
      <c r="J12">
        <v>94.977900000000005</v>
      </c>
      <c r="K12">
        <v>44.86</v>
      </c>
      <c r="L12">
        <f t="shared" si="0"/>
        <v>465.51499999999999</v>
      </c>
      <c r="M12">
        <v>495.39</v>
      </c>
    </row>
    <row r="13" spans="1:23" x14ac:dyDescent="0.3">
      <c r="A13" s="2">
        <v>42396</v>
      </c>
      <c r="B13" s="3">
        <v>0.60009259259259262</v>
      </c>
      <c r="C13">
        <v>693</v>
      </c>
      <c r="D13">
        <v>52.13</v>
      </c>
      <c r="E13">
        <v>39.945999999999998</v>
      </c>
      <c r="F13">
        <v>29.754999999999999</v>
      </c>
      <c r="G13">
        <v>2.863</v>
      </c>
      <c r="H13">
        <v>7.37</v>
      </c>
      <c r="I13">
        <v>10189</v>
      </c>
      <c r="J13">
        <v>93.334599999999995</v>
      </c>
      <c r="K13">
        <v>51.75</v>
      </c>
      <c r="L13">
        <f t="shared" si="0"/>
        <v>455.57399999999996</v>
      </c>
      <c r="M13">
        <v>495.39</v>
      </c>
    </row>
    <row r="14" spans="1:23" x14ac:dyDescent="0.3">
      <c r="A14" s="2">
        <v>42396</v>
      </c>
      <c r="B14" s="3">
        <v>0.60175925925925922</v>
      </c>
      <c r="C14">
        <v>837</v>
      </c>
      <c r="D14">
        <v>51.92</v>
      </c>
      <c r="E14">
        <v>50.045999999999999</v>
      </c>
      <c r="F14">
        <v>29.771000000000001</v>
      </c>
      <c r="G14">
        <v>2.863</v>
      </c>
      <c r="H14">
        <v>7.35</v>
      </c>
      <c r="I14">
        <v>9960</v>
      </c>
      <c r="J14">
        <v>90.947699999999998</v>
      </c>
      <c r="K14">
        <v>59.33</v>
      </c>
      <c r="L14">
        <f t="shared" si="0"/>
        <v>445.47399999999999</v>
      </c>
      <c r="M14">
        <v>495.39</v>
      </c>
    </row>
    <row r="15" spans="1:23" x14ac:dyDescent="0.3">
      <c r="A15" s="2">
        <v>42396</v>
      </c>
      <c r="B15" s="3">
        <v>0.60260416666666672</v>
      </c>
      <c r="C15">
        <v>910</v>
      </c>
      <c r="D15">
        <v>51.36</v>
      </c>
      <c r="E15">
        <v>60.057000000000002</v>
      </c>
      <c r="F15">
        <v>29.780999999999999</v>
      </c>
      <c r="G15">
        <v>2.8370000000000002</v>
      </c>
      <c r="H15">
        <v>7.37</v>
      </c>
      <c r="I15">
        <v>9922</v>
      </c>
      <c r="J15">
        <v>89.905100000000004</v>
      </c>
      <c r="K15">
        <v>54.4</v>
      </c>
      <c r="L15">
        <f t="shared" si="0"/>
        <v>435.46299999999997</v>
      </c>
      <c r="M15">
        <v>495.39</v>
      </c>
    </row>
    <row r="16" spans="1:23" x14ac:dyDescent="0.3">
      <c r="A16" s="2">
        <v>42396</v>
      </c>
      <c r="B16" s="3">
        <v>0.60343749999999996</v>
      </c>
      <c r="C16">
        <v>982</v>
      </c>
      <c r="D16">
        <v>50.88</v>
      </c>
      <c r="E16">
        <v>70.043000000000006</v>
      </c>
      <c r="F16">
        <v>29.792999999999999</v>
      </c>
      <c r="G16">
        <v>2.863</v>
      </c>
      <c r="H16">
        <v>7.38</v>
      </c>
      <c r="I16">
        <v>10106</v>
      </c>
      <c r="J16">
        <v>90.979200000000006</v>
      </c>
      <c r="K16">
        <v>52.98</v>
      </c>
      <c r="L16">
        <f t="shared" si="0"/>
        <v>425.47699999999998</v>
      </c>
      <c r="M16">
        <v>495.39</v>
      </c>
    </row>
    <row r="17" spans="1:13" x14ac:dyDescent="0.3">
      <c r="A17" s="2">
        <v>42396</v>
      </c>
      <c r="B17" s="3">
        <v>0.60458333333333336</v>
      </c>
      <c r="C17">
        <v>1081</v>
      </c>
      <c r="D17">
        <v>50.2</v>
      </c>
      <c r="E17">
        <v>79.781999999999996</v>
      </c>
      <c r="F17">
        <v>29.803000000000001</v>
      </c>
      <c r="G17">
        <v>2.8370000000000002</v>
      </c>
      <c r="H17">
        <v>7.36</v>
      </c>
      <c r="I17">
        <v>10384</v>
      </c>
      <c r="J17">
        <v>92.614099999999993</v>
      </c>
      <c r="K17">
        <v>54.54</v>
      </c>
      <c r="L17">
        <f t="shared" si="0"/>
        <v>415.738</v>
      </c>
      <c r="M17">
        <v>495.39</v>
      </c>
    </row>
    <row r="18" spans="1:13" x14ac:dyDescent="0.3">
      <c r="A18" s="2">
        <v>42396</v>
      </c>
      <c r="B18" s="3">
        <v>0.60747685185185185</v>
      </c>
      <c r="C18">
        <v>1331</v>
      </c>
      <c r="D18">
        <v>49.69</v>
      </c>
      <c r="E18">
        <v>90.111999999999995</v>
      </c>
      <c r="F18">
        <v>29.818999999999999</v>
      </c>
      <c r="G18">
        <v>2.8370000000000002</v>
      </c>
      <c r="H18">
        <v>7.39</v>
      </c>
      <c r="I18">
        <v>10686</v>
      </c>
      <c r="J18">
        <v>94.622799999999998</v>
      </c>
      <c r="K18">
        <v>52.74</v>
      </c>
      <c r="L18">
        <f t="shared" si="0"/>
        <v>405.40800000000002</v>
      </c>
      <c r="M18">
        <v>495.39</v>
      </c>
    </row>
    <row r="19" spans="1:13" x14ac:dyDescent="0.3">
      <c r="A19" s="2">
        <v>42396</v>
      </c>
      <c r="B19" s="3">
        <v>0.6083101851851852</v>
      </c>
      <c r="C19">
        <v>1403</v>
      </c>
      <c r="D19">
        <v>48.26</v>
      </c>
      <c r="E19">
        <v>100.155</v>
      </c>
      <c r="F19">
        <v>29.829000000000001</v>
      </c>
      <c r="G19">
        <v>2.8370000000000002</v>
      </c>
      <c r="H19">
        <v>7.4</v>
      </c>
      <c r="I19">
        <v>11047</v>
      </c>
      <c r="J19">
        <v>95.954999999999998</v>
      </c>
      <c r="K19">
        <v>53.85</v>
      </c>
      <c r="L19">
        <f t="shared" si="0"/>
        <v>395.36500000000001</v>
      </c>
      <c r="M19">
        <v>495.39</v>
      </c>
    </row>
    <row r="20" spans="1:13" x14ac:dyDescent="0.3">
      <c r="A20" s="2">
        <v>42396</v>
      </c>
      <c r="B20" s="3">
        <v>0.609375</v>
      </c>
      <c r="C20">
        <v>1495</v>
      </c>
      <c r="D20">
        <v>48.17</v>
      </c>
      <c r="E20">
        <v>110.244</v>
      </c>
      <c r="F20">
        <v>29.841000000000001</v>
      </c>
      <c r="G20">
        <v>2.863</v>
      </c>
      <c r="H20">
        <v>7.41</v>
      </c>
      <c r="I20">
        <v>11173</v>
      </c>
      <c r="J20">
        <v>96.894499999999994</v>
      </c>
      <c r="K20">
        <v>53.88</v>
      </c>
      <c r="L20">
        <f t="shared" si="0"/>
        <v>385.27599999999995</v>
      </c>
      <c r="M20">
        <v>495.39</v>
      </c>
    </row>
    <row r="21" spans="1:13" x14ac:dyDescent="0.3">
      <c r="A21" s="2">
        <v>42396</v>
      </c>
      <c r="B21" s="3">
        <v>0.61105324074074074</v>
      </c>
      <c r="C21">
        <v>1640</v>
      </c>
      <c r="D21">
        <v>48.07</v>
      </c>
      <c r="E21">
        <v>129.98099999999999</v>
      </c>
      <c r="F21">
        <v>29.867000000000001</v>
      </c>
      <c r="G21">
        <v>2.863</v>
      </c>
      <c r="H21">
        <v>7.41</v>
      </c>
      <c r="I21">
        <v>11222</v>
      </c>
      <c r="J21">
        <v>97.106800000000007</v>
      </c>
      <c r="K21">
        <v>53.93</v>
      </c>
      <c r="L21">
        <f t="shared" si="0"/>
        <v>365.53899999999999</v>
      </c>
      <c r="M21">
        <v>495.39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EF34-A2DF-4E58-81BF-7DD05A0D5DB3}">
  <sheetPr codeName="Sheet97"/>
  <dimension ref="A1:W2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  <col min="13" max="13" width="8.3320312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0.47726851851851854</v>
      </c>
      <c r="C2">
        <v>192</v>
      </c>
      <c r="D2">
        <v>55.33</v>
      </c>
      <c r="E2">
        <v>0.39300000000000002</v>
      </c>
      <c r="F2">
        <v>29.643000000000001</v>
      </c>
      <c r="G2">
        <v>2.629</v>
      </c>
      <c r="H2">
        <v>7.45</v>
      </c>
      <c r="I2">
        <v>10789</v>
      </c>
      <c r="J2">
        <v>103.2955</v>
      </c>
      <c r="K2">
        <v>54.27</v>
      </c>
      <c r="L2">
        <f>510.58-E2</f>
        <v>510.18700000000001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0.47765046296296299</v>
      </c>
      <c r="C3">
        <v>225</v>
      </c>
      <c r="D3">
        <v>55.26</v>
      </c>
      <c r="E3">
        <v>3.137</v>
      </c>
      <c r="F3">
        <v>29.635000000000002</v>
      </c>
      <c r="G3">
        <v>2.629</v>
      </c>
      <c r="H3">
        <v>7.49</v>
      </c>
      <c r="I3">
        <v>10841</v>
      </c>
      <c r="J3">
        <v>103.7351</v>
      </c>
      <c r="K3">
        <v>54.21</v>
      </c>
      <c r="L3">
        <f t="shared" ref="L3:L29" si="0">510.58-E3</f>
        <v>507.44299999999998</v>
      </c>
      <c r="M3">
        <v>510.18</v>
      </c>
    </row>
    <row r="4" spans="1:23" x14ac:dyDescent="0.3">
      <c r="A4" s="2">
        <v>42422</v>
      </c>
      <c r="B4" s="3">
        <v>0.47788194444444443</v>
      </c>
      <c r="C4">
        <v>245</v>
      </c>
      <c r="D4">
        <v>54.86</v>
      </c>
      <c r="E4">
        <v>6.0979999999999999</v>
      </c>
      <c r="F4">
        <v>29.623999999999999</v>
      </c>
      <c r="G4">
        <v>2.629</v>
      </c>
      <c r="H4">
        <v>7.49</v>
      </c>
      <c r="I4">
        <v>10846</v>
      </c>
      <c r="J4">
        <v>103.29179999999999</v>
      </c>
      <c r="K4">
        <v>54.27</v>
      </c>
      <c r="L4">
        <f t="shared" si="0"/>
        <v>504.48199999999997</v>
      </c>
      <c r="M4">
        <v>510.18</v>
      </c>
    </row>
    <row r="5" spans="1:23" x14ac:dyDescent="0.3">
      <c r="A5" s="2">
        <v>42422</v>
      </c>
      <c r="B5" s="3">
        <v>0.47811342592592593</v>
      </c>
      <c r="C5">
        <v>265</v>
      </c>
      <c r="D5">
        <v>54.69</v>
      </c>
      <c r="E5">
        <v>8.9559999999999995</v>
      </c>
      <c r="F5">
        <v>29.632000000000001</v>
      </c>
      <c r="G5">
        <v>2.6549999999999998</v>
      </c>
      <c r="H5">
        <v>7.49</v>
      </c>
      <c r="I5">
        <v>10841</v>
      </c>
      <c r="J5">
        <v>103.0017</v>
      </c>
      <c r="K5">
        <v>55.57</v>
      </c>
      <c r="L5">
        <f t="shared" si="0"/>
        <v>501.62399999999997</v>
      </c>
      <c r="M5">
        <v>510.18</v>
      </c>
    </row>
    <row r="6" spans="1:23" x14ac:dyDescent="0.3">
      <c r="A6" s="2">
        <v>42422</v>
      </c>
      <c r="B6" s="3">
        <v>0.47841435185185183</v>
      </c>
      <c r="C6">
        <v>291</v>
      </c>
      <c r="D6">
        <v>54.25</v>
      </c>
      <c r="E6">
        <v>12.209</v>
      </c>
      <c r="F6">
        <v>29.629000000000001</v>
      </c>
      <c r="G6">
        <v>2.629</v>
      </c>
      <c r="H6">
        <v>7.47</v>
      </c>
      <c r="I6">
        <v>10859</v>
      </c>
      <c r="J6">
        <v>102.6195</v>
      </c>
      <c r="K6">
        <v>55.15</v>
      </c>
      <c r="L6">
        <f t="shared" si="0"/>
        <v>498.37099999999998</v>
      </c>
      <c r="M6">
        <v>510.18</v>
      </c>
    </row>
    <row r="7" spans="1:23" x14ac:dyDescent="0.3">
      <c r="A7" s="2">
        <v>42422</v>
      </c>
      <c r="B7" s="3">
        <v>0.47864583333333338</v>
      </c>
      <c r="C7">
        <v>311</v>
      </c>
      <c r="D7">
        <v>53.94</v>
      </c>
      <c r="E7">
        <v>14.987</v>
      </c>
      <c r="F7">
        <v>29.628</v>
      </c>
      <c r="G7">
        <v>2.629</v>
      </c>
      <c r="H7">
        <v>7.49</v>
      </c>
      <c r="I7">
        <v>10891</v>
      </c>
      <c r="J7">
        <v>102.5232</v>
      </c>
      <c r="K7">
        <v>54.44</v>
      </c>
      <c r="L7">
        <f t="shared" si="0"/>
        <v>495.59299999999996</v>
      </c>
      <c r="M7">
        <v>510.18</v>
      </c>
    </row>
    <row r="8" spans="1:23" x14ac:dyDescent="0.3">
      <c r="A8" s="2">
        <v>42422</v>
      </c>
      <c r="B8" s="3">
        <v>0.47894675925925928</v>
      </c>
      <c r="C8">
        <v>337</v>
      </c>
      <c r="D8">
        <v>53.46</v>
      </c>
      <c r="E8">
        <v>18.082999999999998</v>
      </c>
      <c r="F8">
        <v>29.626000000000001</v>
      </c>
      <c r="G8">
        <v>2.6549999999999998</v>
      </c>
      <c r="H8">
        <v>7.5</v>
      </c>
      <c r="I8">
        <v>10857</v>
      </c>
      <c r="J8">
        <v>101.60080000000001</v>
      </c>
      <c r="K8">
        <v>56.38</v>
      </c>
      <c r="L8">
        <f t="shared" si="0"/>
        <v>492.49699999999996</v>
      </c>
      <c r="M8">
        <v>510.18</v>
      </c>
    </row>
    <row r="9" spans="1:23" x14ac:dyDescent="0.3">
      <c r="A9" s="2">
        <v>42422</v>
      </c>
      <c r="B9" s="3">
        <v>0.47925925925925927</v>
      </c>
      <c r="C9">
        <v>364</v>
      </c>
      <c r="D9">
        <v>53.21</v>
      </c>
      <c r="E9">
        <v>21.292000000000002</v>
      </c>
      <c r="F9">
        <v>29.626999999999999</v>
      </c>
      <c r="G9">
        <v>2.629</v>
      </c>
      <c r="H9">
        <v>7.47</v>
      </c>
      <c r="I9">
        <v>10729</v>
      </c>
      <c r="J9">
        <v>100.06959999999999</v>
      </c>
      <c r="K9">
        <v>57.93</v>
      </c>
      <c r="L9">
        <f t="shared" si="0"/>
        <v>489.28800000000001</v>
      </c>
      <c r="M9">
        <v>510.18</v>
      </c>
    </row>
    <row r="10" spans="1:23" x14ac:dyDescent="0.3">
      <c r="A10" s="2">
        <v>42422</v>
      </c>
      <c r="B10" s="3">
        <v>0.47949074074074072</v>
      </c>
      <c r="C10">
        <v>384</v>
      </c>
      <c r="D10">
        <v>53.07</v>
      </c>
      <c r="E10">
        <v>24.396999999999998</v>
      </c>
      <c r="F10">
        <v>29.628</v>
      </c>
      <c r="G10">
        <v>2.629</v>
      </c>
      <c r="H10">
        <v>7.49</v>
      </c>
      <c r="I10">
        <v>10636</v>
      </c>
      <c r="J10">
        <v>99.022300000000001</v>
      </c>
      <c r="K10">
        <v>54.5</v>
      </c>
      <c r="L10">
        <f t="shared" si="0"/>
        <v>486.18299999999999</v>
      </c>
      <c r="M10">
        <v>510.18</v>
      </c>
    </row>
    <row r="11" spans="1:23" x14ac:dyDescent="0.3">
      <c r="A11" s="2">
        <v>42422</v>
      </c>
      <c r="B11" s="3">
        <v>0.47971064814814812</v>
      </c>
      <c r="C11">
        <v>403</v>
      </c>
      <c r="D11">
        <v>52.86</v>
      </c>
      <c r="E11">
        <v>27.335000000000001</v>
      </c>
      <c r="F11">
        <v>29.631</v>
      </c>
      <c r="G11">
        <v>2.629</v>
      </c>
      <c r="H11">
        <v>7.52</v>
      </c>
      <c r="I11">
        <v>10466</v>
      </c>
      <c r="J11">
        <v>97.178100000000001</v>
      </c>
      <c r="K11">
        <v>53.7</v>
      </c>
      <c r="L11">
        <f t="shared" si="0"/>
        <v>483.245</v>
      </c>
      <c r="M11">
        <v>510.18</v>
      </c>
    </row>
    <row r="12" spans="1:23" x14ac:dyDescent="0.3">
      <c r="A12" s="2">
        <v>42422</v>
      </c>
      <c r="B12" s="3">
        <v>0.48002314814814812</v>
      </c>
      <c r="C12">
        <v>430</v>
      </c>
      <c r="D12">
        <v>52.62</v>
      </c>
      <c r="E12">
        <v>30.114999999999998</v>
      </c>
      <c r="F12">
        <v>29.637</v>
      </c>
      <c r="G12">
        <v>2.629</v>
      </c>
      <c r="H12">
        <v>7.53</v>
      </c>
      <c r="I12">
        <v>10285</v>
      </c>
      <c r="J12">
        <v>95.189400000000006</v>
      </c>
      <c r="K12">
        <v>53.13</v>
      </c>
      <c r="L12">
        <f t="shared" si="0"/>
        <v>480.46499999999997</v>
      </c>
      <c r="M12">
        <v>510.18</v>
      </c>
    </row>
    <row r="13" spans="1:23" x14ac:dyDescent="0.3">
      <c r="A13" s="2">
        <v>42422</v>
      </c>
      <c r="B13" s="3">
        <v>0.48025462962962967</v>
      </c>
      <c r="C13">
        <v>450</v>
      </c>
      <c r="D13">
        <v>52.39</v>
      </c>
      <c r="E13">
        <v>32.947000000000003</v>
      </c>
      <c r="F13">
        <v>29.640999999999998</v>
      </c>
      <c r="G13">
        <v>2.629</v>
      </c>
      <c r="H13">
        <v>7.51</v>
      </c>
      <c r="I13">
        <v>10166</v>
      </c>
      <c r="J13">
        <v>93.788200000000003</v>
      </c>
      <c r="K13">
        <v>53.14</v>
      </c>
      <c r="L13">
        <f t="shared" si="0"/>
        <v>477.63299999999998</v>
      </c>
      <c r="M13">
        <v>510.18</v>
      </c>
    </row>
    <row r="14" spans="1:23" x14ac:dyDescent="0.3">
      <c r="A14" s="2">
        <v>42422</v>
      </c>
      <c r="B14" s="3">
        <v>0.48047453703703707</v>
      </c>
      <c r="C14">
        <v>469</v>
      </c>
      <c r="D14">
        <v>52.2</v>
      </c>
      <c r="E14">
        <v>35.933</v>
      </c>
      <c r="F14">
        <v>29.645</v>
      </c>
      <c r="G14">
        <v>2.629</v>
      </c>
      <c r="H14">
        <v>7.49</v>
      </c>
      <c r="I14">
        <v>9985</v>
      </c>
      <c r="J14">
        <v>91.890900000000002</v>
      </c>
      <c r="K14">
        <v>56.15</v>
      </c>
      <c r="L14">
        <f t="shared" si="0"/>
        <v>474.64699999999999</v>
      </c>
      <c r="M14">
        <v>510.18</v>
      </c>
    </row>
    <row r="15" spans="1:23" x14ac:dyDescent="0.3">
      <c r="A15" s="2">
        <v>42422</v>
      </c>
      <c r="B15" s="3">
        <v>0.48093750000000002</v>
      </c>
      <c r="C15">
        <v>509</v>
      </c>
      <c r="D15">
        <v>52.04</v>
      </c>
      <c r="E15">
        <v>38.973999999999997</v>
      </c>
      <c r="F15">
        <v>29.640999999999998</v>
      </c>
      <c r="G15">
        <v>2.629</v>
      </c>
      <c r="H15">
        <v>7.48</v>
      </c>
      <c r="I15">
        <v>9835</v>
      </c>
      <c r="J15">
        <v>90.332099999999997</v>
      </c>
      <c r="K15">
        <v>54.79</v>
      </c>
      <c r="L15">
        <f t="shared" si="0"/>
        <v>471.60599999999999</v>
      </c>
      <c r="M15">
        <v>510.18</v>
      </c>
    </row>
    <row r="16" spans="1:23" x14ac:dyDescent="0.3">
      <c r="A16" s="2">
        <v>42422</v>
      </c>
      <c r="B16" s="3">
        <v>0.48146990740740742</v>
      </c>
      <c r="C16">
        <v>555</v>
      </c>
      <c r="D16">
        <v>51.9</v>
      </c>
      <c r="E16">
        <v>42.485999999999997</v>
      </c>
      <c r="F16">
        <v>29.648</v>
      </c>
      <c r="G16">
        <v>2.629</v>
      </c>
      <c r="H16">
        <v>7.47</v>
      </c>
      <c r="I16">
        <v>9727</v>
      </c>
      <c r="J16">
        <v>89.154200000000003</v>
      </c>
      <c r="K16">
        <v>53.7</v>
      </c>
      <c r="L16">
        <f t="shared" si="0"/>
        <v>468.09399999999999</v>
      </c>
      <c r="M16">
        <v>510.18</v>
      </c>
    </row>
    <row r="17" spans="1:13" x14ac:dyDescent="0.3">
      <c r="A17" s="2">
        <v>42422</v>
      </c>
      <c r="B17" s="3">
        <v>0.48170138888888886</v>
      </c>
      <c r="C17">
        <v>575</v>
      </c>
      <c r="D17">
        <v>51.86</v>
      </c>
      <c r="E17">
        <v>45.103000000000002</v>
      </c>
      <c r="F17">
        <v>29.655000000000001</v>
      </c>
      <c r="G17">
        <v>2.629</v>
      </c>
      <c r="H17">
        <v>7.47</v>
      </c>
      <c r="I17">
        <v>9709</v>
      </c>
      <c r="J17">
        <v>88.923199999999994</v>
      </c>
      <c r="K17">
        <v>53.7</v>
      </c>
      <c r="L17">
        <f t="shared" si="0"/>
        <v>465.47699999999998</v>
      </c>
      <c r="M17">
        <v>510.18</v>
      </c>
    </row>
    <row r="18" spans="1:13" x14ac:dyDescent="0.3">
      <c r="A18" s="2">
        <v>42422</v>
      </c>
      <c r="B18" s="3">
        <v>0.48192129629629626</v>
      </c>
      <c r="C18">
        <v>594</v>
      </c>
      <c r="D18">
        <v>51.75</v>
      </c>
      <c r="E18">
        <v>47.988</v>
      </c>
      <c r="F18">
        <v>29.66</v>
      </c>
      <c r="G18">
        <v>2.629</v>
      </c>
      <c r="H18">
        <v>7.45</v>
      </c>
      <c r="I18">
        <v>9667</v>
      </c>
      <c r="J18">
        <v>88.397499999999994</v>
      </c>
      <c r="K18">
        <v>53.93</v>
      </c>
      <c r="L18">
        <f t="shared" si="0"/>
        <v>462.59199999999998</v>
      </c>
      <c r="M18">
        <v>510.18</v>
      </c>
    </row>
    <row r="19" spans="1:13" x14ac:dyDescent="0.3">
      <c r="A19" s="2">
        <v>42422</v>
      </c>
      <c r="B19" s="3">
        <v>0.48223379629629631</v>
      </c>
      <c r="C19">
        <v>621</v>
      </c>
      <c r="D19">
        <v>51.5</v>
      </c>
      <c r="E19">
        <v>51.17</v>
      </c>
      <c r="F19">
        <v>29.664000000000001</v>
      </c>
      <c r="G19">
        <v>2.629</v>
      </c>
      <c r="H19">
        <v>7.47</v>
      </c>
      <c r="I19">
        <v>9641</v>
      </c>
      <c r="J19">
        <v>87.865399999999994</v>
      </c>
      <c r="K19">
        <v>53.41</v>
      </c>
      <c r="L19">
        <f t="shared" si="0"/>
        <v>459.40999999999997</v>
      </c>
      <c r="M19">
        <v>510.18</v>
      </c>
    </row>
    <row r="20" spans="1:13" x14ac:dyDescent="0.3">
      <c r="A20" s="2">
        <v>42422</v>
      </c>
      <c r="B20" s="3">
        <v>0.48246527777777781</v>
      </c>
      <c r="C20">
        <v>641</v>
      </c>
      <c r="D20">
        <v>51.32</v>
      </c>
      <c r="E20">
        <v>53.997999999999998</v>
      </c>
      <c r="F20">
        <v>29.667999999999999</v>
      </c>
      <c r="G20">
        <v>2.629</v>
      </c>
      <c r="H20">
        <v>7.43</v>
      </c>
      <c r="I20">
        <v>9631</v>
      </c>
      <c r="J20">
        <v>87.560400000000001</v>
      </c>
      <c r="K20">
        <v>52.78</v>
      </c>
      <c r="L20">
        <f t="shared" si="0"/>
        <v>456.58199999999999</v>
      </c>
      <c r="M20">
        <v>510.18</v>
      </c>
    </row>
    <row r="21" spans="1:13" x14ac:dyDescent="0.3">
      <c r="A21" s="2">
        <v>42422</v>
      </c>
      <c r="B21" s="3">
        <v>0.48268518518518522</v>
      </c>
      <c r="C21">
        <v>660</v>
      </c>
      <c r="D21">
        <v>51.06</v>
      </c>
      <c r="E21">
        <v>56.811999999999998</v>
      </c>
      <c r="F21">
        <v>29.672000000000001</v>
      </c>
      <c r="G21">
        <v>2.629</v>
      </c>
      <c r="H21">
        <v>7.45</v>
      </c>
      <c r="I21">
        <v>9666</v>
      </c>
      <c r="J21">
        <v>87.573499999999996</v>
      </c>
      <c r="K21">
        <v>52.55</v>
      </c>
      <c r="L21">
        <f t="shared" si="0"/>
        <v>453.76799999999997</v>
      </c>
      <c r="M21">
        <v>510.18</v>
      </c>
    </row>
    <row r="22" spans="1:13" x14ac:dyDescent="0.3">
      <c r="A22" s="2">
        <v>42422</v>
      </c>
      <c r="B22" s="3">
        <v>0.48314814814814816</v>
      </c>
      <c r="C22">
        <v>700</v>
      </c>
      <c r="D22">
        <v>50.85</v>
      </c>
      <c r="E22">
        <v>60.238999999999997</v>
      </c>
      <c r="F22">
        <v>29.677</v>
      </c>
      <c r="G22">
        <v>2.629</v>
      </c>
      <c r="H22">
        <v>7.46</v>
      </c>
      <c r="I22">
        <v>9849</v>
      </c>
      <c r="J22">
        <v>88.971299999999999</v>
      </c>
      <c r="K22">
        <v>52.21</v>
      </c>
      <c r="L22">
        <f t="shared" si="0"/>
        <v>450.34100000000001</v>
      </c>
      <c r="M22">
        <v>510.18</v>
      </c>
    </row>
    <row r="23" spans="1:13" x14ac:dyDescent="0.3">
      <c r="A23" s="2">
        <v>42422</v>
      </c>
      <c r="B23" s="3">
        <v>0.48383101851851856</v>
      </c>
      <c r="C23">
        <v>759</v>
      </c>
      <c r="D23">
        <v>50.62</v>
      </c>
      <c r="E23">
        <v>62.933</v>
      </c>
      <c r="F23">
        <v>29.678000000000001</v>
      </c>
      <c r="G23">
        <v>2.629</v>
      </c>
      <c r="H23">
        <v>7.44</v>
      </c>
      <c r="I23">
        <v>10082</v>
      </c>
      <c r="J23">
        <v>90.799599999999998</v>
      </c>
      <c r="K23">
        <v>51.85</v>
      </c>
      <c r="L23">
        <f t="shared" si="0"/>
        <v>447.64699999999999</v>
      </c>
      <c r="M23">
        <v>510.18</v>
      </c>
    </row>
    <row r="24" spans="1:13" x14ac:dyDescent="0.3">
      <c r="A24" s="2">
        <v>42422</v>
      </c>
      <c r="B24" s="3">
        <v>0.4841435185185185</v>
      </c>
      <c r="C24">
        <v>786</v>
      </c>
      <c r="D24">
        <v>50.62</v>
      </c>
      <c r="E24">
        <v>65.870999999999995</v>
      </c>
      <c r="F24">
        <v>29.684000000000001</v>
      </c>
      <c r="G24">
        <v>2.629</v>
      </c>
      <c r="H24">
        <v>7.43</v>
      </c>
      <c r="I24">
        <v>10116</v>
      </c>
      <c r="J24">
        <v>91.098299999999995</v>
      </c>
      <c r="K24">
        <v>51.84</v>
      </c>
      <c r="L24">
        <f t="shared" si="0"/>
        <v>444.709</v>
      </c>
      <c r="M24">
        <v>510.18</v>
      </c>
    </row>
    <row r="25" spans="1:13" x14ac:dyDescent="0.3">
      <c r="A25" s="2">
        <v>42422</v>
      </c>
      <c r="B25" s="3">
        <v>0.48444444444444446</v>
      </c>
      <c r="C25">
        <v>812</v>
      </c>
      <c r="D25">
        <v>50.36</v>
      </c>
      <c r="E25">
        <v>69.265000000000001</v>
      </c>
      <c r="F25">
        <v>29.69</v>
      </c>
      <c r="G25">
        <v>2.629</v>
      </c>
      <c r="H25">
        <v>7.44</v>
      </c>
      <c r="I25">
        <v>10221</v>
      </c>
      <c r="J25">
        <v>91.708399999999997</v>
      </c>
      <c r="K25">
        <v>51.46</v>
      </c>
      <c r="L25">
        <f t="shared" si="0"/>
        <v>441.315</v>
      </c>
      <c r="M25">
        <v>510.18</v>
      </c>
    </row>
    <row r="26" spans="1:13" x14ac:dyDescent="0.3">
      <c r="A26" s="2">
        <v>42422</v>
      </c>
      <c r="B26" s="3">
        <v>0.4852083333333333</v>
      </c>
      <c r="C26">
        <v>878</v>
      </c>
      <c r="D26">
        <v>50.3</v>
      </c>
      <c r="E26">
        <v>72.382000000000005</v>
      </c>
      <c r="F26">
        <v>29.698</v>
      </c>
      <c r="G26">
        <v>2.629</v>
      </c>
      <c r="H26">
        <v>7.42</v>
      </c>
      <c r="I26">
        <v>10331</v>
      </c>
      <c r="J26">
        <v>92.595799999999997</v>
      </c>
      <c r="K26">
        <v>51.24</v>
      </c>
      <c r="L26">
        <f t="shared" si="0"/>
        <v>438.19799999999998</v>
      </c>
      <c r="M26">
        <v>510.18</v>
      </c>
    </row>
    <row r="27" spans="1:13" x14ac:dyDescent="0.3">
      <c r="A27" s="2">
        <v>42422</v>
      </c>
      <c r="B27" s="3">
        <v>0.4858912037037037</v>
      </c>
      <c r="C27">
        <v>937</v>
      </c>
      <c r="D27">
        <v>49.18</v>
      </c>
      <c r="E27">
        <v>76.016999999999996</v>
      </c>
      <c r="F27">
        <v>29.698</v>
      </c>
      <c r="G27">
        <v>2.629</v>
      </c>
      <c r="H27">
        <v>7.41</v>
      </c>
      <c r="I27">
        <v>10643</v>
      </c>
      <c r="J27">
        <v>93.994600000000005</v>
      </c>
      <c r="K27">
        <v>44.8</v>
      </c>
      <c r="L27">
        <f t="shared" si="0"/>
        <v>434.56299999999999</v>
      </c>
      <c r="M27">
        <v>510.18</v>
      </c>
    </row>
    <row r="28" spans="1:13" x14ac:dyDescent="0.3">
      <c r="A28" s="2">
        <v>42422</v>
      </c>
      <c r="B28" s="3">
        <v>0.49652777777777773</v>
      </c>
      <c r="C28">
        <v>104</v>
      </c>
      <c r="D28">
        <v>49.42</v>
      </c>
      <c r="E28">
        <v>77.591999999999999</v>
      </c>
      <c r="F28">
        <v>29.69</v>
      </c>
      <c r="G28">
        <v>2.6549999999999998</v>
      </c>
      <c r="H28">
        <v>7.38</v>
      </c>
      <c r="I28">
        <v>10841</v>
      </c>
      <c r="J28">
        <v>96.067899999999995</v>
      </c>
      <c r="K28">
        <v>45.06</v>
      </c>
      <c r="L28">
        <f t="shared" si="0"/>
        <v>432.988</v>
      </c>
      <c r="M28">
        <v>510.18</v>
      </c>
    </row>
    <row r="29" spans="1:13" x14ac:dyDescent="0.3">
      <c r="A29" s="2">
        <v>42422</v>
      </c>
      <c r="B29" s="3">
        <v>0.49737268518518518</v>
      </c>
      <c r="C29">
        <v>177</v>
      </c>
      <c r="D29">
        <v>48.67</v>
      </c>
      <c r="E29">
        <v>79.644999999999996</v>
      </c>
      <c r="F29">
        <v>29.692</v>
      </c>
      <c r="G29">
        <v>2.629</v>
      </c>
      <c r="H29">
        <v>7.36</v>
      </c>
      <c r="I29">
        <v>11024</v>
      </c>
      <c r="J29">
        <v>96.715299999999999</v>
      </c>
      <c r="K29">
        <v>44.19</v>
      </c>
      <c r="L29">
        <f t="shared" si="0"/>
        <v>430.935</v>
      </c>
      <c r="M29">
        <v>510.18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E29B-F172-4FD2-ADCF-38E6962BAAD8}">
  <sheetPr codeName="Sheet98"/>
  <dimension ref="A1:W27"/>
  <sheetViews>
    <sheetView workbookViewId="0">
      <pane ySplit="1" topLeftCell="A7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0.55814814814814817</v>
      </c>
      <c r="C2">
        <v>52</v>
      </c>
      <c r="D2">
        <v>62.45</v>
      </c>
      <c r="E2">
        <v>0.62</v>
      </c>
      <c r="F2">
        <v>29.271999999999998</v>
      </c>
      <c r="G2">
        <v>2.9409999999999998</v>
      </c>
      <c r="H2">
        <v>5.15</v>
      </c>
      <c r="I2">
        <v>9812</v>
      </c>
      <c r="J2">
        <v>103.6553</v>
      </c>
      <c r="K2">
        <v>67.09</v>
      </c>
      <c r="L2">
        <f>540-E2</f>
        <v>539.38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0.55859953703703702</v>
      </c>
      <c r="C3">
        <v>91</v>
      </c>
      <c r="D3">
        <v>62.27</v>
      </c>
      <c r="E3">
        <v>3.2010000000000001</v>
      </c>
      <c r="F3">
        <v>29.263000000000002</v>
      </c>
      <c r="G3">
        <v>2.9409999999999998</v>
      </c>
      <c r="H3">
        <v>5.92</v>
      </c>
      <c r="I3">
        <v>10312</v>
      </c>
      <c r="J3">
        <v>108.739</v>
      </c>
      <c r="K3">
        <v>66.819999999999993</v>
      </c>
      <c r="L3">
        <f t="shared" ref="L3:L27" si="0">540-E3</f>
        <v>536.79899999999998</v>
      </c>
      <c r="M3">
        <v>540.35</v>
      </c>
    </row>
    <row r="4" spans="1:23" x14ac:dyDescent="0.3">
      <c r="A4" s="2">
        <v>42458</v>
      </c>
      <c r="B4" s="3">
        <v>0.55906250000000002</v>
      </c>
      <c r="C4">
        <v>131</v>
      </c>
      <c r="D4">
        <v>62.16</v>
      </c>
      <c r="E4">
        <v>4.3220000000000001</v>
      </c>
      <c r="F4">
        <v>29.251999999999999</v>
      </c>
      <c r="G4">
        <v>2.9409999999999998</v>
      </c>
      <c r="H4">
        <v>6.27</v>
      </c>
      <c r="I4">
        <v>10446</v>
      </c>
      <c r="J4">
        <v>110.068</v>
      </c>
      <c r="K4">
        <v>66.599999999999994</v>
      </c>
      <c r="L4">
        <f t="shared" si="0"/>
        <v>535.678</v>
      </c>
      <c r="M4">
        <v>540.35</v>
      </c>
    </row>
    <row r="5" spans="1:23" x14ac:dyDescent="0.3">
      <c r="A5" s="2">
        <v>42458</v>
      </c>
      <c r="B5" s="3">
        <v>0.55944444444444441</v>
      </c>
      <c r="C5">
        <v>164</v>
      </c>
      <c r="D5">
        <v>61.87</v>
      </c>
      <c r="E5">
        <v>9.4079999999999995</v>
      </c>
      <c r="F5">
        <v>29.271999999999998</v>
      </c>
      <c r="G5">
        <v>2.9409999999999998</v>
      </c>
      <c r="H5">
        <v>6.46</v>
      </c>
      <c r="I5">
        <v>10423</v>
      </c>
      <c r="J5">
        <v>109.35769999999999</v>
      </c>
      <c r="K5">
        <v>66.239999999999995</v>
      </c>
      <c r="L5">
        <f t="shared" si="0"/>
        <v>530.59199999999998</v>
      </c>
      <c r="M5">
        <v>540.35</v>
      </c>
    </row>
    <row r="6" spans="1:23" x14ac:dyDescent="0.3">
      <c r="A6" s="2">
        <v>42458</v>
      </c>
      <c r="B6" s="3">
        <v>0.56065972222222216</v>
      </c>
      <c r="C6">
        <v>269</v>
      </c>
      <c r="D6">
        <v>61.63</v>
      </c>
      <c r="E6">
        <v>11.972</v>
      </c>
      <c r="F6">
        <v>29.266999999999999</v>
      </c>
      <c r="G6">
        <v>2.9409999999999998</v>
      </c>
      <c r="H6">
        <v>6.79</v>
      </c>
      <c r="I6">
        <v>10393</v>
      </c>
      <c r="J6">
        <v>108.765</v>
      </c>
      <c r="K6">
        <v>66.12</v>
      </c>
      <c r="L6">
        <f t="shared" si="0"/>
        <v>528.02800000000002</v>
      </c>
      <c r="M6">
        <v>540.35</v>
      </c>
    </row>
    <row r="7" spans="1:23" x14ac:dyDescent="0.3">
      <c r="A7" s="2">
        <v>42458</v>
      </c>
      <c r="B7" s="3">
        <v>0.56104166666666666</v>
      </c>
      <c r="C7">
        <v>302</v>
      </c>
      <c r="D7">
        <v>61.2</v>
      </c>
      <c r="E7">
        <v>14.605</v>
      </c>
      <c r="F7">
        <v>29.274999999999999</v>
      </c>
      <c r="G7">
        <v>2.9409999999999998</v>
      </c>
      <c r="H7">
        <v>6.79</v>
      </c>
      <c r="I7">
        <v>10267</v>
      </c>
      <c r="J7">
        <v>106.8819</v>
      </c>
      <c r="K7">
        <v>64.67</v>
      </c>
      <c r="L7">
        <f t="shared" si="0"/>
        <v>525.39499999999998</v>
      </c>
      <c r="M7">
        <v>540.35</v>
      </c>
    </row>
    <row r="8" spans="1:23" x14ac:dyDescent="0.3">
      <c r="A8" s="2">
        <v>42458</v>
      </c>
      <c r="B8" s="3">
        <v>0.56149305555555562</v>
      </c>
      <c r="C8">
        <v>341</v>
      </c>
      <c r="D8">
        <v>61.13</v>
      </c>
      <c r="E8">
        <v>14.929</v>
      </c>
      <c r="F8">
        <v>29.271000000000001</v>
      </c>
      <c r="G8">
        <v>2.9409999999999998</v>
      </c>
      <c r="H8">
        <v>6.87</v>
      </c>
      <c r="I8">
        <v>10263</v>
      </c>
      <c r="J8">
        <v>106.7647</v>
      </c>
      <c r="K8">
        <v>65.22</v>
      </c>
      <c r="L8">
        <f t="shared" si="0"/>
        <v>525.07100000000003</v>
      </c>
      <c r="M8">
        <v>540.35</v>
      </c>
    </row>
    <row r="9" spans="1:23" x14ac:dyDescent="0.3">
      <c r="A9" s="2">
        <v>42458</v>
      </c>
      <c r="B9" s="3">
        <v>0.56333333333333335</v>
      </c>
      <c r="C9">
        <v>500</v>
      </c>
      <c r="D9">
        <v>58.48</v>
      </c>
      <c r="E9">
        <v>17.975000000000001</v>
      </c>
      <c r="F9">
        <v>29.302</v>
      </c>
      <c r="G9">
        <v>2.9409999999999998</v>
      </c>
      <c r="H9">
        <v>7.23</v>
      </c>
      <c r="I9">
        <v>9872</v>
      </c>
      <c r="J9">
        <v>99.392899999999997</v>
      </c>
      <c r="K9">
        <v>65.98</v>
      </c>
      <c r="L9">
        <f t="shared" si="0"/>
        <v>522.02499999999998</v>
      </c>
      <c r="M9">
        <v>540.35</v>
      </c>
    </row>
    <row r="10" spans="1:23" x14ac:dyDescent="0.3">
      <c r="A10" s="2">
        <v>42458</v>
      </c>
      <c r="B10" s="3">
        <v>0.56363425925925925</v>
      </c>
      <c r="C10">
        <v>526</v>
      </c>
      <c r="D10">
        <v>55.72</v>
      </c>
      <c r="E10">
        <v>21.050999999999998</v>
      </c>
      <c r="F10">
        <v>29.292000000000002</v>
      </c>
      <c r="G10">
        <v>2.9409999999999998</v>
      </c>
      <c r="H10">
        <v>7.25</v>
      </c>
      <c r="I10">
        <v>9330</v>
      </c>
      <c r="J10">
        <v>90.856099999999998</v>
      </c>
      <c r="K10">
        <v>58.09</v>
      </c>
      <c r="L10">
        <f t="shared" si="0"/>
        <v>518.94899999999996</v>
      </c>
      <c r="M10">
        <v>540.35</v>
      </c>
    </row>
    <row r="11" spans="1:23" x14ac:dyDescent="0.3">
      <c r="A11" s="2">
        <v>42458</v>
      </c>
      <c r="B11" s="3">
        <v>0.56416666666666659</v>
      </c>
      <c r="C11">
        <v>572</v>
      </c>
      <c r="D11">
        <v>52.36</v>
      </c>
      <c r="E11">
        <v>30.786999999999999</v>
      </c>
      <c r="F11">
        <v>29.27</v>
      </c>
      <c r="G11">
        <v>2.9409999999999998</v>
      </c>
      <c r="H11">
        <v>7.31</v>
      </c>
      <c r="I11">
        <v>9670</v>
      </c>
      <c r="J11">
        <v>90.319400000000002</v>
      </c>
      <c r="K11">
        <v>41.69</v>
      </c>
      <c r="L11">
        <f t="shared" si="0"/>
        <v>509.21300000000002</v>
      </c>
      <c r="M11">
        <v>540.35</v>
      </c>
    </row>
    <row r="12" spans="1:23" x14ac:dyDescent="0.3">
      <c r="A12" s="2">
        <v>42458</v>
      </c>
      <c r="B12" s="3">
        <v>0.56546296296296295</v>
      </c>
      <c r="C12">
        <v>684</v>
      </c>
      <c r="D12">
        <v>50.33</v>
      </c>
      <c r="E12">
        <v>41.463000000000001</v>
      </c>
      <c r="F12">
        <v>29.27</v>
      </c>
      <c r="G12">
        <v>2.9409999999999998</v>
      </c>
      <c r="H12">
        <v>7.33</v>
      </c>
      <c r="I12">
        <v>10523</v>
      </c>
      <c r="J12">
        <v>95.747799999999998</v>
      </c>
      <c r="K12">
        <v>37.53</v>
      </c>
      <c r="L12">
        <f t="shared" si="0"/>
        <v>498.53699999999998</v>
      </c>
      <c r="M12">
        <v>540.35</v>
      </c>
    </row>
    <row r="13" spans="1:23" x14ac:dyDescent="0.3">
      <c r="A13" s="2">
        <v>42458</v>
      </c>
      <c r="B13" s="3">
        <v>0.56592592592592594</v>
      </c>
      <c r="C13">
        <v>724</v>
      </c>
      <c r="D13">
        <v>49.8</v>
      </c>
      <c r="E13">
        <v>50.441000000000003</v>
      </c>
      <c r="F13">
        <v>29.274999999999999</v>
      </c>
      <c r="G13">
        <v>2.9409999999999998</v>
      </c>
      <c r="H13">
        <v>7.31</v>
      </c>
      <c r="I13">
        <v>10553</v>
      </c>
      <c r="J13">
        <v>95.337299999999999</v>
      </c>
      <c r="K13">
        <v>36.74</v>
      </c>
      <c r="L13">
        <f t="shared" si="0"/>
        <v>489.55899999999997</v>
      </c>
      <c r="M13">
        <v>540.35</v>
      </c>
    </row>
    <row r="14" spans="1:23" x14ac:dyDescent="0.3">
      <c r="A14" s="2">
        <v>42458</v>
      </c>
      <c r="B14" s="3">
        <v>0.56858796296296299</v>
      </c>
      <c r="C14">
        <v>954</v>
      </c>
      <c r="D14">
        <v>49.1</v>
      </c>
      <c r="E14">
        <v>61.122999999999998</v>
      </c>
      <c r="F14">
        <v>29.306999999999999</v>
      </c>
      <c r="G14">
        <v>2.915</v>
      </c>
      <c r="H14">
        <v>7.28</v>
      </c>
      <c r="I14">
        <v>10389</v>
      </c>
      <c r="J14">
        <v>92.888999999999996</v>
      </c>
      <c r="K14">
        <v>36.17</v>
      </c>
      <c r="L14">
        <f t="shared" si="0"/>
        <v>478.87700000000001</v>
      </c>
      <c r="M14">
        <v>540.35</v>
      </c>
    </row>
    <row r="15" spans="1:23" x14ac:dyDescent="0.3">
      <c r="A15" s="2">
        <v>42458</v>
      </c>
      <c r="B15" s="3">
        <v>0.56957175925925929</v>
      </c>
      <c r="C15">
        <v>1039</v>
      </c>
      <c r="D15">
        <v>48.91</v>
      </c>
      <c r="E15">
        <v>71.010999999999996</v>
      </c>
      <c r="F15">
        <v>29.31</v>
      </c>
      <c r="G15">
        <v>2.915</v>
      </c>
      <c r="H15">
        <v>7.23</v>
      </c>
      <c r="I15">
        <v>10279</v>
      </c>
      <c r="J15">
        <v>91.662700000000001</v>
      </c>
      <c r="K15">
        <v>36.22</v>
      </c>
      <c r="L15">
        <f t="shared" si="0"/>
        <v>468.98900000000003</v>
      </c>
      <c r="M15">
        <v>540.35</v>
      </c>
    </row>
    <row r="16" spans="1:23" x14ac:dyDescent="0.3">
      <c r="A16" s="2">
        <v>42458</v>
      </c>
      <c r="B16" s="3">
        <v>0.57011574074074078</v>
      </c>
      <c r="C16">
        <v>1086</v>
      </c>
      <c r="D16">
        <v>48.73</v>
      </c>
      <c r="E16">
        <v>80.367999999999995</v>
      </c>
      <c r="F16">
        <v>29.315000000000001</v>
      </c>
      <c r="G16">
        <v>2.9409999999999998</v>
      </c>
      <c r="H16">
        <v>7.23</v>
      </c>
      <c r="I16">
        <v>10246</v>
      </c>
      <c r="J16">
        <v>91.136399999999995</v>
      </c>
      <c r="K16">
        <v>36.85</v>
      </c>
      <c r="L16">
        <f t="shared" si="0"/>
        <v>459.63200000000001</v>
      </c>
      <c r="M16">
        <v>540.35</v>
      </c>
    </row>
    <row r="17" spans="1:13" x14ac:dyDescent="0.3">
      <c r="A17" s="2">
        <v>42458</v>
      </c>
      <c r="B17" s="3">
        <v>0.57322916666666668</v>
      </c>
      <c r="C17">
        <v>1355</v>
      </c>
      <c r="D17">
        <v>48.73</v>
      </c>
      <c r="E17">
        <v>80.432000000000002</v>
      </c>
      <c r="F17">
        <v>29.324000000000002</v>
      </c>
      <c r="G17">
        <v>2.915</v>
      </c>
      <c r="H17">
        <v>7.43</v>
      </c>
      <c r="I17">
        <v>10252</v>
      </c>
      <c r="J17">
        <v>91.167199999999994</v>
      </c>
      <c r="K17">
        <v>36.479999999999997</v>
      </c>
      <c r="L17">
        <f t="shared" si="0"/>
        <v>459.56799999999998</v>
      </c>
      <c r="M17">
        <v>540.35</v>
      </c>
    </row>
    <row r="18" spans="1:13" x14ac:dyDescent="0.3">
      <c r="A18" s="2">
        <v>42458</v>
      </c>
      <c r="B18" s="3">
        <v>0.57361111111111118</v>
      </c>
      <c r="C18">
        <v>1388</v>
      </c>
      <c r="D18">
        <v>48.61</v>
      </c>
      <c r="E18">
        <v>90.296000000000006</v>
      </c>
      <c r="F18">
        <v>29.327999999999999</v>
      </c>
      <c r="G18">
        <v>2.8889999999999998</v>
      </c>
      <c r="H18">
        <v>7.4</v>
      </c>
      <c r="I18">
        <v>10247</v>
      </c>
      <c r="J18">
        <v>90.964200000000005</v>
      </c>
      <c r="K18">
        <v>37.020000000000003</v>
      </c>
      <c r="L18">
        <f t="shared" si="0"/>
        <v>449.70400000000001</v>
      </c>
      <c r="M18">
        <v>540.35</v>
      </c>
    </row>
    <row r="19" spans="1:13" x14ac:dyDescent="0.3">
      <c r="A19" s="2">
        <v>42458</v>
      </c>
      <c r="B19" s="3">
        <v>0.57430555555555551</v>
      </c>
      <c r="C19">
        <v>1448</v>
      </c>
      <c r="D19">
        <v>48.37</v>
      </c>
      <c r="E19">
        <v>101.11499999999999</v>
      </c>
      <c r="F19">
        <v>29.341000000000001</v>
      </c>
      <c r="G19">
        <v>2.8889999999999998</v>
      </c>
      <c r="H19">
        <v>7.38</v>
      </c>
      <c r="I19">
        <v>10340</v>
      </c>
      <c r="J19">
        <v>91.462599999999995</v>
      </c>
      <c r="K19">
        <v>38.32</v>
      </c>
      <c r="L19">
        <f t="shared" si="0"/>
        <v>438.88499999999999</v>
      </c>
      <c r="M19">
        <v>540.35</v>
      </c>
    </row>
    <row r="20" spans="1:13" x14ac:dyDescent="0.3">
      <c r="A20" s="2">
        <v>42458</v>
      </c>
      <c r="B20" s="3">
        <v>0.57483796296296297</v>
      </c>
      <c r="C20">
        <v>1494</v>
      </c>
      <c r="D20">
        <v>48.34</v>
      </c>
      <c r="E20">
        <v>111.389</v>
      </c>
      <c r="F20">
        <v>29.356999999999999</v>
      </c>
      <c r="G20">
        <v>2.8889999999999998</v>
      </c>
      <c r="H20">
        <v>7.35</v>
      </c>
      <c r="I20">
        <v>10349</v>
      </c>
      <c r="J20">
        <v>91.445499999999996</v>
      </c>
      <c r="K20">
        <v>38.58</v>
      </c>
      <c r="L20">
        <f t="shared" si="0"/>
        <v>428.61099999999999</v>
      </c>
      <c r="M20">
        <v>540.35</v>
      </c>
    </row>
    <row r="21" spans="1:13" x14ac:dyDescent="0.3">
      <c r="A21" s="2">
        <v>42458</v>
      </c>
      <c r="B21" s="3">
        <v>0.57513888888888887</v>
      </c>
      <c r="C21">
        <v>1520</v>
      </c>
      <c r="D21">
        <v>48.25</v>
      </c>
      <c r="E21">
        <v>121.208</v>
      </c>
      <c r="F21">
        <v>29.367999999999999</v>
      </c>
      <c r="G21">
        <v>2.915</v>
      </c>
      <c r="H21">
        <v>7.33</v>
      </c>
      <c r="I21">
        <v>10294</v>
      </c>
      <c r="J21">
        <v>90.822800000000001</v>
      </c>
      <c r="K21">
        <v>39.43</v>
      </c>
      <c r="L21">
        <f t="shared" si="0"/>
        <v>418.79200000000003</v>
      </c>
      <c r="M21">
        <v>540.35</v>
      </c>
    </row>
    <row r="22" spans="1:13" x14ac:dyDescent="0.3">
      <c r="A22" s="2">
        <v>42458</v>
      </c>
      <c r="B22" s="3">
        <v>0.57552083333333337</v>
      </c>
      <c r="C22">
        <v>1553</v>
      </c>
      <c r="D22">
        <v>48.17</v>
      </c>
      <c r="E22">
        <v>131.14699999999999</v>
      </c>
      <c r="F22">
        <v>29.376000000000001</v>
      </c>
      <c r="G22">
        <v>2.915</v>
      </c>
      <c r="H22">
        <v>7.32</v>
      </c>
      <c r="I22">
        <v>10151</v>
      </c>
      <c r="J22">
        <v>89.433300000000003</v>
      </c>
      <c r="K22">
        <v>40.03</v>
      </c>
      <c r="L22">
        <f t="shared" si="0"/>
        <v>408.85300000000001</v>
      </c>
      <c r="M22">
        <v>540.35</v>
      </c>
    </row>
    <row r="23" spans="1:13" x14ac:dyDescent="0.3">
      <c r="A23" s="2">
        <v>42458</v>
      </c>
      <c r="B23" s="3">
        <v>0.57597222222222222</v>
      </c>
      <c r="C23">
        <v>1592</v>
      </c>
      <c r="D23">
        <v>48.08</v>
      </c>
      <c r="E23">
        <v>140.66900000000001</v>
      </c>
      <c r="F23">
        <v>29.393999999999998</v>
      </c>
      <c r="G23">
        <v>2.915</v>
      </c>
      <c r="H23">
        <v>7.35</v>
      </c>
      <c r="I23">
        <v>9945</v>
      </c>
      <c r="J23">
        <v>87.467699999999994</v>
      </c>
      <c r="K23">
        <v>40.68</v>
      </c>
      <c r="L23">
        <f t="shared" si="0"/>
        <v>399.33100000000002</v>
      </c>
      <c r="M23">
        <v>540.35</v>
      </c>
    </row>
    <row r="24" spans="1:13" x14ac:dyDescent="0.3">
      <c r="A24" s="2">
        <v>42458</v>
      </c>
      <c r="B24" s="3">
        <v>0.57643518518518522</v>
      </c>
      <c r="C24">
        <v>1632</v>
      </c>
      <c r="D24">
        <v>47.99</v>
      </c>
      <c r="E24">
        <v>150.95599999999999</v>
      </c>
      <c r="F24">
        <v>29.407</v>
      </c>
      <c r="G24">
        <v>2.8889999999999998</v>
      </c>
      <c r="H24">
        <v>7.33</v>
      </c>
      <c r="I24">
        <v>9680</v>
      </c>
      <c r="J24">
        <v>84.995699999999999</v>
      </c>
      <c r="K24">
        <v>41.61</v>
      </c>
      <c r="L24">
        <f t="shared" si="0"/>
        <v>389.04399999999998</v>
      </c>
      <c r="M24">
        <v>540.35</v>
      </c>
    </row>
    <row r="25" spans="1:13" x14ac:dyDescent="0.3">
      <c r="A25" s="2">
        <v>42458</v>
      </c>
      <c r="B25" s="3">
        <v>0.57788194444444441</v>
      </c>
      <c r="C25">
        <v>1757</v>
      </c>
      <c r="D25">
        <v>47.99</v>
      </c>
      <c r="E25">
        <v>161.173</v>
      </c>
      <c r="F25">
        <v>29.431999999999999</v>
      </c>
      <c r="G25">
        <v>2.8889999999999998</v>
      </c>
      <c r="H25">
        <v>7.28</v>
      </c>
      <c r="I25">
        <v>9432</v>
      </c>
      <c r="J25">
        <v>82.739900000000006</v>
      </c>
      <c r="K25">
        <v>41.58</v>
      </c>
      <c r="L25">
        <f t="shared" si="0"/>
        <v>378.827</v>
      </c>
      <c r="M25">
        <v>540.35</v>
      </c>
    </row>
    <row r="26" spans="1:13" x14ac:dyDescent="0.3">
      <c r="A26" s="2">
        <v>42458</v>
      </c>
      <c r="B26" s="3">
        <v>0.57932870370370371</v>
      </c>
      <c r="C26">
        <v>1882</v>
      </c>
      <c r="D26">
        <v>48</v>
      </c>
      <c r="E26">
        <v>171.357</v>
      </c>
      <c r="F26">
        <v>29.443000000000001</v>
      </c>
      <c r="G26">
        <v>2.8889999999999998</v>
      </c>
      <c r="H26">
        <v>7.24</v>
      </c>
      <c r="I26">
        <v>9434</v>
      </c>
      <c r="J26">
        <v>82.742199999999997</v>
      </c>
      <c r="K26">
        <v>41.61</v>
      </c>
      <c r="L26">
        <f t="shared" si="0"/>
        <v>368.64300000000003</v>
      </c>
      <c r="M26">
        <v>540.35</v>
      </c>
    </row>
    <row r="27" spans="1:13" x14ac:dyDescent="0.3">
      <c r="A27" s="2">
        <v>42458</v>
      </c>
      <c r="B27" s="3">
        <v>0.57994212962962965</v>
      </c>
      <c r="C27">
        <v>1935</v>
      </c>
      <c r="D27">
        <v>47.98</v>
      </c>
      <c r="E27">
        <v>177.578</v>
      </c>
      <c r="F27">
        <v>29.434999999999999</v>
      </c>
      <c r="G27">
        <v>2.915</v>
      </c>
      <c r="H27">
        <v>7.29</v>
      </c>
      <c r="I27">
        <v>9135</v>
      </c>
      <c r="J27">
        <v>80.123099999999994</v>
      </c>
      <c r="K27">
        <v>42.11</v>
      </c>
      <c r="L27">
        <f t="shared" si="0"/>
        <v>362.42200000000003</v>
      </c>
      <c r="M27">
        <v>540.35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CEDA-0E21-4175-A613-BD950EBF5F07}">
  <sheetPr codeName="Sheet99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0.3933680555555556</v>
      </c>
      <c r="C2">
        <v>103</v>
      </c>
      <c r="D2">
        <v>66.78</v>
      </c>
      <c r="E2">
        <v>0.437</v>
      </c>
      <c r="F2">
        <v>29.452000000000002</v>
      </c>
      <c r="G2">
        <v>2.629</v>
      </c>
      <c r="H2">
        <v>7.3</v>
      </c>
      <c r="I2">
        <v>10266</v>
      </c>
      <c r="J2">
        <v>113.2208</v>
      </c>
      <c r="K2">
        <v>62.82</v>
      </c>
      <c r="L2">
        <f>522.91-E2</f>
        <v>522.47299999999996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0.39459490740740738</v>
      </c>
      <c r="C3">
        <v>209</v>
      </c>
      <c r="D3">
        <v>66.69</v>
      </c>
      <c r="E3">
        <v>2.9990000000000001</v>
      </c>
      <c r="F3">
        <v>29.471</v>
      </c>
      <c r="G3">
        <v>2.629</v>
      </c>
      <c r="H3">
        <v>7.44</v>
      </c>
      <c r="I3">
        <v>9831</v>
      </c>
      <c r="J3">
        <v>108.2458</v>
      </c>
      <c r="K3">
        <v>69.02</v>
      </c>
      <c r="L3">
        <f t="shared" ref="L3:L21" si="0">522.91-E3</f>
        <v>519.91099999999994</v>
      </c>
      <c r="M3">
        <v>522.79</v>
      </c>
    </row>
    <row r="4" spans="1:23" x14ac:dyDescent="0.3">
      <c r="A4" s="2">
        <v>42486</v>
      </c>
      <c r="B4" s="3">
        <v>0.39527777777777778</v>
      </c>
      <c r="C4">
        <v>268</v>
      </c>
      <c r="D4">
        <v>66.599999999999994</v>
      </c>
      <c r="E4">
        <v>6.024</v>
      </c>
      <c r="F4">
        <v>29.472999999999999</v>
      </c>
      <c r="G4">
        <v>2.629</v>
      </c>
      <c r="H4">
        <v>7.5</v>
      </c>
      <c r="I4">
        <v>9799</v>
      </c>
      <c r="J4">
        <v>107.7808</v>
      </c>
      <c r="K4">
        <v>68.94</v>
      </c>
      <c r="L4">
        <f t="shared" si="0"/>
        <v>516.88599999999997</v>
      </c>
      <c r="M4">
        <v>522.79</v>
      </c>
    </row>
    <row r="5" spans="1:23" x14ac:dyDescent="0.3">
      <c r="A5" s="2">
        <v>42486</v>
      </c>
      <c r="B5" s="3">
        <v>0.39565972222222223</v>
      </c>
      <c r="C5">
        <v>301</v>
      </c>
      <c r="D5">
        <v>66.55</v>
      </c>
      <c r="E5">
        <v>9.0389999999999997</v>
      </c>
      <c r="F5">
        <v>29.497</v>
      </c>
      <c r="G5">
        <v>2.629</v>
      </c>
      <c r="H5">
        <v>7.53</v>
      </c>
      <c r="I5">
        <v>9819</v>
      </c>
      <c r="J5">
        <v>107.8532</v>
      </c>
      <c r="K5">
        <v>68.89</v>
      </c>
      <c r="L5">
        <f t="shared" si="0"/>
        <v>513.87099999999998</v>
      </c>
      <c r="M5">
        <v>522.79</v>
      </c>
    </row>
    <row r="6" spans="1:23" x14ac:dyDescent="0.3">
      <c r="A6" s="2">
        <v>42486</v>
      </c>
      <c r="B6" s="3">
        <v>0.39627314814814812</v>
      </c>
      <c r="C6">
        <v>354</v>
      </c>
      <c r="D6">
        <v>66.540000000000006</v>
      </c>
      <c r="E6">
        <v>12.007</v>
      </c>
      <c r="F6">
        <v>29.488</v>
      </c>
      <c r="G6">
        <v>2.6030000000000002</v>
      </c>
      <c r="H6">
        <v>7.57</v>
      </c>
      <c r="I6">
        <v>9808</v>
      </c>
      <c r="J6">
        <v>107.74379999999999</v>
      </c>
      <c r="K6">
        <v>68.75</v>
      </c>
      <c r="L6">
        <f t="shared" si="0"/>
        <v>510.90299999999996</v>
      </c>
      <c r="M6">
        <v>522.79</v>
      </c>
    </row>
    <row r="7" spans="1:23" x14ac:dyDescent="0.3">
      <c r="A7" s="2">
        <v>42486</v>
      </c>
      <c r="B7" s="3">
        <v>0.39695601851851853</v>
      </c>
      <c r="C7">
        <v>413</v>
      </c>
      <c r="D7">
        <v>66.489999999999995</v>
      </c>
      <c r="E7">
        <v>14.996</v>
      </c>
      <c r="F7">
        <v>29.48</v>
      </c>
      <c r="G7">
        <v>2.6030000000000002</v>
      </c>
      <c r="H7">
        <v>7.58</v>
      </c>
      <c r="I7">
        <v>9811</v>
      </c>
      <c r="J7">
        <v>107.7461</v>
      </c>
      <c r="K7">
        <v>68.540000000000006</v>
      </c>
      <c r="L7">
        <f t="shared" si="0"/>
        <v>507.91399999999999</v>
      </c>
      <c r="M7">
        <v>522.79</v>
      </c>
    </row>
    <row r="8" spans="1:23" x14ac:dyDescent="0.3">
      <c r="A8" s="2">
        <v>42486</v>
      </c>
      <c r="B8" s="3">
        <v>0.39725694444444443</v>
      </c>
      <c r="C8">
        <v>439</v>
      </c>
      <c r="D8">
        <v>62.4</v>
      </c>
      <c r="E8">
        <v>17.968</v>
      </c>
      <c r="F8">
        <v>29.491</v>
      </c>
      <c r="G8">
        <v>2.629</v>
      </c>
      <c r="H8">
        <v>7.69</v>
      </c>
      <c r="I8">
        <v>9448</v>
      </c>
      <c r="J8">
        <v>98.991500000000002</v>
      </c>
      <c r="K8">
        <v>54.78</v>
      </c>
      <c r="L8">
        <f t="shared" si="0"/>
        <v>504.94199999999995</v>
      </c>
      <c r="M8">
        <v>522.79</v>
      </c>
    </row>
    <row r="9" spans="1:23" x14ac:dyDescent="0.3">
      <c r="A9" s="2">
        <v>42486</v>
      </c>
      <c r="B9" s="3">
        <v>0.39740740740740743</v>
      </c>
      <c r="C9">
        <v>452</v>
      </c>
      <c r="D9">
        <v>62.21</v>
      </c>
      <c r="E9">
        <v>18.004000000000001</v>
      </c>
      <c r="F9">
        <v>29.488</v>
      </c>
      <c r="G9">
        <v>2.629</v>
      </c>
      <c r="H9">
        <v>7.69</v>
      </c>
      <c r="I9">
        <v>9499</v>
      </c>
      <c r="J9">
        <v>99.316100000000006</v>
      </c>
      <c r="K9">
        <v>54.67</v>
      </c>
      <c r="L9">
        <f t="shared" si="0"/>
        <v>504.90599999999995</v>
      </c>
      <c r="M9">
        <v>522.79</v>
      </c>
    </row>
    <row r="10" spans="1:23" x14ac:dyDescent="0.3">
      <c r="A10" s="2">
        <v>42486</v>
      </c>
      <c r="B10" s="3">
        <v>0.39787037037037037</v>
      </c>
      <c r="C10">
        <v>492</v>
      </c>
      <c r="D10">
        <v>58.3</v>
      </c>
      <c r="E10">
        <v>20.047999999999998</v>
      </c>
      <c r="F10">
        <v>29.478000000000002</v>
      </c>
      <c r="G10">
        <v>2.629</v>
      </c>
      <c r="H10">
        <v>7.72</v>
      </c>
      <c r="I10">
        <v>9485</v>
      </c>
      <c r="J10">
        <v>94.703500000000005</v>
      </c>
      <c r="K10">
        <v>39.58</v>
      </c>
      <c r="L10">
        <f t="shared" si="0"/>
        <v>502.86199999999997</v>
      </c>
      <c r="M10">
        <v>522.79</v>
      </c>
    </row>
    <row r="11" spans="1:23" x14ac:dyDescent="0.3">
      <c r="A11" s="2">
        <v>42486</v>
      </c>
      <c r="B11" s="3">
        <v>0.39848379629629632</v>
      </c>
      <c r="C11">
        <v>545</v>
      </c>
      <c r="D11">
        <v>53.53</v>
      </c>
      <c r="E11">
        <v>30.091000000000001</v>
      </c>
      <c r="F11">
        <v>29.466000000000001</v>
      </c>
      <c r="G11">
        <v>2.629</v>
      </c>
      <c r="H11">
        <v>7.73</v>
      </c>
      <c r="I11">
        <v>9698</v>
      </c>
      <c r="J11">
        <v>91.32</v>
      </c>
      <c r="K11">
        <v>31.1</v>
      </c>
      <c r="L11">
        <f t="shared" si="0"/>
        <v>492.81899999999996</v>
      </c>
      <c r="M11">
        <v>522.79</v>
      </c>
    </row>
    <row r="12" spans="1:23" x14ac:dyDescent="0.3">
      <c r="A12" s="2">
        <v>42486</v>
      </c>
      <c r="B12" s="3">
        <v>0.39946759259259257</v>
      </c>
      <c r="C12">
        <v>630</v>
      </c>
      <c r="D12">
        <v>52.38</v>
      </c>
      <c r="E12">
        <v>39.917999999999999</v>
      </c>
      <c r="F12">
        <v>29.471</v>
      </c>
      <c r="G12">
        <v>2.629</v>
      </c>
      <c r="H12">
        <v>7.69</v>
      </c>
      <c r="I12">
        <v>9612</v>
      </c>
      <c r="J12">
        <v>89.182000000000002</v>
      </c>
      <c r="K12">
        <v>32.01</v>
      </c>
      <c r="L12">
        <f t="shared" si="0"/>
        <v>482.99199999999996</v>
      </c>
      <c r="M12">
        <v>522.79</v>
      </c>
    </row>
    <row r="13" spans="1:23" x14ac:dyDescent="0.3">
      <c r="A13" s="2">
        <v>42486</v>
      </c>
      <c r="B13" s="3">
        <v>0.40031250000000002</v>
      </c>
      <c r="C13">
        <v>703</v>
      </c>
      <c r="D13">
        <v>51.83</v>
      </c>
      <c r="E13">
        <v>50.015000000000001</v>
      </c>
      <c r="F13">
        <v>29.489000000000001</v>
      </c>
      <c r="G13">
        <v>2.6030000000000002</v>
      </c>
      <c r="H13">
        <v>7.63</v>
      </c>
      <c r="I13">
        <v>9358</v>
      </c>
      <c r="J13">
        <v>86.160499999999999</v>
      </c>
      <c r="K13">
        <v>33.42</v>
      </c>
      <c r="L13">
        <f t="shared" si="0"/>
        <v>472.89499999999998</v>
      </c>
      <c r="M13">
        <v>522.79</v>
      </c>
    </row>
    <row r="14" spans="1:23" x14ac:dyDescent="0.3">
      <c r="A14" s="2">
        <v>42486</v>
      </c>
      <c r="B14" s="3">
        <v>0.40260416666666665</v>
      </c>
      <c r="C14">
        <v>901</v>
      </c>
      <c r="D14">
        <v>50.83</v>
      </c>
      <c r="E14">
        <v>59.94</v>
      </c>
      <c r="F14">
        <v>29.495000000000001</v>
      </c>
      <c r="G14">
        <v>2.6030000000000002</v>
      </c>
      <c r="H14">
        <v>7.59</v>
      </c>
      <c r="I14">
        <v>9192</v>
      </c>
      <c r="J14">
        <v>83.523499999999999</v>
      </c>
      <c r="K14">
        <v>36.07</v>
      </c>
      <c r="L14">
        <f t="shared" si="0"/>
        <v>462.96999999999997</v>
      </c>
      <c r="M14">
        <v>522.79</v>
      </c>
    </row>
    <row r="15" spans="1:23" x14ac:dyDescent="0.3">
      <c r="A15" s="2">
        <v>42486</v>
      </c>
      <c r="B15" s="3">
        <v>0.40320601851851851</v>
      </c>
      <c r="C15">
        <v>953</v>
      </c>
      <c r="D15">
        <v>50.04</v>
      </c>
      <c r="E15">
        <v>69.918999999999997</v>
      </c>
      <c r="F15">
        <v>29.510999999999999</v>
      </c>
      <c r="G15">
        <v>2.6030000000000002</v>
      </c>
      <c r="H15">
        <v>7.56</v>
      </c>
      <c r="I15">
        <v>8905</v>
      </c>
      <c r="J15">
        <v>80.041700000000006</v>
      </c>
      <c r="K15">
        <v>37.11</v>
      </c>
      <c r="L15">
        <f t="shared" si="0"/>
        <v>452.99099999999999</v>
      </c>
      <c r="M15">
        <v>522.79</v>
      </c>
    </row>
    <row r="16" spans="1:23" x14ac:dyDescent="0.3">
      <c r="A16" s="2">
        <v>42486</v>
      </c>
      <c r="B16" s="3">
        <v>0.40381944444444445</v>
      </c>
      <c r="C16">
        <v>1006</v>
      </c>
      <c r="D16">
        <v>49.5</v>
      </c>
      <c r="E16">
        <v>80.027000000000001</v>
      </c>
      <c r="F16">
        <v>29.527000000000001</v>
      </c>
      <c r="G16">
        <v>2.6030000000000002</v>
      </c>
      <c r="H16">
        <v>7.53</v>
      </c>
      <c r="I16">
        <v>8717</v>
      </c>
      <c r="J16">
        <v>77.763099999999994</v>
      </c>
      <c r="K16">
        <v>38.229999999999997</v>
      </c>
      <c r="L16">
        <f t="shared" si="0"/>
        <v>442.88299999999998</v>
      </c>
      <c r="M16">
        <v>522.79</v>
      </c>
    </row>
    <row r="17" spans="1:13" x14ac:dyDescent="0.3">
      <c r="A17" s="2">
        <v>42486</v>
      </c>
      <c r="B17" s="3">
        <v>0.4045138888888889</v>
      </c>
      <c r="C17">
        <v>1066</v>
      </c>
      <c r="D17">
        <v>49.06</v>
      </c>
      <c r="E17">
        <v>90.105999999999995</v>
      </c>
      <c r="F17">
        <v>29.54</v>
      </c>
      <c r="G17">
        <v>2.6030000000000002</v>
      </c>
      <c r="H17">
        <v>7.49</v>
      </c>
      <c r="I17">
        <v>8426</v>
      </c>
      <c r="J17">
        <v>74.697500000000005</v>
      </c>
      <c r="K17">
        <v>39.01</v>
      </c>
      <c r="L17">
        <f t="shared" si="0"/>
        <v>432.80399999999997</v>
      </c>
      <c r="M17">
        <v>522.79</v>
      </c>
    </row>
    <row r="18" spans="1:13" x14ac:dyDescent="0.3">
      <c r="A18" s="2">
        <v>42486</v>
      </c>
      <c r="B18" s="3">
        <v>0.4057291666666667</v>
      </c>
      <c r="C18">
        <v>1171</v>
      </c>
      <c r="D18">
        <v>48.88</v>
      </c>
      <c r="E18">
        <v>99.927000000000007</v>
      </c>
      <c r="F18">
        <v>29.561</v>
      </c>
      <c r="G18">
        <v>2.6030000000000002</v>
      </c>
      <c r="H18">
        <v>7.38</v>
      </c>
      <c r="I18">
        <v>8262</v>
      </c>
      <c r="J18">
        <v>73.025199999999998</v>
      </c>
      <c r="K18">
        <v>39.26</v>
      </c>
      <c r="L18">
        <f t="shared" si="0"/>
        <v>422.98299999999995</v>
      </c>
      <c r="M18">
        <v>522.79</v>
      </c>
    </row>
    <row r="19" spans="1:13" x14ac:dyDescent="0.3">
      <c r="A19" s="2">
        <v>42486</v>
      </c>
      <c r="B19" s="3">
        <v>0.40619212962962964</v>
      </c>
      <c r="C19">
        <v>1211</v>
      </c>
      <c r="D19">
        <v>48.65</v>
      </c>
      <c r="E19">
        <v>109.98099999999999</v>
      </c>
      <c r="F19">
        <v>29.568000000000001</v>
      </c>
      <c r="G19">
        <v>2.6030000000000002</v>
      </c>
      <c r="H19">
        <v>7.4</v>
      </c>
      <c r="I19">
        <v>8137</v>
      </c>
      <c r="J19">
        <v>71.685599999999994</v>
      </c>
      <c r="K19">
        <v>40.04</v>
      </c>
      <c r="L19">
        <f t="shared" si="0"/>
        <v>412.92899999999997</v>
      </c>
      <c r="M19">
        <v>522.79</v>
      </c>
    </row>
    <row r="20" spans="1:13" x14ac:dyDescent="0.3">
      <c r="A20" s="2">
        <v>42486</v>
      </c>
      <c r="B20" s="3">
        <v>0.40703703703703703</v>
      </c>
      <c r="C20">
        <v>1284</v>
      </c>
      <c r="D20">
        <v>48.46</v>
      </c>
      <c r="E20">
        <v>120.02800000000001</v>
      </c>
      <c r="F20">
        <v>29.584</v>
      </c>
      <c r="G20">
        <v>2.6030000000000002</v>
      </c>
      <c r="H20">
        <v>7.35</v>
      </c>
      <c r="I20">
        <v>7787</v>
      </c>
      <c r="J20">
        <v>68.385099999999994</v>
      </c>
      <c r="K20">
        <v>41.03</v>
      </c>
      <c r="L20">
        <f t="shared" si="0"/>
        <v>402.88199999999995</v>
      </c>
      <c r="M20">
        <v>522.79</v>
      </c>
    </row>
    <row r="21" spans="1:13" x14ac:dyDescent="0.3">
      <c r="A21" s="2">
        <v>42486</v>
      </c>
      <c r="B21" s="3">
        <v>0.40771990740740738</v>
      </c>
      <c r="C21">
        <v>1343</v>
      </c>
      <c r="D21">
        <v>48.43</v>
      </c>
      <c r="E21">
        <v>128.87299999999999</v>
      </c>
      <c r="F21">
        <v>29.597000000000001</v>
      </c>
      <c r="G21">
        <v>2.6030000000000002</v>
      </c>
      <c r="H21">
        <v>7.32</v>
      </c>
      <c r="I21">
        <v>7654</v>
      </c>
      <c r="J21">
        <v>67.1584</v>
      </c>
      <c r="K21">
        <v>41.39</v>
      </c>
      <c r="L21">
        <f t="shared" si="0"/>
        <v>394.03699999999998</v>
      </c>
      <c r="M21">
        <v>522.79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E5FC-FEE9-4BB1-B1AB-AF850EC045DD}">
  <sheetPr codeName="Sheet100"/>
  <dimension ref="A1:W1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0.45165509259259262</v>
      </c>
      <c r="C2">
        <v>51</v>
      </c>
      <c r="D2">
        <v>54.07</v>
      </c>
      <c r="E2">
        <v>50.264000000000003</v>
      </c>
      <c r="F2">
        <v>29.34</v>
      </c>
      <c r="G2">
        <v>3.02</v>
      </c>
      <c r="H2">
        <v>8.1199999999999992</v>
      </c>
      <c r="I2">
        <v>10758</v>
      </c>
      <c r="J2">
        <v>110.5076</v>
      </c>
      <c r="K2">
        <v>15489.81</v>
      </c>
      <c r="L2">
        <f>538.51-E2</f>
        <v>488.24599999999998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0.45233796296296297</v>
      </c>
      <c r="C3">
        <v>110</v>
      </c>
      <c r="D3">
        <v>53.59</v>
      </c>
      <c r="E3">
        <v>60.05</v>
      </c>
      <c r="F3">
        <v>29.34</v>
      </c>
      <c r="G3">
        <v>3.0459999999999998</v>
      </c>
      <c r="H3">
        <v>8.08</v>
      </c>
      <c r="I3">
        <v>10401</v>
      </c>
      <c r="J3">
        <v>106.41070000000001</v>
      </c>
      <c r="K3">
        <v>15749.01</v>
      </c>
      <c r="L3">
        <f t="shared" ref="L3:L15" si="0">538.51-E3</f>
        <v>478.46</v>
      </c>
      <c r="M3">
        <v>537.97</v>
      </c>
    </row>
    <row r="4" spans="1:23" x14ac:dyDescent="0.3">
      <c r="A4" s="2">
        <v>42517</v>
      </c>
      <c r="B4" s="3">
        <v>0.45302083333333337</v>
      </c>
      <c r="C4">
        <v>169</v>
      </c>
      <c r="D4">
        <v>52.94</v>
      </c>
      <c r="E4">
        <v>70.058000000000007</v>
      </c>
      <c r="F4">
        <v>29.34</v>
      </c>
      <c r="G4">
        <v>3.0459999999999998</v>
      </c>
      <c r="H4">
        <v>8.02</v>
      </c>
      <c r="I4">
        <v>9812</v>
      </c>
      <c r="J4">
        <v>100.3777</v>
      </c>
      <c r="K4">
        <v>17089.34</v>
      </c>
      <c r="L4">
        <f>538.51-E4</f>
        <v>468.452</v>
      </c>
      <c r="M4">
        <v>537.97</v>
      </c>
    </row>
    <row r="5" spans="1:23" x14ac:dyDescent="0.3">
      <c r="A5" s="2">
        <v>42517</v>
      </c>
      <c r="B5" s="3">
        <v>0.45356481481481481</v>
      </c>
      <c r="C5">
        <v>216</v>
      </c>
      <c r="D5">
        <v>52.2</v>
      </c>
      <c r="E5">
        <v>80.105999999999995</v>
      </c>
      <c r="F5">
        <v>29.34</v>
      </c>
      <c r="G5">
        <v>3.0459999999999998</v>
      </c>
      <c r="H5">
        <v>7.95</v>
      </c>
      <c r="I5">
        <v>9325</v>
      </c>
      <c r="J5">
        <v>96.201300000000003</v>
      </c>
      <c r="K5">
        <v>20073.59</v>
      </c>
      <c r="L5">
        <f t="shared" si="0"/>
        <v>458.404</v>
      </c>
      <c r="M5">
        <v>537.97</v>
      </c>
    </row>
    <row r="6" spans="1:23" x14ac:dyDescent="0.3">
      <c r="A6" s="2">
        <v>42517</v>
      </c>
      <c r="B6" s="3">
        <v>0.45416666666666666</v>
      </c>
      <c r="C6">
        <v>268</v>
      </c>
      <c r="D6">
        <v>51.33</v>
      </c>
      <c r="E6">
        <v>90.052000000000007</v>
      </c>
      <c r="F6">
        <v>29.34</v>
      </c>
      <c r="G6">
        <v>3.02</v>
      </c>
      <c r="H6">
        <v>7.88</v>
      </c>
      <c r="I6">
        <v>8482</v>
      </c>
      <c r="J6">
        <v>87.995699999999999</v>
      </c>
      <c r="K6">
        <v>22694.1</v>
      </c>
      <c r="L6">
        <f t="shared" si="0"/>
        <v>448.45799999999997</v>
      </c>
      <c r="M6">
        <v>537.97</v>
      </c>
    </row>
    <row r="7" spans="1:23" x14ac:dyDescent="0.3">
      <c r="A7" s="2">
        <v>42517</v>
      </c>
      <c r="B7" s="3">
        <v>0.45501157407407411</v>
      </c>
      <c r="C7">
        <v>341</v>
      </c>
      <c r="D7">
        <v>50.53</v>
      </c>
      <c r="E7">
        <v>100.042</v>
      </c>
      <c r="F7">
        <v>29.34</v>
      </c>
      <c r="G7">
        <v>3.0459999999999998</v>
      </c>
      <c r="H7">
        <v>7.81</v>
      </c>
      <c r="I7">
        <v>7673</v>
      </c>
      <c r="J7">
        <v>79.758899999999997</v>
      </c>
      <c r="K7">
        <v>24487.29</v>
      </c>
      <c r="L7">
        <f t="shared" si="0"/>
        <v>438.46799999999996</v>
      </c>
      <c r="M7">
        <v>537.97</v>
      </c>
    </row>
    <row r="8" spans="1:23" x14ac:dyDescent="0.3">
      <c r="A8" s="2">
        <v>42517</v>
      </c>
      <c r="B8" s="3">
        <v>0.45546296296296296</v>
      </c>
      <c r="C8">
        <v>380</v>
      </c>
      <c r="D8">
        <v>49.64</v>
      </c>
      <c r="E8">
        <v>110.136</v>
      </c>
      <c r="F8">
        <v>29.34</v>
      </c>
      <c r="G8">
        <v>3.02</v>
      </c>
      <c r="H8">
        <v>7.77</v>
      </c>
      <c r="I8">
        <v>7089</v>
      </c>
      <c r="J8">
        <v>73.836200000000005</v>
      </c>
      <c r="K8">
        <v>26378.62</v>
      </c>
      <c r="L8">
        <f t="shared" si="0"/>
        <v>428.37400000000002</v>
      </c>
      <c r="M8">
        <v>537.97</v>
      </c>
    </row>
    <row r="9" spans="1:23" x14ac:dyDescent="0.3">
      <c r="A9" s="2">
        <v>42517</v>
      </c>
      <c r="B9" s="3">
        <v>0.4562268518518518</v>
      </c>
      <c r="C9">
        <v>446</v>
      </c>
      <c r="D9">
        <v>49.42</v>
      </c>
      <c r="E9">
        <v>119.943</v>
      </c>
      <c r="F9">
        <v>29.34</v>
      </c>
      <c r="G9">
        <v>3.0459999999999998</v>
      </c>
      <c r="H9">
        <v>7.73</v>
      </c>
      <c r="I9">
        <v>6780</v>
      </c>
      <c r="J9">
        <v>70.619600000000005</v>
      </c>
      <c r="K9">
        <v>26777.83</v>
      </c>
      <c r="L9">
        <f t="shared" si="0"/>
        <v>418.56700000000001</v>
      </c>
      <c r="M9">
        <v>537.97</v>
      </c>
    </row>
    <row r="10" spans="1:23" x14ac:dyDescent="0.3">
      <c r="A10" s="2">
        <v>42517</v>
      </c>
      <c r="B10" s="3">
        <v>0.45699074074074075</v>
      </c>
      <c r="C10">
        <v>512</v>
      </c>
      <c r="D10">
        <v>49.41</v>
      </c>
      <c r="E10">
        <v>120.071</v>
      </c>
      <c r="F10">
        <v>29.34</v>
      </c>
      <c r="G10">
        <v>3.02</v>
      </c>
      <c r="H10">
        <v>7.69</v>
      </c>
      <c r="I10">
        <v>6704</v>
      </c>
      <c r="J10">
        <v>69.806100000000001</v>
      </c>
      <c r="K10">
        <v>26729.3</v>
      </c>
      <c r="L10">
        <f t="shared" si="0"/>
        <v>418.43899999999996</v>
      </c>
      <c r="M10">
        <v>537.97</v>
      </c>
    </row>
    <row r="11" spans="1:23" x14ac:dyDescent="0.3">
      <c r="A11" s="2">
        <v>42517</v>
      </c>
      <c r="B11" s="3">
        <v>0.4574421296296296</v>
      </c>
      <c r="C11">
        <v>551</v>
      </c>
      <c r="D11">
        <v>49.19</v>
      </c>
      <c r="E11">
        <v>130.13300000000001</v>
      </c>
      <c r="F11">
        <v>29.34</v>
      </c>
      <c r="G11">
        <v>3.02</v>
      </c>
      <c r="H11">
        <v>7.66</v>
      </c>
      <c r="I11">
        <v>6677</v>
      </c>
      <c r="J11">
        <v>69.553200000000004</v>
      </c>
      <c r="K11">
        <v>27159.16</v>
      </c>
      <c r="L11">
        <f t="shared" si="0"/>
        <v>408.37699999999995</v>
      </c>
      <c r="M11">
        <v>537.97</v>
      </c>
    </row>
    <row r="12" spans="1:23" x14ac:dyDescent="0.3">
      <c r="A12" s="2">
        <v>42517</v>
      </c>
      <c r="B12" s="3">
        <v>0.4583564814814815</v>
      </c>
      <c r="C12">
        <v>630</v>
      </c>
      <c r="D12">
        <v>49</v>
      </c>
      <c r="E12">
        <v>139.94</v>
      </c>
      <c r="F12">
        <v>29.34</v>
      </c>
      <c r="G12">
        <v>3.02</v>
      </c>
      <c r="H12">
        <v>7.62</v>
      </c>
      <c r="I12">
        <v>6521</v>
      </c>
      <c r="J12">
        <v>67.9786</v>
      </c>
      <c r="K12">
        <v>27614.71</v>
      </c>
      <c r="L12">
        <f t="shared" si="0"/>
        <v>398.57</v>
      </c>
      <c r="M12">
        <v>537.97</v>
      </c>
    </row>
    <row r="13" spans="1:23" x14ac:dyDescent="0.3">
      <c r="A13" s="2">
        <v>42517</v>
      </c>
      <c r="B13" s="3">
        <v>0.45943287037037034</v>
      </c>
      <c r="C13">
        <v>723</v>
      </c>
      <c r="D13">
        <v>48.93</v>
      </c>
      <c r="E13">
        <v>149.97999999999999</v>
      </c>
      <c r="F13">
        <v>29.34</v>
      </c>
      <c r="G13">
        <v>3.02</v>
      </c>
      <c r="H13">
        <v>7.54</v>
      </c>
      <c r="I13">
        <v>6373</v>
      </c>
      <c r="J13">
        <v>66.449200000000005</v>
      </c>
      <c r="K13">
        <v>27756.97</v>
      </c>
      <c r="L13">
        <f t="shared" si="0"/>
        <v>388.53</v>
      </c>
      <c r="M13">
        <v>537.97</v>
      </c>
    </row>
    <row r="14" spans="1:23" x14ac:dyDescent="0.3">
      <c r="A14" s="2">
        <v>42517</v>
      </c>
      <c r="B14" s="3">
        <v>0.46011574074074074</v>
      </c>
      <c r="C14">
        <v>782</v>
      </c>
      <c r="D14">
        <v>48.83</v>
      </c>
      <c r="E14">
        <v>160.005</v>
      </c>
      <c r="F14">
        <v>29.34</v>
      </c>
      <c r="G14">
        <v>3.02</v>
      </c>
      <c r="H14">
        <v>7.53</v>
      </c>
      <c r="I14">
        <v>6336</v>
      </c>
      <c r="J14">
        <v>66.060500000000005</v>
      </c>
      <c r="K14">
        <v>27921.7</v>
      </c>
      <c r="L14">
        <f t="shared" si="0"/>
        <v>378.505</v>
      </c>
      <c r="M14">
        <v>537.97</v>
      </c>
    </row>
    <row r="15" spans="1:23" x14ac:dyDescent="0.3">
      <c r="A15" s="2">
        <v>42517</v>
      </c>
      <c r="B15" s="3">
        <v>0.46126157407407403</v>
      </c>
      <c r="C15">
        <v>881</v>
      </c>
      <c r="D15">
        <v>48.83</v>
      </c>
      <c r="E15">
        <v>162.38499999999999</v>
      </c>
      <c r="F15">
        <v>29.34</v>
      </c>
      <c r="G15">
        <v>3.02</v>
      </c>
      <c r="H15">
        <v>7.47</v>
      </c>
      <c r="I15">
        <v>6277</v>
      </c>
      <c r="J15">
        <v>65.475300000000004</v>
      </c>
      <c r="K15">
        <v>27989.49</v>
      </c>
      <c r="L15">
        <f t="shared" si="0"/>
        <v>376.125</v>
      </c>
      <c r="M15">
        <v>537.97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64EF-E88C-45A3-8784-4F6AEFC3D391}">
  <sheetPr codeName="Sheet101"/>
  <dimension ref="A1:W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0.50083333333333335</v>
      </c>
      <c r="C2">
        <v>20</v>
      </c>
      <c r="D2">
        <v>77.53</v>
      </c>
      <c r="E2">
        <v>1.242</v>
      </c>
      <c r="F2">
        <v>29.34</v>
      </c>
      <c r="G2">
        <v>2.7589999999999999</v>
      </c>
      <c r="H2">
        <v>6.77</v>
      </c>
      <c r="I2">
        <v>8916</v>
      </c>
      <c r="J2">
        <v>126.2756</v>
      </c>
      <c r="K2">
        <v>35543.71</v>
      </c>
      <c r="L2">
        <f>509.92-E2</f>
        <v>508.678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0.50144675925925919</v>
      </c>
      <c r="C3">
        <v>73</v>
      </c>
      <c r="D3">
        <v>77.5</v>
      </c>
      <c r="E3">
        <v>3.2040000000000002</v>
      </c>
      <c r="F3">
        <v>29.34</v>
      </c>
      <c r="G3">
        <v>2.7330000000000001</v>
      </c>
      <c r="H3">
        <v>6.92</v>
      </c>
      <c r="I3">
        <v>9203</v>
      </c>
      <c r="J3">
        <v>130.31139999999999</v>
      </c>
      <c r="K3">
        <v>35536.68</v>
      </c>
      <c r="L3">
        <f t="shared" ref="L3:L26" si="0">509.92-E3</f>
        <v>506.71600000000001</v>
      </c>
      <c r="M3">
        <v>509.9</v>
      </c>
    </row>
    <row r="4" spans="1:23" x14ac:dyDescent="0.3">
      <c r="A4" s="2">
        <v>42623</v>
      </c>
      <c r="B4" s="3">
        <v>0.50167824074074074</v>
      </c>
      <c r="C4">
        <v>93</v>
      </c>
      <c r="D4">
        <v>76.900000000000006</v>
      </c>
      <c r="E4">
        <v>8.0030000000000001</v>
      </c>
      <c r="F4">
        <v>29.34</v>
      </c>
      <c r="G4">
        <v>2.7330000000000001</v>
      </c>
      <c r="H4">
        <v>6.98</v>
      </c>
      <c r="I4">
        <v>9129</v>
      </c>
      <c r="J4">
        <v>128.48849999999999</v>
      </c>
      <c r="K4">
        <v>35334.03</v>
      </c>
      <c r="L4">
        <f t="shared" si="0"/>
        <v>501.91700000000003</v>
      </c>
      <c r="M4">
        <v>509.9</v>
      </c>
    </row>
    <row r="5" spans="1:23" x14ac:dyDescent="0.3">
      <c r="A5" s="2">
        <v>42623</v>
      </c>
      <c r="B5" s="3">
        <v>0.50206018518518525</v>
      </c>
      <c r="C5">
        <v>126</v>
      </c>
      <c r="D5">
        <v>76.97</v>
      </c>
      <c r="E5">
        <v>6.109</v>
      </c>
      <c r="F5">
        <v>29.34</v>
      </c>
      <c r="G5">
        <v>2.7330000000000001</v>
      </c>
      <c r="H5">
        <v>7.05</v>
      </c>
      <c r="I5">
        <v>9160</v>
      </c>
      <c r="J5">
        <v>129.01599999999999</v>
      </c>
      <c r="K5">
        <v>35331.370000000003</v>
      </c>
      <c r="L5">
        <f t="shared" si="0"/>
        <v>503.81100000000004</v>
      </c>
      <c r="M5">
        <v>509.9</v>
      </c>
    </row>
    <row r="6" spans="1:23" x14ac:dyDescent="0.3">
      <c r="A6" s="2">
        <v>42623</v>
      </c>
      <c r="B6" s="3">
        <v>0.50236111111111115</v>
      </c>
      <c r="C6">
        <v>152</v>
      </c>
      <c r="D6">
        <v>76.5</v>
      </c>
      <c r="E6">
        <v>8.8970000000000002</v>
      </c>
      <c r="F6">
        <v>29.34</v>
      </c>
      <c r="G6">
        <v>2.7330000000000001</v>
      </c>
      <c r="H6">
        <v>7.13</v>
      </c>
      <c r="I6">
        <v>9077</v>
      </c>
      <c r="J6">
        <v>127.1225</v>
      </c>
      <c r="K6">
        <v>34949.120000000003</v>
      </c>
      <c r="L6">
        <f t="shared" si="0"/>
        <v>501.02300000000002</v>
      </c>
      <c r="M6">
        <v>509.9</v>
      </c>
    </row>
    <row r="7" spans="1:23" x14ac:dyDescent="0.3">
      <c r="A7" s="2">
        <v>42623</v>
      </c>
      <c r="B7" s="3">
        <v>0.50312499999999993</v>
      </c>
      <c r="C7">
        <v>218</v>
      </c>
      <c r="D7">
        <v>75.849999999999994</v>
      </c>
      <c r="E7">
        <v>12.125</v>
      </c>
      <c r="F7">
        <v>29.34</v>
      </c>
      <c r="G7">
        <v>2.7330000000000001</v>
      </c>
      <c r="H7">
        <v>7.15</v>
      </c>
      <c r="I7">
        <v>8769</v>
      </c>
      <c r="J7">
        <v>121.72110000000001</v>
      </c>
      <c r="K7">
        <v>34107.81</v>
      </c>
      <c r="L7">
        <f t="shared" si="0"/>
        <v>497.79500000000002</v>
      </c>
      <c r="M7">
        <v>509.9</v>
      </c>
    </row>
    <row r="8" spans="1:23" x14ac:dyDescent="0.3">
      <c r="A8" s="2">
        <v>42623</v>
      </c>
      <c r="B8" s="3">
        <v>0.50342592592592594</v>
      </c>
      <c r="C8">
        <v>244</v>
      </c>
      <c r="D8">
        <v>75.430000000000007</v>
      </c>
      <c r="E8">
        <v>15.115</v>
      </c>
      <c r="F8">
        <v>29.34</v>
      </c>
      <c r="G8">
        <v>2.7330000000000001</v>
      </c>
      <c r="H8">
        <v>7.16</v>
      </c>
      <c r="I8">
        <v>8668</v>
      </c>
      <c r="J8">
        <v>117.60680000000001</v>
      </c>
      <c r="K8">
        <v>29512.05</v>
      </c>
      <c r="L8">
        <f t="shared" si="0"/>
        <v>494.80500000000001</v>
      </c>
      <c r="M8">
        <v>509.9</v>
      </c>
    </row>
    <row r="9" spans="1:23" x14ac:dyDescent="0.3">
      <c r="A9" s="2">
        <v>42623</v>
      </c>
      <c r="B9" s="3">
        <v>0.50380787037037034</v>
      </c>
      <c r="C9">
        <v>277</v>
      </c>
      <c r="D9">
        <v>73.459999999999994</v>
      </c>
      <c r="E9">
        <v>18.058</v>
      </c>
      <c r="F9">
        <v>29.34</v>
      </c>
      <c r="G9">
        <v>2.7330000000000001</v>
      </c>
      <c r="H9">
        <v>7.19</v>
      </c>
      <c r="I9">
        <v>8468</v>
      </c>
      <c r="J9">
        <v>110.99079999999999</v>
      </c>
      <c r="K9">
        <v>25442.04</v>
      </c>
      <c r="L9">
        <f t="shared" si="0"/>
        <v>491.86200000000002</v>
      </c>
      <c r="M9">
        <v>509.9</v>
      </c>
    </row>
    <row r="10" spans="1:23" x14ac:dyDescent="0.3">
      <c r="A10" s="2">
        <v>42623</v>
      </c>
      <c r="B10" s="3">
        <v>0.50457175925925923</v>
      </c>
      <c r="C10">
        <v>343</v>
      </c>
      <c r="D10">
        <v>71.37</v>
      </c>
      <c r="E10">
        <v>21.024000000000001</v>
      </c>
      <c r="F10">
        <v>29.34</v>
      </c>
      <c r="G10">
        <v>2.7330000000000001</v>
      </c>
      <c r="H10">
        <v>7.18</v>
      </c>
      <c r="I10">
        <v>8234</v>
      </c>
      <c r="J10">
        <v>104.52200000000001</v>
      </c>
      <c r="K10">
        <v>22453.78</v>
      </c>
      <c r="L10">
        <f t="shared" si="0"/>
        <v>488.89600000000002</v>
      </c>
      <c r="M10">
        <v>509.9</v>
      </c>
    </row>
    <row r="11" spans="1:23" x14ac:dyDescent="0.3">
      <c r="A11" s="2">
        <v>42623</v>
      </c>
      <c r="B11" s="3">
        <v>0.50487268518518513</v>
      </c>
      <c r="C11">
        <v>369</v>
      </c>
      <c r="D11">
        <v>69.569999999999993</v>
      </c>
      <c r="E11">
        <v>23.977</v>
      </c>
      <c r="F11">
        <v>29.34</v>
      </c>
      <c r="G11">
        <v>2.7330000000000001</v>
      </c>
      <c r="H11">
        <v>7.19</v>
      </c>
      <c r="I11">
        <v>8155</v>
      </c>
      <c r="J11">
        <v>100.672</v>
      </c>
      <c r="K11">
        <v>19949.73</v>
      </c>
      <c r="L11">
        <f t="shared" si="0"/>
        <v>485.94300000000004</v>
      </c>
      <c r="M11">
        <v>509.9</v>
      </c>
    </row>
    <row r="12" spans="1:23" x14ac:dyDescent="0.3">
      <c r="A12" s="2">
        <v>42623</v>
      </c>
      <c r="B12" s="3">
        <v>0.50571759259259264</v>
      </c>
      <c r="C12">
        <v>442</v>
      </c>
      <c r="D12">
        <v>68.8</v>
      </c>
      <c r="E12">
        <v>27.224</v>
      </c>
      <c r="F12">
        <v>29.34</v>
      </c>
      <c r="G12">
        <v>2.7330000000000001</v>
      </c>
      <c r="H12">
        <v>7.17</v>
      </c>
      <c r="I12">
        <v>8042</v>
      </c>
      <c r="J12">
        <v>98.075299999999999</v>
      </c>
      <c r="K12">
        <v>18897.71</v>
      </c>
      <c r="L12">
        <f t="shared" si="0"/>
        <v>482.69600000000003</v>
      </c>
      <c r="M12">
        <v>509.9</v>
      </c>
    </row>
    <row r="13" spans="1:23" x14ac:dyDescent="0.3">
      <c r="A13" s="2">
        <v>42623</v>
      </c>
      <c r="B13" s="3">
        <v>0.50624999999999998</v>
      </c>
      <c r="C13">
        <v>488</v>
      </c>
      <c r="D13">
        <v>68.17</v>
      </c>
      <c r="E13">
        <v>30.120999999999999</v>
      </c>
      <c r="F13">
        <v>29.34</v>
      </c>
      <c r="G13">
        <v>2.7330000000000001</v>
      </c>
      <c r="H13">
        <v>7.15</v>
      </c>
      <c r="I13">
        <v>8070</v>
      </c>
      <c r="J13">
        <v>97.47</v>
      </c>
      <c r="K13">
        <v>18087.830000000002</v>
      </c>
      <c r="L13">
        <f t="shared" si="0"/>
        <v>479.79900000000004</v>
      </c>
      <c r="M13">
        <v>509.9</v>
      </c>
    </row>
    <row r="14" spans="1:23" x14ac:dyDescent="0.3">
      <c r="A14" s="2">
        <v>42623</v>
      </c>
      <c r="B14" s="3">
        <v>0.50663194444444448</v>
      </c>
      <c r="C14">
        <v>521</v>
      </c>
      <c r="D14">
        <v>67.849999999999994</v>
      </c>
      <c r="E14">
        <v>34.994999999999997</v>
      </c>
      <c r="F14">
        <v>29.34</v>
      </c>
      <c r="G14">
        <v>2.7069999999999999</v>
      </c>
      <c r="H14">
        <v>7.08</v>
      </c>
      <c r="I14">
        <v>8157</v>
      </c>
      <c r="J14">
        <v>98.001800000000003</v>
      </c>
      <c r="K14">
        <v>17624.53</v>
      </c>
      <c r="L14">
        <f t="shared" si="0"/>
        <v>474.92500000000001</v>
      </c>
      <c r="M14">
        <v>509.9</v>
      </c>
    </row>
    <row r="15" spans="1:23" x14ac:dyDescent="0.3">
      <c r="A15" s="2">
        <v>42623</v>
      </c>
      <c r="B15" s="3">
        <v>0.50701388888888888</v>
      </c>
      <c r="C15">
        <v>554</v>
      </c>
      <c r="D15">
        <v>67.180000000000007</v>
      </c>
      <c r="E15">
        <v>43.061999999999998</v>
      </c>
      <c r="F15">
        <v>29.34</v>
      </c>
      <c r="G15">
        <v>2.7330000000000001</v>
      </c>
      <c r="H15">
        <v>7.08</v>
      </c>
      <c r="I15">
        <v>8122</v>
      </c>
      <c r="J15">
        <v>96.732500000000002</v>
      </c>
      <c r="K15">
        <v>17150.91</v>
      </c>
      <c r="L15">
        <f t="shared" si="0"/>
        <v>466.858</v>
      </c>
      <c r="M15">
        <v>509.9</v>
      </c>
    </row>
    <row r="16" spans="1:23" x14ac:dyDescent="0.3">
      <c r="A16" s="2">
        <v>42623</v>
      </c>
      <c r="B16" s="3">
        <v>0.50732638888888892</v>
      </c>
      <c r="C16">
        <v>581</v>
      </c>
      <c r="D16">
        <v>66.62</v>
      </c>
      <c r="E16">
        <v>50.218000000000004</v>
      </c>
      <c r="F16">
        <v>29.34</v>
      </c>
      <c r="G16">
        <v>2.7330000000000001</v>
      </c>
      <c r="H16">
        <v>7.06</v>
      </c>
      <c r="I16">
        <v>7817</v>
      </c>
      <c r="J16">
        <v>92.398600000000002</v>
      </c>
      <c r="K16">
        <v>16729.490000000002</v>
      </c>
      <c r="L16">
        <f t="shared" si="0"/>
        <v>459.702</v>
      </c>
      <c r="M16">
        <v>509.9</v>
      </c>
    </row>
    <row r="17" spans="1:13" x14ac:dyDescent="0.3">
      <c r="A17" s="2">
        <v>42623</v>
      </c>
      <c r="B17" s="3">
        <v>0.50770833333333332</v>
      </c>
      <c r="C17">
        <v>614</v>
      </c>
      <c r="D17">
        <v>64.290000000000006</v>
      </c>
      <c r="E17">
        <v>56.765000000000001</v>
      </c>
      <c r="F17">
        <v>29.34</v>
      </c>
      <c r="G17">
        <v>2.7330000000000001</v>
      </c>
      <c r="H17">
        <v>7.12</v>
      </c>
      <c r="I17">
        <v>6627</v>
      </c>
      <c r="J17">
        <v>75.890500000000003</v>
      </c>
      <c r="K17">
        <v>15007.56</v>
      </c>
      <c r="L17">
        <f t="shared" si="0"/>
        <v>453.15500000000003</v>
      </c>
      <c r="M17">
        <v>509.9</v>
      </c>
    </row>
    <row r="18" spans="1:13" x14ac:dyDescent="0.3">
      <c r="A18" s="2">
        <v>42623</v>
      </c>
      <c r="B18" s="3">
        <v>0.50831018518518511</v>
      </c>
      <c r="C18">
        <v>666</v>
      </c>
      <c r="D18">
        <v>62.06</v>
      </c>
      <c r="E18">
        <v>66.418000000000006</v>
      </c>
      <c r="F18">
        <v>29.34</v>
      </c>
      <c r="G18">
        <v>2.7069999999999999</v>
      </c>
      <c r="H18">
        <v>7</v>
      </c>
      <c r="I18">
        <v>5575</v>
      </c>
      <c r="J18">
        <v>62.251199999999997</v>
      </c>
      <c r="K18">
        <v>14622.38</v>
      </c>
      <c r="L18">
        <f t="shared" si="0"/>
        <v>443.50200000000001</v>
      </c>
      <c r="M18">
        <v>509.9</v>
      </c>
    </row>
    <row r="19" spans="1:13" x14ac:dyDescent="0.3">
      <c r="A19" s="2">
        <v>42623</v>
      </c>
      <c r="B19" s="3">
        <v>0.50877314814814811</v>
      </c>
      <c r="C19">
        <v>706</v>
      </c>
      <c r="D19">
        <v>60.06</v>
      </c>
      <c r="E19">
        <v>76.031000000000006</v>
      </c>
      <c r="F19">
        <v>29.34</v>
      </c>
      <c r="G19">
        <v>2.7330000000000001</v>
      </c>
      <c r="H19">
        <v>7.03</v>
      </c>
      <c r="I19">
        <v>4836</v>
      </c>
      <c r="J19">
        <v>53.088999999999999</v>
      </c>
      <c r="K19">
        <v>15573.34</v>
      </c>
      <c r="L19">
        <f t="shared" si="0"/>
        <v>433.88900000000001</v>
      </c>
      <c r="M19">
        <v>509.9</v>
      </c>
    </row>
    <row r="20" spans="1:13" x14ac:dyDescent="0.3">
      <c r="A20" s="2">
        <v>42623</v>
      </c>
      <c r="B20" s="3">
        <v>0.50945601851851852</v>
      </c>
      <c r="C20">
        <v>765</v>
      </c>
      <c r="D20">
        <v>58.89</v>
      </c>
      <c r="E20">
        <v>85.784999999999997</v>
      </c>
      <c r="F20">
        <v>29.34</v>
      </c>
      <c r="G20">
        <v>2.7069999999999999</v>
      </c>
      <c r="H20">
        <v>6.97</v>
      </c>
      <c r="I20">
        <v>4338</v>
      </c>
      <c r="J20">
        <v>47.136299999999999</v>
      </c>
      <c r="K20">
        <v>16054.5</v>
      </c>
      <c r="L20">
        <f t="shared" si="0"/>
        <v>424.13499999999999</v>
      </c>
      <c r="M20">
        <v>509.9</v>
      </c>
    </row>
    <row r="21" spans="1:13" x14ac:dyDescent="0.3">
      <c r="A21" s="2">
        <v>42623</v>
      </c>
      <c r="B21" s="3">
        <v>0.51015046296296296</v>
      </c>
      <c r="C21">
        <v>825</v>
      </c>
      <c r="D21">
        <v>58.05</v>
      </c>
      <c r="E21">
        <v>96.153999999999996</v>
      </c>
      <c r="F21">
        <v>29.34</v>
      </c>
      <c r="G21">
        <v>2.7069999999999999</v>
      </c>
      <c r="H21">
        <v>6.93</v>
      </c>
      <c r="I21">
        <v>4104</v>
      </c>
      <c r="J21">
        <v>44.345199999999998</v>
      </c>
      <c r="K21">
        <v>16754.48</v>
      </c>
      <c r="L21">
        <f t="shared" si="0"/>
        <v>413.76600000000002</v>
      </c>
      <c r="M21">
        <v>509.9</v>
      </c>
    </row>
    <row r="22" spans="1:13" x14ac:dyDescent="0.3">
      <c r="A22" s="2">
        <v>42623</v>
      </c>
      <c r="B22" s="3">
        <v>0.51068287037037041</v>
      </c>
      <c r="C22">
        <v>871</v>
      </c>
      <c r="D22">
        <v>57.42</v>
      </c>
      <c r="E22">
        <v>106.178</v>
      </c>
      <c r="F22">
        <v>29.34</v>
      </c>
      <c r="G22">
        <v>2.7069999999999999</v>
      </c>
      <c r="H22">
        <v>6.86</v>
      </c>
      <c r="I22">
        <v>4017</v>
      </c>
      <c r="J22">
        <v>43.255099999999999</v>
      </c>
      <c r="K22">
        <v>17431.509999999998</v>
      </c>
      <c r="L22">
        <f t="shared" si="0"/>
        <v>403.74200000000002</v>
      </c>
      <c r="M22">
        <v>509.9</v>
      </c>
    </row>
    <row r="23" spans="1:13" x14ac:dyDescent="0.3">
      <c r="A23" s="2">
        <v>42623</v>
      </c>
      <c r="B23" s="3">
        <v>0.5113657407407407</v>
      </c>
      <c r="C23">
        <v>930</v>
      </c>
      <c r="D23">
        <v>56.42</v>
      </c>
      <c r="E23">
        <v>115.744</v>
      </c>
      <c r="F23">
        <v>29.34</v>
      </c>
      <c r="G23">
        <v>2.7330000000000001</v>
      </c>
      <c r="H23">
        <v>6.81</v>
      </c>
      <c r="I23">
        <v>3193</v>
      </c>
      <c r="J23">
        <v>34.4114</v>
      </c>
      <c r="K23">
        <v>19640.22</v>
      </c>
      <c r="L23">
        <f t="shared" si="0"/>
        <v>394.17600000000004</v>
      </c>
      <c r="M23">
        <v>509.9</v>
      </c>
    </row>
    <row r="24" spans="1:13" x14ac:dyDescent="0.3">
      <c r="A24" s="2">
        <v>42623</v>
      </c>
      <c r="B24" s="3">
        <v>0.51252314814814814</v>
      </c>
      <c r="C24">
        <v>1030</v>
      </c>
      <c r="D24">
        <v>55.37</v>
      </c>
      <c r="E24">
        <v>126.063</v>
      </c>
      <c r="F24">
        <v>29.34</v>
      </c>
      <c r="G24">
        <v>2.7069999999999999</v>
      </c>
      <c r="H24">
        <v>6.71</v>
      </c>
      <c r="I24">
        <v>2548</v>
      </c>
      <c r="J24">
        <v>27.426600000000001</v>
      </c>
      <c r="K24">
        <v>21537.78</v>
      </c>
      <c r="L24">
        <f t="shared" si="0"/>
        <v>383.85700000000003</v>
      </c>
      <c r="M24">
        <v>509.9</v>
      </c>
    </row>
    <row r="25" spans="1:13" x14ac:dyDescent="0.3">
      <c r="A25" s="2">
        <v>42623</v>
      </c>
      <c r="B25" s="3">
        <v>0.51305555555555549</v>
      </c>
      <c r="C25">
        <v>1076</v>
      </c>
      <c r="D25">
        <v>53.58</v>
      </c>
      <c r="E25">
        <v>136.535</v>
      </c>
      <c r="F25">
        <v>29.34</v>
      </c>
      <c r="G25">
        <v>2.7069999999999999</v>
      </c>
      <c r="H25">
        <v>6.66</v>
      </c>
      <c r="I25">
        <v>1781</v>
      </c>
      <c r="J25">
        <v>19.132999999999999</v>
      </c>
      <c r="K25">
        <v>24613.49</v>
      </c>
      <c r="L25">
        <f t="shared" si="0"/>
        <v>373.38499999999999</v>
      </c>
      <c r="M25">
        <v>509.9</v>
      </c>
    </row>
    <row r="26" spans="1:13" x14ac:dyDescent="0.3">
      <c r="A26" s="2">
        <v>42623</v>
      </c>
      <c r="B26" s="3">
        <v>0.51413194444444443</v>
      </c>
      <c r="C26">
        <v>1169</v>
      </c>
      <c r="D26">
        <v>54.87</v>
      </c>
      <c r="E26">
        <v>130.274</v>
      </c>
      <c r="F26">
        <v>29.34</v>
      </c>
      <c r="G26">
        <v>2.7069999999999999</v>
      </c>
      <c r="H26">
        <v>6.62</v>
      </c>
      <c r="I26">
        <v>1380</v>
      </c>
      <c r="J26">
        <v>14.843400000000001</v>
      </c>
      <c r="K26">
        <v>22410.78</v>
      </c>
      <c r="L26">
        <f t="shared" si="0"/>
        <v>379.64600000000002</v>
      </c>
      <c r="M26">
        <v>509.92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47A4-0A15-4CB3-970F-80317DB151C1}">
  <sheetPr codeName="Sheet102"/>
  <dimension ref="A1:W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  <col min="13" max="13" width="15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0.37624999999999997</v>
      </c>
      <c r="C2">
        <v>97</v>
      </c>
      <c r="D2">
        <v>67.62</v>
      </c>
      <c r="E2">
        <v>0.96699999999999997</v>
      </c>
      <c r="F2">
        <v>29.34</v>
      </c>
      <c r="G2">
        <v>2.7069999999999999</v>
      </c>
      <c r="H2">
        <v>7.31</v>
      </c>
      <c r="I2">
        <v>9526</v>
      </c>
      <c r="J2">
        <v>106.4513</v>
      </c>
      <c r="K2">
        <v>32.32</v>
      </c>
      <c r="L2">
        <f>501.9-E2</f>
        <v>500.93299999999999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0.37708333333333338</v>
      </c>
      <c r="C3">
        <v>169</v>
      </c>
      <c r="D3">
        <v>67.63</v>
      </c>
      <c r="E3">
        <v>4.0019999999999998</v>
      </c>
      <c r="F3">
        <v>29.34</v>
      </c>
      <c r="G3">
        <v>2.681</v>
      </c>
      <c r="H3">
        <v>7.33</v>
      </c>
      <c r="I3">
        <v>9480</v>
      </c>
      <c r="J3">
        <v>105.95699999999999</v>
      </c>
      <c r="K3">
        <v>32.369999999999997</v>
      </c>
      <c r="L3">
        <f t="shared" ref="L3:L26" si="0">501.9-E3</f>
        <v>497.89799999999997</v>
      </c>
      <c r="M3">
        <v>502.08</v>
      </c>
    </row>
    <row r="4" spans="1:23" x14ac:dyDescent="0.3">
      <c r="A4" s="2">
        <v>42660</v>
      </c>
      <c r="B4" s="3">
        <v>0.37753472222222223</v>
      </c>
      <c r="C4">
        <v>208</v>
      </c>
      <c r="D4">
        <v>67.61</v>
      </c>
      <c r="E4">
        <v>7.0679999999999996</v>
      </c>
      <c r="F4">
        <v>29.34</v>
      </c>
      <c r="G4">
        <v>2.681</v>
      </c>
      <c r="H4">
        <v>7.35</v>
      </c>
      <c r="I4">
        <v>9409</v>
      </c>
      <c r="J4">
        <v>105.1386</v>
      </c>
      <c r="K4">
        <v>32.31</v>
      </c>
      <c r="L4">
        <f t="shared" si="0"/>
        <v>494.83199999999999</v>
      </c>
      <c r="M4">
        <v>502.08</v>
      </c>
    </row>
    <row r="5" spans="1:23" x14ac:dyDescent="0.3">
      <c r="A5" s="2">
        <v>42660</v>
      </c>
      <c r="B5" s="3">
        <v>0.37799768518518517</v>
      </c>
      <c r="C5">
        <v>248</v>
      </c>
      <c r="D5">
        <v>67.599999999999994</v>
      </c>
      <c r="E5">
        <v>10.002000000000001</v>
      </c>
      <c r="F5">
        <v>29.34</v>
      </c>
      <c r="G5">
        <v>2.6549999999999998</v>
      </c>
      <c r="H5">
        <v>7.36</v>
      </c>
      <c r="I5">
        <v>9382</v>
      </c>
      <c r="J5">
        <v>104.8253</v>
      </c>
      <c r="K5">
        <v>32.299999999999997</v>
      </c>
      <c r="L5">
        <f t="shared" si="0"/>
        <v>491.89799999999997</v>
      </c>
      <c r="M5">
        <v>502.08</v>
      </c>
    </row>
    <row r="6" spans="1:23" x14ac:dyDescent="0.3">
      <c r="A6" s="2">
        <v>42660</v>
      </c>
      <c r="B6" s="3">
        <v>0.37874999999999998</v>
      </c>
      <c r="C6">
        <v>313</v>
      </c>
      <c r="D6">
        <v>67.599999999999994</v>
      </c>
      <c r="E6">
        <v>13.057</v>
      </c>
      <c r="F6">
        <v>29.34</v>
      </c>
      <c r="G6">
        <v>2.681</v>
      </c>
      <c r="H6">
        <v>7.39</v>
      </c>
      <c r="I6">
        <v>9359</v>
      </c>
      <c r="J6">
        <v>104.5638</v>
      </c>
      <c r="K6">
        <v>32.28</v>
      </c>
      <c r="L6">
        <f t="shared" si="0"/>
        <v>488.84299999999996</v>
      </c>
      <c r="M6">
        <v>502.08</v>
      </c>
    </row>
    <row r="7" spans="1:23" x14ac:dyDescent="0.3">
      <c r="A7" s="2">
        <v>42660</v>
      </c>
      <c r="B7" s="3">
        <v>0.37921296296296297</v>
      </c>
      <c r="C7">
        <v>353</v>
      </c>
      <c r="D7">
        <v>67.59</v>
      </c>
      <c r="E7">
        <v>16.021000000000001</v>
      </c>
      <c r="F7">
        <v>29.34</v>
      </c>
      <c r="G7">
        <v>2.681</v>
      </c>
      <c r="H7">
        <v>7.41</v>
      </c>
      <c r="I7">
        <v>9354</v>
      </c>
      <c r="J7">
        <v>104.494</v>
      </c>
      <c r="K7">
        <v>32.31</v>
      </c>
      <c r="L7">
        <f t="shared" si="0"/>
        <v>485.87899999999996</v>
      </c>
      <c r="M7">
        <v>502.08</v>
      </c>
    </row>
    <row r="8" spans="1:23" x14ac:dyDescent="0.3">
      <c r="A8" s="2">
        <v>42660</v>
      </c>
      <c r="B8" s="3">
        <v>0.37989583333333332</v>
      </c>
      <c r="C8">
        <v>412</v>
      </c>
      <c r="D8">
        <v>67.58</v>
      </c>
      <c r="E8">
        <v>19.036999999999999</v>
      </c>
      <c r="F8">
        <v>29.34</v>
      </c>
      <c r="G8">
        <v>2.681</v>
      </c>
      <c r="H8">
        <v>7.42</v>
      </c>
      <c r="I8">
        <v>9337</v>
      </c>
      <c r="J8">
        <v>104.2929</v>
      </c>
      <c r="K8">
        <v>32.29</v>
      </c>
      <c r="L8">
        <f t="shared" si="0"/>
        <v>482.863</v>
      </c>
      <c r="M8">
        <v>502.08</v>
      </c>
    </row>
    <row r="9" spans="1:23" x14ac:dyDescent="0.3">
      <c r="A9" s="2">
        <v>42660</v>
      </c>
      <c r="B9" s="3">
        <v>0.38057870370370367</v>
      </c>
      <c r="C9">
        <v>471</v>
      </c>
      <c r="D9">
        <v>67.59</v>
      </c>
      <c r="E9">
        <v>21.956</v>
      </c>
      <c r="F9">
        <v>29.34</v>
      </c>
      <c r="G9">
        <v>2.6549999999999998</v>
      </c>
      <c r="H9">
        <v>7.45</v>
      </c>
      <c r="I9">
        <v>9319</v>
      </c>
      <c r="J9">
        <v>104.1049</v>
      </c>
      <c r="K9">
        <v>32.29</v>
      </c>
      <c r="L9">
        <f t="shared" si="0"/>
        <v>479.94399999999996</v>
      </c>
      <c r="M9">
        <v>502.08</v>
      </c>
    </row>
    <row r="10" spans="1:23" x14ac:dyDescent="0.3">
      <c r="A10" s="2">
        <v>42660</v>
      </c>
      <c r="B10" s="3">
        <v>0.38096064814814817</v>
      </c>
      <c r="C10">
        <v>504</v>
      </c>
      <c r="D10">
        <v>67.569999999999993</v>
      </c>
      <c r="E10">
        <v>25.125</v>
      </c>
      <c r="F10">
        <v>29.34</v>
      </c>
      <c r="G10">
        <v>2.6549999999999998</v>
      </c>
      <c r="H10">
        <v>7.45</v>
      </c>
      <c r="I10">
        <v>9310</v>
      </c>
      <c r="J10">
        <v>103.98009999999999</v>
      </c>
      <c r="K10">
        <v>32.28</v>
      </c>
      <c r="L10">
        <f t="shared" si="0"/>
        <v>476.77499999999998</v>
      </c>
      <c r="M10">
        <v>502.08</v>
      </c>
    </row>
    <row r="11" spans="1:23" x14ac:dyDescent="0.3">
      <c r="A11" s="2">
        <v>42660</v>
      </c>
      <c r="B11" s="3">
        <v>0.38149305555555557</v>
      </c>
      <c r="C11">
        <v>550</v>
      </c>
      <c r="D11">
        <v>67.55</v>
      </c>
      <c r="E11">
        <v>28.045999999999999</v>
      </c>
      <c r="F11">
        <v>29.34</v>
      </c>
      <c r="G11">
        <v>2.6549999999999998</v>
      </c>
      <c r="H11">
        <v>7.46</v>
      </c>
      <c r="I11">
        <v>9300</v>
      </c>
      <c r="J11">
        <v>103.8428</v>
      </c>
      <c r="K11">
        <v>32.229999999999997</v>
      </c>
      <c r="L11">
        <f t="shared" si="0"/>
        <v>473.85399999999998</v>
      </c>
      <c r="M11">
        <v>502.08</v>
      </c>
    </row>
    <row r="12" spans="1:23" x14ac:dyDescent="0.3">
      <c r="A12" s="2">
        <v>42660</v>
      </c>
      <c r="B12" s="3">
        <v>0.38194444444444442</v>
      </c>
      <c r="C12">
        <v>589</v>
      </c>
      <c r="D12">
        <v>67.44</v>
      </c>
      <c r="E12">
        <v>31.055</v>
      </c>
      <c r="F12">
        <v>29.34</v>
      </c>
      <c r="G12">
        <v>2.681</v>
      </c>
      <c r="H12">
        <v>7.48</v>
      </c>
      <c r="I12">
        <v>9269</v>
      </c>
      <c r="J12">
        <v>103.377</v>
      </c>
      <c r="K12">
        <v>32.130000000000003</v>
      </c>
      <c r="L12">
        <f t="shared" si="0"/>
        <v>470.84499999999997</v>
      </c>
      <c r="M12">
        <v>502.08</v>
      </c>
    </row>
    <row r="13" spans="1:23" x14ac:dyDescent="0.3">
      <c r="A13" s="2">
        <v>42660</v>
      </c>
      <c r="B13" s="3">
        <v>0.38277777777777783</v>
      </c>
      <c r="C13">
        <v>661</v>
      </c>
      <c r="D13">
        <v>67.41</v>
      </c>
      <c r="E13">
        <v>34.018999999999998</v>
      </c>
      <c r="F13">
        <v>29.34</v>
      </c>
      <c r="G13">
        <v>2.681</v>
      </c>
      <c r="H13">
        <v>7.49</v>
      </c>
      <c r="I13">
        <v>9236</v>
      </c>
      <c r="J13">
        <v>102.97580000000001</v>
      </c>
      <c r="K13">
        <v>32.11</v>
      </c>
      <c r="L13">
        <f t="shared" si="0"/>
        <v>467.88099999999997</v>
      </c>
      <c r="M13">
        <v>502.08</v>
      </c>
    </row>
    <row r="14" spans="1:23" x14ac:dyDescent="0.3">
      <c r="A14" s="2">
        <v>42660</v>
      </c>
      <c r="B14" s="3">
        <v>0.38309027777777777</v>
      </c>
      <c r="C14">
        <v>688</v>
      </c>
      <c r="D14">
        <v>66.98</v>
      </c>
      <c r="E14">
        <v>37.08</v>
      </c>
      <c r="F14">
        <v>29.34</v>
      </c>
      <c r="G14">
        <v>2.6549999999999998</v>
      </c>
      <c r="H14">
        <v>7.5</v>
      </c>
      <c r="I14">
        <v>9162</v>
      </c>
      <c r="J14">
        <v>101.6562</v>
      </c>
      <c r="K14">
        <v>31.85</v>
      </c>
      <c r="L14">
        <f t="shared" si="0"/>
        <v>464.82</v>
      </c>
      <c r="M14">
        <v>502.08</v>
      </c>
    </row>
    <row r="15" spans="1:23" x14ac:dyDescent="0.3">
      <c r="A15" s="2">
        <v>42660</v>
      </c>
      <c r="B15" s="3">
        <v>0.38346064814814818</v>
      </c>
      <c r="C15">
        <v>720</v>
      </c>
      <c r="D15">
        <v>66.010000000000005</v>
      </c>
      <c r="E15">
        <v>39.975999999999999</v>
      </c>
      <c r="F15">
        <v>29.34</v>
      </c>
      <c r="G15">
        <v>2.6549999999999998</v>
      </c>
      <c r="H15">
        <v>7.5</v>
      </c>
      <c r="I15">
        <v>9005</v>
      </c>
      <c r="J15">
        <v>98.840999999999994</v>
      </c>
      <c r="K15">
        <v>31.35</v>
      </c>
      <c r="L15">
        <f t="shared" si="0"/>
        <v>461.92399999999998</v>
      </c>
      <c r="M15">
        <v>502.08</v>
      </c>
    </row>
    <row r="16" spans="1:23" x14ac:dyDescent="0.3">
      <c r="A16" s="2">
        <v>42660</v>
      </c>
      <c r="B16" s="3">
        <v>0.38369212962962962</v>
      </c>
      <c r="C16">
        <v>740</v>
      </c>
      <c r="D16">
        <v>65.56</v>
      </c>
      <c r="E16">
        <v>43.029000000000003</v>
      </c>
      <c r="F16">
        <v>29.34</v>
      </c>
      <c r="G16">
        <v>2.6549999999999998</v>
      </c>
      <c r="H16">
        <v>7.5</v>
      </c>
      <c r="I16">
        <v>8985</v>
      </c>
      <c r="J16">
        <v>98.114900000000006</v>
      </c>
      <c r="K16">
        <v>31.06</v>
      </c>
      <c r="L16">
        <f t="shared" si="0"/>
        <v>458.87099999999998</v>
      </c>
      <c r="M16">
        <v>502.08</v>
      </c>
    </row>
    <row r="17" spans="1:13" x14ac:dyDescent="0.3">
      <c r="A17" s="2">
        <v>42660</v>
      </c>
      <c r="B17" s="3">
        <v>0.38430555555555551</v>
      </c>
      <c r="C17">
        <v>793</v>
      </c>
      <c r="D17">
        <v>64.400000000000006</v>
      </c>
      <c r="E17">
        <v>52.945</v>
      </c>
      <c r="F17">
        <v>29.34</v>
      </c>
      <c r="G17">
        <v>2.6549999999999998</v>
      </c>
      <c r="H17">
        <v>7.52</v>
      </c>
      <c r="I17">
        <v>9061</v>
      </c>
      <c r="J17">
        <v>97.648799999999994</v>
      </c>
      <c r="K17">
        <v>29.76</v>
      </c>
      <c r="L17">
        <f t="shared" si="0"/>
        <v>448.95499999999998</v>
      </c>
      <c r="M17">
        <v>502.08</v>
      </c>
    </row>
    <row r="18" spans="1:13" x14ac:dyDescent="0.3">
      <c r="A18" s="2">
        <v>42660</v>
      </c>
      <c r="B18" s="3">
        <v>0.38483796296296297</v>
      </c>
      <c r="C18">
        <v>839</v>
      </c>
      <c r="D18">
        <v>63.67</v>
      </c>
      <c r="E18">
        <v>63.115000000000002</v>
      </c>
      <c r="F18">
        <v>29.34</v>
      </c>
      <c r="G18">
        <v>2.6549999999999998</v>
      </c>
      <c r="H18">
        <v>7.52</v>
      </c>
      <c r="I18">
        <v>8764</v>
      </c>
      <c r="J18">
        <v>93.665999999999997</v>
      </c>
      <c r="K18">
        <v>29.01</v>
      </c>
      <c r="L18">
        <f t="shared" si="0"/>
        <v>438.78499999999997</v>
      </c>
      <c r="M18">
        <v>502.08</v>
      </c>
    </row>
    <row r="19" spans="1:13" x14ac:dyDescent="0.3">
      <c r="A19" s="2">
        <v>42660</v>
      </c>
      <c r="B19" s="3">
        <v>0.38520833333333332</v>
      </c>
      <c r="C19">
        <v>871</v>
      </c>
      <c r="D19">
        <v>61.77</v>
      </c>
      <c r="E19">
        <v>73.108999999999995</v>
      </c>
      <c r="F19">
        <v>29.34</v>
      </c>
      <c r="G19">
        <v>2.6549999999999998</v>
      </c>
      <c r="H19">
        <v>7.51</v>
      </c>
      <c r="I19">
        <v>7458</v>
      </c>
      <c r="J19">
        <v>77.9666</v>
      </c>
      <c r="K19">
        <v>27.29</v>
      </c>
      <c r="L19">
        <f t="shared" si="0"/>
        <v>428.791</v>
      </c>
      <c r="M19">
        <v>502.08</v>
      </c>
    </row>
    <row r="20" spans="1:13" x14ac:dyDescent="0.3">
      <c r="A20" s="2">
        <v>42660</v>
      </c>
      <c r="B20" s="3">
        <v>0.38567129629629626</v>
      </c>
      <c r="C20">
        <v>911</v>
      </c>
      <c r="D20">
        <v>59.55</v>
      </c>
      <c r="E20">
        <v>83.138000000000005</v>
      </c>
      <c r="F20">
        <v>29.34</v>
      </c>
      <c r="G20">
        <v>2.6549999999999998</v>
      </c>
      <c r="H20">
        <v>7.47</v>
      </c>
      <c r="I20">
        <v>5115</v>
      </c>
      <c r="J20">
        <v>52.092199999999998</v>
      </c>
      <c r="K20">
        <v>24.95</v>
      </c>
      <c r="L20">
        <f t="shared" si="0"/>
        <v>418.76199999999994</v>
      </c>
      <c r="M20">
        <v>502.08</v>
      </c>
    </row>
    <row r="21" spans="1:13" x14ac:dyDescent="0.3">
      <c r="A21" s="2">
        <v>42660</v>
      </c>
      <c r="B21" s="3">
        <v>0.38620370370370366</v>
      </c>
      <c r="C21">
        <v>957</v>
      </c>
      <c r="D21">
        <v>59.08</v>
      </c>
      <c r="E21">
        <v>93.06</v>
      </c>
      <c r="F21">
        <v>29.34</v>
      </c>
      <c r="G21">
        <v>2.681</v>
      </c>
      <c r="H21">
        <v>7.43</v>
      </c>
      <c r="I21">
        <v>3317</v>
      </c>
      <c r="J21">
        <v>33.5871</v>
      </c>
      <c r="K21">
        <v>25.92</v>
      </c>
      <c r="L21">
        <f t="shared" si="0"/>
        <v>408.84</v>
      </c>
      <c r="M21">
        <v>502.08</v>
      </c>
    </row>
    <row r="22" spans="1:13" x14ac:dyDescent="0.3">
      <c r="A22" s="2">
        <v>42660</v>
      </c>
      <c r="B22" s="3">
        <v>0.38680555555555557</v>
      </c>
      <c r="C22">
        <v>1009</v>
      </c>
      <c r="D22">
        <v>58.28</v>
      </c>
      <c r="E22">
        <v>102.977</v>
      </c>
      <c r="F22">
        <v>29.34</v>
      </c>
      <c r="G22">
        <v>2.681</v>
      </c>
      <c r="H22">
        <v>7.38</v>
      </c>
      <c r="I22">
        <v>2212</v>
      </c>
      <c r="J22">
        <v>22.19</v>
      </c>
      <c r="K22">
        <v>27.64</v>
      </c>
      <c r="L22">
        <f t="shared" si="0"/>
        <v>398.923</v>
      </c>
      <c r="M22">
        <v>502.08</v>
      </c>
    </row>
    <row r="23" spans="1:13" x14ac:dyDescent="0.3">
      <c r="A23" s="2">
        <v>42660</v>
      </c>
      <c r="B23" s="3">
        <v>0.38741898148148146</v>
      </c>
      <c r="C23">
        <v>1062</v>
      </c>
      <c r="D23">
        <v>57.21</v>
      </c>
      <c r="E23">
        <v>113.07</v>
      </c>
      <c r="F23">
        <v>29.34</v>
      </c>
      <c r="G23">
        <v>2.7069999999999999</v>
      </c>
      <c r="H23">
        <v>7.32</v>
      </c>
      <c r="I23">
        <v>1499</v>
      </c>
      <c r="J23">
        <v>14.84</v>
      </c>
      <c r="K23">
        <v>29.71</v>
      </c>
      <c r="L23">
        <f t="shared" si="0"/>
        <v>388.83</v>
      </c>
      <c r="M23">
        <v>502.08</v>
      </c>
    </row>
    <row r="24" spans="1:13" x14ac:dyDescent="0.3">
      <c r="A24" s="2">
        <v>42660</v>
      </c>
      <c r="B24" s="3">
        <v>0.38771990740740742</v>
      </c>
      <c r="C24">
        <v>1088</v>
      </c>
      <c r="D24">
        <v>54.85</v>
      </c>
      <c r="E24">
        <v>123.044</v>
      </c>
      <c r="F24">
        <v>29.34</v>
      </c>
      <c r="G24">
        <v>2.7069999999999999</v>
      </c>
      <c r="H24">
        <v>7.26</v>
      </c>
      <c r="I24">
        <v>937</v>
      </c>
      <c r="J24">
        <v>9.0069999999999997</v>
      </c>
      <c r="K24">
        <v>36.630000000000003</v>
      </c>
      <c r="L24">
        <f t="shared" si="0"/>
        <v>378.85599999999999</v>
      </c>
      <c r="M24">
        <v>502.08</v>
      </c>
    </row>
    <row r="25" spans="1:13" x14ac:dyDescent="0.3">
      <c r="A25" s="2">
        <v>42660</v>
      </c>
      <c r="B25" s="3">
        <v>0.38825231481481487</v>
      </c>
      <c r="C25">
        <v>1134</v>
      </c>
      <c r="D25">
        <v>53.33</v>
      </c>
      <c r="E25">
        <v>133.08699999999999</v>
      </c>
      <c r="F25">
        <v>29.34</v>
      </c>
      <c r="G25">
        <v>2.7069999999999999</v>
      </c>
      <c r="H25">
        <v>7.21</v>
      </c>
      <c r="I25">
        <v>286</v>
      </c>
      <c r="J25">
        <v>2.7008999999999999</v>
      </c>
      <c r="K25">
        <v>41.07</v>
      </c>
      <c r="L25">
        <f t="shared" si="0"/>
        <v>368.81299999999999</v>
      </c>
      <c r="M25">
        <v>502.08</v>
      </c>
    </row>
    <row r="26" spans="1:13" x14ac:dyDescent="0.3">
      <c r="A26" s="2">
        <v>42660</v>
      </c>
      <c r="B26" s="3">
        <v>0.38961805555555556</v>
      </c>
      <c r="C26">
        <v>1252</v>
      </c>
      <c r="D26">
        <v>53.26</v>
      </c>
      <c r="E26">
        <v>134.80500000000001</v>
      </c>
      <c r="F26">
        <v>29.34</v>
      </c>
      <c r="G26">
        <v>2.681</v>
      </c>
      <c r="H26">
        <v>7.17</v>
      </c>
      <c r="I26">
        <v>46</v>
      </c>
      <c r="J26">
        <v>0.43619999999999998</v>
      </c>
      <c r="K26">
        <v>41.2</v>
      </c>
      <c r="L26">
        <f t="shared" si="0"/>
        <v>367.09499999999997</v>
      </c>
      <c r="M26">
        <v>502.08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CE64-08DA-4612-B21A-88734E2246E7}">
  <sheetPr codeName="Sheet103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  <col min="13" max="13" width="9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0.36939814814814814</v>
      </c>
      <c r="C2">
        <v>47</v>
      </c>
      <c r="D2">
        <v>63.46</v>
      </c>
      <c r="E2">
        <v>1.0289999999999999</v>
      </c>
      <c r="F2">
        <v>29.34</v>
      </c>
      <c r="G2">
        <v>2.7069999999999999</v>
      </c>
      <c r="H2">
        <v>7.28</v>
      </c>
      <c r="I2">
        <v>8430</v>
      </c>
      <c r="J2">
        <v>89.882999999999996</v>
      </c>
      <c r="K2">
        <v>29.93</v>
      </c>
      <c r="L2">
        <f>508.48-E2</f>
        <v>507.45100000000002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0.36954861111111109</v>
      </c>
      <c r="C3">
        <v>60</v>
      </c>
      <c r="D3">
        <v>63.46</v>
      </c>
      <c r="E3">
        <v>1.0720000000000001</v>
      </c>
      <c r="F3">
        <v>29.34</v>
      </c>
      <c r="G3">
        <v>2.7069999999999999</v>
      </c>
      <c r="H3">
        <v>7.3</v>
      </c>
      <c r="I3">
        <v>8433</v>
      </c>
      <c r="J3">
        <v>89.908000000000001</v>
      </c>
      <c r="K3">
        <v>29.95</v>
      </c>
      <c r="L3">
        <f t="shared" ref="L3:L27" si="0">508.48-E3</f>
        <v>507.40800000000002</v>
      </c>
      <c r="M3">
        <v>508.86</v>
      </c>
    </row>
    <row r="4" spans="1:23" x14ac:dyDescent="0.3">
      <c r="A4" s="2">
        <v>42689</v>
      </c>
      <c r="B4" s="3">
        <v>0.37016203703703704</v>
      </c>
      <c r="C4">
        <v>113</v>
      </c>
      <c r="D4">
        <v>63.48</v>
      </c>
      <c r="E4">
        <v>4.0410000000000004</v>
      </c>
      <c r="F4">
        <v>29.34</v>
      </c>
      <c r="G4">
        <v>2.7069999999999999</v>
      </c>
      <c r="H4">
        <v>7.3</v>
      </c>
      <c r="I4">
        <v>8402</v>
      </c>
      <c r="J4">
        <v>89.602999999999994</v>
      </c>
      <c r="K4">
        <v>29.93</v>
      </c>
      <c r="L4">
        <f t="shared" si="0"/>
        <v>504.43900000000002</v>
      </c>
      <c r="M4">
        <v>508.86</v>
      </c>
    </row>
    <row r="5" spans="1:23" x14ac:dyDescent="0.3">
      <c r="A5" s="2">
        <v>42689</v>
      </c>
      <c r="B5" s="3">
        <v>0.37084490740740739</v>
      </c>
      <c r="C5">
        <v>172</v>
      </c>
      <c r="D5">
        <v>63.49</v>
      </c>
      <c r="E5">
        <v>7.0350000000000001</v>
      </c>
      <c r="F5">
        <v>29.34</v>
      </c>
      <c r="G5">
        <v>2.7069999999999999</v>
      </c>
      <c r="H5">
        <v>7.28</v>
      </c>
      <c r="I5">
        <v>8373</v>
      </c>
      <c r="J5">
        <v>89.302999999999997</v>
      </c>
      <c r="K5">
        <v>29.93</v>
      </c>
      <c r="L5">
        <f t="shared" si="0"/>
        <v>501.44499999999999</v>
      </c>
      <c r="M5">
        <v>508.86</v>
      </c>
    </row>
    <row r="6" spans="1:23" x14ac:dyDescent="0.3">
      <c r="A6" s="2">
        <v>42689</v>
      </c>
      <c r="B6" s="3">
        <v>0.37160879629629634</v>
      </c>
      <c r="C6">
        <v>238</v>
      </c>
      <c r="D6">
        <v>63.5</v>
      </c>
      <c r="E6">
        <v>10.1</v>
      </c>
      <c r="F6">
        <v>29.34</v>
      </c>
      <c r="G6">
        <v>2.681</v>
      </c>
      <c r="H6">
        <v>7.32</v>
      </c>
      <c r="I6">
        <v>8368</v>
      </c>
      <c r="J6">
        <v>89.2637</v>
      </c>
      <c r="K6">
        <v>29.93</v>
      </c>
      <c r="L6">
        <f t="shared" si="0"/>
        <v>498.38</v>
      </c>
      <c r="M6">
        <v>508.86</v>
      </c>
    </row>
    <row r="7" spans="1:23" x14ac:dyDescent="0.3">
      <c r="A7" s="2">
        <v>42689</v>
      </c>
      <c r="B7" s="3">
        <v>0.37214120370370374</v>
      </c>
      <c r="C7">
        <v>284</v>
      </c>
      <c r="D7">
        <v>63.48</v>
      </c>
      <c r="E7">
        <v>13.003</v>
      </c>
      <c r="F7">
        <v>29.34</v>
      </c>
      <c r="G7">
        <v>2.7069999999999999</v>
      </c>
      <c r="H7">
        <v>7.3</v>
      </c>
      <c r="I7">
        <v>8368</v>
      </c>
      <c r="J7">
        <v>89.243899999999996</v>
      </c>
      <c r="K7">
        <v>29.92</v>
      </c>
      <c r="L7">
        <f t="shared" si="0"/>
        <v>495.47700000000003</v>
      </c>
      <c r="M7">
        <v>508.86</v>
      </c>
    </row>
    <row r="8" spans="1:23" x14ac:dyDescent="0.3">
      <c r="A8" s="2">
        <v>42689</v>
      </c>
      <c r="B8" s="3">
        <v>0.37267361111111108</v>
      </c>
      <c r="C8">
        <v>330</v>
      </c>
      <c r="D8">
        <v>63.49</v>
      </c>
      <c r="E8">
        <v>15.959</v>
      </c>
      <c r="F8">
        <v>29.34</v>
      </c>
      <c r="G8">
        <v>2.681</v>
      </c>
      <c r="H8">
        <v>7.32</v>
      </c>
      <c r="I8">
        <v>8311</v>
      </c>
      <c r="J8">
        <v>88.638800000000003</v>
      </c>
      <c r="K8">
        <v>29.91</v>
      </c>
      <c r="L8">
        <f t="shared" si="0"/>
        <v>492.52100000000002</v>
      </c>
      <c r="M8">
        <v>508.86</v>
      </c>
    </row>
    <row r="9" spans="1:23" x14ac:dyDescent="0.3">
      <c r="A9" s="2">
        <v>42689</v>
      </c>
      <c r="B9" s="3">
        <v>0.37297453703703703</v>
      </c>
      <c r="C9">
        <v>356</v>
      </c>
      <c r="D9">
        <v>63.48</v>
      </c>
      <c r="E9">
        <v>19.096</v>
      </c>
      <c r="F9">
        <v>29.34</v>
      </c>
      <c r="G9">
        <v>2.7069999999999999</v>
      </c>
      <c r="H9">
        <v>7.31</v>
      </c>
      <c r="I9">
        <v>8303</v>
      </c>
      <c r="J9">
        <v>88.537700000000001</v>
      </c>
      <c r="K9">
        <v>29.92</v>
      </c>
      <c r="L9">
        <f t="shared" si="0"/>
        <v>489.38400000000001</v>
      </c>
      <c r="M9">
        <v>508.86</v>
      </c>
    </row>
    <row r="10" spans="1:23" x14ac:dyDescent="0.3">
      <c r="A10" s="2">
        <v>42689</v>
      </c>
      <c r="B10" s="3">
        <v>0.37335648148148143</v>
      </c>
      <c r="C10">
        <v>389</v>
      </c>
      <c r="D10">
        <v>63.45</v>
      </c>
      <c r="E10">
        <v>21.917999999999999</v>
      </c>
      <c r="F10">
        <v>29.34</v>
      </c>
      <c r="G10">
        <v>2.7069999999999999</v>
      </c>
      <c r="H10">
        <v>7.32</v>
      </c>
      <c r="I10">
        <v>8278</v>
      </c>
      <c r="J10">
        <v>88.250200000000007</v>
      </c>
      <c r="K10">
        <v>29.91</v>
      </c>
      <c r="L10">
        <f t="shared" si="0"/>
        <v>486.56200000000001</v>
      </c>
      <c r="M10">
        <v>508.86</v>
      </c>
    </row>
    <row r="11" spans="1:23" x14ac:dyDescent="0.3">
      <c r="A11" s="2">
        <v>42689</v>
      </c>
      <c r="B11" s="3">
        <v>0.37387731481481484</v>
      </c>
      <c r="C11">
        <v>434</v>
      </c>
      <c r="D11">
        <v>63.41</v>
      </c>
      <c r="E11">
        <v>24.994</v>
      </c>
      <c r="F11">
        <v>29.34</v>
      </c>
      <c r="G11">
        <v>2.7069999999999999</v>
      </c>
      <c r="H11">
        <v>7.32</v>
      </c>
      <c r="I11">
        <v>8208</v>
      </c>
      <c r="J11">
        <v>87.463300000000004</v>
      </c>
      <c r="K11">
        <v>29.92</v>
      </c>
      <c r="L11">
        <f t="shared" si="0"/>
        <v>483.48599999999999</v>
      </c>
      <c r="M11">
        <v>508.86</v>
      </c>
    </row>
    <row r="12" spans="1:23" x14ac:dyDescent="0.3">
      <c r="A12" s="2">
        <v>42689</v>
      </c>
      <c r="B12" s="3">
        <v>0.37417824074074074</v>
      </c>
      <c r="C12">
        <v>460</v>
      </c>
      <c r="D12">
        <v>63.25</v>
      </c>
      <c r="E12">
        <v>27.954999999999998</v>
      </c>
      <c r="F12">
        <v>29.34</v>
      </c>
      <c r="G12">
        <v>2.7069999999999999</v>
      </c>
      <c r="H12">
        <v>7.32</v>
      </c>
      <c r="I12">
        <v>8038</v>
      </c>
      <c r="J12">
        <v>85.485500000000002</v>
      </c>
      <c r="K12">
        <v>29.95</v>
      </c>
      <c r="L12">
        <f t="shared" si="0"/>
        <v>480.52500000000003</v>
      </c>
      <c r="M12">
        <v>508.86</v>
      </c>
    </row>
    <row r="13" spans="1:23" x14ac:dyDescent="0.3">
      <c r="A13" s="2">
        <v>42689</v>
      </c>
      <c r="B13" s="3">
        <v>0.3744791666666667</v>
      </c>
      <c r="C13">
        <v>486</v>
      </c>
      <c r="D13">
        <v>63.17</v>
      </c>
      <c r="E13">
        <v>31.050999999999998</v>
      </c>
      <c r="F13">
        <v>29.34</v>
      </c>
      <c r="G13">
        <v>2.681</v>
      </c>
      <c r="H13">
        <v>7.32</v>
      </c>
      <c r="I13">
        <v>7913</v>
      </c>
      <c r="J13">
        <v>84.0779</v>
      </c>
      <c r="K13">
        <v>29.98</v>
      </c>
      <c r="L13">
        <f t="shared" si="0"/>
        <v>477.42900000000003</v>
      </c>
      <c r="M13">
        <v>508.86</v>
      </c>
    </row>
    <row r="14" spans="1:23" x14ac:dyDescent="0.3">
      <c r="A14" s="2">
        <v>42689</v>
      </c>
      <c r="B14" s="3">
        <v>0.37486111111111109</v>
      </c>
      <c r="C14">
        <v>519</v>
      </c>
      <c r="D14">
        <v>62.53</v>
      </c>
      <c r="E14">
        <v>33.923000000000002</v>
      </c>
      <c r="F14">
        <v>29.34</v>
      </c>
      <c r="G14">
        <v>2.681</v>
      </c>
      <c r="H14">
        <v>7.32</v>
      </c>
      <c r="I14">
        <v>7290</v>
      </c>
      <c r="J14">
        <v>76.886300000000006</v>
      </c>
      <c r="K14">
        <v>30.18</v>
      </c>
      <c r="L14">
        <f t="shared" si="0"/>
        <v>474.55700000000002</v>
      </c>
      <c r="M14">
        <v>508.86</v>
      </c>
    </row>
    <row r="15" spans="1:23" x14ac:dyDescent="0.3">
      <c r="A15" s="2">
        <v>42689</v>
      </c>
      <c r="B15" s="3">
        <v>0.37554398148148144</v>
      </c>
      <c r="C15">
        <v>578</v>
      </c>
      <c r="D15">
        <v>61.78</v>
      </c>
      <c r="E15">
        <v>44.290999999999997</v>
      </c>
      <c r="F15">
        <v>29.34</v>
      </c>
      <c r="G15">
        <v>2.7069999999999999</v>
      </c>
      <c r="H15">
        <v>7.29</v>
      </c>
      <c r="I15">
        <v>7446</v>
      </c>
      <c r="J15">
        <v>77.853899999999996</v>
      </c>
      <c r="K15">
        <v>29.74</v>
      </c>
      <c r="L15">
        <f t="shared" si="0"/>
        <v>464.18900000000002</v>
      </c>
      <c r="M15">
        <v>508.86</v>
      </c>
    </row>
    <row r="16" spans="1:23" x14ac:dyDescent="0.3">
      <c r="A16" s="2">
        <v>42689</v>
      </c>
      <c r="B16" s="3">
        <v>0.37607638888888889</v>
      </c>
      <c r="C16">
        <v>624</v>
      </c>
      <c r="D16">
        <v>60.95</v>
      </c>
      <c r="E16">
        <v>53.994</v>
      </c>
      <c r="F16">
        <v>29.34</v>
      </c>
      <c r="G16">
        <v>2.681</v>
      </c>
      <c r="H16">
        <v>7.32</v>
      </c>
      <c r="I16">
        <v>8019</v>
      </c>
      <c r="J16">
        <v>83.031700000000001</v>
      </c>
      <c r="K16">
        <v>29.01</v>
      </c>
      <c r="L16">
        <f t="shared" si="0"/>
        <v>454.48599999999999</v>
      </c>
      <c r="M16">
        <v>508.86</v>
      </c>
    </row>
    <row r="17" spans="1:13" x14ac:dyDescent="0.3">
      <c r="A17" s="2">
        <v>42689</v>
      </c>
      <c r="B17" s="3">
        <v>0.37660879629629629</v>
      </c>
      <c r="C17">
        <v>670</v>
      </c>
      <c r="D17">
        <v>59.76</v>
      </c>
      <c r="E17">
        <v>64.14</v>
      </c>
      <c r="F17">
        <v>29.34</v>
      </c>
      <c r="G17">
        <v>2.7069999999999999</v>
      </c>
      <c r="H17">
        <v>7.33</v>
      </c>
      <c r="I17">
        <v>8446</v>
      </c>
      <c r="J17">
        <v>86.226100000000002</v>
      </c>
      <c r="K17">
        <v>28.4</v>
      </c>
      <c r="L17">
        <f t="shared" si="0"/>
        <v>444.34000000000003</v>
      </c>
      <c r="M17">
        <v>508.86</v>
      </c>
    </row>
    <row r="18" spans="1:13" x14ac:dyDescent="0.3">
      <c r="A18" s="2">
        <v>42689</v>
      </c>
      <c r="B18" s="3">
        <v>0.37707175925925923</v>
      </c>
      <c r="C18">
        <v>710</v>
      </c>
      <c r="D18">
        <v>59.08</v>
      </c>
      <c r="E18">
        <v>74.009</v>
      </c>
      <c r="F18">
        <v>29.34</v>
      </c>
      <c r="G18">
        <v>2.681</v>
      </c>
      <c r="H18">
        <v>7.35</v>
      </c>
      <c r="I18">
        <v>8726</v>
      </c>
      <c r="J18">
        <v>88.364999999999995</v>
      </c>
      <c r="K18">
        <v>28.15</v>
      </c>
      <c r="L18">
        <f t="shared" si="0"/>
        <v>434.471</v>
      </c>
      <c r="M18">
        <v>508.86</v>
      </c>
    </row>
    <row r="19" spans="1:13" x14ac:dyDescent="0.3">
      <c r="A19" s="2">
        <v>42689</v>
      </c>
      <c r="B19" s="3">
        <v>0.37737268518518513</v>
      </c>
      <c r="C19">
        <v>736</v>
      </c>
      <c r="D19">
        <v>58.36</v>
      </c>
      <c r="E19">
        <v>83.884</v>
      </c>
      <c r="F19">
        <v>29.34</v>
      </c>
      <c r="G19">
        <v>2.681</v>
      </c>
      <c r="H19">
        <v>7.36</v>
      </c>
      <c r="I19">
        <v>8961</v>
      </c>
      <c r="J19">
        <v>89.964500000000001</v>
      </c>
      <c r="K19">
        <v>27.95</v>
      </c>
      <c r="L19">
        <f t="shared" si="0"/>
        <v>424.596</v>
      </c>
      <c r="M19">
        <v>508.86</v>
      </c>
    </row>
    <row r="20" spans="1:13" x14ac:dyDescent="0.3">
      <c r="A20" s="2">
        <v>42689</v>
      </c>
      <c r="B20" s="3">
        <v>0.37767361111111114</v>
      </c>
      <c r="C20">
        <v>762</v>
      </c>
      <c r="D20">
        <v>57.65</v>
      </c>
      <c r="E20">
        <v>93.986999999999995</v>
      </c>
      <c r="F20">
        <v>29.34</v>
      </c>
      <c r="G20">
        <v>2.681</v>
      </c>
      <c r="H20">
        <v>7.36</v>
      </c>
      <c r="I20">
        <v>9134</v>
      </c>
      <c r="J20">
        <v>90.912700000000001</v>
      </c>
      <c r="K20">
        <v>27.76</v>
      </c>
      <c r="L20">
        <f t="shared" si="0"/>
        <v>414.49300000000005</v>
      </c>
      <c r="M20">
        <v>508.86</v>
      </c>
    </row>
    <row r="21" spans="1:13" x14ac:dyDescent="0.3">
      <c r="A21" s="2">
        <v>42689</v>
      </c>
      <c r="B21" s="3">
        <v>0.37790509259259258</v>
      </c>
      <c r="C21">
        <v>782</v>
      </c>
      <c r="D21">
        <v>56.73</v>
      </c>
      <c r="E21">
        <v>104.041</v>
      </c>
      <c r="F21">
        <v>29.34</v>
      </c>
      <c r="G21">
        <v>2.681</v>
      </c>
      <c r="H21">
        <v>7.37</v>
      </c>
      <c r="I21">
        <v>9407</v>
      </c>
      <c r="J21">
        <v>92.587299999999999</v>
      </c>
      <c r="K21">
        <v>27.41</v>
      </c>
      <c r="L21">
        <f t="shared" si="0"/>
        <v>404.43900000000002</v>
      </c>
      <c r="M21">
        <v>508.86</v>
      </c>
    </row>
    <row r="22" spans="1:13" x14ac:dyDescent="0.3">
      <c r="A22" s="2">
        <v>42689</v>
      </c>
      <c r="B22" s="3">
        <v>0.37836805555555553</v>
      </c>
      <c r="C22">
        <v>822</v>
      </c>
      <c r="D22">
        <v>56.33</v>
      </c>
      <c r="E22">
        <v>114.15900000000001</v>
      </c>
      <c r="F22">
        <v>29.34</v>
      </c>
      <c r="G22">
        <v>2.7069999999999999</v>
      </c>
      <c r="H22">
        <v>7.38</v>
      </c>
      <c r="I22">
        <v>9723</v>
      </c>
      <c r="J22">
        <v>95.226200000000006</v>
      </c>
      <c r="K22">
        <v>27.24</v>
      </c>
      <c r="L22">
        <f t="shared" si="0"/>
        <v>394.32100000000003</v>
      </c>
      <c r="M22">
        <v>508.86</v>
      </c>
    </row>
    <row r="23" spans="1:13" x14ac:dyDescent="0.3">
      <c r="A23" s="2">
        <v>42689</v>
      </c>
      <c r="B23" s="3">
        <v>0.37890046296296293</v>
      </c>
      <c r="C23">
        <v>868</v>
      </c>
      <c r="D23">
        <v>56.27</v>
      </c>
      <c r="E23">
        <v>123.999</v>
      </c>
      <c r="F23">
        <v>29.34</v>
      </c>
      <c r="G23">
        <v>2.681</v>
      </c>
      <c r="H23">
        <v>7.39</v>
      </c>
      <c r="I23">
        <v>9886</v>
      </c>
      <c r="J23">
        <v>96.743300000000005</v>
      </c>
      <c r="K23">
        <v>27.2</v>
      </c>
      <c r="L23">
        <f t="shared" si="0"/>
        <v>384.48099999999999</v>
      </c>
      <c r="M23">
        <v>508.86</v>
      </c>
    </row>
    <row r="24" spans="1:13" x14ac:dyDescent="0.3">
      <c r="A24" s="2">
        <v>42689</v>
      </c>
      <c r="B24" s="3">
        <v>0.37935185185185188</v>
      </c>
      <c r="C24">
        <v>907</v>
      </c>
      <c r="D24">
        <v>56.21</v>
      </c>
      <c r="E24">
        <v>133.834</v>
      </c>
      <c r="F24">
        <v>29.34</v>
      </c>
      <c r="G24">
        <v>2.681</v>
      </c>
      <c r="H24">
        <v>7.38</v>
      </c>
      <c r="I24">
        <v>9911</v>
      </c>
      <c r="J24">
        <v>96.916399999999996</v>
      </c>
      <c r="K24">
        <v>27.17</v>
      </c>
      <c r="L24">
        <f t="shared" si="0"/>
        <v>374.64600000000002</v>
      </c>
      <c r="M24">
        <v>508.86</v>
      </c>
    </row>
    <row r="25" spans="1:13" x14ac:dyDescent="0.3">
      <c r="A25" s="2">
        <v>42689</v>
      </c>
      <c r="B25" s="3">
        <v>0.37987268518518519</v>
      </c>
      <c r="C25">
        <v>952</v>
      </c>
      <c r="D25">
        <v>56.16</v>
      </c>
      <c r="E25">
        <v>144.11099999999999</v>
      </c>
      <c r="F25">
        <v>29.34</v>
      </c>
      <c r="G25">
        <v>2.681</v>
      </c>
      <c r="H25">
        <v>7.41</v>
      </c>
      <c r="I25">
        <v>9940</v>
      </c>
      <c r="J25">
        <v>97.147999999999996</v>
      </c>
      <c r="K25">
        <v>27.16</v>
      </c>
      <c r="L25">
        <f t="shared" si="0"/>
        <v>364.36900000000003</v>
      </c>
      <c r="M25">
        <v>508.86</v>
      </c>
    </row>
    <row r="26" spans="1:13" x14ac:dyDescent="0.3">
      <c r="A26" s="2">
        <v>42689</v>
      </c>
      <c r="B26" s="3">
        <v>0.38215277777777779</v>
      </c>
      <c r="C26">
        <v>1149</v>
      </c>
      <c r="D26">
        <v>56.15</v>
      </c>
      <c r="E26">
        <v>152.143</v>
      </c>
      <c r="F26">
        <v>29.34</v>
      </c>
      <c r="G26">
        <v>2.681</v>
      </c>
      <c r="H26">
        <v>7.38</v>
      </c>
      <c r="I26">
        <v>9852</v>
      </c>
      <c r="J26">
        <v>96.270099999999999</v>
      </c>
      <c r="K26">
        <v>27.17</v>
      </c>
      <c r="L26">
        <f t="shared" si="0"/>
        <v>356.33699999999999</v>
      </c>
      <c r="M26">
        <v>508.86</v>
      </c>
    </row>
    <row r="27" spans="1:13" x14ac:dyDescent="0.3">
      <c r="A27" s="2">
        <v>42689</v>
      </c>
      <c r="B27" s="3">
        <v>0.38238425925925923</v>
      </c>
      <c r="C27">
        <v>1169</v>
      </c>
      <c r="D27">
        <v>56.15</v>
      </c>
      <c r="E27">
        <v>152.61099999999999</v>
      </c>
      <c r="F27">
        <v>29.34</v>
      </c>
      <c r="G27">
        <v>2.681</v>
      </c>
      <c r="H27">
        <v>7.39</v>
      </c>
      <c r="I27">
        <v>9883</v>
      </c>
      <c r="J27">
        <v>96.573800000000006</v>
      </c>
      <c r="K27">
        <v>27.17</v>
      </c>
      <c r="L27">
        <f t="shared" si="0"/>
        <v>355.86900000000003</v>
      </c>
      <c r="M27">
        <v>508.86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9579-3FB2-402B-95A8-864055E3D0DD}">
  <sheetPr codeName="Sheet104"/>
  <dimension ref="A1:W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0.46239583333333334</v>
      </c>
      <c r="C2">
        <v>47</v>
      </c>
      <c r="D2">
        <v>56.94</v>
      </c>
      <c r="E2">
        <v>1.585</v>
      </c>
      <c r="F2">
        <v>29.34</v>
      </c>
      <c r="G2">
        <v>2.7069999999999999</v>
      </c>
      <c r="H2">
        <v>7.17</v>
      </c>
      <c r="I2">
        <v>9593</v>
      </c>
      <c r="J2">
        <v>94.658699999999996</v>
      </c>
      <c r="K2">
        <v>26.92</v>
      </c>
      <c r="L2">
        <f>532.39-E2</f>
        <v>530.80499999999995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0.46302083333333338</v>
      </c>
      <c r="C3">
        <v>101</v>
      </c>
      <c r="D3">
        <v>56.83</v>
      </c>
      <c r="E3">
        <v>7.5369999999999999</v>
      </c>
      <c r="F3">
        <v>29.34</v>
      </c>
      <c r="G3">
        <v>2.681</v>
      </c>
      <c r="H3">
        <v>7.16</v>
      </c>
      <c r="I3">
        <v>9376</v>
      </c>
      <c r="J3">
        <v>92.394400000000005</v>
      </c>
      <c r="K3">
        <v>26.87</v>
      </c>
      <c r="L3">
        <f t="shared" ref="L3:L36" si="0">532.39-E3</f>
        <v>524.85299999999995</v>
      </c>
      <c r="M3">
        <v>532.52</v>
      </c>
    </row>
    <row r="4" spans="1:23" x14ac:dyDescent="0.3">
      <c r="A4" s="2">
        <v>42717</v>
      </c>
      <c r="B4" s="3">
        <v>0.46325231481481483</v>
      </c>
      <c r="C4">
        <v>121</v>
      </c>
      <c r="D4">
        <v>56.82</v>
      </c>
      <c r="E4">
        <v>7.5970000000000004</v>
      </c>
      <c r="F4">
        <v>29.34</v>
      </c>
      <c r="G4">
        <v>2.7069999999999999</v>
      </c>
      <c r="H4">
        <v>7.19</v>
      </c>
      <c r="I4">
        <v>9333</v>
      </c>
      <c r="J4">
        <v>91.958299999999994</v>
      </c>
      <c r="K4">
        <v>26.9</v>
      </c>
      <c r="L4">
        <f t="shared" si="0"/>
        <v>524.79300000000001</v>
      </c>
      <c r="M4">
        <v>532.52</v>
      </c>
    </row>
    <row r="5" spans="1:23" x14ac:dyDescent="0.3">
      <c r="A5" s="2">
        <v>42717</v>
      </c>
      <c r="B5" s="3">
        <v>0.46364583333333331</v>
      </c>
      <c r="C5">
        <v>155</v>
      </c>
      <c r="D5">
        <v>56.77</v>
      </c>
      <c r="E5">
        <v>10.467000000000001</v>
      </c>
      <c r="F5">
        <v>29.34</v>
      </c>
      <c r="G5">
        <v>2.681</v>
      </c>
      <c r="H5">
        <v>7.2</v>
      </c>
      <c r="I5">
        <v>9298</v>
      </c>
      <c r="J5">
        <v>91.561499999999995</v>
      </c>
      <c r="K5">
        <v>26.87</v>
      </c>
      <c r="L5">
        <f t="shared" si="0"/>
        <v>521.923</v>
      </c>
      <c r="M5">
        <v>532.52</v>
      </c>
    </row>
    <row r="6" spans="1:23" x14ac:dyDescent="0.3">
      <c r="A6" s="2">
        <v>42717</v>
      </c>
      <c r="B6" s="3">
        <v>0.46380787037037036</v>
      </c>
      <c r="C6">
        <v>169</v>
      </c>
      <c r="D6">
        <v>56.76</v>
      </c>
      <c r="E6">
        <v>13.707000000000001</v>
      </c>
      <c r="F6">
        <v>29.34</v>
      </c>
      <c r="G6">
        <v>2.681</v>
      </c>
      <c r="H6">
        <v>7.21</v>
      </c>
      <c r="I6">
        <v>9279</v>
      </c>
      <c r="J6">
        <v>91.355599999999995</v>
      </c>
      <c r="K6">
        <v>26.87</v>
      </c>
      <c r="L6">
        <f t="shared" si="0"/>
        <v>518.68299999999999</v>
      </c>
      <c r="M6">
        <v>532.52</v>
      </c>
    </row>
    <row r="7" spans="1:23" x14ac:dyDescent="0.3">
      <c r="A7" s="2">
        <v>42717</v>
      </c>
      <c r="B7" s="3">
        <v>0.4640393518518518</v>
      </c>
      <c r="C7">
        <v>189</v>
      </c>
      <c r="D7">
        <v>56.73</v>
      </c>
      <c r="E7">
        <v>16.515000000000001</v>
      </c>
      <c r="F7">
        <v>29.34</v>
      </c>
      <c r="G7">
        <v>2.681</v>
      </c>
      <c r="H7">
        <v>7.22</v>
      </c>
      <c r="I7">
        <v>9244</v>
      </c>
      <c r="J7">
        <v>90.9773</v>
      </c>
      <c r="K7">
        <v>26.86</v>
      </c>
      <c r="L7">
        <f t="shared" si="0"/>
        <v>515.875</v>
      </c>
      <c r="M7">
        <v>532.52</v>
      </c>
    </row>
    <row r="8" spans="1:23" x14ac:dyDescent="0.3">
      <c r="A8" s="2">
        <v>42717</v>
      </c>
      <c r="B8" s="3">
        <v>0.4642013888888889</v>
      </c>
      <c r="C8">
        <v>203</v>
      </c>
      <c r="D8">
        <v>56.72</v>
      </c>
      <c r="E8">
        <v>19.673999999999999</v>
      </c>
      <c r="F8">
        <v>29.34</v>
      </c>
      <c r="G8">
        <v>2.681</v>
      </c>
      <c r="H8">
        <v>7.22</v>
      </c>
      <c r="I8">
        <v>9205</v>
      </c>
      <c r="J8">
        <v>90.589299999999994</v>
      </c>
      <c r="K8">
        <v>26.85</v>
      </c>
      <c r="L8">
        <f t="shared" si="0"/>
        <v>512.71600000000001</v>
      </c>
      <c r="M8">
        <v>532.52</v>
      </c>
    </row>
    <row r="9" spans="1:23" x14ac:dyDescent="0.3">
      <c r="A9" s="2">
        <v>42717</v>
      </c>
      <c r="B9" s="3">
        <v>0.4644328703703704</v>
      </c>
      <c r="C9">
        <v>223</v>
      </c>
      <c r="D9">
        <v>56.7</v>
      </c>
      <c r="E9">
        <v>25.808</v>
      </c>
      <c r="F9">
        <v>29.34</v>
      </c>
      <c r="G9">
        <v>2.681</v>
      </c>
      <c r="H9">
        <v>7.18</v>
      </c>
      <c r="I9">
        <v>9164</v>
      </c>
      <c r="J9">
        <v>90.161299999999997</v>
      </c>
      <c r="K9">
        <v>26.83</v>
      </c>
      <c r="L9">
        <f t="shared" si="0"/>
        <v>506.58199999999999</v>
      </c>
      <c r="M9">
        <v>532.52</v>
      </c>
    </row>
    <row r="10" spans="1:23" x14ac:dyDescent="0.3">
      <c r="A10" s="2">
        <v>42717</v>
      </c>
      <c r="B10" s="3">
        <v>0.46498842592592587</v>
      </c>
      <c r="C10">
        <v>271</v>
      </c>
      <c r="D10">
        <v>56.72</v>
      </c>
      <c r="E10">
        <v>28.4</v>
      </c>
      <c r="F10">
        <v>29.34</v>
      </c>
      <c r="G10">
        <v>2.7069999999999999</v>
      </c>
      <c r="H10">
        <v>7.2</v>
      </c>
      <c r="I10">
        <v>9098</v>
      </c>
      <c r="J10">
        <v>89.525300000000001</v>
      </c>
      <c r="K10">
        <v>26.81</v>
      </c>
      <c r="L10">
        <f t="shared" si="0"/>
        <v>503.99</v>
      </c>
      <c r="M10">
        <v>532.52</v>
      </c>
    </row>
    <row r="11" spans="1:23" x14ac:dyDescent="0.3">
      <c r="A11" s="2">
        <v>42717</v>
      </c>
      <c r="B11" s="3">
        <v>0.46513888888888894</v>
      </c>
      <c r="C11">
        <v>284</v>
      </c>
      <c r="D11">
        <v>56.71</v>
      </c>
      <c r="E11">
        <v>28.466999999999999</v>
      </c>
      <c r="F11">
        <v>29.34</v>
      </c>
      <c r="G11">
        <v>2.681</v>
      </c>
      <c r="H11">
        <v>7.22</v>
      </c>
      <c r="I11">
        <v>9074</v>
      </c>
      <c r="J11">
        <v>89.288200000000003</v>
      </c>
      <c r="K11">
        <v>26.84</v>
      </c>
      <c r="L11">
        <f t="shared" si="0"/>
        <v>503.923</v>
      </c>
      <c r="M11">
        <v>532.52</v>
      </c>
    </row>
    <row r="12" spans="1:23" x14ac:dyDescent="0.3">
      <c r="A12" s="2">
        <v>42717</v>
      </c>
      <c r="B12" s="3">
        <v>0.46584490740740742</v>
      </c>
      <c r="C12">
        <v>345</v>
      </c>
      <c r="D12">
        <v>56.7</v>
      </c>
      <c r="E12">
        <v>31.492999999999999</v>
      </c>
      <c r="F12">
        <v>29.34</v>
      </c>
      <c r="G12">
        <v>2.681</v>
      </c>
      <c r="H12">
        <v>7.24</v>
      </c>
      <c r="I12">
        <v>9000</v>
      </c>
      <c r="J12">
        <v>88.543899999999994</v>
      </c>
      <c r="K12">
        <v>26.8</v>
      </c>
      <c r="L12">
        <f t="shared" si="0"/>
        <v>500.89699999999999</v>
      </c>
      <c r="M12">
        <v>532.52</v>
      </c>
    </row>
    <row r="13" spans="1:23" x14ac:dyDescent="0.3">
      <c r="A13" s="2">
        <v>42717</v>
      </c>
      <c r="B13" s="3">
        <v>0.46615740740740735</v>
      </c>
      <c r="C13">
        <v>372</v>
      </c>
      <c r="D13">
        <v>56.68</v>
      </c>
      <c r="E13">
        <v>34.518000000000001</v>
      </c>
      <c r="F13">
        <v>29.34</v>
      </c>
      <c r="G13">
        <v>2.6549999999999998</v>
      </c>
      <c r="H13">
        <v>7.25</v>
      </c>
      <c r="I13">
        <v>8946</v>
      </c>
      <c r="J13">
        <v>88.000200000000007</v>
      </c>
      <c r="K13">
        <v>26.8</v>
      </c>
      <c r="L13">
        <f t="shared" si="0"/>
        <v>497.87199999999996</v>
      </c>
      <c r="M13">
        <v>532.52</v>
      </c>
    </row>
    <row r="14" spans="1:23" x14ac:dyDescent="0.3">
      <c r="A14" s="2">
        <v>42717</v>
      </c>
      <c r="B14" s="3">
        <v>0.46655092592592595</v>
      </c>
      <c r="C14">
        <v>406</v>
      </c>
      <c r="D14">
        <v>56.64</v>
      </c>
      <c r="E14">
        <v>37.462000000000003</v>
      </c>
      <c r="F14">
        <v>29.34</v>
      </c>
      <c r="G14">
        <v>2.681</v>
      </c>
      <c r="H14">
        <v>7.27</v>
      </c>
      <c r="I14">
        <v>8777</v>
      </c>
      <c r="J14">
        <v>86.2851</v>
      </c>
      <c r="K14">
        <v>26.84</v>
      </c>
      <c r="L14">
        <f t="shared" si="0"/>
        <v>494.928</v>
      </c>
      <c r="M14">
        <v>532.52</v>
      </c>
    </row>
    <row r="15" spans="1:23" x14ac:dyDescent="0.3">
      <c r="A15" s="2">
        <v>42717</v>
      </c>
      <c r="B15" s="3">
        <v>0.46686342592592589</v>
      </c>
      <c r="C15">
        <v>433</v>
      </c>
      <c r="D15">
        <v>56.6</v>
      </c>
      <c r="E15">
        <v>43.231000000000002</v>
      </c>
      <c r="F15">
        <v>29.34</v>
      </c>
      <c r="G15">
        <v>2.681</v>
      </c>
      <c r="H15">
        <v>7.21</v>
      </c>
      <c r="I15">
        <v>8637</v>
      </c>
      <c r="J15">
        <v>84.869200000000006</v>
      </c>
      <c r="K15">
        <v>26.82</v>
      </c>
      <c r="L15">
        <f t="shared" si="0"/>
        <v>489.15899999999999</v>
      </c>
      <c r="M15">
        <v>532.52</v>
      </c>
    </row>
    <row r="16" spans="1:23" x14ac:dyDescent="0.3">
      <c r="A16" s="2">
        <v>42717</v>
      </c>
      <c r="B16" s="3">
        <v>0.46710648148148143</v>
      </c>
      <c r="C16">
        <v>454</v>
      </c>
      <c r="D16">
        <v>56.58</v>
      </c>
      <c r="E16">
        <v>43.517000000000003</v>
      </c>
      <c r="F16">
        <v>29.34</v>
      </c>
      <c r="G16">
        <v>2.681</v>
      </c>
      <c r="H16">
        <v>7.26</v>
      </c>
      <c r="I16">
        <v>8514</v>
      </c>
      <c r="J16">
        <v>83.645600000000002</v>
      </c>
      <c r="K16">
        <v>26.81</v>
      </c>
      <c r="L16">
        <f t="shared" si="0"/>
        <v>488.87299999999999</v>
      </c>
      <c r="M16">
        <v>532.52</v>
      </c>
    </row>
    <row r="17" spans="1:13" x14ac:dyDescent="0.3">
      <c r="A17" s="2">
        <v>42717</v>
      </c>
      <c r="B17" s="3">
        <v>0.46741898148148148</v>
      </c>
      <c r="C17">
        <v>481</v>
      </c>
      <c r="D17">
        <v>56.55</v>
      </c>
      <c r="E17">
        <v>46.561999999999998</v>
      </c>
      <c r="F17">
        <v>29.34</v>
      </c>
      <c r="G17">
        <v>2.6549999999999998</v>
      </c>
      <c r="H17">
        <v>7.25</v>
      </c>
      <c r="I17">
        <v>8440</v>
      </c>
      <c r="J17">
        <v>82.890100000000004</v>
      </c>
      <c r="K17">
        <v>26.87</v>
      </c>
      <c r="L17">
        <f t="shared" si="0"/>
        <v>485.82799999999997</v>
      </c>
      <c r="M17">
        <v>532.52</v>
      </c>
    </row>
    <row r="18" spans="1:13" x14ac:dyDescent="0.3">
      <c r="A18" s="2">
        <v>42717</v>
      </c>
      <c r="B18" s="3">
        <v>0.46765046296296298</v>
      </c>
      <c r="C18">
        <v>501</v>
      </c>
      <c r="D18">
        <v>56.53</v>
      </c>
      <c r="E18">
        <v>49.707000000000001</v>
      </c>
      <c r="F18">
        <v>29.34</v>
      </c>
      <c r="G18">
        <v>2.681</v>
      </c>
      <c r="H18">
        <v>7.24</v>
      </c>
      <c r="I18">
        <v>8384</v>
      </c>
      <c r="J18">
        <v>82.311599999999999</v>
      </c>
      <c r="K18">
        <v>26.94</v>
      </c>
      <c r="L18">
        <f t="shared" si="0"/>
        <v>482.68299999999999</v>
      </c>
      <c r="M18">
        <v>532.52</v>
      </c>
    </row>
    <row r="19" spans="1:13" x14ac:dyDescent="0.3">
      <c r="A19" s="2">
        <v>42717</v>
      </c>
      <c r="B19" s="3">
        <v>0.46788194444444442</v>
      </c>
      <c r="C19">
        <v>521</v>
      </c>
      <c r="D19">
        <v>56.5</v>
      </c>
      <c r="E19">
        <v>52.468000000000004</v>
      </c>
      <c r="F19">
        <v>29.34</v>
      </c>
      <c r="G19">
        <v>2.681</v>
      </c>
      <c r="H19">
        <v>7.26</v>
      </c>
      <c r="I19">
        <v>8332</v>
      </c>
      <c r="J19">
        <v>81.774600000000007</v>
      </c>
      <c r="K19">
        <v>26.94</v>
      </c>
      <c r="L19">
        <f t="shared" si="0"/>
        <v>479.92199999999997</v>
      </c>
      <c r="M19">
        <v>532.52</v>
      </c>
    </row>
    <row r="20" spans="1:13" x14ac:dyDescent="0.3">
      <c r="A20" s="2">
        <v>42717</v>
      </c>
      <c r="B20" s="3">
        <v>0.46812499999999996</v>
      </c>
      <c r="C20">
        <v>542</v>
      </c>
      <c r="D20">
        <v>56.46</v>
      </c>
      <c r="E20">
        <v>55.496000000000002</v>
      </c>
      <c r="F20">
        <v>29.34</v>
      </c>
      <c r="G20">
        <v>2.681</v>
      </c>
      <c r="H20">
        <v>7.27</v>
      </c>
      <c r="I20">
        <v>8283</v>
      </c>
      <c r="J20">
        <v>81.257199999999997</v>
      </c>
      <c r="K20">
        <v>27.06</v>
      </c>
      <c r="L20">
        <f t="shared" si="0"/>
        <v>476.89400000000001</v>
      </c>
      <c r="M20">
        <v>532.52</v>
      </c>
    </row>
    <row r="21" spans="1:13" x14ac:dyDescent="0.3">
      <c r="A21" s="2">
        <v>42717</v>
      </c>
      <c r="B21" s="3">
        <v>0.46835648148148151</v>
      </c>
      <c r="C21">
        <v>562</v>
      </c>
      <c r="D21">
        <v>56.44</v>
      </c>
      <c r="E21">
        <v>58.491999999999997</v>
      </c>
      <c r="F21">
        <v>29.34</v>
      </c>
      <c r="G21">
        <v>2.681</v>
      </c>
      <c r="H21">
        <v>7.27</v>
      </c>
      <c r="I21">
        <v>8253</v>
      </c>
      <c r="J21">
        <v>80.935000000000002</v>
      </c>
      <c r="K21">
        <v>27.06</v>
      </c>
      <c r="L21">
        <f t="shared" si="0"/>
        <v>473.89799999999997</v>
      </c>
      <c r="M21">
        <v>532.52</v>
      </c>
    </row>
    <row r="22" spans="1:13" x14ac:dyDescent="0.3">
      <c r="A22" s="2">
        <v>42717</v>
      </c>
      <c r="B22" s="3">
        <v>0.46866898148148151</v>
      </c>
      <c r="C22">
        <v>589</v>
      </c>
      <c r="D22">
        <v>56.36</v>
      </c>
      <c r="E22">
        <v>61.523000000000003</v>
      </c>
      <c r="F22">
        <v>29.34</v>
      </c>
      <c r="G22">
        <v>2.681</v>
      </c>
      <c r="H22">
        <v>7.27</v>
      </c>
      <c r="I22">
        <v>8249</v>
      </c>
      <c r="J22">
        <v>80.821799999999996</v>
      </c>
      <c r="K22">
        <v>26.94</v>
      </c>
      <c r="L22">
        <f t="shared" si="0"/>
        <v>470.86699999999996</v>
      </c>
      <c r="M22">
        <v>532.52</v>
      </c>
    </row>
    <row r="23" spans="1:13" x14ac:dyDescent="0.3">
      <c r="A23" s="2">
        <v>42717</v>
      </c>
      <c r="B23" s="3">
        <v>0.46883101851851849</v>
      </c>
      <c r="C23">
        <v>603</v>
      </c>
      <c r="D23">
        <v>56.11</v>
      </c>
      <c r="E23">
        <v>64.47</v>
      </c>
      <c r="F23">
        <v>29.34</v>
      </c>
      <c r="G23">
        <v>2.681</v>
      </c>
      <c r="H23">
        <v>7.26</v>
      </c>
      <c r="I23">
        <v>8223</v>
      </c>
      <c r="J23">
        <v>80.315399999999997</v>
      </c>
      <c r="K23">
        <v>27.25</v>
      </c>
      <c r="L23">
        <f t="shared" si="0"/>
        <v>467.91999999999996</v>
      </c>
      <c r="M23">
        <v>532.52</v>
      </c>
    </row>
    <row r="24" spans="1:13" x14ac:dyDescent="0.3">
      <c r="A24" s="2">
        <v>42717</v>
      </c>
      <c r="B24" s="3">
        <v>0.46914351851851849</v>
      </c>
      <c r="C24">
        <v>630</v>
      </c>
      <c r="D24">
        <v>55.69</v>
      </c>
      <c r="E24">
        <v>67.474999999999994</v>
      </c>
      <c r="F24">
        <v>29.34</v>
      </c>
      <c r="G24">
        <v>2.6549999999999998</v>
      </c>
      <c r="H24">
        <v>7.27</v>
      </c>
      <c r="I24">
        <v>8204</v>
      </c>
      <c r="J24">
        <v>79.712800000000001</v>
      </c>
      <c r="K24">
        <v>27.45</v>
      </c>
      <c r="L24">
        <f t="shared" si="0"/>
        <v>464.91499999999996</v>
      </c>
      <c r="M24">
        <v>532.52</v>
      </c>
    </row>
    <row r="25" spans="1:13" x14ac:dyDescent="0.3">
      <c r="A25" s="2">
        <v>42717</v>
      </c>
      <c r="B25" s="3">
        <v>0.46945601851851854</v>
      </c>
      <c r="C25">
        <v>657</v>
      </c>
      <c r="D25">
        <v>55.51</v>
      </c>
      <c r="E25">
        <v>73.626000000000005</v>
      </c>
      <c r="F25">
        <v>29.34</v>
      </c>
      <c r="G25">
        <v>2.681</v>
      </c>
      <c r="H25">
        <v>7.21</v>
      </c>
      <c r="I25">
        <v>8224</v>
      </c>
      <c r="J25">
        <v>79.732699999999994</v>
      </c>
      <c r="K25">
        <v>27.4</v>
      </c>
      <c r="L25">
        <f t="shared" si="0"/>
        <v>458.76400000000001</v>
      </c>
      <c r="M25">
        <v>532.52</v>
      </c>
    </row>
    <row r="26" spans="1:13" x14ac:dyDescent="0.3">
      <c r="A26" s="2">
        <v>42717</v>
      </c>
      <c r="B26" s="3">
        <v>0.46976851851851853</v>
      </c>
      <c r="C26">
        <v>684</v>
      </c>
      <c r="D26">
        <v>55.29</v>
      </c>
      <c r="E26">
        <v>73.78</v>
      </c>
      <c r="F26">
        <v>29.34</v>
      </c>
      <c r="G26">
        <v>2.6549999999999998</v>
      </c>
      <c r="H26">
        <v>7.29</v>
      </c>
      <c r="I26">
        <v>8283</v>
      </c>
      <c r="J26">
        <v>80.077399999999997</v>
      </c>
      <c r="K26">
        <v>27.42</v>
      </c>
      <c r="L26">
        <f t="shared" si="0"/>
        <v>458.61</v>
      </c>
      <c r="M26">
        <v>532.52</v>
      </c>
    </row>
    <row r="27" spans="1:13" x14ac:dyDescent="0.3">
      <c r="A27" s="2">
        <v>42717</v>
      </c>
      <c r="B27" s="3">
        <v>0.47039351851851857</v>
      </c>
      <c r="C27">
        <v>738</v>
      </c>
      <c r="D27">
        <v>54.42</v>
      </c>
      <c r="E27">
        <v>88.834000000000003</v>
      </c>
      <c r="F27">
        <v>29.34</v>
      </c>
      <c r="G27">
        <v>2.681</v>
      </c>
      <c r="H27">
        <v>7.22</v>
      </c>
      <c r="I27">
        <v>8474</v>
      </c>
      <c r="J27">
        <v>81.040099999999995</v>
      </c>
      <c r="K27">
        <v>28.06</v>
      </c>
      <c r="L27">
        <f t="shared" si="0"/>
        <v>443.55599999999998</v>
      </c>
      <c r="M27">
        <v>532.52</v>
      </c>
    </row>
    <row r="28" spans="1:13" x14ac:dyDescent="0.3">
      <c r="A28" s="2">
        <v>42717</v>
      </c>
      <c r="B28" s="3">
        <v>0.47070601851851851</v>
      </c>
      <c r="C28">
        <v>765</v>
      </c>
      <c r="D28">
        <v>53.79</v>
      </c>
      <c r="E28">
        <v>96.873000000000005</v>
      </c>
      <c r="F28">
        <v>29.34</v>
      </c>
      <c r="G28">
        <v>2.681</v>
      </c>
      <c r="H28">
        <v>7.22</v>
      </c>
      <c r="I28">
        <v>8610</v>
      </c>
      <c r="J28">
        <v>81.698599999999999</v>
      </c>
      <c r="K28">
        <v>28.32</v>
      </c>
      <c r="L28">
        <f t="shared" si="0"/>
        <v>435.517</v>
      </c>
      <c r="M28">
        <v>532.52</v>
      </c>
    </row>
    <row r="29" spans="1:13" x14ac:dyDescent="0.3">
      <c r="A29" s="2">
        <v>42717</v>
      </c>
      <c r="B29" s="3">
        <v>0.4710185185185185</v>
      </c>
      <c r="C29">
        <v>792</v>
      </c>
      <c r="D29">
        <v>53.48</v>
      </c>
      <c r="E29">
        <v>103.667</v>
      </c>
      <c r="F29">
        <v>29.34</v>
      </c>
      <c r="G29">
        <v>2.681</v>
      </c>
      <c r="H29">
        <v>7.29</v>
      </c>
      <c r="I29">
        <v>8779</v>
      </c>
      <c r="J29">
        <v>82.981999999999999</v>
      </c>
      <c r="K29">
        <v>28.42</v>
      </c>
      <c r="L29">
        <f t="shared" si="0"/>
        <v>428.72299999999996</v>
      </c>
      <c r="M29">
        <v>532.52</v>
      </c>
    </row>
    <row r="30" spans="1:13" x14ac:dyDescent="0.3">
      <c r="A30" s="2">
        <v>42717</v>
      </c>
      <c r="B30" s="3">
        <v>0.4713310185185185</v>
      </c>
      <c r="C30">
        <v>819</v>
      </c>
      <c r="D30">
        <v>53.28</v>
      </c>
      <c r="E30">
        <v>113.84</v>
      </c>
      <c r="F30">
        <v>29.34</v>
      </c>
      <c r="G30">
        <v>2.681</v>
      </c>
      <c r="H30">
        <v>7.29</v>
      </c>
      <c r="I30">
        <v>8876</v>
      </c>
      <c r="J30">
        <v>83.679500000000004</v>
      </c>
      <c r="K30">
        <v>28.56</v>
      </c>
      <c r="L30">
        <f t="shared" si="0"/>
        <v>418.54999999999995</v>
      </c>
      <c r="M30">
        <v>532.52</v>
      </c>
    </row>
    <row r="31" spans="1:13" x14ac:dyDescent="0.3">
      <c r="A31" s="2">
        <v>42717</v>
      </c>
      <c r="B31" s="3">
        <v>0.47157407407407409</v>
      </c>
      <c r="C31">
        <v>840</v>
      </c>
      <c r="D31">
        <v>52.8</v>
      </c>
      <c r="E31">
        <v>123.748</v>
      </c>
      <c r="F31">
        <v>29.34</v>
      </c>
      <c r="G31">
        <v>2.6549999999999998</v>
      </c>
      <c r="H31">
        <v>7.29</v>
      </c>
      <c r="I31">
        <v>8953</v>
      </c>
      <c r="J31">
        <v>83.895799999999994</v>
      </c>
      <c r="K31">
        <v>28.8</v>
      </c>
      <c r="L31">
        <f t="shared" si="0"/>
        <v>408.642</v>
      </c>
      <c r="M31">
        <v>532.52</v>
      </c>
    </row>
    <row r="32" spans="1:13" x14ac:dyDescent="0.3">
      <c r="A32" s="2">
        <v>42717</v>
      </c>
      <c r="B32" s="3">
        <v>0.47196759259259258</v>
      </c>
      <c r="C32">
        <v>874</v>
      </c>
      <c r="D32">
        <v>52.65</v>
      </c>
      <c r="E32">
        <v>133.57599999999999</v>
      </c>
      <c r="F32">
        <v>29.34</v>
      </c>
      <c r="G32">
        <v>2.6549999999999998</v>
      </c>
      <c r="H32">
        <v>7.3</v>
      </c>
      <c r="I32">
        <v>9041</v>
      </c>
      <c r="J32">
        <v>84.554400000000001</v>
      </c>
      <c r="K32">
        <v>28.89</v>
      </c>
      <c r="L32">
        <f t="shared" si="0"/>
        <v>398.81399999999996</v>
      </c>
      <c r="M32">
        <v>532.52</v>
      </c>
    </row>
    <row r="33" spans="1:13" x14ac:dyDescent="0.3">
      <c r="A33" s="2">
        <v>42717</v>
      </c>
      <c r="B33" s="3">
        <v>0.47236111111111106</v>
      </c>
      <c r="C33">
        <v>908</v>
      </c>
      <c r="D33">
        <v>52.59</v>
      </c>
      <c r="E33">
        <v>143.71</v>
      </c>
      <c r="F33">
        <v>29.34</v>
      </c>
      <c r="G33">
        <v>2.681</v>
      </c>
      <c r="H33">
        <v>7.31</v>
      </c>
      <c r="I33">
        <v>9067</v>
      </c>
      <c r="J33">
        <v>84.738699999999994</v>
      </c>
      <c r="K33">
        <v>28.94</v>
      </c>
      <c r="L33">
        <f t="shared" si="0"/>
        <v>388.67999999999995</v>
      </c>
      <c r="M33">
        <v>532.52</v>
      </c>
    </row>
    <row r="34" spans="1:13" x14ac:dyDescent="0.3">
      <c r="A34" s="2">
        <v>42717</v>
      </c>
      <c r="B34" s="3">
        <v>0.47298611111111111</v>
      </c>
      <c r="C34">
        <v>962</v>
      </c>
      <c r="D34">
        <v>52.57</v>
      </c>
      <c r="E34">
        <v>153.565</v>
      </c>
      <c r="F34">
        <v>29.34</v>
      </c>
      <c r="G34">
        <v>2.6549999999999998</v>
      </c>
      <c r="H34">
        <v>7.32</v>
      </c>
      <c r="I34">
        <v>9069</v>
      </c>
      <c r="J34">
        <v>84.732900000000001</v>
      </c>
      <c r="K34">
        <v>28.91</v>
      </c>
      <c r="L34">
        <f t="shared" si="0"/>
        <v>378.82499999999999</v>
      </c>
      <c r="M34">
        <v>532.52</v>
      </c>
    </row>
    <row r="35" spans="1:13" x14ac:dyDescent="0.3">
      <c r="A35" s="2">
        <v>42717</v>
      </c>
      <c r="B35" s="3">
        <v>0.47337962962962959</v>
      </c>
      <c r="C35">
        <v>996</v>
      </c>
      <c r="D35">
        <v>52.53</v>
      </c>
      <c r="E35">
        <v>163.43600000000001</v>
      </c>
      <c r="F35">
        <v>29.34</v>
      </c>
      <c r="G35">
        <v>2.6549999999999998</v>
      </c>
      <c r="H35">
        <v>7.32</v>
      </c>
      <c r="I35">
        <v>9070</v>
      </c>
      <c r="J35">
        <v>84.689700000000002</v>
      </c>
      <c r="K35">
        <v>28.96</v>
      </c>
      <c r="L35">
        <f t="shared" si="0"/>
        <v>368.95399999999995</v>
      </c>
      <c r="M35">
        <v>532.52</v>
      </c>
    </row>
    <row r="36" spans="1:13" x14ac:dyDescent="0.3">
      <c r="A36" s="2">
        <v>42717</v>
      </c>
      <c r="B36" s="3">
        <v>0.47400462962962964</v>
      </c>
      <c r="C36">
        <v>1050</v>
      </c>
      <c r="D36">
        <v>52.56</v>
      </c>
      <c r="E36">
        <v>168.054</v>
      </c>
      <c r="F36">
        <v>29.34</v>
      </c>
      <c r="G36">
        <v>2.6549999999999998</v>
      </c>
      <c r="H36">
        <v>7.34</v>
      </c>
      <c r="I36">
        <v>8769</v>
      </c>
      <c r="J36">
        <v>81.924000000000007</v>
      </c>
      <c r="K36">
        <v>31.74</v>
      </c>
      <c r="L36">
        <f t="shared" si="0"/>
        <v>364.33600000000001</v>
      </c>
      <c r="M36">
        <v>532.52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8634-3193-4A45-8577-23B2E78116E0}">
  <sheetPr codeName="Sheet105"/>
  <dimension ref="A1:W3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0.40013888888888888</v>
      </c>
      <c r="C2">
        <v>51</v>
      </c>
      <c r="D2">
        <v>51.86</v>
      </c>
      <c r="E2">
        <v>1.889</v>
      </c>
      <c r="F2">
        <v>29.34</v>
      </c>
      <c r="G2">
        <v>2.6549999999999998</v>
      </c>
      <c r="H2">
        <v>7.35</v>
      </c>
      <c r="I2">
        <v>9072</v>
      </c>
      <c r="J2">
        <v>83.993099999999998</v>
      </c>
      <c r="K2">
        <v>28.93</v>
      </c>
      <c r="L2">
        <f>549.81-E2</f>
        <v>547.92099999999994</v>
      </c>
      <c r="M2">
        <v>551.78</v>
      </c>
      <c r="N2">
        <v>400.91199999999998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0.40038194444444447</v>
      </c>
      <c r="C3">
        <v>72</v>
      </c>
      <c r="D3">
        <v>51.86</v>
      </c>
      <c r="E3">
        <v>4.8929999999999998</v>
      </c>
      <c r="F3">
        <v>29.34</v>
      </c>
      <c r="G3">
        <v>2.6549999999999998</v>
      </c>
      <c r="H3">
        <v>7.35</v>
      </c>
      <c r="I3">
        <v>9059</v>
      </c>
      <c r="J3">
        <v>83.871799999999993</v>
      </c>
      <c r="K3">
        <v>28.9</v>
      </c>
      <c r="L3">
        <f t="shared" ref="L3:L37" si="0">549.81-E3</f>
        <v>544.91699999999992</v>
      </c>
      <c r="M3">
        <v>551.78</v>
      </c>
    </row>
    <row r="4" spans="1:23" x14ac:dyDescent="0.3">
      <c r="A4" s="2">
        <v>42752</v>
      </c>
      <c r="B4" s="3">
        <v>0.40068287037037037</v>
      </c>
      <c r="C4">
        <v>98</v>
      </c>
      <c r="D4">
        <v>51.82</v>
      </c>
      <c r="E4">
        <v>12.162000000000001</v>
      </c>
      <c r="F4">
        <v>29.34</v>
      </c>
      <c r="G4">
        <v>2.6549999999999998</v>
      </c>
      <c r="H4">
        <v>7.33</v>
      </c>
      <c r="I4">
        <v>9056</v>
      </c>
      <c r="J4">
        <v>83.798000000000002</v>
      </c>
      <c r="K4">
        <v>28.82</v>
      </c>
      <c r="L4">
        <f t="shared" si="0"/>
        <v>537.64799999999991</v>
      </c>
      <c r="M4">
        <v>551.78</v>
      </c>
    </row>
    <row r="5" spans="1:23" x14ac:dyDescent="0.3">
      <c r="A5" s="2">
        <v>42752</v>
      </c>
      <c r="B5" s="3">
        <v>0.40084490740740741</v>
      </c>
      <c r="C5">
        <v>112</v>
      </c>
      <c r="D5">
        <v>51.84</v>
      </c>
      <c r="E5">
        <v>12.329000000000001</v>
      </c>
      <c r="F5">
        <v>29.34</v>
      </c>
      <c r="G5">
        <v>2.629</v>
      </c>
      <c r="H5">
        <v>7.35</v>
      </c>
      <c r="I5">
        <v>9049</v>
      </c>
      <c r="J5">
        <v>83.750799999999998</v>
      </c>
      <c r="K5">
        <v>28.81</v>
      </c>
      <c r="L5">
        <f t="shared" si="0"/>
        <v>537.48099999999999</v>
      </c>
      <c r="M5">
        <v>551.78</v>
      </c>
    </row>
    <row r="6" spans="1:23" x14ac:dyDescent="0.3">
      <c r="A6" s="2">
        <v>42752</v>
      </c>
      <c r="B6" s="3">
        <v>0.40107638888888886</v>
      </c>
      <c r="C6">
        <v>132</v>
      </c>
      <c r="D6">
        <v>51.82</v>
      </c>
      <c r="E6">
        <v>15.353999999999999</v>
      </c>
      <c r="F6">
        <v>29.34</v>
      </c>
      <c r="G6">
        <v>2.6549999999999998</v>
      </c>
      <c r="H6">
        <v>7.3</v>
      </c>
      <c r="I6">
        <v>9045</v>
      </c>
      <c r="J6">
        <v>83.686999999999998</v>
      </c>
      <c r="K6">
        <v>28.82</v>
      </c>
      <c r="L6">
        <f t="shared" si="0"/>
        <v>534.4559999999999</v>
      </c>
      <c r="M6">
        <v>551.78</v>
      </c>
    </row>
    <row r="7" spans="1:23" x14ac:dyDescent="0.3">
      <c r="A7" s="2">
        <v>42752</v>
      </c>
      <c r="B7" s="3">
        <v>0.40138888888888885</v>
      </c>
      <c r="C7">
        <v>159</v>
      </c>
      <c r="D7">
        <v>51.82</v>
      </c>
      <c r="E7">
        <v>18.933</v>
      </c>
      <c r="F7">
        <v>29.34</v>
      </c>
      <c r="G7">
        <v>2.629</v>
      </c>
      <c r="H7">
        <v>7.34</v>
      </c>
      <c r="I7">
        <v>9035</v>
      </c>
      <c r="J7">
        <v>83.594099999999997</v>
      </c>
      <c r="K7">
        <v>28.7</v>
      </c>
      <c r="L7">
        <f t="shared" si="0"/>
        <v>530.87699999999995</v>
      </c>
      <c r="M7">
        <v>551.78</v>
      </c>
    </row>
    <row r="8" spans="1:23" x14ac:dyDescent="0.3">
      <c r="A8" s="2">
        <v>42752</v>
      </c>
      <c r="B8" s="3">
        <v>0.40163194444444444</v>
      </c>
      <c r="C8">
        <v>180</v>
      </c>
      <c r="D8">
        <v>51.81</v>
      </c>
      <c r="E8">
        <v>22.411000000000001</v>
      </c>
      <c r="F8">
        <v>29.34</v>
      </c>
      <c r="G8">
        <v>2.6549999999999998</v>
      </c>
      <c r="H8">
        <v>7.33</v>
      </c>
      <c r="I8">
        <v>9030</v>
      </c>
      <c r="J8">
        <v>83.549000000000007</v>
      </c>
      <c r="K8">
        <v>28.69</v>
      </c>
      <c r="L8">
        <f t="shared" si="0"/>
        <v>527.39899999999989</v>
      </c>
      <c r="M8">
        <v>551.78</v>
      </c>
    </row>
    <row r="9" spans="1:23" x14ac:dyDescent="0.3">
      <c r="A9" s="2">
        <v>42752</v>
      </c>
      <c r="B9" s="3">
        <v>0.40194444444444444</v>
      </c>
      <c r="C9">
        <v>207</v>
      </c>
      <c r="D9">
        <v>51.8</v>
      </c>
      <c r="E9">
        <v>25.553999999999998</v>
      </c>
      <c r="F9">
        <v>29.34</v>
      </c>
      <c r="G9">
        <v>2.629</v>
      </c>
      <c r="H9">
        <v>7.35</v>
      </c>
      <c r="I9">
        <v>9031</v>
      </c>
      <c r="J9">
        <v>83.551699999999997</v>
      </c>
      <c r="K9">
        <v>28.68</v>
      </c>
      <c r="L9">
        <f t="shared" si="0"/>
        <v>524.25599999999997</v>
      </c>
      <c r="M9">
        <v>551.78</v>
      </c>
    </row>
    <row r="10" spans="1:23" x14ac:dyDescent="0.3">
      <c r="A10" s="2">
        <v>42752</v>
      </c>
      <c r="B10" s="3">
        <v>0.40217592592592594</v>
      </c>
      <c r="C10">
        <v>227</v>
      </c>
      <c r="D10">
        <v>51.79</v>
      </c>
      <c r="E10">
        <v>28.832000000000001</v>
      </c>
      <c r="F10">
        <v>29.34</v>
      </c>
      <c r="G10">
        <v>2.629</v>
      </c>
      <c r="H10">
        <v>7.33</v>
      </c>
      <c r="I10">
        <v>9025</v>
      </c>
      <c r="J10">
        <v>83.477999999999994</v>
      </c>
      <c r="K10">
        <v>28.97</v>
      </c>
      <c r="L10">
        <f t="shared" si="0"/>
        <v>520.97799999999995</v>
      </c>
      <c r="M10">
        <v>551.78</v>
      </c>
    </row>
    <row r="11" spans="1:23" x14ac:dyDescent="0.3">
      <c r="A11" s="2">
        <v>42752</v>
      </c>
      <c r="B11" s="3">
        <v>0.40241898148148153</v>
      </c>
      <c r="C11">
        <v>248</v>
      </c>
      <c r="D11">
        <v>51.78</v>
      </c>
      <c r="E11">
        <v>31.709</v>
      </c>
      <c r="F11">
        <v>29.34</v>
      </c>
      <c r="G11">
        <v>2.629</v>
      </c>
      <c r="H11">
        <v>7.36</v>
      </c>
      <c r="I11">
        <v>9023</v>
      </c>
      <c r="J11">
        <v>83.450900000000004</v>
      </c>
      <c r="K11">
        <v>28.91</v>
      </c>
      <c r="L11">
        <f t="shared" si="0"/>
        <v>518.101</v>
      </c>
      <c r="M11">
        <v>551.78</v>
      </c>
    </row>
    <row r="12" spans="1:23" x14ac:dyDescent="0.3">
      <c r="A12" s="2">
        <v>42752</v>
      </c>
      <c r="B12" s="3">
        <v>0.40273148148148147</v>
      </c>
      <c r="C12">
        <v>275</v>
      </c>
      <c r="D12">
        <v>51.79</v>
      </c>
      <c r="E12">
        <v>34.637</v>
      </c>
      <c r="F12">
        <v>29.34</v>
      </c>
      <c r="G12">
        <v>2.629</v>
      </c>
      <c r="H12">
        <v>7.35</v>
      </c>
      <c r="I12">
        <v>9025</v>
      </c>
      <c r="J12">
        <v>83.476399999999998</v>
      </c>
      <c r="K12">
        <v>28.77</v>
      </c>
      <c r="L12">
        <f t="shared" si="0"/>
        <v>515.173</v>
      </c>
      <c r="M12">
        <v>551.78</v>
      </c>
    </row>
    <row r="13" spans="1:23" x14ac:dyDescent="0.3">
      <c r="A13" s="2">
        <v>42752</v>
      </c>
      <c r="B13" s="3">
        <v>0.40312500000000001</v>
      </c>
      <c r="C13">
        <v>309</v>
      </c>
      <c r="D13">
        <v>51.79</v>
      </c>
      <c r="E13">
        <v>37.548000000000002</v>
      </c>
      <c r="F13">
        <v>29.34</v>
      </c>
      <c r="G13">
        <v>2.6549999999999998</v>
      </c>
      <c r="H13">
        <v>7.36</v>
      </c>
      <c r="I13">
        <v>9032</v>
      </c>
      <c r="J13">
        <v>83.542699999999996</v>
      </c>
      <c r="K13">
        <v>28.78</v>
      </c>
      <c r="L13">
        <f t="shared" si="0"/>
        <v>512.26199999999994</v>
      </c>
      <c r="M13">
        <v>551.78</v>
      </c>
    </row>
    <row r="14" spans="1:23" x14ac:dyDescent="0.3">
      <c r="A14" s="2">
        <v>42752</v>
      </c>
      <c r="B14" s="3">
        <v>0.40335648148148145</v>
      </c>
      <c r="C14">
        <v>329</v>
      </c>
      <c r="D14">
        <v>51.74</v>
      </c>
      <c r="E14">
        <v>40.392000000000003</v>
      </c>
      <c r="F14">
        <v>29.34</v>
      </c>
      <c r="G14">
        <v>2.629</v>
      </c>
      <c r="H14">
        <v>7.35</v>
      </c>
      <c r="I14">
        <v>9045</v>
      </c>
      <c r="J14">
        <v>83.603700000000003</v>
      </c>
      <c r="K14">
        <v>29.97</v>
      </c>
      <c r="L14">
        <f t="shared" si="0"/>
        <v>509.41799999999995</v>
      </c>
      <c r="M14">
        <v>551.78</v>
      </c>
    </row>
    <row r="15" spans="1:23" x14ac:dyDescent="0.3">
      <c r="A15" s="2">
        <v>42752</v>
      </c>
      <c r="B15" s="3">
        <v>0.40358796296296301</v>
      </c>
      <c r="C15">
        <v>349</v>
      </c>
      <c r="D15">
        <v>51.65</v>
      </c>
      <c r="E15">
        <v>43.072000000000003</v>
      </c>
      <c r="F15">
        <v>29.34</v>
      </c>
      <c r="G15">
        <v>2.629</v>
      </c>
      <c r="H15">
        <v>7.3</v>
      </c>
      <c r="I15">
        <v>9077</v>
      </c>
      <c r="J15">
        <v>83.803600000000003</v>
      </c>
      <c r="K15">
        <v>35.729999999999997</v>
      </c>
      <c r="L15">
        <f t="shared" si="0"/>
        <v>506.73799999999994</v>
      </c>
      <c r="M15">
        <v>551.78</v>
      </c>
    </row>
    <row r="16" spans="1:23" x14ac:dyDescent="0.3">
      <c r="A16" s="2">
        <v>42752</v>
      </c>
      <c r="B16" s="3">
        <v>0.40381944444444445</v>
      </c>
      <c r="C16">
        <v>369</v>
      </c>
      <c r="D16">
        <v>51.49</v>
      </c>
      <c r="E16">
        <v>45.89</v>
      </c>
      <c r="F16">
        <v>29.34</v>
      </c>
      <c r="G16">
        <v>2.629</v>
      </c>
      <c r="H16">
        <v>7.27</v>
      </c>
      <c r="I16">
        <v>9155</v>
      </c>
      <c r="J16">
        <v>84.367699999999999</v>
      </c>
      <c r="K16">
        <v>43.99</v>
      </c>
      <c r="L16">
        <f t="shared" si="0"/>
        <v>503.91999999999996</v>
      </c>
      <c r="M16">
        <v>551.78</v>
      </c>
    </row>
    <row r="17" spans="1:13" x14ac:dyDescent="0.3">
      <c r="A17" s="2">
        <v>42752</v>
      </c>
      <c r="B17" s="3">
        <v>0.40421296296296294</v>
      </c>
      <c r="C17">
        <v>403</v>
      </c>
      <c r="D17">
        <v>50.49</v>
      </c>
      <c r="E17">
        <v>49.841000000000001</v>
      </c>
      <c r="F17">
        <v>29.34</v>
      </c>
      <c r="G17">
        <v>2.629</v>
      </c>
      <c r="H17">
        <v>7.25</v>
      </c>
      <c r="I17">
        <v>9491</v>
      </c>
      <c r="J17">
        <v>86.334100000000007</v>
      </c>
      <c r="K17">
        <v>58.06</v>
      </c>
      <c r="L17">
        <f t="shared" si="0"/>
        <v>499.96899999999994</v>
      </c>
      <c r="M17">
        <v>551.78</v>
      </c>
    </row>
    <row r="18" spans="1:13" x14ac:dyDescent="0.3">
      <c r="A18" s="2">
        <v>42752</v>
      </c>
      <c r="B18" s="3">
        <v>0.40452546296296293</v>
      </c>
      <c r="C18">
        <v>430</v>
      </c>
      <c r="D18">
        <v>49.79</v>
      </c>
      <c r="E18">
        <v>53.045999999999999</v>
      </c>
      <c r="F18">
        <v>29.34</v>
      </c>
      <c r="G18">
        <v>2.629</v>
      </c>
      <c r="H18">
        <v>7.31</v>
      </c>
      <c r="I18">
        <v>9780</v>
      </c>
      <c r="J18">
        <v>88.144099999999995</v>
      </c>
      <c r="K18">
        <v>39.369999999999997</v>
      </c>
      <c r="L18">
        <f t="shared" si="0"/>
        <v>496.76399999999995</v>
      </c>
      <c r="M18">
        <v>551.78</v>
      </c>
    </row>
    <row r="19" spans="1:13" x14ac:dyDescent="0.3">
      <c r="A19" s="2">
        <v>42752</v>
      </c>
      <c r="B19" s="3">
        <v>0.40483796296296298</v>
      </c>
      <c r="C19">
        <v>457</v>
      </c>
      <c r="D19">
        <v>49.67</v>
      </c>
      <c r="E19">
        <v>60.301000000000002</v>
      </c>
      <c r="F19">
        <v>29.34</v>
      </c>
      <c r="G19">
        <v>2.629</v>
      </c>
      <c r="H19">
        <v>7.33</v>
      </c>
      <c r="I19">
        <v>9957</v>
      </c>
      <c r="J19">
        <v>89.598299999999995</v>
      </c>
      <c r="K19">
        <v>35.130000000000003</v>
      </c>
      <c r="L19">
        <f t="shared" si="0"/>
        <v>489.50899999999996</v>
      </c>
      <c r="M19">
        <v>551.78</v>
      </c>
    </row>
    <row r="20" spans="1:13" x14ac:dyDescent="0.3">
      <c r="A20" s="2">
        <v>42752</v>
      </c>
      <c r="B20" s="3">
        <v>0.40508101851851852</v>
      </c>
      <c r="C20">
        <v>478</v>
      </c>
      <c r="D20">
        <v>49.39</v>
      </c>
      <c r="E20">
        <v>63.712000000000003</v>
      </c>
      <c r="F20">
        <v>29.34</v>
      </c>
      <c r="G20">
        <v>2.629</v>
      </c>
      <c r="H20">
        <v>7.34</v>
      </c>
      <c r="I20">
        <v>10098</v>
      </c>
      <c r="J20">
        <v>90.5334</v>
      </c>
      <c r="K20">
        <v>32.340000000000003</v>
      </c>
      <c r="L20">
        <f t="shared" si="0"/>
        <v>486.09799999999996</v>
      </c>
      <c r="M20">
        <v>551.78</v>
      </c>
    </row>
    <row r="21" spans="1:13" x14ac:dyDescent="0.3">
      <c r="A21" s="2">
        <v>42752</v>
      </c>
      <c r="B21" s="3">
        <v>0.40531249999999996</v>
      </c>
      <c r="C21">
        <v>498</v>
      </c>
      <c r="D21">
        <v>48.92</v>
      </c>
      <c r="E21">
        <v>70.25</v>
      </c>
      <c r="F21">
        <v>29.34</v>
      </c>
      <c r="G21">
        <v>2.629</v>
      </c>
      <c r="H21">
        <v>7.4</v>
      </c>
      <c r="I21">
        <v>10307</v>
      </c>
      <c r="J21">
        <v>91.830500000000001</v>
      </c>
      <c r="K21">
        <v>30.68</v>
      </c>
      <c r="L21">
        <f t="shared" si="0"/>
        <v>479.55999999999995</v>
      </c>
      <c r="M21">
        <v>551.78</v>
      </c>
    </row>
    <row r="22" spans="1:13" x14ac:dyDescent="0.3">
      <c r="A22" s="2">
        <v>42752</v>
      </c>
      <c r="B22" s="3">
        <v>0.40562499999999996</v>
      </c>
      <c r="C22">
        <v>525</v>
      </c>
      <c r="D22">
        <v>48.71</v>
      </c>
      <c r="E22">
        <v>80.381</v>
      </c>
      <c r="F22">
        <v>29.34</v>
      </c>
      <c r="G22">
        <v>2.629</v>
      </c>
      <c r="H22">
        <v>7.4</v>
      </c>
      <c r="I22">
        <v>10489</v>
      </c>
      <c r="J22">
        <v>93.190299999999993</v>
      </c>
      <c r="K22">
        <v>32.07</v>
      </c>
      <c r="L22">
        <f t="shared" si="0"/>
        <v>469.42899999999997</v>
      </c>
      <c r="M22">
        <v>551.78</v>
      </c>
    </row>
    <row r="23" spans="1:13" x14ac:dyDescent="0.3">
      <c r="A23" s="2">
        <v>42752</v>
      </c>
      <c r="B23" s="3">
        <v>0.40593750000000001</v>
      </c>
      <c r="C23">
        <v>552</v>
      </c>
      <c r="D23">
        <v>48.56</v>
      </c>
      <c r="E23">
        <v>90.98</v>
      </c>
      <c r="F23">
        <v>29.34</v>
      </c>
      <c r="G23">
        <v>2.629</v>
      </c>
      <c r="H23">
        <v>7.41</v>
      </c>
      <c r="I23">
        <v>10506</v>
      </c>
      <c r="J23">
        <v>93.1511</v>
      </c>
      <c r="K23">
        <v>32.380000000000003</v>
      </c>
      <c r="L23">
        <f t="shared" si="0"/>
        <v>458.82999999999993</v>
      </c>
      <c r="M23">
        <v>551.78</v>
      </c>
    </row>
    <row r="24" spans="1:13" x14ac:dyDescent="0.3">
      <c r="A24" s="2">
        <v>42752</v>
      </c>
      <c r="B24" s="3">
        <v>0.40641203703703704</v>
      </c>
      <c r="C24">
        <v>593</v>
      </c>
      <c r="D24">
        <v>47.39</v>
      </c>
      <c r="E24">
        <v>101.46899999999999</v>
      </c>
      <c r="F24">
        <v>29.34</v>
      </c>
      <c r="G24">
        <v>2.629</v>
      </c>
      <c r="H24">
        <v>7.43</v>
      </c>
      <c r="I24">
        <v>10472</v>
      </c>
      <c r="J24">
        <v>91.415300000000002</v>
      </c>
      <c r="K24">
        <v>30.26</v>
      </c>
      <c r="L24">
        <f t="shared" si="0"/>
        <v>448.34099999999995</v>
      </c>
      <c r="M24">
        <v>551.78</v>
      </c>
    </row>
    <row r="25" spans="1:13" x14ac:dyDescent="0.3">
      <c r="A25" s="2">
        <v>42752</v>
      </c>
      <c r="B25" s="3">
        <v>0.40672453703703698</v>
      </c>
      <c r="C25">
        <v>620</v>
      </c>
      <c r="D25">
        <v>46.12</v>
      </c>
      <c r="E25">
        <v>111.083</v>
      </c>
      <c r="F25">
        <v>29.34</v>
      </c>
      <c r="G25">
        <v>2.629</v>
      </c>
      <c r="H25">
        <v>7.46</v>
      </c>
      <c r="I25">
        <v>10508</v>
      </c>
      <c r="J25">
        <v>90.168599999999998</v>
      </c>
      <c r="K25">
        <v>27.97</v>
      </c>
      <c r="L25">
        <f t="shared" si="0"/>
        <v>438.72699999999998</v>
      </c>
      <c r="M25">
        <v>551.78</v>
      </c>
    </row>
    <row r="26" spans="1:13" x14ac:dyDescent="0.3">
      <c r="A26" s="2">
        <v>42752</v>
      </c>
      <c r="B26" s="3">
        <v>0.40696759259259258</v>
      </c>
      <c r="C26">
        <v>641</v>
      </c>
      <c r="D26">
        <v>45.38</v>
      </c>
      <c r="E26">
        <v>122.10599999999999</v>
      </c>
      <c r="F26">
        <v>29.34</v>
      </c>
      <c r="G26">
        <v>2.629</v>
      </c>
      <c r="H26">
        <v>7.45</v>
      </c>
      <c r="I26">
        <v>10694</v>
      </c>
      <c r="J26">
        <v>90.8292</v>
      </c>
      <c r="K26">
        <v>27.24</v>
      </c>
      <c r="L26">
        <f t="shared" si="0"/>
        <v>427.70399999999995</v>
      </c>
      <c r="M26">
        <v>551.78</v>
      </c>
    </row>
    <row r="27" spans="1:13" x14ac:dyDescent="0.3">
      <c r="A27" s="2">
        <v>42752</v>
      </c>
      <c r="B27" s="3">
        <v>0.40711805555555558</v>
      </c>
      <c r="C27">
        <v>654</v>
      </c>
      <c r="D27">
        <v>45.34</v>
      </c>
      <c r="E27">
        <v>122.086</v>
      </c>
      <c r="F27">
        <v>29.34</v>
      </c>
      <c r="G27">
        <v>2.629</v>
      </c>
      <c r="H27">
        <v>7.46</v>
      </c>
      <c r="I27">
        <v>10669</v>
      </c>
      <c r="J27">
        <v>90.575199999999995</v>
      </c>
      <c r="K27">
        <v>27.27</v>
      </c>
      <c r="L27">
        <f t="shared" si="0"/>
        <v>427.72399999999993</v>
      </c>
      <c r="M27">
        <v>551.78</v>
      </c>
    </row>
    <row r="28" spans="1:13" x14ac:dyDescent="0.3">
      <c r="A28" s="2">
        <v>42752</v>
      </c>
      <c r="B28" s="3">
        <v>0.40743055555555557</v>
      </c>
      <c r="C28">
        <v>681</v>
      </c>
      <c r="D28">
        <v>45.39</v>
      </c>
      <c r="E28">
        <v>131.405</v>
      </c>
      <c r="F28">
        <v>29.34</v>
      </c>
      <c r="G28">
        <v>2.629</v>
      </c>
      <c r="H28">
        <v>7.47</v>
      </c>
      <c r="I28">
        <v>10801</v>
      </c>
      <c r="J28">
        <v>91.754300000000001</v>
      </c>
      <c r="K28">
        <v>27.37</v>
      </c>
      <c r="L28">
        <f t="shared" si="0"/>
        <v>418.40499999999997</v>
      </c>
      <c r="M28">
        <v>551.78</v>
      </c>
    </row>
    <row r="29" spans="1:13" x14ac:dyDescent="0.3">
      <c r="A29" s="2">
        <v>42752</v>
      </c>
      <c r="B29" s="3">
        <v>0.40790509259259261</v>
      </c>
      <c r="C29">
        <v>722</v>
      </c>
      <c r="D29">
        <v>45.28</v>
      </c>
      <c r="E29">
        <v>140.34800000000001</v>
      </c>
      <c r="F29">
        <v>29.34</v>
      </c>
      <c r="G29">
        <v>2.6030000000000002</v>
      </c>
      <c r="H29">
        <v>7.44</v>
      </c>
      <c r="I29">
        <v>10861</v>
      </c>
      <c r="J29">
        <v>92.130700000000004</v>
      </c>
      <c r="K29">
        <v>27.27</v>
      </c>
      <c r="L29">
        <f t="shared" si="0"/>
        <v>409.46199999999993</v>
      </c>
      <c r="M29">
        <v>551.78</v>
      </c>
    </row>
    <row r="30" spans="1:13" x14ac:dyDescent="0.3">
      <c r="A30" s="2">
        <v>42752</v>
      </c>
      <c r="B30" s="3">
        <v>0.40805555555555556</v>
      </c>
      <c r="C30">
        <v>735</v>
      </c>
      <c r="D30">
        <v>45.32</v>
      </c>
      <c r="E30">
        <v>140.52699999999999</v>
      </c>
      <c r="F30">
        <v>29.34</v>
      </c>
      <c r="G30">
        <v>2.629</v>
      </c>
      <c r="H30">
        <v>7.44</v>
      </c>
      <c r="I30">
        <v>10863</v>
      </c>
      <c r="J30">
        <v>92.197000000000003</v>
      </c>
      <c r="K30">
        <v>27.32</v>
      </c>
      <c r="L30">
        <f t="shared" si="0"/>
        <v>409.28299999999996</v>
      </c>
      <c r="M30">
        <v>551.78</v>
      </c>
    </row>
    <row r="31" spans="1:13" x14ac:dyDescent="0.3">
      <c r="A31" s="2">
        <v>42752</v>
      </c>
      <c r="B31" s="3">
        <v>0.4082986111111111</v>
      </c>
      <c r="C31">
        <v>756</v>
      </c>
      <c r="D31">
        <v>45.19</v>
      </c>
      <c r="E31">
        <v>150.53700000000001</v>
      </c>
      <c r="F31">
        <v>29.34</v>
      </c>
      <c r="G31">
        <v>2.6030000000000002</v>
      </c>
      <c r="H31">
        <v>7.47</v>
      </c>
      <c r="I31">
        <v>10940</v>
      </c>
      <c r="J31">
        <v>92.6845</v>
      </c>
      <c r="K31">
        <v>27.19</v>
      </c>
      <c r="L31">
        <f t="shared" si="0"/>
        <v>399.27299999999991</v>
      </c>
      <c r="M31">
        <v>551.78</v>
      </c>
    </row>
    <row r="32" spans="1:13" x14ac:dyDescent="0.3">
      <c r="A32" s="2">
        <v>42752</v>
      </c>
      <c r="B32" s="3">
        <v>0.4085300925925926</v>
      </c>
      <c r="C32">
        <v>776</v>
      </c>
      <c r="D32">
        <v>45.15</v>
      </c>
      <c r="E32">
        <v>161.80099999999999</v>
      </c>
      <c r="F32">
        <v>29.34</v>
      </c>
      <c r="G32">
        <v>2.629</v>
      </c>
      <c r="H32">
        <v>7.47</v>
      </c>
      <c r="I32">
        <v>10980</v>
      </c>
      <c r="J32">
        <v>92.975099999999998</v>
      </c>
      <c r="K32">
        <v>27.17</v>
      </c>
      <c r="L32">
        <f t="shared" si="0"/>
        <v>388.00899999999996</v>
      </c>
      <c r="M32">
        <v>551.78</v>
      </c>
    </row>
    <row r="33" spans="1:13" x14ac:dyDescent="0.3">
      <c r="A33" s="2">
        <v>42752</v>
      </c>
      <c r="B33" s="3">
        <v>0.40876157407407404</v>
      </c>
      <c r="C33">
        <v>796</v>
      </c>
      <c r="D33">
        <v>45.15</v>
      </c>
      <c r="E33">
        <v>172.00700000000001</v>
      </c>
      <c r="F33">
        <v>29.34</v>
      </c>
      <c r="G33">
        <v>2.629</v>
      </c>
      <c r="H33">
        <v>7.47</v>
      </c>
      <c r="I33">
        <v>11001</v>
      </c>
      <c r="J33">
        <v>93.150700000000001</v>
      </c>
      <c r="K33">
        <v>27.18</v>
      </c>
      <c r="L33">
        <f t="shared" si="0"/>
        <v>377.80299999999994</v>
      </c>
      <c r="M33">
        <v>551.78</v>
      </c>
    </row>
    <row r="34" spans="1:13" x14ac:dyDescent="0.3">
      <c r="A34" s="2">
        <v>42752</v>
      </c>
      <c r="B34" s="3">
        <v>0.40931712962962963</v>
      </c>
      <c r="C34">
        <v>844</v>
      </c>
      <c r="D34">
        <v>45.15</v>
      </c>
      <c r="E34">
        <v>179.536</v>
      </c>
      <c r="F34">
        <v>29.34</v>
      </c>
      <c r="G34">
        <v>2.6030000000000002</v>
      </c>
      <c r="H34">
        <v>7.48</v>
      </c>
      <c r="I34">
        <v>11003</v>
      </c>
      <c r="J34">
        <v>93.168199999999999</v>
      </c>
      <c r="K34">
        <v>27.17</v>
      </c>
      <c r="L34">
        <f t="shared" si="0"/>
        <v>370.27399999999994</v>
      </c>
      <c r="M34">
        <v>551.78</v>
      </c>
    </row>
    <row r="35" spans="1:13" x14ac:dyDescent="0.3">
      <c r="A35" s="2">
        <v>42752</v>
      </c>
      <c r="B35" s="3">
        <v>0.40994212962962967</v>
      </c>
      <c r="C35">
        <v>898</v>
      </c>
      <c r="D35">
        <v>45.16</v>
      </c>
      <c r="E35">
        <v>179.887</v>
      </c>
      <c r="F35">
        <v>29.34</v>
      </c>
      <c r="G35">
        <v>2.6030000000000002</v>
      </c>
      <c r="H35">
        <v>7.32</v>
      </c>
      <c r="I35">
        <v>10688</v>
      </c>
      <c r="J35">
        <v>90.519599999999997</v>
      </c>
      <c r="K35">
        <v>51.52</v>
      </c>
      <c r="L35">
        <f t="shared" si="0"/>
        <v>369.92299999999994</v>
      </c>
      <c r="M35">
        <v>551.78</v>
      </c>
    </row>
    <row r="36" spans="1:13" x14ac:dyDescent="0.3">
      <c r="A36" s="2">
        <v>42752</v>
      </c>
      <c r="B36" s="3">
        <v>0.41002314814814816</v>
      </c>
      <c r="C36">
        <v>905</v>
      </c>
      <c r="D36">
        <v>45.17</v>
      </c>
      <c r="E36">
        <v>179.71899999999999</v>
      </c>
      <c r="F36">
        <v>29.34</v>
      </c>
      <c r="G36">
        <v>2.6030000000000002</v>
      </c>
      <c r="H36">
        <v>7.36</v>
      </c>
      <c r="I36">
        <v>10663</v>
      </c>
      <c r="J36">
        <v>90.306799999999996</v>
      </c>
      <c r="K36">
        <v>30.32</v>
      </c>
      <c r="L36">
        <f t="shared" si="0"/>
        <v>370.09099999999995</v>
      </c>
      <c r="M36">
        <v>551.78</v>
      </c>
    </row>
    <row r="37" spans="1:13" x14ac:dyDescent="0.3">
      <c r="A37" s="2">
        <v>42752</v>
      </c>
      <c r="B37" s="3">
        <v>0.41104166666666669</v>
      </c>
      <c r="C37">
        <v>993</v>
      </c>
      <c r="D37">
        <v>45.15</v>
      </c>
      <c r="E37">
        <v>189.49799999999999</v>
      </c>
      <c r="F37">
        <v>29.34</v>
      </c>
      <c r="G37">
        <v>2.6030000000000002</v>
      </c>
      <c r="H37">
        <v>7.48</v>
      </c>
      <c r="I37">
        <v>10719</v>
      </c>
      <c r="J37">
        <v>90.766499999999994</v>
      </c>
      <c r="K37">
        <v>30.48</v>
      </c>
      <c r="L37">
        <f t="shared" si="0"/>
        <v>360.31199999999995</v>
      </c>
      <c r="M37">
        <v>551.78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5DA9-6531-44A9-8C3A-F1577400FB00}">
  <sheetPr codeName="Sheet106"/>
  <dimension ref="A1:W3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0.39340277777777777</v>
      </c>
      <c r="C2">
        <v>88</v>
      </c>
      <c r="D2">
        <v>52.74</v>
      </c>
      <c r="E2">
        <v>1.377</v>
      </c>
      <c r="F2">
        <v>29.34</v>
      </c>
      <c r="G2">
        <v>2.629</v>
      </c>
      <c r="H2">
        <v>7.45</v>
      </c>
      <c r="I2">
        <v>10471</v>
      </c>
      <c r="J2">
        <v>98.050200000000004</v>
      </c>
      <c r="K2">
        <v>58.57</v>
      </c>
      <c r="L2">
        <f>559.84-E2</f>
        <v>558.46300000000008</v>
      </c>
      <c r="M2">
        <v>561.29</v>
      </c>
      <c r="N2">
        <v>449.3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0.39379629629629626</v>
      </c>
      <c r="C3">
        <v>122</v>
      </c>
      <c r="D3">
        <v>52.69</v>
      </c>
      <c r="E3">
        <v>4.1130000000000004</v>
      </c>
      <c r="F3">
        <v>29.34</v>
      </c>
      <c r="G3">
        <v>2.629</v>
      </c>
      <c r="H3">
        <v>7.42</v>
      </c>
      <c r="I3">
        <v>10358</v>
      </c>
      <c r="J3">
        <v>96.9298</v>
      </c>
      <c r="K3">
        <v>58.54</v>
      </c>
      <c r="L3">
        <f t="shared" ref="L3:L34" si="0">559.84-E3</f>
        <v>555.72699999999998</v>
      </c>
      <c r="M3">
        <v>561.29</v>
      </c>
    </row>
    <row r="4" spans="1:23" x14ac:dyDescent="0.3">
      <c r="A4" s="2">
        <v>42787</v>
      </c>
      <c r="B4" s="3">
        <v>0.39450231481481479</v>
      </c>
      <c r="C4">
        <v>183</v>
      </c>
      <c r="D4">
        <v>52.64</v>
      </c>
      <c r="E4">
        <v>6.9219999999999997</v>
      </c>
      <c r="F4">
        <v>29.34</v>
      </c>
      <c r="G4">
        <v>2.629</v>
      </c>
      <c r="H4">
        <v>7.45</v>
      </c>
      <c r="I4">
        <v>10309</v>
      </c>
      <c r="J4">
        <v>96.417699999999996</v>
      </c>
      <c r="K4">
        <v>58.39</v>
      </c>
      <c r="L4">
        <f t="shared" si="0"/>
        <v>552.91800000000001</v>
      </c>
      <c r="M4">
        <v>561.29</v>
      </c>
    </row>
    <row r="5" spans="1:23" x14ac:dyDescent="0.3">
      <c r="A5" s="2">
        <v>42787</v>
      </c>
      <c r="B5" s="3">
        <v>0.39520833333333333</v>
      </c>
      <c r="C5">
        <v>244</v>
      </c>
      <c r="D5">
        <v>52.6</v>
      </c>
      <c r="E5">
        <v>10.15</v>
      </c>
      <c r="F5">
        <v>29.34</v>
      </c>
      <c r="G5">
        <v>2.629</v>
      </c>
      <c r="H5">
        <v>7.5</v>
      </c>
      <c r="I5">
        <v>10299</v>
      </c>
      <c r="J5">
        <v>96.260300000000001</v>
      </c>
      <c r="K5">
        <v>58.22</v>
      </c>
      <c r="L5">
        <f t="shared" si="0"/>
        <v>549.69000000000005</v>
      </c>
      <c r="M5">
        <v>561.29</v>
      </c>
    </row>
    <row r="6" spans="1:23" x14ac:dyDescent="0.3">
      <c r="A6" s="2">
        <v>42787</v>
      </c>
      <c r="B6" s="3">
        <v>0.39560185185185182</v>
      </c>
      <c r="C6">
        <v>278</v>
      </c>
      <c r="D6">
        <v>52.57</v>
      </c>
      <c r="E6">
        <v>13.148999999999999</v>
      </c>
      <c r="F6">
        <v>29.34</v>
      </c>
      <c r="G6">
        <v>2.629</v>
      </c>
      <c r="H6">
        <v>7.51</v>
      </c>
      <c r="I6">
        <v>10302</v>
      </c>
      <c r="J6">
        <v>96.2517</v>
      </c>
      <c r="K6">
        <v>58.14</v>
      </c>
      <c r="L6">
        <f t="shared" si="0"/>
        <v>546.69100000000003</v>
      </c>
      <c r="M6">
        <v>561.29</v>
      </c>
    </row>
    <row r="7" spans="1:23" x14ac:dyDescent="0.3">
      <c r="A7" s="2">
        <v>42787</v>
      </c>
      <c r="B7" s="3">
        <v>0.39598379629629626</v>
      </c>
      <c r="C7">
        <v>311</v>
      </c>
      <c r="D7">
        <v>52.53</v>
      </c>
      <c r="E7">
        <v>15.397</v>
      </c>
      <c r="F7">
        <v>29.34</v>
      </c>
      <c r="G7">
        <v>2.629</v>
      </c>
      <c r="H7">
        <v>7.53</v>
      </c>
      <c r="I7">
        <v>10313</v>
      </c>
      <c r="J7">
        <v>96.315700000000007</v>
      </c>
      <c r="K7">
        <v>57.99</v>
      </c>
      <c r="L7">
        <f t="shared" si="0"/>
        <v>544.44299999999998</v>
      </c>
      <c r="M7">
        <v>561.29</v>
      </c>
    </row>
    <row r="8" spans="1:23" x14ac:dyDescent="0.3">
      <c r="A8" s="2">
        <v>42787</v>
      </c>
      <c r="B8" s="3">
        <v>0.39693287037037034</v>
      </c>
      <c r="C8">
        <v>393</v>
      </c>
      <c r="D8">
        <v>52.58</v>
      </c>
      <c r="E8">
        <v>19.436</v>
      </c>
      <c r="F8">
        <v>29.34</v>
      </c>
      <c r="G8">
        <v>2.629</v>
      </c>
      <c r="H8">
        <v>7.54</v>
      </c>
      <c r="I8">
        <v>10323</v>
      </c>
      <c r="J8">
        <v>96.461500000000001</v>
      </c>
      <c r="K8">
        <v>57.99</v>
      </c>
      <c r="L8">
        <f t="shared" si="0"/>
        <v>540.404</v>
      </c>
      <c r="M8">
        <v>561.29</v>
      </c>
    </row>
    <row r="9" spans="1:23" x14ac:dyDescent="0.3">
      <c r="A9" s="2">
        <v>42787</v>
      </c>
      <c r="B9" s="3">
        <v>0.40146990740740746</v>
      </c>
      <c r="C9">
        <v>785</v>
      </c>
      <c r="D9">
        <v>52.34</v>
      </c>
      <c r="E9">
        <v>22.792999999999999</v>
      </c>
      <c r="F9">
        <v>29.34</v>
      </c>
      <c r="G9">
        <v>2.629</v>
      </c>
      <c r="H9">
        <v>7.71</v>
      </c>
      <c r="I9">
        <v>10355</v>
      </c>
      <c r="J9">
        <v>96.461399999999998</v>
      </c>
      <c r="K9">
        <v>57.05</v>
      </c>
      <c r="L9">
        <f t="shared" si="0"/>
        <v>537.04700000000003</v>
      </c>
      <c r="M9">
        <v>561.29</v>
      </c>
    </row>
    <row r="10" spans="1:23" x14ac:dyDescent="0.3">
      <c r="A10" s="2">
        <v>42787</v>
      </c>
      <c r="B10" s="3">
        <v>0.40217592592592594</v>
      </c>
      <c r="C10">
        <v>846</v>
      </c>
      <c r="D10">
        <v>52.29</v>
      </c>
      <c r="E10">
        <v>25.021000000000001</v>
      </c>
      <c r="F10">
        <v>29.34</v>
      </c>
      <c r="G10">
        <v>2.629</v>
      </c>
      <c r="H10">
        <v>7.72</v>
      </c>
      <c r="I10">
        <v>10355</v>
      </c>
      <c r="J10">
        <v>96.4011</v>
      </c>
      <c r="K10">
        <v>56.91</v>
      </c>
      <c r="L10">
        <f t="shared" si="0"/>
        <v>534.81900000000007</v>
      </c>
      <c r="M10">
        <v>561.29</v>
      </c>
    </row>
    <row r="11" spans="1:23" x14ac:dyDescent="0.3">
      <c r="A11" s="2">
        <v>42787</v>
      </c>
      <c r="B11" s="3">
        <v>0.40248842592592587</v>
      </c>
      <c r="C11">
        <v>873</v>
      </c>
      <c r="D11">
        <v>52.26</v>
      </c>
      <c r="E11">
        <v>26.797999999999998</v>
      </c>
      <c r="F11">
        <v>29.34</v>
      </c>
      <c r="G11">
        <v>2.6030000000000002</v>
      </c>
      <c r="H11">
        <v>7.72</v>
      </c>
      <c r="I11">
        <v>10356</v>
      </c>
      <c r="J11">
        <v>96.378900000000002</v>
      </c>
      <c r="K11">
        <v>56.83</v>
      </c>
      <c r="L11">
        <f t="shared" si="0"/>
        <v>533.04200000000003</v>
      </c>
      <c r="M11">
        <v>561.29</v>
      </c>
    </row>
    <row r="12" spans="1:23" x14ac:dyDescent="0.3">
      <c r="A12" s="2">
        <v>42787</v>
      </c>
      <c r="B12" s="3">
        <v>0.40281250000000002</v>
      </c>
      <c r="C12">
        <v>901</v>
      </c>
      <c r="D12">
        <v>52.24</v>
      </c>
      <c r="E12">
        <v>29.997</v>
      </c>
      <c r="F12">
        <v>29.34</v>
      </c>
      <c r="G12">
        <v>2.6030000000000002</v>
      </c>
      <c r="H12">
        <v>7.72</v>
      </c>
      <c r="I12">
        <v>10348</v>
      </c>
      <c r="J12">
        <v>96.287099999999995</v>
      </c>
      <c r="K12">
        <v>56.76</v>
      </c>
      <c r="L12">
        <f t="shared" si="0"/>
        <v>529.84300000000007</v>
      </c>
      <c r="M12">
        <v>561.29</v>
      </c>
    </row>
    <row r="13" spans="1:23" x14ac:dyDescent="0.3">
      <c r="A13" s="2">
        <v>42787</v>
      </c>
      <c r="B13" s="3">
        <v>0.40335648148148145</v>
      </c>
      <c r="C13">
        <v>948</v>
      </c>
      <c r="D13">
        <v>50.4</v>
      </c>
      <c r="E13">
        <v>32.353000000000002</v>
      </c>
      <c r="F13">
        <v>29.34</v>
      </c>
      <c r="G13">
        <v>2.6030000000000002</v>
      </c>
      <c r="H13">
        <v>7.76</v>
      </c>
      <c r="I13">
        <v>10572</v>
      </c>
      <c r="J13">
        <v>96.052999999999997</v>
      </c>
      <c r="K13">
        <v>54.86</v>
      </c>
      <c r="L13">
        <f t="shared" si="0"/>
        <v>527.48700000000008</v>
      </c>
      <c r="M13">
        <v>561.29</v>
      </c>
    </row>
    <row r="14" spans="1:23" x14ac:dyDescent="0.3">
      <c r="A14" s="2">
        <v>42787</v>
      </c>
      <c r="B14" s="3">
        <v>0.4036689814814815</v>
      </c>
      <c r="C14">
        <v>975</v>
      </c>
      <c r="D14">
        <v>49.41</v>
      </c>
      <c r="E14">
        <v>36.201000000000001</v>
      </c>
      <c r="F14">
        <v>29.34</v>
      </c>
      <c r="G14">
        <v>2.6030000000000002</v>
      </c>
      <c r="H14">
        <v>7.79</v>
      </c>
      <c r="I14">
        <v>10526</v>
      </c>
      <c r="J14">
        <v>94.393699999999995</v>
      </c>
      <c r="K14">
        <v>41.33</v>
      </c>
      <c r="L14">
        <f t="shared" si="0"/>
        <v>523.63900000000001</v>
      </c>
      <c r="M14">
        <v>561.29</v>
      </c>
    </row>
    <row r="15" spans="1:23" x14ac:dyDescent="0.3">
      <c r="A15" s="2">
        <v>42787</v>
      </c>
      <c r="B15" s="3">
        <v>0.40476851851851853</v>
      </c>
      <c r="C15">
        <v>1070</v>
      </c>
      <c r="D15">
        <v>47.31</v>
      </c>
      <c r="E15">
        <v>48.4</v>
      </c>
      <c r="F15">
        <v>29.34</v>
      </c>
      <c r="G15">
        <v>2.6030000000000002</v>
      </c>
      <c r="H15">
        <v>7.82</v>
      </c>
      <c r="I15">
        <v>10813</v>
      </c>
      <c r="J15">
        <v>94.284999999999997</v>
      </c>
      <c r="K15">
        <v>32.979999999999997</v>
      </c>
      <c r="L15">
        <f t="shared" si="0"/>
        <v>511.44000000000005</v>
      </c>
      <c r="M15">
        <v>561.29</v>
      </c>
    </row>
    <row r="16" spans="1:23" x14ac:dyDescent="0.3">
      <c r="A16" s="2">
        <v>42787</v>
      </c>
      <c r="B16" s="3">
        <v>0.40609953703703705</v>
      </c>
      <c r="C16">
        <v>1185</v>
      </c>
      <c r="D16">
        <v>46.33</v>
      </c>
      <c r="E16">
        <v>54.347000000000001</v>
      </c>
      <c r="F16">
        <v>29.34</v>
      </c>
      <c r="G16">
        <v>2.6030000000000002</v>
      </c>
      <c r="H16">
        <v>7.83</v>
      </c>
      <c r="I16">
        <v>11437</v>
      </c>
      <c r="J16">
        <v>98.421800000000005</v>
      </c>
      <c r="K16">
        <v>30.05</v>
      </c>
      <c r="L16">
        <f t="shared" si="0"/>
        <v>505.49300000000005</v>
      </c>
      <c r="M16">
        <v>561.29</v>
      </c>
    </row>
    <row r="17" spans="1:13" x14ac:dyDescent="0.3">
      <c r="A17" s="2">
        <v>42787</v>
      </c>
      <c r="B17" s="3">
        <v>0.40626157407407404</v>
      </c>
      <c r="C17">
        <v>1199</v>
      </c>
      <c r="D17">
        <v>46.28</v>
      </c>
      <c r="E17">
        <v>56.186</v>
      </c>
      <c r="F17">
        <v>29.34</v>
      </c>
      <c r="G17">
        <v>2.6030000000000002</v>
      </c>
      <c r="H17">
        <v>7.84</v>
      </c>
      <c r="I17">
        <v>11436</v>
      </c>
      <c r="J17">
        <v>98.340299999999999</v>
      </c>
      <c r="K17">
        <v>29.66</v>
      </c>
      <c r="L17">
        <f t="shared" si="0"/>
        <v>503.65400000000005</v>
      </c>
      <c r="M17">
        <v>561.29</v>
      </c>
    </row>
    <row r="18" spans="1:13" x14ac:dyDescent="0.3">
      <c r="A18" s="2">
        <v>42787</v>
      </c>
      <c r="B18" s="3">
        <v>0.40657407407407403</v>
      </c>
      <c r="C18">
        <v>1226</v>
      </c>
      <c r="D18">
        <v>45.71</v>
      </c>
      <c r="E18">
        <v>67.108999999999995</v>
      </c>
      <c r="F18">
        <v>29.34</v>
      </c>
      <c r="G18">
        <v>2.6030000000000002</v>
      </c>
      <c r="H18">
        <v>7.81</v>
      </c>
      <c r="I18">
        <v>11476</v>
      </c>
      <c r="J18">
        <v>97.918800000000005</v>
      </c>
      <c r="K18">
        <v>27.72</v>
      </c>
      <c r="L18">
        <f t="shared" si="0"/>
        <v>492.73100000000005</v>
      </c>
      <c r="M18">
        <v>561.29</v>
      </c>
    </row>
    <row r="19" spans="1:13" x14ac:dyDescent="0.3">
      <c r="A19" s="2">
        <v>42787</v>
      </c>
      <c r="B19" s="3">
        <v>0.40744212962962961</v>
      </c>
      <c r="C19">
        <v>1301</v>
      </c>
      <c r="D19">
        <v>45.67</v>
      </c>
      <c r="E19">
        <v>76.811000000000007</v>
      </c>
      <c r="F19">
        <v>29.34</v>
      </c>
      <c r="G19">
        <v>2.6030000000000002</v>
      </c>
      <c r="H19">
        <v>7.81</v>
      </c>
      <c r="I19">
        <v>11591</v>
      </c>
      <c r="J19">
        <v>98.840500000000006</v>
      </c>
      <c r="K19">
        <v>27.65</v>
      </c>
      <c r="L19">
        <f t="shared" si="0"/>
        <v>483.029</v>
      </c>
      <c r="M19">
        <v>561.29</v>
      </c>
    </row>
    <row r="20" spans="1:13" x14ac:dyDescent="0.3">
      <c r="A20" s="2">
        <v>42787</v>
      </c>
      <c r="B20" s="3">
        <v>0.41277777777777774</v>
      </c>
      <c r="C20">
        <v>1762</v>
      </c>
      <c r="D20">
        <v>45.75</v>
      </c>
      <c r="E20">
        <v>86.024000000000001</v>
      </c>
      <c r="F20">
        <v>29.34</v>
      </c>
      <c r="G20">
        <v>2.577</v>
      </c>
      <c r="H20">
        <v>7.88</v>
      </c>
      <c r="I20">
        <v>11510</v>
      </c>
      <c r="J20">
        <v>98.262600000000006</v>
      </c>
      <c r="K20">
        <v>27.85</v>
      </c>
      <c r="L20">
        <f t="shared" si="0"/>
        <v>473.81600000000003</v>
      </c>
      <c r="M20">
        <v>561.29</v>
      </c>
    </row>
    <row r="21" spans="1:13" x14ac:dyDescent="0.3">
      <c r="A21" s="2">
        <v>42787</v>
      </c>
      <c r="B21" s="3">
        <v>0.41317129629629629</v>
      </c>
      <c r="C21">
        <v>1796</v>
      </c>
      <c r="D21">
        <v>45.73</v>
      </c>
      <c r="E21">
        <v>95.52</v>
      </c>
      <c r="F21">
        <v>29.34</v>
      </c>
      <c r="G21">
        <v>2.577</v>
      </c>
      <c r="H21">
        <v>7.9</v>
      </c>
      <c r="I21">
        <v>11551</v>
      </c>
      <c r="J21">
        <v>98.589500000000001</v>
      </c>
      <c r="K21">
        <v>27.76</v>
      </c>
      <c r="L21">
        <f t="shared" si="0"/>
        <v>464.32000000000005</v>
      </c>
      <c r="M21">
        <v>561.29</v>
      </c>
    </row>
    <row r="22" spans="1:13" x14ac:dyDescent="0.3">
      <c r="A22" s="2">
        <v>42787</v>
      </c>
      <c r="B22" s="3">
        <v>0.41371527777777778</v>
      </c>
      <c r="C22">
        <v>1843</v>
      </c>
      <c r="D22">
        <v>45.65</v>
      </c>
      <c r="E22">
        <v>105.685</v>
      </c>
      <c r="F22">
        <v>29.34</v>
      </c>
      <c r="G22">
        <v>2.577</v>
      </c>
      <c r="H22">
        <v>7.89</v>
      </c>
      <c r="I22">
        <v>11607</v>
      </c>
      <c r="J22">
        <v>98.948999999999998</v>
      </c>
      <c r="K22">
        <v>27.53</v>
      </c>
      <c r="L22">
        <f t="shared" si="0"/>
        <v>454.15500000000003</v>
      </c>
      <c r="M22">
        <v>561.29</v>
      </c>
    </row>
    <row r="23" spans="1:13" x14ac:dyDescent="0.3">
      <c r="A23" s="2">
        <v>42787</v>
      </c>
      <c r="B23" s="3">
        <v>0.41528935185185184</v>
      </c>
      <c r="C23">
        <v>1979</v>
      </c>
      <c r="D23">
        <v>45.65</v>
      </c>
      <c r="E23">
        <v>118.307</v>
      </c>
      <c r="F23">
        <v>29.34</v>
      </c>
      <c r="G23">
        <v>2.577</v>
      </c>
      <c r="H23">
        <v>7.88</v>
      </c>
      <c r="I23">
        <v>11603</v>
      </c>
      <c r="J23">
        <v>98.922799999999995</v>
      </c>
      <c r="K23">
        <v>27.5</v>
      </c>
      <c r="L23">
        <f t="shared" si="0"/>
        <v>441.53300000000002</v>
      </c>
      <c r="M23">
        <v>561.29</v>
      </c>
    </row>
    <row r="24" spans="1:13" x14ac:dyDescent="0.3">
      <c r="A24" s="2">
        <v>42787</v>
      </c>
      <c r="B24" s="3">
        <v>0.41568287037037038</v>
      </c>
      <c r="C24">
        <v>2013</v>
      </c>
      <c r="D24">
        <v>45.66</v>
      </c>
      <c r="E24">
        <v>125.423</v>
      </c>
      <c r="F24">
        <v>29.34</v>
      </c>
      <c r="G24">
        <v>2.577</v>
      </c>
      <c r="H24">
        <v>7.87</v>
      </c>
      <c r="I24">
        <v>11620</v>
      </c>
      <c r="J24">
        <v>99.081599999999995</v>
      </c>
      <c r="K24">
        <v>27.59</v>
      </c>
      <c r="L24">
        <f t="shared" si="0"/>
        <v>434.41700000000003</v>
      </c>
      <c r="M24">
        <v>561.29</v>
      </c>
    </row>
    <row r="25" spans="1:13" x14ac:dyDescent="0.3">
      <c r="A25" s="2">
        <v>42787</v>
      </c>
      <c r="B25" s="3">
        <v>0.41606481481481478</v>
      </c>
      <c r="C25">
        <v>2046</v>
      </c>
      <c r="D25">
        <v>45.66</v>
      </c>
      <c r="E25">
        <v>135.94999999999999</v>
      </c>
      <c r="F25">
        <v>29.34</v>
      </c>
      <c r="G25">
        <v>2.577</v>
      </c>
      <c r="H25">
        <v>7.86</v>
      </c>
      <c r="I25">
        <v>11620</v>
      </c>
      <c r="J25">
        <v>99.085300000000004</v>
      </c>
      <c r="K25">
        <v>27.55</v>
      </c>
      <c r="L25">
        <f t="shared" si="0"/>
        <v>423.89000000000004</v>
      </c>
      <c r="M25">
        <v>561.29</v>
      </c>
    </row>
    <row r="26" spans="1:13" x14ac:dyDescent="0.3">
      <c r="A26" s="2">
        <v>42787</v>
      </c>
      <c r="B26" s="3">
        <v>0.41622685185185188</v>
      </c>
      <c r="C26">
        <v>2060</v>
      </c>
      <c r="D26">
        <v>45.65</v>
      </c>
      <c r="E26">
        <v>135.38200000000001</v>
      </c>
      <c r="F26">
        <v>29.34</v>
      </c>
      <c r="G26">
        <v>2.577</v>
      </c>
      <c r="H26">
        <v>7.87</v>
      </c>
      <c r="I26">
        <v>11626</v>
      </c>
      <c r="J26">
        <v>99.116</v>
      </c>
      <c r="K26">
        <v>27.63</v>
      </c>
      <c r="L26">
        <f t="shared" si="0"/>
        <v>424.45800000000003</v>
      </c>
      <c r="M26">
        <v>561.29</v>
      </c>
    </row>
    <row r="27" spans="1:13" x14ac:dyDescent="0.3">
      <c r="A27" s="2">
        <v>42787</v>
      </c>
      <c r="B27" s="3">
        <v>0.41645833333333332</v>
      </c>
      <c r="C27">
        <v>2080</v>
      </c>
      <c r="D27">
        <v>45.64</v>
      </c>
      <c r="E27">
        <v>149.42599999999999</v>
      </c>
      <c r="F27">
        <v>29.34</v>
      </c>
      <c r="G27">
        <v>2.577</v>
      </c>
      <c r="H27">
        <v>7.86</v>
      </c>
      <c r="I27">
        <v>11619</v>
      </c>
      <c r="J27">
        <v>99.046599999999998</v>
      </c>
      <c r="K27">
        <v>27.5</v>
      </c>
      <c r="L27">
        <f t="shared" si="0"/>
        <v>410.41400000000004</v>
      </c>
      <c r="M27">
        <v>561.29</v>
      </c>
    </row>
    <row r="28" spans="1:13" x14ac:dyDescent="0.3">
      <c r="A28" s="2">
        <v>42787</v>
      </c>
      <c r="B28" s="3">
        <v>0.41998842592592589</v>
      </c>
      <c r="C28">
        <v>2385</v>
      </c>
      <c r="D28">
        <v>45.62</v>
      </c>
      <c r="E28">
        <v>156.096</v>
      </c>
      <c r="F28">
        <v>29.34</v>
      </c>
      <c r="G28">
        <v>2.577</v>
      </c>
      <c r="H28">
        <v>7.8</v>
      </c>
      <c r="I28">
        <v>11583</v>
      </c>
      <c r="J28">
        <v>98.715900000000005</v>
      </c>
      <c r="K28">
        <v>27.46</v>
      </c>
      <c r="L28">
        <f t="shared" si="0"/>
        <v>403.74400000000003</v>
      </c>
      <c r="M28">
        <v>561.29</v>
      </c>
    </row>
    <row r="29" spans="1:13" x14ac:dyDescent="0.3">
      <c r="A29" s="2">
        <v>42787</v>
      </c>
      <c r="B29" s="3">
        <v>0.42156250000000001</v>
      </c>
      <c r="C29">
        <v>2521</v>
      </c>
      <c r="D29">
        <v>45.64</v>
      </c>
      <c r="E29">
        <v>167.547</v>
      </c>
      <c r="F29">
        <v>29.34</v>
      </c>
      <c r="G29">
        <v>2.577</v>
      </c>
      <c r="H29">
        <v>7.8</v>
      </c>
      <c r="I29">
        <v>11614</v>
      </c>
      <c r="J29">
        <v>98.999300000000005</v>
      </c>
      <c r="K29">
        <v>27.45</v>
      </c>
      <c r="L29">
        <f t="shared" si="0"/>
        <v>392.29300000000001</v>
      </c>
      <c r="M29">
        <v>561.29</v>
      </c>
    </row>
    <row r="30" spans="1:13" x14ac:dyDescent="0.3">
      <c r="A30" s="2">
        <v>42787</v>
      </c>
      <c r="B30" s="3">
        <v>0.42218749999999999</v>
      </c>
      <c r="C30">
        <v>2575</v>
      </c>
      <c r="D30">
        <v>45.61</v>
      </c>
      <c r="E30">
        <v>177.339</v>
      </c>
      <c r="F30">
        <v>29.34</v>
      </c>
      <c r="G30">
        <v>2.577</v>
      </c>
      <c r="H30">
        <v>7.79</v>
      </c>
      <c r="I30">
        <v>11625</v>
      </c>
      <c r="J30">
        <v>99.064700000000002</v>
      </c>
      <c r="K30">
        <v>27.47</v>
      </c>
      <c r="L30">
        <f t="shared" si="0"/>
        <v>382.50100000000003</v>
      </c>
      <c r="M30">
        <v>561.29</v>
      </c>
    </row>
    <row r="31" spans="1:13" x14ac:dyDescent="0.3">
      <c r="A31" s="2">
        <v>42787</v>
      </c>
      <c r="B31" s="3">
        <v>0.42250000000000004</v>
      </c>
      <c r="C31">
        <v>2602</v>
      </c>
      <c r="D31">
        <v>45.62</v>
      </c>
      <c r="E31">
        <v>183.48099999999999</v>
      </c>
      <c r="F31">
        <v>29.34</v>
      </c>
      <c r="G31">
        <v>2.577</v>
      </c>
      <c r="H31">
        <v>7.78</v>
      </c>
      <c r="I31">
        <v>11625</v>
      </c>
      <c r="J31">
        <v>99.072999999999993</v>
      </c>
      <c r="K31">
        <v>27.45</v>
      </c>
      <c r="L31">
        <f t="shared" si="0"/>
        <v>376.35900000000004</v>
      </c>
      <c r="M31">
        <v>561.29</v>
      </c>
    </row>
    <row r="32" spans="1:13" x14ac:dyDescent="0.3">
      <c r="A32" s="2">
        <v>42787</v>
      </c>
      <c r="B32" s="3">
        <v>0.42320601851851852</v>
      </c>
      <c r="C32">
        <v>2663</v>
      </c>
      <c r="D32">
        <v>45.63</v>
      </c>
      <c r="E32">
        <v>188.184</v>
      </c>
      <c r="F32">
        <v>29.34</v>
      </c>
      <c r="G32">
        <v>2.5510000000000002</v>
      </c>
      <c r="H32">
        <v>7.78</v>
      </c>
      <c r="I32">
        <v>11628</v>
      </c>
      <c r="J32">
        <v>99.106700000000004</v>
      </c>
      <c r="K32">
        <v>27.45</v>
      </c>
      <c r="L32">
        <f t="shared" si="0"/>
        <v>371.65600000000006</v>
      </c>
      <c r="M32">
        <v>561.29</v>
      </c>
    </row>
    <row r="33" spans="1:13" x14ac:dyDescent="0.3">
      <c r="A33" s="2">
        <v>42787</v>
      </c>
      <c r="B33" s="3">
        <v>0.42446759259259265</v>
      </c>
      <c r="C33">
        <v>2772</v>
      </c>
      <c r="D33">
        <v>45.62</v>
      </c>
      <c r="E33">
        <v>190.57599999999999</v>
      </c>
      <c r="F33">
        <v>29.34</v>
      </c>
      <c r="G33">
        <v>2.5510000000000002</v>
      </c>
      <c r="H33">
        <v>7.76</v>
      </c>
      <c r="I33">
        <v>11627</v>
      </c>
      <c r="J33">
        <v>99.091999999999999</v>
      </c>
      <c r="K33">
        <v>27.43</v>
      </c>
      <c r="L33">
        <f t="shared" si="0"/>
        <v>369.26400000000001</v>
      </c>
      <c r="M33">
        <v>561.29</v>
      </c>
    </row>
    <row r="34" spans="1:13" x14ac:dyDescent="0.3">
      <c r="A34" s="2">
        <v>42787</v>
      </c>
      <c r="B34" s="3">
        <v>0.42517361111111113</v>
      </c>
      <c r="C34">
        <v>2833</v>
      </c>
      <c r="D34">
        <v>45.62</v>
      </c>
      <c r="E34">
        <v>194.107</v>
      </c>
      <c r="F34">
        <v>29.34</v>
      </c>
      <c r="G34">
        <v>2.5249999999999999</v>
      </c>
      <c r="H34">
        <v>7.72</v>
      </c>
      <c r="I34">
        <v>11467</v>
      </c>
      <c r="J34">
        <v>97.719200000000001</v>
      </c>
      <c r="K34">
        <v>28.36</v>
      </c>
      <c r="L34">
        <f t="shared" si="0"/>
        <v>365.73300000000006</v>
      </c>
      <c r="M34">
        <v>561.29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CB70-6C49-4DE2-AA03-8044CEB3AFEB}">
  <sheetPr codeName="Sheet107"/>
  <dimension ref="A1:W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0.39270833333333338</v>
      </c>
      <c r="C2">
        <v>28</v>
      </c>
      <c r="D2">
        <v>60.58</v>
      </c>
      <c r="E2">
        <v>2.4790000000000001</v>
      </c>
      <c r="F2">
        <v>29.34</v>
      </c>
      <c r="G2">
        <v>2.6549999999999998</v>
      </c>
      <c r="H2">
        <v>7.94</v>
      </c>
      <c r="I2">
        <v>11190</v>
      </c>
      <c r="J2">
        <v>115.37260000000001</v>
      </c>
      <c r="K2">
        <v>55.17</v>
      </c>
      <c r="L2">
        <f>503.98-E2</f>
        <v>501.50100000000003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0.39287037037037037</v>
      </c>
      <c r="C3">
        <v>42</v>
      </c>
      <c r="D3">
        <v>60.52</v>
      </c>
      <c r="E3">
        <v>5.1630000000000003</v>
      </c>
      <c r="F3">
        <v>29.34</v>
      </c>
      <c r="G3">
        <v>2.6549999999999998</v>
      </c>
      <c r="H3">
        <v>7.88</v>
      </c>
      <c r="I3">
        <v>11003</v>
      </c>
      <c r="J3">
        <v>113.36369999999999</v>
      </c>
      <c r="K3">
        <v>55.26</v>
      </c>
      <c r="L3">
        <f>503.98-E3</f>
        <v>498.81700000000001</v>
      </c>
      <c r="M3">
        <v>503.42</v>
      </c>
    </row>
    <row r="4" spans="1:23" x14ac:dyDescent="0.3">
      <c r="A4" s="2">
        <v>42817</v>
      </c>
      <c r="B4" s="3">
        <v>0.39318287037037036</v>
      </c>
      <c r="C4">
        <v>69</v>
      </c>
      <c r="D4">
        <v>60.43</v>
      </c>
      <c r="E4">
        <v>8.093</v>
      </c>
      <c r="F4">
        <v>29.34</v>
      </c>
      <c r="G4">
        <v>2.6549999999999998</v>
      </c>
      <c r="H4">
        <v>7.72</v>
      </c>
      <c r="I4">
        <v>10927</v>
      </c>
      <c r="J4">
        <v>112.4609</v>
      </c>
      <c r="K4">
        <v>54.74</v>
      </c>
      <c r="L4">
        <f t="shared" ref="L4:L19" si="0">503.98-E4</f>
        <v>495.887</v>
      </c>
      <c r="M4">
        <v>503.42</v>
      </c>
    </row>
    <row r="5" spans="1:23" x14ac:dyDescent="0.3">
      <c r="A5" s="2">
        <v>42817</v>
      </c>
      <c r="B5" s="3">
        <v>0.39349537037037036</v>
      </c>
      <c r="C5">
        <v>96</v>
      </c>
      <c r="D5">
        <v>60.06</v>
      </c>
      <c r="E5">
        <v>11.144</v>
      </c>
      <c r="F5">
        <v>29.34</v>
      </c>
      <c r="G5">
        <v>2.629</v>
      </c>
      <c r="H5">
        <v>7.71</v>
      </c>
      <c r="I5">
        <v>10941</v>
      </c>
      <c r="J5">
        <v>112.1039</v>
      </c>
      <c r="K5">
        <v>51.84</v>
      </c>
      <c r="L5">
        <f t="shared" si="0"/>
        <v>492.83600000000001</v>
      </c>
      <c r="M5">
        <v>503.42</v>
      </c>
    </row>
    <row r="6" spans="1:23" x14ac:dyDescent="0.3">
      <c r="A6" s="2">
        <v>42817</v>
      </c>
      <c r="B6" s="3">
        <v>0.3938888888888889</v>
      </c>
      <c r="C6">
        <v>130</v>
      </c>
      <c r="D6">
        <v>58.95</v>
      </c>
      <c r="E6">
        <v>14.268000000000001</v>
      </c>
      <c r="F6">
        <v>29.34</v>
      </c>
      <c r="G6">
        <v>2.629</v>
      </c>
      <c r="H6">
        <v>7.71</v>
      </c>
      <c r="I6">
        <v>10434</v>
      </c>
      <c r="J6">
        <v>105.50920000000001</v>
      </c>
      <c r="K6">
        <v>43.97</v>
      </c>
      <c r="L6">
        <f t="shared" si="0"/>
        <v>489.71199999999999</v>
      </c>
      <c r="M6">
        <v>503.42</v>
      </c>
    </row>
    <row r="7" spans="1:23" x14ac:dyDescent="0.3">
      <c r="A7" s="2">
        <v>42817</v>
      </c>
      <c r="B7" s="3">
        <v>0.39420138888888889</v>
      </c>
      <c r="C7">
        <v>157</v>
      </c>
      <c r="D7">
        <v>57.25</v>
      </c>
      <c r="E7">
        <v>17.045999999999999</v>
      </c>
      <c r="F7">
        <v>29.34</v>
      </c>
      <c r="G7">
        <v>2.6549999999999998</v>
      </c>
      <c r="H7">
        <v>7.61</v>
      </c>
      <c r="I7">
        <v>9948</v>
      </c>
      <c r="J7">
        <v>98.542400000000001</v>
      </c>
      <c r="K7">
        <v>75.84</v>
      </c>
      <c r="L7">
        <f t="shared" si="0"/>
        <v>486.93400000000003</v>
      </c>
      <c r="M7">
        <v>503.42</v>
      </c>
    </row>
    <row r="8" spans="1:23" x14ac:dyDescent="0.3">
      <c r="A8" s="2">
        <v>42817</v>
      </c>
      <c r="B8" s="3">
        <v>0.39459490740740738</v>
      </c>
      <c r="C8">
        <v>191</v>
      </c>
      <c r="D8">
        <v>54.74</v>
      </c>
      <c r="E8">
        <v>20.471</v>
      </c>
      <c r="F8">
        <v>29.34</v>
      </c>
      <c r="G8">
        <v>2.629</v>
      </c>
      <c r="H8">
        <v>7.68</v>
      </c>
      <c r="I8">
        <v>9765</v>
      </c>
      <c r="J8">
        <v>93.776399999999995</v>
      </c>
      <c r="K8">
        <v>56.46</v>
      </c>
      <c r="L8">
        <f t="shared" si="0"/>
        <v>483.50900000000001</v>
      </c>
      <c r="M8">
        <v>503.42</v>
      </c>
    </row>
    <row r="9" spans="1:23" x14ac:dyDescent="0.3">
      <c r="A9" s="2">
        <v>42817</v>
      </c>
      <c r="B9" s="3">
        <v>0.39513888888888887</v>
      </c>
      <c r="C9">
        <v>238</v>
      </c>
      <c r="D9">
        <v>54.1</v>
      </c>
      <c r="E9">
        <v>23.652000000000001</v>
      </c>
      <c r="F9">
        <v>29.34</v>
      </c>
      <c r="G9">
        <v>2.629</v>
      </c>
      <c r="H9">
        <v>7.7</v>
      </c>
      <c r="I9">
        <v>10073</v>
      </c>
      <c r="J9">
        <v>95.958200000000005</v>
      </c>
      <c r="K9">
        <v>53.39</v>
      </c>
      <c r="L9">
        <f t="shared" si="0"/>
        <v>480.32800000000003</v>
      </c>
      <c r="M9">
        <v>503.42</v>
      </c>
    </row>
    <row r="10" spans="1:23" x14ac:dyDescent="0.3">
      <c r="A10" s="2">
        <v>42817</v>
      </c>
      <c r="B10" s="3">
        <v>0.39553240740740742</v>
      </c>
      <c r="C10">
        <v>272</v>
      </c>
      <c r="D10">
        <v>52.72</v>
      </c>
      <c r="E10">
        <v>26.206</v>
      </c>
      <c r="F10">
        <v>29.34</v>
      </c>
      <c r="G10">
        <v>2.629</v>
      </c>
      <c r="H10">
        <v>7.72</v>
      </c>
      <c r="I10">
        <v>10430</v>
      </c>
      <c r="J10">
        <v>97.637</v>
      </c>
      <c r="K10">
        <v>42.3</v>
      </c>
      <c r="L10">
        <f t="shared" si="0"/>
        <v>477.774</v>
      </c>
      <c r="M10">
        <v>503.42</v>
      </c>
    </row>
    <row r="11" spans="1:23" x14ac:dyDescent="0.3">
      <c r="A11" s="2">
        <v>42817</v>
      </c>
      <c r="B11" s="3">
        <v>0.39592592592592596</v>
      </c>
      <c r="C11">
        <v>306</v>
      </c>
      <c r="D11">
        <v>49.67</v>
      </c>
      <c r="E11">
        <v>31.859000000000002</v>
      </c>
      <c r="F11">
        <v>29.34</v>
      </c>
      <c r="G11">
        <v>2.629</v>
      </c>
      <c r="H11">
        <v>7.79</v>
      </c>
      <c r="I11">
        <v>10926</v>
      </c>
      <c r="J11">
        <v>98.317499999999995</v>
      </c>
      <c r="K11">
        <v>30.8</v>
      </c>
      <c r="L11">
        <f t="shared" si="0"/>
        <v>472.12100000000004</v>
      </c>
      <c r="M11">
        <v>503.42</v>
      </c>
    </row>
    <row r="12" spans="1:23" x14ac:dyDescent="0.3">
      <c r="A12" s="2">
        <v>42817</v>
      </c>
      <c r="B12" s="3">
        <v>0.39671296296296293</v>
      </c>
      <c r="C12">
        <v>374</v>
      </c>
      <c r="D12">
        <v>48.52</v>
      </c>
      <c r="E12">
        <v>42.347999999999999</v>
      </c>
      <c r="F12">
        <v>29.34</v>
      </c>
      <c r="G12">
        <v>2.629</v>
      </c>
      <c r="H12">
        <v>7.78</v>
      </c>
      <c r="I12">
        <v>11496</v>
      </c>
      <c r="J12">
        <v>101.8861</v>
      </c>
      <c r="K12">
        <v>27.02</v>
      </c>
      <c r="L12">
        <f t="shared" si="0"/>
        <v>461.63200000000001</v>
      </c>
      <c r="M12">
        <v>503.42</v>
      </c>
    </row>
    <row r="13" spans="1:23" x14ac:dyDescent="0.3">
      <c r="A13" s="2">
        <v>42817</v>
      </c>
      <c r="B13" s="3">
        <v>0.39694444444444449</v>
      </c>
      <c r="C13">
        <v>394</v>
      </c>
      <c r="D13">
        <v>48.42</v>
      </c>
      <c r="E13">
        <v>52.176000000000002</v>
      </c>
      <c r="F13">
        <v>29.34</v>
      </c>
      <c r="G13">
        <v>2.629</v>
      </c>
      <c r="H13">
        <v>7.8</v>
      </c>
      <c r="I13">
        <v>11620</v>
      </c>
      <c r="J13">
        <v>102.8479</v>
      </c>
      <c r="K13">
        <v>26.82</v>
      </c>
      <c r="L13">
        <f t="shared" si="0"/>
        <v>451.80400000000003</v>
      </c>
      <c r="M13">
        <v>503.42</v>
      </c>
    </row>
    <row r="14" spans="1:23" x14ac:dyDescent="0.3">
      <c r="A14" s="2">
        <v>42817</v>
      </c>
      <c r="B14" s="3">
        <v>0.39968749999999997</v>
      </c>
      <c r="C14">
        <v>631</v>
      </c>
      <c r="D14">
        <v>48.22</v>
      </c>
      <c r="E14">
        <v>62.902999999999999</v>
      </c>
      <c r="F14">
        <v>29.34</v>
      </c>
      <c r="G14">
        <v>2.629</v>
      </c>
      <c r="H14">
        <v>7.81</v>
      </c>
      <c r="I14">
        <v>11696</v>
      </c>
      <c r="J14">
        <v>103.23269999999999</v>
      </c>
      <c r="K14">
        <v>26.51</v>
      </c>
      <c r="L14">
        <f t="shared" si="0"/>
        <v>441.077</v>
      </c>
      <c r="M14">
        <v>503.42</v>
      </c>
    </row>
    <row r="15" spans="1:23" x14ac:dyDescent="0.3">
      <c r="A15" s="2">
        <v>42817</v>
      </c>
      <c r="B15" s="3">
        <v>0.40023148148148152</v>
      </c>
      <c r="C15">
        <v>678</v>
      </c>
      <c r="D15">
        <v>48.23</v>
      </c>
      <c r="E15">
        <v>74.02</v>
      </c>
      <c r="F15">
        <v>29.34</v>
      </c>
      <c r="G15">
        <v>2.6030000000000002</v>
      </c>
      <c r="H15">
        <v>7.81</v>
      </c>
      <c r="I15">
        <v>11727</v>
      </c>
      <c r="J15">
        <v>103.5308</v>
      </c>
      <c r="K15">
        <v>26.67</v>
      </c>
      <c r="L15">
        <f t="shared" si="0"/>
        <v>429.96000000000004</v>
      </c>
      <c r="M15">
        <v>503.42</v>
      </c>
    </row>
    <row r="16" spans="1:23" x14ac:dyDescent="0.3">
      <c r="A16" s="2">
        <v>42817</v>
      </c>
      <c r="B16" s="3">
        <v>0.40062500000000001</v>
      </c>
      <c r="C16">
        <v>712</v>
      </c>
      <c r="D16">
        <v>48.02</v>
      </c>
      <c r="E16">
        <v>82.453999999999994</v>
      </c>
      <c r="F16">
        <v>29.34</v>
      </c>
      <c r="G16">
        <v>2.629</v>
      </c>
      <c r="H16">
        <v>7.81</v>
      </c>
      <c r="I16">
        <v>11750</v>
      </c>
      <c r="J16">
        <v>103.4342</v>
      </c>
      <c r="K16">
        <v>25.89</v>
      </c>
      <c r="L16">
        <f t="shared" si="0"/>
        <v>421.52600000000001</v>
      </c>
      <c r="M16">
        <v>503.42</v>
      </c>
    </row>
    <row r="17" spans="1:13" x14ac:dyDescent="0.3">
      <c r="A17" s="2">
        <v>42817</v>
      </c>
      <c r="B17" s="3">
        <v>0.40141203703703704</v>
      </c>
      <c r="C17">
        <v>780</v>
      </c>
      <c r="D17">
        <v>48.02</v>
      </c>
      <c r="E17">
        <v>95.495999999999995</v>
      </c>
      <c r="F17">
        <v>29.34</v>
      </c>
      <c r="G17">
        <v>2.6030000000000002</v>
      </c>
      <c r="H17">
        <v>7.79</v>
      </c>
      <c r="I17">
        <v>11781</v>
      </c>
      <c r="J17">
        <v>103.72110000000001</v>
      </c>
      <c r="K17">
        <v>25.9</v>
      </c>
      <c r="L17">
        <f t="shared" si="0"/>
        <v>408.48400000000004</v>
      </c>
      <c r="M17">
        <v>503.42</v>
      </c>
    </row>
    <row r="18" spans="1:13" x14ac:dyDescent="0.3">
      <c r="A18" s="2">
        <v>42817</v>
      </c>
      <c r="B18" s="3">
        <v>0.40196759259259257</v>
      </c>
      <c r="C18">
        <v>828</v>
      </c>
      <c r="D18">
        <v>47.96</v>
      </c>
      <c r="E18">
        <v>102.06399999999999</v>
      </c>
      <c r="F18">
        <v>29.34</v>
      </c>
      <c r="G18">
        <v>2.6030000000000002</v>
      </c>
      <c r="H18">
        <v>7.8</v>
      </c>
      <c r="I18">
        <v>11792</v>
      </c>
      <c r="J18">
        <v>103.7247</v>
      </c>
      <c r="K18">
        <v>25.78</v>
      </c>
      <c r="L18">
        <f t="shared" si="0"/>
        <v>401.91600000000005</v>
      </c>
      <c r="M18">
        <v>503.42</v>
      </c>
    </row>
    <row r="19" spans="1:13" x14ac:dyDescent="0.3">
      <c r="A19" s="2">
        <v>42817</v>
      </c>
      <c r="B19" s="3">
        <v>0.4034490740740741</v>
      </c>
      <c r="C19">
        <v>956</v>
      </c>
      <c r="D19">
        <v>47.96</v>
      </c>
      <c r="E19">
        <v>107.708</v>
      </c>
      <c r="F19">
        <v>29.34</v>
      </c>
      <c r="G19">
        <v>2.577</v>
      </c>
      <c r="H19">
        <v>7.71</v>
      </c>
      <c r="I19">
        <v>11699</v>
      </c>
      <c r="J19">
        <v>102.914</v>
      </c>
      <c r="K19">
        <v>53.54</v>
      </c>
      <c r="L19">
        <f t="shared" si="0"/>
        <v>396.27200000000005</v>
      </c>
      <c r="M19">
        <v>503.42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E116-F70D-4880-904E-D75C66815AB7}">
  <sheetPr codeName="Sheet108"/>
  <dimension ref="A1:W1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42852</v>
      </c>
      <c r="B2" s="3">
        <v>0.37881944444444443</v>
      </c>
      <c r="C2">
        <v>42</v>
      </c>
      <c r="D2">
        <v>62.4</v>
      </c>
      <c r="E2">
        <v>-27.094999999999999</v>
      </c>
      <c r="F2">
        <v>29.34</v>
      </c>
      <c r="G2">
        <v>3.3519999999999999</v>
      </c>
      <c r="H2">
        <v>6.52</v>
      </c>
      <c r="I2">
        <v>10975</v>
      </c>
      <c r="J2">
        <v>115.60080000000001</v>
      </c>
      <c r="K2">
        <v>57.84</v>
      </c>
      <c r="L2">
        <f>515.95-E2</f>
        <v>543.04500000000007</v>
      </c>
      <c r="M2">
        <v>515.95000000000005</v>
      </c>
      <c r="N2">
        <v>265.52600000000001</v>
      </c>
      <c r="O2">
        <v>-2.2000000000000002</v>
      </c>
      <c r="P2">
        <v>8327</v>
      </c>
      <c r="Q2">
        <v>872</v>
      </c>
      <c r="R2">
        <v>2518</v>
      </c>
      <c r="S2">
        <v>0</v>
      </c>
      <c r="T2">
        <v>6010</v>
      </c>
      <c r="U2">
        <v>35</v>
      </c>
      <c r="V2">
        <v>0.33</v>
      </c>
      <c r="W2">
        <v>0</v>
      </c>
    </row>
    <row r="3" spans="1:23" x14ac:dyDescent="0.3">
      <c r="A3" s="2">
        <v>42852</v>
      </c>
      <c r="B3" s="3">
        <v>0.37957175925925929</v>
      </c>
      <c r="C3">
        <v>107</v>
      </c>
      <c r="D3">
        <v>62.31</v>
      </c>
      <c r="E3">
        <v>-24.061</v>
      </c>
      <c r="F3">
        <v>29.34</v>
      </c>
      <c r="G3">
        <v>3.3519999999999999</v>
      </c>
      <c r="H3">
        <v>6.65</v>
      </c>
      <c r="I3">
        <v>11126</v>
      </c>
      <c r="J3">
        <v>117.06570000000001</v>
      </c>
      <c r="K3">
        <v>57.52</v>
      </c>
      <c r="L3">
        <f t="shared" ref="L3:L16" si="0">515.95-E3</f>
        <v>540.01100000000008</v>
      </c>
      <c r="M3">
        <v>515.95000000000005</v>
      </c>
    </row>
    <row r="4" spans="1:23" x14ac:dyDescent="0.3">
      <c r="A4" s="2">
        <v>42852</v>
      </c>
      <c r="B4" s="3">
        <v>0.38003472222222223</v>
      </c>
      <c r="C4">
        <v>147</v>
      </c>
      <c r="D4">
        <v>61.95</v>
      </c>
      <c r="E4">
        <v>-21.065999999999999</v>
      </c>
      <c r="F4">
        <v>29.34</v>
      </c>
      <c r="G4">
        <v>3.3519999999999999</v>
      </c>
      <c r="H4">
        <v>6.71</v>
      </c>
      <c r="I4">
        <v>11121</v>
      </c>
      <c r="J4">
        <v>116.5227</v>
      </c>
      <c r="K4">
        <v>54.26</v>
      </c>
      <c r="L4">
        <f t="shared" si="0"/>
        <v>537.01600000000008</v>
      </c>
      <c r="M4">
        <v>515.95000000000005</v>
      </c>
    </row>
    <row r="5" spans="1:23" x14ac:dyDescent="0.3">
      <c r="A5" s="2">
        <v>42852</v>
      </c>
      <c r="B5" s="3">
        <v>0.38063657407407409</v>
      </c>
      <c r="C5">
        <v>199</v>
      </c>
      <c r="D5">
        <v>60.01</v>
      </c>
      <c r="E5">
        <v>-18.023</v>
      </c>
      <c r="F5">
        <v>29.34</v>
      </c>
      <c r="G5">
        <v>3.3519999999999999</v>
      </c>
      <c r="H5">
        <v>6.81</v>
      </c>
      <c r="I5">
        <v>10914</v>
      </c>
      <c r="J5">
        <v>111.7593</v>
      </c>
      <c r="K5">
        <v>41.2</v>
      </c>
      <c r="L5">
        <f t="shared" si="0"/>
        <v>533.97300000000007</v>
      </c>
      <c r="M5">
        <v>515.95000000000005</v>
      </c>
    </row>
    <row r="6" spans="1:23" x14ac:dyDescent="0.3">
      <c r="A6" s="2">
        <v>42852</v>
      </c>
      <c r="B6" s="3">
        <v>0.38109953703703708</v>
      </c>
      <c r="C6">
        <v>239</v>
      </c>
      <c r="D6">
        <v>52.53</v>
      </c>
      <c r="E6">
        <v>-7.9889999999999999</v>
      </c>
      <c r="F6">
        <v>29.34</v>
      </c>
      <c r="G6">
        <v>3.3519999999999999</v>
      </c>
      <c r="H6">
        <v>6.89</v>
      </c>
      <c r="I6">
        <v>10994</v>
      </c>
      <c r="J6">
        <v>102.6574</v>
      </c>
      <c r="K6">
        <v>27.02</v>
      </c>
      <c r="L6">
        <f t="shared" si="0"/>
        <v>523.93900000000008</v>
      </c>
      <c r="M6">
        <v>515.95000000000005</v>
      </c>
    </row>
    <row r="7" spans="1:23" x14ac:dyDescent="0.3">
      <c r="A7" s="2">
        <v>42852</v>
      </c>
      <c r="B7" s="3">
        <v>0.38163194444444448</v>
      </c>
      <c r="C7">
        <v>285</v>
      </c>
      <c r="D7">
        <v>50.25</v>
      </c>
      <c r="E7">
        <v>2.0880000000000001</v>
      </c>
      <c r="F7">
        <v>29.34</v>
      </c>
      <c r="G7">
        <v>3.3519999999999999</v>
      </c>
      <c r="H7">
        <v>6.92</v>
      </c>
      <c r="I7">
        <v>10934</v>
      </c>
      <c r="J7">
        <v>99.133200000000002</v>
      </c>
      <c r="K7">
        <v>23.82</v>
      </c>
      <c r="L7">
        <f t="shared" si="0"/>
        <v>513.86200000000008</v>
      </c>
      <c r="M7">
        <v>515.95000000000005</v>
      </c>
    </row>
    <row r="8" spans="1:23" x14ac:dyDescent="0.3">
      <c r="A8" s="2">
        <v>42852</v>
      </c>
      <c r="B8" s="3">
        <v>0.38239583333333332</v>
      </c>
      <c r="C8">
        <v>351</v>
      </c>
      <c r="D8">
        <v>49.78</v>
      </c>
      <c r="E8">
        <v>12.122</v>
      </c>
      <c r="F8">
        <v>29.34</v>
      </c>
      <c r="G8">
        <v>3.323</v>
      </c>
      <c r="H8">
        <v>6.9</v>
      </c>
      <c r="I8">
        <v>11076</v>
      </c>
      <c r="J8">
        <v>99.809399999999997</v>
      </c>
      <c r="K8">
        <v>23.4</v>
      </c>
      <c r="L8">
        <f t="shared" si="0"/>
        <v>503.82800000000003</v>
      </c>
      <c r="M8">
        <v>515.95000000000005</v>
      </c>
    </row>
    <row r="9" spans="1:23" x14ac:dyDescent="0.3">
      <c r="A9" s="2">
        <v>42852</v>
      </c>
      <c r="B9" s="3">
        <v>0.38299768518518523</v>
      </c>
      <c r="C9">
        <v>403</v>
      </c>
      <c r="D9">
        <v>49.27</v>
      </c>
      <c r="E9">
        <v>24.256</v>
      </c>
      <c r="F9">
        <v>29.34</v>
      </c>
      <c r="G9">
        <v>3.3519999999999999</v>
      </c>
      <c r="H9">
        <v>6.91</v>
      </c>
      <c r="I9">
        <v>11121</v>
      </c>
      <c r="J9">
        <v>99.538499999999999</v>
      </c>
      <c r="K9">
        <v>22.99</v>
      </c>
      <c r="L9">
        <f t="shared" si="0"/>
        <v>491.69400000000007</v>
      </c>
      <c r="M9">
        <v>515.95000000000005</v>
      </c>
    </row>
    <row r="10" spans="1:23" x14ac:dyDescent="0.3">
      <c r="A10" s="2">
        <v>42852</v>
      </c>
      <c r="B10" s="3">
        <v>0.38444444444444442</v>
      </c>
      <c r="C10">
        <v>528</v>
      </c>
      <c r="D10">
        <v>49.26</v>
      </c>
      <c r="E10">
        <v>34.137999999999998</v>
      </c>
      <c r="F10">
        <v>29.34</v>
      </c>
      <c r="G10">
        <v>3.3820000000000001</v>
      </c>
      <c r="H10">
        <v>6.9</v>
      </c>
      <c r="I10">
        <v>11182</v>
      </c>
      <c r="J10">
        <v>100.07550000000001</v>
      </c>
      <c r="K10">
        <v>23.02</v>
      </c>
      <c r="L10">
        <f t="shared" si="0"/>
        <v>481.81200000000007</v>
      </c>
      <c r="M10">
        <v>515.95000000000005</v>
      </c>
    </row>
    <row r="11" spans="1:23" x14ac:dyDescent="0.3">
      <c r="A11" s="2">
        <v>42852</v>
      </c>
      <c r="B11" s="3">
        <v>0.38535879629629632</v>
      </c>
      <c r="C11">
        <v>607</v>
      </c>
      <c r="D11">
        <v>49.2</v>
      </c>
      <c r="E11">
        <v>45.243000000000002</v>
      </c>
      <c r="F11">
        <v>29.34</v>
      </c>
      <c r="G11">
        <v>3.3519999999999999</v>
      </c>
      <c r="H11">
        <v>6.89</v>
      </c>
      <c r="I11">
        <v>11196</v>
      </c>
      <c r="J11">
        <v>100.12050000000001</v>
      </c>
      <c r="K11">
        <v>22.98</v>
      </c>
      <c r="L11">
        <f t="shared" si="0"/>
        <v>470.70700000000005</v>
      </c>
      <c r="M11">
        <v>515.95000000000005</v>
      </c>
    </row>
    <row r="12" spans="1:23" x14ac:dyDescent="0.3">
      <c r="A12" s="2">
        <v>42852</v>
      </c>
      <c r="B12" s="3">
        <v>0.38565972222222222</v>
      </c>
      <c r="C12">
        <v>633</v>
      </c>
      <c r="D12">
        <v>49.07</v>
      </c>
      <c r="E12">
        <v>55.119</v>
      </c>
      <c r="F12">
        <v>29.34</v>
      </c>
      <c r="G12">
        <v>3.3519999999999999</v>
      </c>
      <c r="H12">
        <v>6.91</v>
      </c>
      <c r="I12">
        <v>11192</v>
      </c>
      <c r="J12">
        <v>99.910300000000007</v>
      </c>
      <c r="K12">
        <v>22.86</v>
      </c>
      <c r="L12">
        <f t="shared" si="0"/>
        <v>460.83100000000002</v>
      </c>
      <c r="M12">
        <v>515.95000000000005</v>
      </c>
    </row>
    <row r="13" spans="1:23" x14ac:dyDescent="0.3">
      <c r="A13" s="2">
        <v>42852</v>
      </c>
      <c r="B13" s="3">
        <v>0.38619212962962962</v>
      </c>
      <c r="C13">
        <v>679</v>
      </c>
      <c r="D13">
        <v>48.97</v>
      </c>
      <c r="E13">
        <v>65.126999999999995</v>
      </c>
      <c r="F13">
        <v>29.34</v>
      </c>
      <c r="G13">
        <v>3.3519999999999999</v>
      </c>
      <c r="H13">
        <v>6.92</v>
      </c>
      <c r="I13">
        <v>11186</v>
      </c>
      <c r="J13">
        <v>99.727400000000003</v>
      </c>
      <c r="K13">
        <v>22.83</v>
      </c>
      <c r="L13">
        <f t="shared" si="0"/>
        <v>450.82300000000004</v>
      </c>
      <c r="M13">
        <v>515.95000000000005</v>
      </c>
    </row>
    <row r="14" spans="1:23" x14ac:dyDescent="0.3">
      <c r="A14" s="2">
        <v>42852</v>
      </c>
      <c r="B14" s="3">
        <v>0.38687500000000002</v>
      </c>
      <c r="C14">
        <v>738</v>
      </c>
      <c r="D14">
        <v>48.89</v>
      </c>
      <c r="E14">
        <v>74.894000000000005</v>
      </c>
      <c r="F14">
        <v>29.34</v>
      </c>
      <c r="G14">
        <v>3.323</v>
      </c>
      <c r="H14">
        <v>6.93</v>
      </c>
      <c r="I14">
        <v>11167</v>
      </c>
      <c r="J14">
        <v>99.454099999999997</v>
      </c>
      <c r="K14">
        <v>22.99</v>
      </c>
      <c r="L14">
        <f t="shared" si="0"/>
        <v>441.05600000000004</v>
      </c>
      <c r="M14">
        <v>515.95000000000005</v>
      </c>
    </row>
    <row r="15" spans="1:23" x14ac:dyDescent="0.3">
      <c r="A15" s="2">
        <v>42852</v>
      </c>
      <c r="B15" s="3">
        <v>0.38819444444444445</v>
      </c>
      <c r="C15">
        <v>852</v>
      </c>
      <c r="D15">
        <v>48.87</v>
      </c>
      <c r="E15">
        <v>85.269000000000005</v>
      </c>
      <c r="F15">
        <v>29.34</v>
      </c>
      <c r="G15">
        <v>3.3519999999999999</v>
      </c>
      <c r="H15">
        <v>6.9</v>
      </c>
      <c r="I15">
        <v>11142</v>
      </c>
      <c r="J15">
        <v>99.195599999999999</v>
      </c>
      <c r="K15">
        <v>22.98</v>
      </c>
      <c r="L15">
        <f t="shared" si="0"/>
        <v>430.68100000000004</v>
      </c>
      <c r="M15">
        <v>515.95000000000005</v>
      </c>
    </row>
    <row r="16" spans="1:23" x14ac:dyDescent="0.3">
      <c r="A16" s="2">
        <v>42852</v>
      </c>
      <c r="B16" s="3">
        <v>0.38895833333333335</v>
      </c>
      <c r="C16">
        <v>918</v>
      </c>
      <c r="D16">
        <v>48.84</v>
      </c>
      <c r="E16">
        <v>88.01</v>
      </c>
      <c r="F16">
        <v>29.34</v>
      </c>
      <c r="G16">
        <v>3.3519999999999999</v>
      </c>
      <c r="H16">
        <v>6.88</v>
      </c>
      <c r="I16">
        <v>11113</v>
      </c>
      <c r="J16">
        <v>98.904200000000003</v>
      </c>
      <c r="K16">
        <v>23.01</v>
      </c>
      <c r="L16">
        <f t="shared" si="0"/>
        <v>427.94000000000005</v>
      </c>
      <c r="M16">
        <v>515.95000000000005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AFB59-FD17-4858-9830-D4DC5805A09A}">
  <sheetPr codeName="Sheet109"/>
  <dimension ref="A1:W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42996</v>
      </c>
      <c r="B2" s="3">
        <v>0.38542824074074072</v>
      </c>
      <c r="C2">
        <v>71</v>
      </c>
      <c r="D2">
        <v>77.27</v>
      </c>
      <c r="E2">
        <v>2.9969999999999999</v>
      </c>
      <c r="F2">
        <v>29.4</v>
      </c>
      <c r="G2">
        <v>3.411</v>
      </c>
      <c r="H2">
        <v>8.56</v>
      </c>
      <c r="I2">
        <v>9801</v>
      </c>
      <c r="J2">
        <v>121.1224</v>
      </c>
      <c r="K2">
        <v>25.68</v>
      </c>
      <c r="L2">
        <f>543.26-E2</f>
        <v>540.26300000000003</v>
      </c>
      <c r="M2">
        <v>543.26</v>
      </c>
      <c r="N2">
        <v>365.6</v>
      </c>
      <c r="O2">
        <v>-0.6</v>
      </c>
      <c r="P2">
        <v>2578</v>
      </c>
      <c r="Q2">
        <v>586</v>
      </c>
      <c r="R2">
        <v>1920</v>
      </c>
      <c r="S2">
        <v>0</v>
      </c>
      <c r="T2">
        <v>350</v>
      </c>
      <c r="U2">
        <v>25</v>
      </c>
      <c r="V2">
        <v>0.19</v>
      </c>
      <c r="W2">
        <v>0</v>
      </c>
    </row>
    <row r="3" spans="1:23" x14ac:dyDescent="0.3">
      <c r="A3" s="2">
        <v>42996</v>
      </c>
      <c r="B3" s="3">
        <v>0.38574074074074072</v>
      </c>
      <c r="C3">
        <v>98</v>
      </c>
      <c r="D3">
        <v>77.25</v>
      </c>
      <c r="E3">
        <v>5.9969999999999999</v>
      </c>
      <c r="F3">
        <v>29.405000000000001</v>
      </c>
      <c r="G3">
        <v>3.411</v>
      </c>
      <c r="H3">
        <v>8.56</v>
      </c>
      <c r="I3">
        <v>9723</v>
      </c>
      <c r="J3">
        <v>120.1155</v>
      </c>
      <c r="K3">
        <v>25.64</v>
      </c>
      <c r="L3">
        <f t="shared" ref="L3:L22" si="0">543.26-E3</f>
        <v>537.26300000000003</v>
      </c>
      <c r="M3">
        <v>543.26</v>
      </c>
    </row>
    <row r="4" spans="1:23" x14ac:dyDescent="0.3">
      <c r="A4" s="2">
        <v>42996</v>
      </c>
      <c r="B4" s="3">
        <v>0.38620370370370366</v>
      </c>
      <c r="C4">
        <v>138</v>
      </c>
      <c r="D4">
        <v>77.260000000000005</v>
      </c>
      <c r="E4">
        <v>9.0679999999999996</v>
      </c>
      <c r="F4">
        <v>29.413</v>
      </c>
      <c r="G4">
        <v>3.411</v>
      </c>
      <c r="H4">
        <v>8.57</v>
      </c>
      <c r="I4">
        <v>9616</v>
      </c>
      <c r="J4">
        <v>118.7655</v>
      </c>
      <c r="K4">
        <v>25.83</v>
      </c>
      <c r="L4">
        <f t="shared" si="0"/>
        <v>534.19200000000001</v>
      </c>
      <c r="M4">
        <v>543.26</v>
      </c>
    </row>
    <row r="5" spans="1:23" x14ac:dyDescent="0.3">
      <c r="A5" s="2">
        <v>42996</v>
      </c>
      <c r="B5" s="3">
        <v>0.38650462962962967</v>
      </c>
      <c r="C5">
        <v>164</v>
      </c>
      <c r="D5">
        <v>75.48</v>
      </c>
      <c r="E5">
        <v>11.989000000000001</v>
      </c>
      <c r="F5">
        <v>29.414000000000001</v>
      </c>
      <c r="G5">
        <v>3.4409999999999998</v>
      </c>
      <c r="H5">
        <v>8.42</v>
      </c>
      <c r="I5">
        <v>9061</v>
      </c>
      <c r="J5">
        <v>109.8698</v>
      </c>
      <c r="K5">
        <v>23.69</v>
      </c>
      <c r="L5">
        <f t="shared" si="0"/>
        <v>531.27099999999996</v>
      </c>
      <c r="M5">
        <v>543.26</v>
      </c>
    </row>
    <row r="6" spans="1:23" x14ac:dyDescent="0.3">
      <c r="A6" s="2">
        <v>42996</v>
      </c>
      <c r="B6" s="3">
        <v>0.38728009259259261</v>
      </c>
      <c r="C6">
        <v>231</v>
      </c>
      <c r="D6">
        <v>69.33</v>
      </c>
      <c r="E6">
        <v>22.067</v>
      </c>
      <c r="F6">
        <v>29.396999999999998</v>
      </c>
      <c r="G6">
        <v>3.3820000000000001</v>
      </c>
      <c r="H6">
        <v>8.33</v>
      </c>
      <c r="I6">
        <v>7854</v>
      </c>
      <c r="J6">
        <v>89.255200000000002</v>
      </c>
      <c r="K6">
        <v>21.38</v>
      </c>
      <c r="L6">
        <f t="shared" si="0"/>
        <v>521.19299999999998</v>
      </c>
      <c r="M6">
        <v>543.26</v>
      </c>
    </row>
    <row r="7" spans="1:23" x14ac:dyDescent="0.3">
      <c r="A7" s="2">
        <v>42996</v>
      </c>
      <c r="B7" s="3">
        <v>0.38759259259259254</v>
      </c>
      <c r="C7">
        <v>258</v>
      </c>
      <c r="D7">
        <v>66.72</v>
      </c>
      <c r="E7">
        <v>31.995000000000001</v>
      </c>
      <c r="F7">
        <v>29.402999999999999</v>
      </c>
      <c r="G7">
        <v>3.4409999999999998</v>
      </c>
      <c r="H7">
        <v>8.2899999999999991</v>
      </c>
      <c r="I7">
        <v>7748</v>
      </c>
      <c r="J7">
        <v>85.535499999999999</v>
      </c>
      <c r="K7">
        <v>20.61</v>
      </c>
      <c r="L7">
        <f t="shared" si="0"/>
        <v>511.26499999999999</v>
      </c>
      <c r="M7">
        <v>543.26</v>
      </c>
    </row>
    <row r="8" spans="1:23" x14ac:dyDescent="0.3">
      <c r="A8" s="2">
        <v>42996</v>
      </c>
      <c r="B8" s="3">
        <v>0.38805555555555554</v>
      </c>
      <c r="C8">
        <v>298</v>
      </c>
      <c r="D8">
        <v>66.319999999999993</v>
      </c>
      <c r="E8">
        <v>42.2</v>
      </c>
      <c r="F8">
        <v>29.405999999999999</v>
      </c>
      <c r="G8">
        <v>3.4409999999999998</v>
      </c>
      <c r="H8">
        <v>8.2100000000000009</v>
      </c>
      <c r="I8">
        <v>7683</v>
      </c>
      <c r="J8">
        <v>84.417900000000003</v>
      </c>
      <c r="K8">
        <v>20.38</v>
      </c>
      <c r="L8">
        <f t="shared" si="0"/>
        <v>501.06</v>
      </c>
      <c r="M8">
        <v>543.26</v>
      </c>
    </row>
    <row r="9" spans="1:23" x14ac:dyDescent="0.3">
      <c r="A9" s="2">
        <v>42996</v>
      </c>
      <c r="B9" s="3">
        <v>0.38866898148148149</v>
      </c>
      <c r="C9">
        <v>351</v>
      </c>
      <c r="D9">
        <v>65.89</v>
      </c>
      <c r="E9">
        <v>52.055</v>
      </c>
      <c r="F9">
        <v>29.417999999999999</v>
      </c>
      <c r="G9">
        <v>3.4409999999999998</v>
      </c>
      <c r="H9">
        <v>8.15</v>
      </c>
      <c r="I9">
        <v>7429</v>
      </c>
      <c r="J9">
        <v>81.204999999999998</v>
      </c>
      <c r="K9">
        <v>20.010000000000002</v>
      </c>
      <c r="L9">
        <f t="shared" si="0"/>
        <v>491.20499999999998</v>
      </c>
      <c r="M9">
        <v>543.26</v>
      </c>
    </row>
    <row r="10" spans="1:23" x14ac:dyDescent="0.3">
      <c r="A10" s="2">
        <v>42996</v>
      </c>
      <c r="B10" s="3">
        <v>0.38921296296296298</v>
      </c>
      <c r="C10">
        <v>398</v>
      </c>
      <c r="D10">
        <v>64.52</v>
      </c>
      <c r="E10">
        <v>62.076999999999998</v>
      </c>
      <c r="F10">
        <v>29.431000000000001</v>
      </c>
      <c r="G10">
        <v>3.4409999999999998</v>
      </c>
      <c r="H10">
        <v>8.1300000000000008</v>
      </c>
      <c r="I10">
        <v>6748</v>
      </c>
      <c r="J10">
        <v>72.584599999999995</v>
      </c>
      <c r="K10">
        <v>18.2</v>
      </c>
      <c r="L10">
        <f t="shared" si="0"/>
        <v>481.18299999999999</v>
      </c>
      <c r="M10">
        <v>543.26</v>
      </c>
    </row>
    <row r="11" spans="1:23" x14ac:dyDescent="0.3">
      <c r="A11" s="2">
        <v>42996</v>
      </c>
      <c r="B11" s="3">
        <v>0.38959490740740743</v>
      </c>
      <c r="C11">
        <v>431</v>
      </c>
      <c r="D11">
        <v>64.08</v>
      </c>
      <c r="E11">
        <v>71.954999999999998</v>
      </c>
      <c r="F11">
        <v>29.443000000000001</v>
      </c>
      <c r="G11">
        <v>3.411</v>
      </c>
      <c r="H11">
        <v>8.09</v>
      </c>
      <c r="I11">
        <v>6415</v>
      </c>
      <c r="J11">
        <v>68.636200000000002</v>
      </c>
      <c r="K11">
        <v>17.45</v>
      </c>
      <c r="L11">
        <f t="shared" si="0"/>
        <v>471.30500000000001</v>
      </c>
      <c r="M11">
        <v>543.26</v>
      </c>
    </row>
    <row r="12" spans="1:23" x14ac:dyDescent="0.3">
      <c r="A12" s="2">
        <v>42996</v>
      </c>
      <c r="B12" s="3">
        <v>0.39028935185185182</v>
      </c>
      <c r="C12">
        <v>491</v>
      </c>
      <c r="D12">
        <v>63.12</v>
      </c>
      <c r="E12">
        <v>82.028999999999996</v>
      </c>
      <c r="F12">
        <v>29.452999999999999</v>
      </c>
      <c r="G12">
        <v>3.3820000000000001</v>
      </c>
      <c r="H12">
        <v>8.0299999999999994</v>
      </c>
      <c r="I12">
        <v>6163</v>
      </c>
      <c r="J12">
        <v>65.191699999999997</v>
      </c>
      <c r="K12">
        <v>16.829999999999998</v>
      </c>
      <c r="L12">
        <f t="shared" si="0"/>
        <v>461.23099999999999</v>
      </c>
      <c r="M12">
        <v>543.26</v>
      </c>
    </row>
    <row r="13" spans="1:23" x14ac:dyDescent="0.3">
      <c r="A13" s="2">
        <v>42996</v>
      </c>
      <c r="B13" s="3">
        <v>0.39075231481481482</v>
      </c>
      <c r="C13">
        <v>531</v>
      </c>
      <c r="D13">
        <v>62.32</v>
      </c>
      <c r="E13">
        <v>92.058000000000007</v>
      </c>
      <c r="F13">
        <v>29.463000000000001</v>
      </c>
      <c r="G13">
        <v>3.3820000000000001</v>
      </c>
      <c r="H13">
        <v>7.98</v>
      </c>
      <c r="I13">
        <v>5810</v>
      </c>
      <c r="J13">
        <v>60.874899999999997</v>
      </c>
      <c r="K13">
        <v>16.75</v>
      </c>
      <c r="L13">
        <f t="shared" si="0"/>
        <v>451.202</v>
      </c>
      <c r="M13">
        <v>543.26</v>
      </c>
    </row>
    <row r="14" spans="1:23" x14ac:dyDescent="0.3">
      <c r="A14" s="2">
        <v>42996</v>
      </c>
      <c r="B14" s="3">
        <v>0.3911458333333333</v>
      </c>
      <c r="C14">
        <v>565</v>
      </c>
      <c r="D14">
        <v>61.29</v>
      </c>
      <c r="E14">
        <v>102.337</v>
      </c>
      <c r="F14">
        <v>29.472999999999999</v>
      </c>
      <c r="G14">
        <v>3.3820000000000001</v>
      </c>
      <c r="H14">
        <v>7.93</v>
      </c>
      <c r="I14">
        <v>5053</v>
      </c>
      <c r="J14">
        <v>52.2864</v>
      </c>
      <c r="K14">
        <v>17.16</v>
      </c>
      <c r="L14">
        <f t="shared" si="0"/>
        <v>440.923</v>
      </c>
      <c r="M14">
        <v>543.26</v>
      </c>
    </row>
    <row r="15" spans="1:23" x14ac:dyDescent="0.3">
      <c r="A15" s="2">
        <v>42996</v>
      </c>
      <c r="B15" s="3">
        <v>0.3916782407407407</v>
      </c>
      <c r="C15">
        <v>611</v>
      </c>
      <c r="D15">
        <v>59.88</v>
      </c>
      <c r="E15">
        <v>112.145</v>
      </c>
      <c r="F15">
        <v>29.483000000000001</v>
      </c>
      <c r="G15">
        <v>3.411</v>
      </c>
      <c r="H15">
        <v>7.87</v>
      </c>
      <c r="I15">
        <v>3672</v>
      </c>
      <c r="J15">
        <v>37.353299999999997</v>
      </c>
      <c r="K15">
        <v>17.579999999999998</v>
      </c>
      <c r="L15">
        <f t="shared" si="0"/>
        <v>431.11500000000001</v>
      </c>
      <c r="M15">
        <v>543.26</v>
      </c>
    </row>
    <row r="16" spans="1:23" x14ac:dyDescent="0.3">
      <c r="A16" s="2">
        <v>42996</v>
      </c>
      <c r="B16" s="3">
        <v>0.39190972222222226</v>
      </c>
      <c r="C16">
        <v>631</v>
      </c>
      <c r="D16">
        <v>58.92</v>
      </c>
      <c r="E16">
        <v>122.172</v>
      </c>
      <c r="F16">
        <v>29.49</v>
      </c>
      <c r="G16">
        <v>3.411</v>
      </c>
      <c r="H16">
        <v>7.84</v>
      </c>
      <c r="I16">
        <v>3359</v>
      </c>
      <c r="J16">
        <v>33.771799999999999</v>
      </c>
      <c r="K16">
        <v>17.53</v>
      </c>
      <c r="L16">
        <f t="shared" si="0"/>
        <v>421.08799999999997</v>
      </c>
      <c r="M16">
        <v>543.26</v>
      </c>
    </row>
    <row r="17" spans="1:13" x14ac:dyDescent="0.3">
      <c r="A17" s="2">
        <v>42996</v>
      </c>
      <c r="B17" s="3">
        <v>0.39230324074074074</v>
      </c>
      <c r="C17">
        <v>665</v>
      </c>
      <c r="D17">
        <v>58.27</v>
      </c>
      <c r="E17">
        <v>132.13300000000001</v>
      </c>
      <c r="F17">
        <v>29.498000000000001</v>
      </c>
      <c r="G17">
        <v>3.411</v>
      </c>
      <c r="H17">
        <v>7.79</v>
      </c>
      <c r="I17">
        <v>3240</v>
      </c>
      <c r="J17">
        <v>32.318600000000004</v>
      </c>
      <c r="K17">
        <v>17.2</v>
      </c>
      <c r="L17">
        <f t="shared" si="0"/>
        <v>411.12699999999995</v>
      </c>
      <c r="M17">
        <v>543.26</v>
      </c>
    </row>
    <row r="18" spans="1:13" x14ac:dyDescent="0.3">
      <c r="A18" s="2">
        <v>42996</v>
      </c>
      <c r="B18" s="3">
        <v>0.39268518518518519</v>
      </c>
      <c r="C18">
        <v>698</v>
      </c>
      <c r="D18">
        <v>57.89</v>
      </c>
      <c r="E18">
        <v>142.06899999999999</v>
      </c>
      <c r="F18">
        <v>29.510999999999999</v>
      </c>
      <c r="G18">
        <v>3.411</v>
      </c>
      <c r="H18">
        <v>7.74</v>
      </c>
      <c r="I18">
        <v>3277</v>
      </c>
      <c r="J18">
        <v>32.514099999999999</v>
      </c>
      <c r="K18">
        <v>16.97</v>
      </c>
      <c r="L18">
        <f t="shared" si="0"/>
        <v>401.19100000000003</v>
      </c>
      <c r="M18">
        <v>543.26</v>
      </c>
    </row>
    <row r="19" spans="1:13" x14ac:dyDescent="0.3">
      <c r="A19" s="2">
        <v>42996</v>
      </c>
      <c r="B19" s="3">
        <v>0.39322916666666669</v>
      </c>
      <c r="C19">
        <v>745</v>
      </c>
      <c r="D19">
        <v>57.57</v>
      </c>
      <c r="E19">
        <v>152.00200000000001</v>
      </c>
      <c r="F19">
        <v>29.527000000000001</v>
      </c>
      <c r="G19">
        <v>3.3820000000000001</v>
      </c>
      <c r="H19">
        <v>7.74</v>
      </c>
      <c r="I19">
        <v>3638</v>
      </c>
      <c r="J19">
        <v>35.942</v>
      </c>
      <c r="K19">
        <v>16.57</v>
      </c>
      <c r="L19">
        <f t="shared" si="0"/>
        <v>391.25799999999998</v>
      </c>
      <c r="M19">
        <v>543.26</v>
      </c>
    </row>
    <row r="20" spans="1:13" x14ac:dyDescent="0.3">
      <c r="A20" s="2">
        <v>42996</v>
      </c>
      <c r="B20" s="3">
        <v>0.39369212962962963</v>
      </c>
      <c r="C20">
        <v>785</v>
      </c>
      <c r="D20">
        <v>57.14</v>
      </c>
      <c r="E20">
        <v>162.11000000000001</v>
      </c>
      <c r="F20">
        <v>29.536999999999999</v>
      </c>
      <c r="G20">
        <v>3.411</v>
      </c>
      <c r="H20">
        <v>7.67</v>
      </c>
      <c r="I20">
        <v>3274</v>
      </c>
      <c r="J20">
        <v>32.162999999999997</v>
      </c>
      <c r="K20">
        <v>17.91</v>
      </c>
      <c r="L20">
        <f t="shared" si="0"/>
        <v>381.15</v>
      </c>
      <c r="M20">
        <v>543.26</v>
      </c>
    </row>
    <row r="21" spans="1:13" x14ac:dyDescent="0.3">
      <c r="A21" s="2">
        <v>42996</v>
      </c>
      <c r="B21" s="3">
        <v>0.39408564814814812</v>
      </c>
      <c r="C21">
        <v>819</v>
      </c>
      <c r="D21">
        <v>56.66</v>
      </c>
      <c r="E21">
        <v>171.96899999999999</v>
      </c>
      <c r="F21">
        <v>29.545999999999999</v>
      </c>
      <c r="G21">
        <v>3.411</v>
      </c>
      <c r="H21">
        <v>7.6</v>
      </c>
      <c r="I21">
        <v>2355</v>
      </c>
      <c r="J21">
        <v>22.9923</v>
      </c>
      <c r="K21">
        <v>20.11</v>
      </c>
      <c r="L21">
        <f t="shared" si="0"/>
        <v>371.291</v>
      </c>
      <c r="M21">
        <v>543.26</v>
      </c>
    </row>
    <row r="22" spans="1:13" x14ac:dyDescent="0.3">
      <c r="A22" s="2">
        <v>42996</v>
      </c>
      <c r="B22" s="3">
        <v>0.39493055555555556</v>
      </c>
      <c r="C22">
        <v>892</v>
      </c>
      <c r="D22">
        <v>56.54</v>
      </c>
      <c r="E22">
        <v>176.11099999999999</v>
      </c>
      <c r="F22">
        <v>29.568000000000001</v>
      </c>
      <c r="G22">
        <v>3.3820000000000001</v>
      </c>
      <c r="H22">
        <v>7.42</v>
      </c>
      <c r="I22">
        <v>1148</v>
      </c>
      <c r="J22">
        <v>11.185499999999999</v>
      </c>
      <c r="K22">
        <v>20.73</v>
      </c>
      <c r="L22">
        <f t="shared" si="0"/>
        <v>367.149</v>
      </c>
      <c r="M22">
        <v>543.26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DDD8-0555-4DB7-A8D5-8F07AC3520D7}">
  <sheetPr codeName="Sheet110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43006</v>
      </c>
      <c r="B2" s="3">
        <v>0.41157407407407409</v>
      </c>
      <c r="C2">
        <v>52</v>
      </c>
      <c r="D2">
        <v>72.31</v>
      </c>
      <c r="E2">
        <v>1.2290000000000001</v>
      </c>
      <c r="F2">
        <v>29.411000000000001</v>
      </c>
      <c r="G2">
        <v>3.323</v>
      </c>
      <c r="H2">
        <v>6.87</v>
      </c>
      <c r="I2">
        <v>9170</v>
      </c>
      <c r="J2">
        <v>107.5592</v>
      </c>
      <c r="K2">
        <v>22.89</v>
      </c>
      <c r="L2">
        <f>543.04-E2</f>
        <v>541.81099999999992</v>
      </c>
      <c r="M2">
        <v>543.04</v>
      </c>
      <c r="N2">
        <v>364.8</v>
      </c>
      <c r="O2">
        <v>-0.6</v>
      </c>
      <c r="P2">
        <v>2717</v>
      </c>
      <c r="Q2">
        <v>596</v>
      </c>
      <c r="R2">
        <v>2022</v>
      </c>
      <c r="S2">
        <v>0</v>
      </c>
      <c r="T2">
        <v>350</v>
      </c>
      <c r="U2">
        <v>32</v>
      </c>
      <c r="V2">
        <v>0.25</v>
      </c>
      <c r="W2">
        <v>0</v>
      </c>
    </row>
    <row r="3" spans="1:23" x14ac:dyDescent="0.3">
      <c r="A3" s="2">
        <v>43006</v>
      </c>
      <c r="B3" s="3">
        <v>0.41211805555555553</v>
      </c>
      <c r="C3">
        <v>99</v>
      </c>
      <c r="D3">
        <v>72.319999999999993</v>
      </c>
      <c r="E3">
        <v>0.88</v>
      </c>
      <c r="F3">
        <v>29.408000000000001</v>
      </c>
      <c r="G3">
        <v>3.294</v>
      </c>
      <c r="H3">
        <v>6.96</v>
      </c>
      <c r="I3">
        <v>9143</v>
      </c>
      <c r="J3">
        <v>107.2649</v>
      </c>
      <c r="K3">
        <v>22.91</v>
      </c>
      <c r="L3">
        <f t="shared" ref="L3:L33" si="0">543.04-E3</f>
        <v>542.16</v>
      </c>
      <c r="M3">
        <v>543.04</v>
      </c>
    </row>
    <row r="4" spans="1:23" x14ac:dyDescent="0.3">
      <c r="A4" s="2">
        <v>43006</v>
      </c>
      <c r="B4" s="3">
        <v>0.41273148148148148</v>
      </c>
      <c r="C4">
        <v>152</v>
      </c>
      <c r="D4">
        <v>72.19</v>
      </c>
      <c r="E4">
        <v>4.1120000000000001</v>
      </c>
      <c r="F4">
        <v>29.417000000000002</v>
      </c>
      <c r="G4">
        <v>3.294</v>
      </c>
      <c r="H4">
        <v>7.01</v>
      </c>
      <c r="I4">
        <v>9131</v>
      </c>
      <c r="J4">
        <v>106.9491</v>
      </c>
      <c r="K4">
        <v>22.9</v>
      </c>
      <c r="L4">
        <f t="shared" si="0"/>
        <v>538.928</v>
      </c>
      <c r="M4">
        <v>543.04</v>
      </c>
    </row>
    <row r="5" spans="1:23" x14ac:dyDescent="0.3">
      <c r="A5" s="2">
        <v>43006</v>
      </c>
      <c r="B5" s="3">
        <v>0.41317129629629629</v>
      </c>
      <c r="C5">
        <v>190</v>
      </c>
      <c r="D5">
        <v>71.489999999999995</v>
      </c>
      <c r="E5">
        <v>7.6459999999999999</v>
      </c>
      <c r="F5">
        <v>29.427</v>
      </c>
      <c r="G5">
        <v>3.294</v>
      </c>
      <c r="H5">
        <v>7.03</v>
      </c>
      <c r="I5">
        <v>9004</v>
      </c>
      <c r="J5">
        <v>104.633</v>
      </c>
      <c r="K5">
        <v>22.49</v>
      </c>
      <c r="L5">
        <f t="shared" si="0"/>
        <v>535.39400000000001</v>
      </c>
      <c r="M5">
        <v>543.04</v>
      </c>
    </row>
    <row r="6" spans="1:23" x14ac:dyDescent="0.3">
      <c r="A6" s="2">
        <v>43006</v>
      </c>
      <c r="B6" s="3">
        <v>0.41348379629629628</v>
      </c>
      <c r="C6">
        <v>217</v>
      </c>
      <c r="D6">
        <v>70.88</v>
      </c>
      <c r="E6">
        <v>9.9450000000000003</v>
      </c>
      <c r="F6">
        <v>29.440999999999999</v>
      </c>
      <c r="G6">
        <v>3.294</v>
      </c>
      <c r="H6">
        <v>7.04</v>
      </c>
      <c r="I6">
        <v>8740</v>
      </c>
      <c r="J6">
        <v>100.85639999999999</v>
      </c>
      <c r="K6">
        <v>22.08</v>
      </c>
      <c r="L6">
        <f t="shared" si="0"/>
        <v>533.09499999999991</v>
      </c>
      <c r="M6">
        <v>543.04</v>
      </c>
    </row>
    <row r="7" spans="1:23" x14ac:dyDescent="0.3">
      <c r="A7" s="2">
        <v>43006</v>
      </c>
      <c r="B7" s="3">
        <v>0.41363425925925923</v>
      </c>
      <c r="C7">
        <v>230</v>
      </c>
      <c r="D7">
        <v>70.87</v>
      </c>
      <c r="E7">
        <v>9.9329999999999998</v>
      </c>
      <c r="F7">
        <v>29.434999999999999</v>
      </c>
      <c r="G7">
        <v>3.323</v>
      </c>
      <c r="H7">
        <v>7.03</v>
      </c>
      <c r="I7">
        <v>8639</v>
      </c>
      <c r="J7">
        <v>99.701300000000003</v>
      </c>
      <c r="K7">
        <v>22.07</v>
      </c>
      <c r="L7">
        <f t="shared" si="0"/>
        <v>533.10699999999997</v>
      </c>
      <c r="M7">
        <v>543.04</v>
      </c>
    </row>
    <row r="8" spans="1:23" x14ac:dyDescent="0.3">
      <c r="A8" s="2">
        <v>43006</v>
      </c>
      <c r="B8" s="3">
        <v>0.41401620370370368</v>
      </c>
      <c r="C8">
        <v>263</v>
      </c>
      <c r="D8">
        <v>70.400000000000006</v>
      </c>
      <c r="E8">
        <v>13.420999999999999</v>
      </c>
      <c r="F8">
        <v>29.434000000000001</v>
      </c>
      <c r="G8">
        <v>3.323</v>
      </c>
      <c r="H8">
        <v>7.07</v>
      </c>
      <c r="I8">
        <v>8283</v>
      </c>
      <c r="J8">
        <v>95.113600000000005</v>
      </c>
      <c r="K8">
        <v>21.59</v>
      </c>
      <c r="L8">
        <f t="shared" si="0"/>
        <v>529.61899999999991</v>
      </c>
      <c r="M8">
        <v>543.04</v>
      </c>
    </row>
    <row r="9" spans="1:23" x14ac:dyDescent="0.3">
      <c r="A9" s="2">
        <v>43006</v>
      </c>
      <c r="B9" s="3">
        <v>0.41439814814814818</v>
      </c>
      <c r="C9">
        <v>296</v>
      </c>
      <c r="D9">
        <v>69.86</v>
      </c>
      <c r="E9">
        <v>16.25</v>
      </c>
      <c r="F9">
        <v>29.428999999999998</v>
      </c>
      <c r="G9">
        <v>3.2639999999999998</v>
      </c>
      <c r="H9">
        <v>7.03</v>
      </c>
      <c r="I9">
        <v>7558</v>
      </c>
      <c r="J9">
        <v>86.294700000000006</v>
      </c>
      <c r="K9">
        <v>21.6</v>
      </c>
      <c r="L9">
        <f t="shared" si="0"/>
        <v>526.79</v>
      </c>
      <c r="M9">
        <v>543.04</v>
      </c>
    </row>
    <row r="10" spans="1:23" x14ac:dyDescent="0.3">
      <c r="A10" s="2">
        <v>43006</v>
      </c>
      <c r="B10" s="3">
        <v>0.41479166666666667</v>
      </c>
      <c r="C10">
        <v>330</v>
      </c>
      <c r="D10">
        <v>68.98</v>
      </c>
      <c r="E10">
        <v>19.062999999999999</v>
      </c>
      <c r="F10">
        <v>29.43</v>
      </c>
      <c r="G10">
        <v>3.323</v>
      </c>
      <c r="H10">
        <v>7.04</v>
      </c>
      <c r="I10">
        <v>7004</v>
      </c>
      <c r="J10">
        <v>79.2072</v>
      </c>
      <c r="K10">
        <v>21.1</v>
      </c>
      <c r="L10">
        <f t="shared" si="0"/>
        <v>523.97699999999998</v>
      </c>
      <c r="M10">
        <v>543.04</v>
      </c>
    </row>
    <row r="11" spans="1:23" x14ac:dyDescent="0.3">
      <c r="A11" s="2">
        <v>43006</v>
      </c>
      <c r="B11" s="3">
        <v>0.41509259259259257</v>
      </c>
      <c r="C11">
        <v>356</v>
      </c>
      <c r="D11">
        <v>68.27</v>
      </c>
      <c r="E11">
        <v>21.895</v>
      </c>
      <c r="F11">
        <v>29.433</v>
      </c>
      <c r="G11">
        <v>3.323</v>
      </c>
      <c r="H11">
        <v>7.02</v>
      </c>
      <c r="I11">
        <v>6679</v>
      </c>
      <c r="J11">
        <v>74.931399999999996</v>
      </c>
      <c r="K11">
        <v>21.02</v>
      </c>
      <c r="L11">
        <f t="shared" si="0"/>
        <v>521.14499999999998</v>
      </c>
      <c r="M11">
        <v>543.04</v>
      </c>
    </row>
    <row r="12" spans="1:23" x14ac:dyDescent="0.3">
      <c r="A12" s="2">
        <v>43006</v>
      </c>
      <c r="B12" s="3">
        <v>0.41548611111111106</v>
      </c>
      <c r="C12">
        <v>390</v>
      </c>
      <c r="D12">
        <v>67.95</v>
      </c>
      <c r="E12">
        <v>25.06</v>
      </c>
      <c r="F12">
        <v>29.428999999999998</v>
      </c>
      <c r="G12">
        <v>3.294</v>
      </c>
      <c r="H12">
        <v>7.03</v>
      </c>
      <c r="I12">
        <v>6524</v>
      </c>
      <c r="J12">
        <v>72.952500000000001</v>
      </c>
      <c r="K12">
        <v>21.29</v>
      </c>
      <c r="L12">
        <f t="shared" si="0"/>
        <v>517.98</v>
      </c>
      <c r="M12">
        <v>543.04</v>
      </c>
    </row>
    <row r="13" spans="1:23" x14ac:dyDescent="0.3">
      <c r="A13" s="2">
        <v>43006</v>
      </c>
      <c r="B13" s="3">
        <v>0.41594907407407411</v>
      </c>
      <c r="C13">
        <v>430</v>
      </c>
      <c r="D13">
        <v>67.45</v>
      </c>
      <c r="E13">
        <v>28.059000000000001</v>
      </c>
      <c r="F13">
        <v>29.433</v>
      </c>
      <c r="G13">
        <v>3.323</v>
      </c>
      <c r="H13">
        <v>6.99</v>
      </c>
      <c r="I13">
        <v>6648</v>
      </c>
      <c r="J13">
        <v>73.903899999999993</v>
      </c>
      <c r="K13">
        <v>21.68</v>
      </c>
      <c r="L13">
        <f t="shared" si="0"/>
        <v>514.98099999999999</v>
      </c>
      <c r="M13">
        <v>543.04</v>
      </c>
    </row>
    <row r="14" spans="1:23" x14ac:dyDescent="0.3">
      <c r="A14" s="2">
        <v>43006</v>
      </c>
      <c r="B14" s="3">
        <v>0.41695601851851855</v>
      </c>
      <c r="C14">
        <v>517</v>
      </c>
      <c r="D14">
        <v>67.09</v>
      </c>
      <c r="E14">
        <v>31.783999999999999</v>
      </c>
      <c r="F14">
        <v>29.439</v>
      </c>
      <c r="G14">
        <v>3.323</v>
      </c>
      <c r="H14">
        <v>7.01</v>
      </c>
      <c r="I14">
        <v>6870</v>
      </c>
      <c r="J14">
        <v>76.058999999999997</v>
      </c>
      <c r="K14">
        <v>21.97</v>
      </c>
      <c r="L14">
        <f t="shared" si="0"/>
        <v>511.25599999999997</v>
      </c>
      <c r="M14">
        <v>543.04</v>
      </c>
    </row>
    <row r="15" spans="1:23" x14ac:dyDescent="0.3">
      <c r="A15" s="2">
        <v>43006</v>
      </c>
      <c r="B15" s="3">
        <v>0.41741898148148149</v>
      </c>
      <c r="C15">
        <v>557</v>
      </c>
      <c r="D15">
        <v>66.86</v>
      </c>
      <c r="E15">
        <v>34.676000000000002</v>
      </c>
      <c r="F15">
        <v>29.443000000000001</v>
      </c>
      <c r="G15">
        <v>3.323</v>
      </c>
      <c r="H15">
        <v>6.98</v>
      </c>
      <c r="I15">
        <v>7015</v>
      </c>
      <c r="J15">
        <v>77.454099999999997</v>
      </c>
      <c r="K15">
        <v>22.45</v>
      </c>
      <c r="L15">
        <f t="shared" si="0"/>
        <v>508.36399999999998</v>
      </c>
      <c r="M15">
        <v>543.04</v>
      </c>
    </row>
    <row r="16" spans="1:23" x14ac:dyDescent="0.3">
      <c r="A16" s="2">
        <v>43006</v>
      </c>
      <c r="B16" s="3">
        <v>0.41819444444444448</v>
      </c>
      <c r="C16">
        <v>624</v>
      </c>
      <c r="D16">
        <v>65.849999999999994</v>
      </c>
      <c r="E16">
        <v>47.194000000000003</v>
      </c>
      <c r="F16">
        <v>29.457000000000001</v>
      </c>
      <c r="G16">
        <v>3.294</v>
      </c>
      <c r="H16">
        <v>6.95</v>
      </c>
      <c r="I16">
        <v>7372</v>
      </c>
      <c r="J16">
        <v>80.437200000000004</v>
      </c>
      <c r="K16">
        <v>24.63</v>
      </c>
      <c r="L16">
        <f t="shared" si="0"/>
        <v>495.84599999999995</v>
      </c>
      <c r="M16">
        <v>543.04</v>
      </c>
    </row>
    <row r="17" spans="1:13" x14ac:dyDescent="0.3">
      <c r="A17" s="2">
        <v>43006</v>
      </c>
      <c r="B17" s="3">
        <v>0.41880787037037037</v>
      </c>
      <c r="C17">
        <v>677</v>
      </c>
      <c r="D17">
        <v>65.2</v>
      </c>
      <c r="E17">
        <v>57.206000000000003</v>
      </c>
      <c r="F17">
        <v>29.468</v>
      </c>
      <c r="G17">
        <v>3.294</v>
      </c>
      <c r="H17">
        <v>6.97</v>
      </c>
      <c r="I17">
        <v>7761</v>
      </c>
      <c r="J17">
        <v>84.036199999999994</v>
      </c>
      <c r="K17">
        <v>25.71</v>
      </c>
      <c r="L17">
        <f t="shared" si="0"/>
        <v>485.83399999999995</v>
      </c>
      <c r="M17">
        <v>543.04</v>
      </c>
    </row>
    <row r="18" spans="1:13" x14ac:dyDescent="0.3">
      <c r="A18" s="2">
        <v>43006</v>
      </c>
      <c r="B18" s="3">
        <v>0.41958333333333336</v>
      </c>
      <c r="C18">
        <v>744</v>
      </c>
      <c r="D18">
        <v>65.209999999999994</v>
      </c>
      <c r="E18">
        <v>56.936</v>
      </c>
      <c r="F18">
        <v>29.466000000000001</v>
      </c>
      <c r="G18">
        <v>3.323</v>
      </c>
      <c r="H18">
        <v>6.93</v>
      </c>
      <c r="I18">
        <v>7837</v>
      </c>
      <c r="J18">
        <v>84.8673</v>
      </c>
      <c r="K18">
        <v>25.64</v>
      </c>
      <c r="L18">
        <f t="shared" si="0"/>
        <v>486.10399999999998</v>
      </c>
      <c r="M18">
        <v>543.04</v>
      </c>
    </row>
    <row r="19" spans="1:13" x14ac:dyDescent="0.3">
      <c r="A19" s="2">
        <v>43006</v>
      </c>
      <c r="B19" s="3">
        <v>0.42004629629629631</v>
      </c>
      <c r="C19">
        <v>784</v>
      </c>
      <c r="D19">
        <v>64.75</v>
      </c>
      <c r="E19">
        <v>67.099000000000004</v>
      </c>
      <c r="F19">
        <v>29.478999999999999</v>
      </c>
      <c r="G19">
        <v>3.294</v>
      </c>
      <c r="H19">
        <v>6.96</v>
      </c>
      <c r="I19">
        <v>7746</v>
      </c>
      <c r="J19">
        <v>83.405900000000003</v>
      </c>
      <c r="K19">
        <v>26.35</v>
      </c>
      <c r="L19">
        <f t="shared" si="0"/>
        <v>475.94099999999997</v>
      </c>
      <c r="M19">
        <v>543.04</v>
      </c>
    </row>
    <row r="20" spans="1:13" x14ac:dyDescent="0.3">
      <c r="A20" s="2">
        <v>43006</v>
      </c>
      <c r="B20" s="3">
        <v>0.42090277777777779</v>
      </c>
      <c r="C20">
        <v>858</v>
      </c>
      <c r="D20">
        <v>64.44</v>
      </c>
      <c r="E20">
        <v>77.102999999999994</v>
      </c>
      <c r="F20">
        <v>29.491</v>
      </c>
      <c r="G20">
        <v>3.323</v>
      </c>
      <c r="H20">
        <v>6.96</v>
      </c>
      <c r="I20">
        <v>7492</v>
      </c>
      <c r="J20">
        <v>80.354299999999995</v>
      </c>
      <c r="K20">
        <v>26.26</v>
      </c>
      <c r="L20">
        <f t="shared" si="0"/>
        <v>465.93699999999995</v>
      </c>
      <c r="M20">
        <v>543.04</v>
      </c>
    </row>
    <row r="21" spans="1:13" x14ac:dyDescent="0.3">
      <c r="A21" s="2">
        <v>43006</v>
      </c>
      <c r="B21" s="3">
        <v>0.42129629629629628</v>
      </c>
      <c r="C21">
        <v>892</v>
      </c>
      <c r="D21">
        <v>63.99</v>
      </c>
      <c r="E21">
        <v>87.102000000000004</v>
      </c>
      <c r="F21">
        <v>29.503</v>
      </c>
      <c r="G21">
        <v>3.323</v>
      </c>
      <c r="H21">
        <v>6.96</v>
      </c>
      <c r="I21">
        <v>7133</v>
      </c>
      <c r="J21">
        <v>76.082899999999995</v>
      </c>
      <c r="K21">
        <v>25.8</v>
      </c>
      <c r="L21">
        <f t="shared" si="0"/>
        <v>455.93799999999999</v>
      </c>
      <c r="M21">
        <v>543.04</v>
      </c>
    </row>
    <row r="22" spans="1:13" x14ac:dyDescent="0.3">
      <c r="A22" s="2">
        <v>43006</v>
      </c>
      <c r="B22" s="3">
        <v>0.42184027777777783</v>
      </c>
      <c r="C22">
        <v>939</v>
      </c>
      <c r="D22">
        <v>62.58</v>
      </c>
      <c r="E22">
        <v>97.388999999999996</v>
      </c>
      <c r="F22">
        <v>29.513999999999999</v>
      </c>
      <c r="G22">
        <v>3.323</v>
      </c>
      <c r="H22">
        <v>6.97</v>
      </c>
      <c r="I22">
        <v>5154</v>
      </c>
      <c r="J22">
        <v>54.068600000000004</v>
      </c>
      <c r="K22">
        <v>20.78</v>
      </c>
      <c r="L22">
        <f t="shared" si="0"/>
        <v>445.65099999999995</v>
      </c>
      <c r="M22">
        <v>543.04</v>
      </c>
    </row>
    <row r="23" spans="1:13" x14ac:dyDescent="0.3">
      <c r="A23" s="2">
        <v>43006</v>
      </c>
      <c r="B23" s="3">
        <v>0.42261574074074071</v>
      </c>
      <c r="C23">
        <v>1006</v>
      </c>
      <c r="D23">
        <v>61.16</v>
      </c>
      <c r="E23">
        <v>107.408</v>
      </c>
      <c r="F23">
        <v>29.516999999999999</v>
      </c>
      <c r="G23">
        <v>3.323</v>
      </c>
      <c r="H23">
        <v>6.94</v>
      </c>
      <c r="I23">
        <v>3901</v>
      </c>
      <c r="J23">
        <v>40.242800000000003</v>
      </c>
      <c r="K23">
        <v>17.649999999999999</v>
      </c>
      <c r="L23">
        <f t="shared" si="0"/>
        <v>435.63199999999995</v>
      </c>
      <c r="M23">
        <v>543.04</v>
      </c>
    </row>
    <row r="24" spans="1:13" x14ac:dyDescent="0.3">
      <c r="A24" s="2">
        <v>43006</v>
      </c>
      <c r="B24" s="3">
        <v>0.42315972222222226</v>
      </c>
      <c r="C24">
        <v>1053</v>
      </c>
      <c r="D24">
        <v>59.84</v>
      </c>
      <c r="E24">
        <v>117.15900000000001</v>
      </c>
      <c r="F24">
        <v>29.523</v>
      </c>
      <c r="G24">
        <v>3.323</v>
      </c>
      <c r="H24">
        <v>6.89</v>
      </c>
      <c r="I24">
        <v>2953</v>
      </c>
      <c r="J24">
        <v>29.991299999999999</v>
      </c>
      <c r="K24">
        <v>18.059999999999999</v>
      </c>
      <c r="L24">
        <f t="shared" si="0"/>
        <v>425.88099999999997</v>
      </c>
      <c r="M24">
        <v>543.04</v>
      </c>
    </row>
    <row r="25" spans="1:13" x14ac:dyDescent="0.3">
      <c r="A25" s="2">
        <v>43006</v>
      </c>
      <c r="B25" s="3">
        <v>0.42331018518518521</v>
      </c>
      <c r="C25">
        <v>1066</v>
      </c>
      <c r="D25">
        <v>59.84</v>
      </c>
      <c r="E25">
        <v>117.282</v>
      </c>
      <c r="F25">
        <v>29.524999999999999</v>
      </c>
      <c r="G25">
        <v>3.294</v>
      </c>
      <c r="H25">
        <v>6.87</v>
      </c>
      <c r="I25">
        <v>2849</v>
      </c>
      <c r="J25">
        <v>28.923300000000001</v>
      </c>
      <c r="K25">
        <v>18.05</v>
      </c>
      <c r="L25">
        <f t="shared" si="0"/>
        <v>425.75799999999998</v>
      </c>
      <c r="M25">
        <v>543.04</v>
      </c>
    </row>
    <row r="26" spans="1:13" x14ac:dyDescent="0.3">
      <c r="A26" s="2">
        <v>43006</v>
      </c>
      <c r="B26" s="3">
        <v>0.42416666666666664</v>
      </c>
      <c r="C26">
        <v>1140</v>
      </c>
      <c r="D26">
        <v>58.92</v>
      </c>
      <c r="E26">
        <v>127.1</v>
      </c>
      <c r="F26">
        <v>29.536999999999999</v>
      </c>
      <c r="G26">
        <v>3.2639999999999998</v>
      </c>
      <c r="H26">
        <v>6.84</v>
      </c>
      <c r="I26">
        <v>2396</v>
      </c>
      <c r="J26">
        <v>24.052900000000001</v>
      </c>
      <c r="K26">
        <v>17.89</v>
      </c>
      <c r="L26">
        <f t="shared" si="0"/>
        <v>415.93999999999994</v>
      </c>
      <c r="M26">
        <v>543.04</v>
      </c>
    </row>
    <row r="27" spans="1:13" x14ac:dyDescent="0.3">
      <c r="A27" s="2">
        <v>43006</v>
      </c>
      <c r="B27" s="3">
        <v>0.42454861111111114</v>
      </c>
      <c r="C27">
        <v>1173</v>
      </c>
      <c r="D27">
        <v>58.36</v>
      </c>
      <c r="E27">
        <v>137.12299999999999</v>
      </c>
      <c r="F27">
        <v>29.545000000000002</v>
      </c>
      <c r="G27">
        <v>3.294</v>
      </c>
      <c r="H27">
        <v>6.81</v>
      </c>
      <c r="I27">
        <v>2409</v>
      </c>
      <c r="J27">
        <v>24.0106</v>
      </c>
      <c r="K27">
        <v>17.5</v>
      </c>
      <c r="L27">
        <f t="shared" si="0"/>
        <v>405.91699999999997</v>
      </c>
      <c r="M27">
        <v>543.04</v>
      </c>
    </row>
    <row r="28" spans="1:13" x14ac:dyDescent="0.3">
      <c r="A28" s="2">
        <v>43006</v>
      </c>
      <c r="B28" s="3">
        <v>0.42532407407407408</v>
      </c>
      <c r="C28">
        <v>1240</v>
      </c>
      <c r="D28">
        <v>58</v>
      </c>
      <c r="E28">
        <v>147.125</v>
      </c>
      <c r="F28">
        <v>29.558</v>
      </c>
      <c r="G28">
        <v>3.294</v>
      </c>
      <c r="H28">
        <v>6.77</v>
      </c>
      <c r="I28">
        <v>2572</v>
      </c>
      <c r="J28">
        <v>25.52</v>
      </c>
      <c r="K28">
        <v>17.55</v>
      </c>
      <c r="L28">
        <f t="shared" si="0"/>
        <v>395.91499999999996</v>
      </c>
      <c r="M28">
        <v>543.04</v>
      </c>
    </row>
    <row r="29" spans="1:13" x14ac:dyDescent="0.3">
      <c r="A29" s="2">
        <v>43006</v>
      </c>
      <c r="B29" s="3">
        <v>0.42586805555555557</v>
      </c>
      <c r="C29">
        <v>1287</v>
      </c>
      <c r="D29">
        <v>57.56</v>
      </c>
      <c r="E29">
        <v>157.16499999999999</v>
      </c>
      <c r="F29">
        <v>29.568999999999999</v>
      </c>
      <c r="G29">
        <v>3.294</v>
      </c>
      <c r="H29">
        <v>6.73</v>
      </c>
      <c r="I29">
        <v>2562</v>
      </c>
      <c r="J29">
        <v>25.275500000000001</v>
      </c>
      <c r="K29">
        <v>17.87</v>
      </c>
      <c r="L29">
        <f t="shared" si="0"/>
        <v>385.875</v>
      </c>
      <c r="M29">
        <v>543.04</v>
      </c>
    </row>
    <row r="30" spans="1:13" x14ac:dyDescent="0.3">
      <c r="A30" s="2">
        <v>43006</v>
      </c>
      <c r="B30" s="3">
        <v>0.42601851851851852</v>
      </c>
      <c r="C30">
        <v>1300</v>
      </c>
      <c r="D30">
        <v>57.56</v>
      </c>
      <c r="E30">
        <v>157.23500000000001</v>
      </c>
      <c r="F30">
        <v>29.571000000000002</v>
      </c>
      <c r="G30">
        <v>3.294</v>
      </c>
      <c r="H30">
        <v>6.73</v>
      </c>
      <c r="I30">
        <v>2541</v>
      </c>
      <c r="J30">
        <v>25.0579</v>
      </c>
      <c r="K30">
        <v>17.850000000000001</v>
      </c>
      <c r="L30">
        <f t="shared" si="0"/>
        <v>385.80499999999995</v>
      </c>
      <c r="M30">
        <v>543.04</v>
      </c>
    </row>
    <row r="31" spans="1:13" x14ac:dyDescent="0.3">
      <c r="A31" s="2">
        <v>43006</v>
      </c>
      <c r="B31" s="3">
        <v>0.42664351851851851</v>
      </c>
      <c r="C31">
        <v>1354</v>
      </c>
      <c r="D31">
        <v>57.07</v>
      </c>
      <c r="E31">
        <v>166.965</v>
      </c>
      <c r="F31">
        <v>29.582999999999998</v>
      </c>
      <c r="G31">
        <v>3.294</v>
      </c>
      <c r="H31">
        <v>6.7</v>
      </c>
      <c r="I31">
        <v>2121</v>
      </c>
      <c r="J31">
        <v>20.785799999999998</v>
      </c>
      <c r="K31">
        <v>18.940000000000001</v>
      </c>
      <c r="L31">
        <f t="shared" si="0"/>
        <v>376.07499999999993</v>
      </c>
      <c r="M31">
        <v>543.04</v>
      </c>
    </row>
    <row r="32" spans="1:13" x14ac:dyDescent="0.3">
      <c r="A32" s="2">
        <v>43006</v>
      </c>
      <c r="B32" s="3">
        <v>0.42679398148148145</v>
      </c>
      <c r="C32">
        <v>1367</v>
      </c>
      <c r="D32">
        <v>57.1</v>
      </c>
      <c r="E32">
        <v>167.11600000000001</v>
      </c>
      <c r="F32">
        <v>29.585000000000001</v>
      </c>
      <c r="G32">
        <v>3.2639999999999998</v>
      </c>
      <c r="H32">
        <v>6.68</v>
      </c>
      <c r="I32">
        <v>2071</v>
      </c>
      <c r="J32">
        <v>20.305</v>
      </c>
      <c r="K32">
        <v>18.87</v>
      </c>
      <c r="L32">
        <f t="shared" si="0"/>
        <v>375.92399999999998</v>
      </c>
      <c r="M32">
        <v>543.04</v>
      </c>
    </row>
    <row r="33" spans="1:13" x14ac:dyDescent="0.3">
      <c r="A33" s="2">
        <v>43006</v>
      </c>
      <c r="B33" s="3">
        <v>0.42758101851851849</v>
      </c>
      <c r="C33">
        <v>1435</v>
      </c>
      <c r="D33">
        <v>56.85</v>
      </c>
      <c r="E33">
        <v>176.74199999999999</v>
      </c>
      <c r="F33">
        <v>29.594000000000001</v>
      </c>
      <c r="G33">
        <v>3.294</v>
      </c>
      <c r="H33">
        <v>6.56</v>
      </c>
      <c r="I33">
        <v>310</v>
      </c>
      <c r="J33">
        <v>3.0268000000000002</v>
      </c>
      <c r="K33">
        <v>20.14</v>
      </c>
      <c r="L33">
        <f t="shared" si="0"/>
        <v>366.298</v>
      </c>
      <c r="M33">
        <v>543.04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C116-CFA9-43E5-9196-BA699D201847}">
  <sheetPr codeName="Sheet111"/>
  <dimension ref="A1:W26"/>
  <sheetViews>
    <sheetView zoomScale="70" zoomScaleNormal="70"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43039</v>
      </c>
      <c r="B2" s="3">
        <v>0.54418981481481488</v>
      </c>
      <c r="C2">
        <v>34</v>
      </c>
      <c r="D2">
        <v>65.400000000000006</v>
      </c>
      <c r="E2">
        <v>3.0590000000000002</v>
      </c>
      <c r="F2">
        <v>29.401</v>
      </c>
      <c r="G2">
        <v>3.0579999999999998</v>
      </c>
      <c r="H2">
        <v>6.69</v>
      </c>
      <c r="I2">
        <v>9850</v>
      </c>
      <c r="J2">
        <v>107.1384</v>
      </c>
      <c r="K2">
        <v>23.37</v>
      </c>
      <c r="L2">
        <f>529.78-E2</f>
        <v>526.721</v>
      </c>
      <c r="M2">
        <v>529.78</v>
      </c>
      <c r="N2">
        <v>313.8</v>
      </c>
      <c r="O2">
        <v>-0.4</v>
      </c>
      <c r="P2">
        <v>1892</v>
      </c>
      <c r="Q2">
        <v>383</v>
      </c>
      <c r="R2">
        <v>1348</v>
      </c>
      <c r="S2">
        <v>0</v>
      </c>
      <c r="T2">
        <v>375</v>
      </c>
      <c r="U2">
        <v>8</v>
      </c>
      <c r="V2">
        <v>7.0000000000000007E-2</v>
      </c>
      <c r="W2">
        <v>0</v>
      </c>
    </row>
    <row r="3" spans="1:23" x14ac:dyDescent="0.3">
      <c r="A3" s="2">
        <v>43039</v>
      </c>
      <c r="B3" s="3">
        <v>0.5451273148148148</v>
      </c>
      <c r="C3">
        <v>115</v>
      </c>
      <c r="D3">
        <v>65.319999999999993</v>
      </c>
      <c r="E3">
        <v>5.9409999999999998</v>
      </c>
      <c r="F3">
        <v>29.408999999999999</v>
      </c>
      <c r="G3">
        <v>3.0289999999999999</v>
      </c>
      <c r="H3">
        <v>6.74</v>
      </c>
      <c r="I3">
        <v>9488</v>
      </c>
      <c r="J3">
        <v>103.0792</v>
      </c>
      <c r="K3">
        <v>23.32</v>
      </c>
      <c r="L3">
        <f t="shared" ref="L3:L26" si="0">529.78-E3</f>
        <v>523.83899999999994</v>
      </c>
      <c r="M3">
        <v>529.78</v>
      </c>
    </row>
    <row r="4" spans="1:23" x14ac:dyDescent="0.3">
      <c r="A4" s="2">
        <v>43039</v>
      </c>
      <c r="B4" s="3">
        <v>0.5455902777777778</v>
      </c>
      <c r="C4">
        <v>155</v>
      </c>
      <c r="D4">
        <v>65.27</v>
      </c>
      <c r="E4">
        <v>9.0060000000000002</v>
      </c>
      <c r="F4">
        <v>29.416</v>
      </c>
      <c r="G4">
        <v>3.0289999999999999</v>
      </c>
      <c r="H4">
        <v>6.73</v>
      </c>
      <c r="I4">
        <v>9329</v>
      </c>
      <c r="J4">
        <v>101.27500000000001</v>
      </c>
      <c r="K4">
        <v>23.33</v>
      </c>
      <c r="L4">
        <f t="shared" si="0"/>
        <v>520.774</v>
      </c>
      <c r="M4">
        <v>529.78</v>
      </c>
    </row>
    <row r="5" spans="1:23" x14ac:dyDescent="0.3">
      <c r="A5" s="2">
        <v>43039</v>
      </c>
      <c r="B5" s="3">
        <v>0.54590277777777774</v>
      </c>
      <c r="C5">
        <v>182</v>
      </c>
      <c r="D5">
        <v>65.22</v>
      </c>
      <c r="E5">
        <v>12.090999999999999</v>
      </c>
      <c r="F5">
        <v>29.420999999999999</v>
      </c>
      <c r="G5">
        <v>3.0579999999999998</v>
      </c>
      <c r="H5">
        <v>6.76</v>
      </c>
      <c r="I5">
        <v>9262</v>
      </c>
      <c r="J5">
        <v>100.4683</v>
      </c>
      <c r="K5">
        <v>23.32</v>
      </c>
      <c r="L5">
        <f t="shared" si="0"/>
        <v>517.68899999999996</v>
      </c>
      <c r="M5">
        <v>529.78</v>
      </c>
    </row>
    <row r="6" spans="1:23" x14ac:dyDescent="0.3">
      <c r="A6" s="2">
        <v>43039</v>
      </c>
      <c r="B6" s="3">
        <v>0.54643518518518519</v>
      </c>
      <c r="C6">
        <v>228</v>
      </c>
      <c r="D6">
        <v>65.19</v>
      </c>
      <c r="E6">
        <v>15.093999999999999</v>
      </c>
      <c r="F6">
        <v>29.422999999999998</v>
      </c>
      <c r="G6">
        <v>3.0289999999999999</v>
      </c>
      <c r="H6">
        <v>6.76</v>
      </c>
      <c r="I6">
        <v>9220</v>
      </c>
      <c r="J6">
        <v>99.973600000000005</v>
      </c>
      <c r="K6">
        <v>23.25</v>
      </c>
      <c r="L6">
        <f t="shared" si="0"/>
        <v>514.68599999999992</v>
      </c>
      <c r="M6">
        <v>529.78</v>
      </c>
    </row>
    <row r="7" spans="1:23" x14ac:dyDescent="0.3">
      <c r="A7" s="2">
        <v>43039</v>
      </c>
      <c r="B7" s="3">
        <v>0.54659722222222229</v>
      </c>
      <c r="C7">
        <v>242</v>
      </c>
      <c r="D7">
        <v>65.19</v>
      </c>
      <c r="E7">
        <v>15.11</v>
      </c>
      <c r="F7">
        <v>29.422999999999998</v>
      </c>
      <c r="G7">
        <v>3.0579999999999998</v>
      </c>
      <c r="H7">
        <v>6.77</v>
      </c>
      <c r="I7">
        <v>9220</v>
      </c>
      <c r="J7">
        <v>99.971500000000006</v>
      </c>
      <c r="K7">
        <v>23.25</v>
      </c>
      <c r="L7">
        <f t="shared" si="0"/>
        <v>514.66999999999996</v>
      </c>
      <c r="M7">
        <v>529.78</v>
      </c>
    </row>
    <row r="8" spans="1:23" x14ac:dyDescent="0.3">
      <c r="A8" s="2">
        <v>43039</v>
      </c>
      <c r="B8" s="3">
        <v>0.54706018518518518</v>
      </c>
      <c r="C8">
        <v>282</v>
      </c>
      <c r="D8">
        <v>65.17</v>
      </c>
      <c r="E8">
        <v>17.98</v>
      </c>
      <c r="F8">
        <v>29.420999999999999</v>
      </c>
      <c r="G8">
        <v>3.0579999999999998</v>
      </c>
      <c r="H8">
        <v>6.79</v>
      </c>
      <c r="I8">
        <v>9166</v>
      </c>
      <c r="J8">
        <v>99.367199999999997</v>
      </c>
      <c r="K8">
        <v>23.25</v>
      </c>
      <c r="L8">
        <f t="shared" si="0"/>
        <v>511.79999999999995</v>
      </c>
      <c r="M8">
        <v>529.78</v>
      </c>
    </row>
    <row r="9" spans="1:23" x14ac:dyDescent="0.3">
      <c r="A9" s="2">
        <v>43039</v>
      </c>
      <c r="B9" s="3">
        <v>0.54745370370370372</v>
      </c>
      <c r="C9">
        <v>316</v>
      </c>
      <c r="D9">
        <v>65.150000000000006</v>
      </c>
      <c r="E9">
        <v>21.015999999999998</v>
      </c>
      <c r="F9">
        <v>29.422000000000001</v>
      </c>
      <c r="G9">
        <v>3.0579999999999998</v>
      </c>
      <c r="H9">
        <v>6.81</v>
      </c>
      <c r="I9">
        <v>9144</v>
      </c>
      <c r="J9">
        <v>99.105900000000005</v>
      </c>
      <c r="K9">
        <v>23.22</v>
      </c>
      <c r="L9">
        <f t="shared" si="0"/>
        <v>508.76399999999995</v>
      </c>
      <c r="M9">
        <v>529.78</v>
      </c>
    </row>
    <row r="10" spans="1:23" x14ac:dyDescent="0.3">
      <c r="A10" s="2">
        <v>43039</v>
      </c>
      <c r="B10" s="3">
        <v>0.54791666666666672</v>
      </c>
      <c r="C10">
        <v>356</v>
      </c>
      <c r="D10">
        <v>65.13</v>
      </c>
      <c r="E10">
        <v>23.969000000000001</v>
      </c>
      <c r="F10">
        <v>29.423999999999999</v>
      </c>
      <c r="G10">
        <v>3.0579999999999998</v>
      </c>
      <c r="H10">
        <v>6.83</v>
      </c>
      <c r="I10">
        <v>9089</v>
      </c>
      <c r="J10">
        <v>98.4773</v>
      </c>
      <c r="K10">
        <v>23.26</v>
      </c>
      <c r="L10">
        <f t="shared" si="0"/>
        <v>505.81099999999998</v>
      </c>
      <c r="M10">
        <v>529.78</v>
      </c>
    </row>
    <row r="11" spans="1:23" x14ac:dyDescent="0.3">
      <c r="A11" s="2">
        <v>43039</v>
      </c>
      <c r="B11" s="3">
        <v>0.54829861111111111</v>
      </c>
      <c r="C11">
        <v>389</v>
      </c>
      <c r="D11">
        <v>65.11</v>
      </c>
      <c r="E11">
        <v>27.021000000000001</v>
      </c>
      <c r="F11">
        <v>29.431999999999999</v>
      </c>
      <c r="G11">
        <v>3.0289999999999999</v>
      </c>
      <c r="H11">
        <v>6.84</v>
      </c>
      <c r="I11">
        <v>8984</v>
      </c>
      <c r="J11">
        <v>97.2958</v>
      </c>
      <c r="K11">
        <v>23.39</v>
      </c>
      <c r="L11">
        <f t="shared" si="0"/>
        <v>502.75899999999996</v>
      </c>
      <c r="M11">
        <v>529.78</v>
      </c>
    </row>
    <row r="12" spans="1:23" x14ac:dyDescent="0.3">
      <c r="A12" s="2">
        <v>43039</v>
      </c>
      <c r="B12" s="3">
        <v>0.54883101851851845</v>
      </c>
      <c r="C12">
        <v>435</v>
      </c>
      <c r="D12">
        <v>65.09</v>
      </c>
      <c r="E12">
        <v>30.073</v>
      </c>
      <c r="F12">
        <v>29.436</v>
      </c>
      <c r="G12">
        <v>3.0289999999999999</v>
      </c>
      <c r="H12">
        <v>6.82</v>
      </c>
      <c r="I12">
        <v>8833</v>
      </c>
      <c r="J12">
        <v>95.629000000000005</v>
      </c>
      <c r="K12">
        <v>23.48</v>
      </c>
      <c r="L12">
        <f t="shared" si="0"/>
        <v>499.70699999999999</v>
      </c>
      <c r="M12">
        <v>529.78</v>
      </c>
    </row>
    <row r="13" spans="1:23" x14ac:dyDescent="0.3">
      <c r="A13" s="2">
        <v>43039</v>
      </c>
      <c r="B13" s="3">
        <v>0.54906250000000001</v>
      </c>
      <c r="C13">
        <v>455</v>
      </c>
      <c r="D13">
        <v>65.06</v>
      </c>
      <c r="E13">
        <v>32.959000000000003</v>
      </c>
      <c r="F13">
        <v>29.44</v>
      </c>
      <c r="G13">
        <v>3.0579999999999998</v>
      </c>
      <c r="H13">
        <v>6.84</v>
      </c>
      <c r="I13">
        <v>8775</v>
      </c>
      <c r="J13">
        <v>94.958100000000002</v>
      </c>
      <c r="K13">
        <v>23.82</v>
      </c>
      <c r="L13">
        <f t="shared" si="0"/>
        <v>496.82099999999997</v>
      </c>
      <c r="M13">
        <v>529.78</v>
      </c>
    </row>
    <row r="14" spans="1:23" x14ac:dyDescent="0.3">
      <c r="A14" s="2">
        <v>43039</v>
      </c>
      <c r="B14" s="3">
        <v>0.54937500000000006</v>
      </c>
      <c r="C14">
        <v>482</v>
      </c>
      <c r="D14">
        <v>65</v>
      </c>
      <c r="E14">
        <v>35.945999999999998</v>
      </c>
      <c r="F14">
        <v>29.44</v>
      </c>
      <c r="G14">
        <v>3.0579999999999998</v>
      </c>
      <c r="H14">
        <v>6.85</v>
      </c>
      <c r="I14">
        <v>8558</v>
      </c>
      <c r="J14">
        <v>92.536000000000001</v>
      </c>
      <c r="K14">
        <v>24.25</v>
      </c>
      <c r="L14">
        <f t="shared" si="0"/>
        <v>493.83399999999995</v>
      </c>
      <c r="M14">
        <v>529.78</v>
      </c>
    </row>
    <row r="15" spans="1:23" x14ac:dyDescent="0.3">
      <c r="A15" s="2">
        <v>43039</v>
      </c>
      <c r="B15" s="3">
        <v>0.5496875</v>
      </c>
      <c r="C15">
        <v>509</v>
      </c>
      <c r="D15">
        <v>64.98</v>
      </c>
      <c r="E15">
        <v>39.08</v>
      </c>
      <c r="F15">
        <v>29.442</v>
      </c>
      <c r="G15">
        <v>3.0289999999999999</v>
      </c>
      <c r="H15">
        <v>6.85</v>
      </c>
      <c r="I15">
        <v>8360</v>
      </c>
      <c r="J15">
        <v>90.366600000000005</v>
      </c>
      <c r="K15">
        <v>24.28</v>
      </c>
      <c r="L15">
        <f t="shared" si="0"/>
        <v>490.7</v>
      </c>
      <c r="M15">
        <v>529.78</v>
      </c>
    </row>
    <row r="16" spans="1:23" x14ac:dyDescent="0.3">
      <c r="A16" s="2">
        <v>43039</v>
      </c>
      <c r="B16" s="3">
        <v>0.55023148148148149</v>
      </c>
      <c r="C16">
        <v>556</v>
      </c>
      <c r="D16">
        <v>64.94</v>
      </c>
      <c r="E16">
        <v>42.018000000000001</v>
      </c>
      <c r="F16">
        <v>29.44</v>
      </c>
      <c r="G16">
        <v>3.0579999999999998</v>
      </c>
      <c r="H16">
        <v>6.85</v>
      </c>
      <c r="I16">
        <v>8031</v>
      </c>
      <c r="J16">
        <v>86.775800000000004</v>
      </c>
      <c r="K16">
        <v>24.58</v>
      </c>
      <c r="L16">
        <f t="shared" si="0"/>
        <v>487.76199999999994</v>
      </c>
      <c r="M16">
        <v>529.78</v>
      </c>
    </row>
    <row r="17" spans="1:13" x14ac:dyDescent="0.3">
      <c r="A17" s="2">
        <v>43039</v>
      </c>
      <c r="B17" s="3">
        <v>0.55069444444444449</v>
      </c>
      <c r="C17">
        <v>596</v>
      </c>
      <c r="D17">
        <v>64.900000000000006</v>
      </c>
      <c r="E17">
        <v>45.960999999999999</v>
      </c>
      <c r="F17">
        <v>29.443000000000001</v>
      </c>
      <c r="G17">
        <v>3.0579999999999998</v>
      </c>
      <c r="H17">
        <v>6.85</v>
      </c>
      <c r="I17">
        <v>7831</v>
      </c>
      <c r="J17">
        <v>84.578100000000006</v>
      </c>
      <c r="K17">
        <v>24.9</v>
      </c>
      <c r="L17">
        <f t="shared" si="0"/>
        <v>483.81899999999996</v>
      </c>
      <c r="M17">
        <v>529.78</v>
      </c>
    </row>
    <row r="18" spans="1:13" x14ac:dyDescent="0.3">
      <c r="A18" s="2">
        <v>43039</v>
      </c>
      <c r="B18" s="3">
        <v>0.55131944444444447</v>
      </c>
      <c r="C18">
        <v>650</v>
      </c>
      <c r="D18">
        <v>64.760000000000005</v>
      </c>
      <c r="E18">
        <v>48.933</v>
      </c>
      <c r="F18">
        <v>29.443999999999999</v>
      </c>
      <c r="G18">
        <v>3.0289999999999999</v>
      </c>
      <c r="H18">
        <v>6.85</v>
      </c>
      <c r="I18">
        <v>7098</v>
      </c>
      <c r="J18">
        <v>76.533299999999997</v>
      </c>
      <c r="K18">
        <v>25.51</v>
      </c>
      <c r="L18">
        <f t="shared" si="0"/>
        <v>480.84699999999998</v>
      </c>
      <c r="M18">
        <v>529.78</v>
      </c>
    </row>
    <row r="19" spans="1:13" x14ac:dyDescent="0.3">
      <c r="A19" s="2">
        <v>43039</v>
      </c>
      <c r="B19" s="3">
        <v>0.55171296296296302</v>
      </c>
      <c r="C19">
        <v>684</v>
      </c>
      <c r="D19">
        <v>64.150000000000006</v>
      </c>
      <c r="E19">
        <v>58.981999999999999</v>
      </c>
      <c r="F19">
        <v>29.462</v>
      </c>
      <c r="G19">
        <v>3.0579999999999998</v>
      </c>
      <c r="H19">
        <v>6.83</v>
      </c>
      <c r="I19">
        <v>6348</v>
      </c>
      <c r="J19">
        <v>67.933099999999996</v>
      </c>
      <c r="K19">
        <v>28.15</v>
      </c>
      <c r="L19">
        <f t="shared" si="0"/>
        <v>470.798</v>
      </c>
      <c r="M19">
        <v>529.78</v>
      </c>
    </row>
    <row r="20" spans="1:13" x14ac:dyDescent="0.3">
      <c r="A20" s="2">
        <v>43039</v>
      </c>
      <c r="B20" s="3">
        <v>0.55218749999999994</v>
      </c>
      <c r="C20">
        <v>725</v>
      </c>
      <c r="D20">
        <v>63.5</v>
      </c>
      <c r="E20">
        <v>69.090999999999994</v>
      </c>
      <c r="F20">
        <v>29.478000000000002</v>
      </c>
      <c r="G20">
        <v>3.0289999999999999</v>
      </c>
      <c r="H20">
        <v>6.83</v>
      </c>
      <c r="I20">
        <v>6352</v>
      </c>
      <c r="J20">
        <v>67.436300000000003</v>
      </c>
      <c r="K20">
        <v>28.33</v>
      </c>
      <c r="L20">
        <f t="shared" si="0"/>
        <v>460.68899999999996</v>
      </c>
      <c r="M20">
        <v>529.78</v>
      </c>
    </row>
    <row r="21" spans="1:13" x14ac:dyDescent="0.3">
      <c r="A21" s="2">
        <v>43039</v>
      </c>
      <c r="B21" s="3">
        <v>0.55256944444444445</v>
      </c>
      <c r="C21">
        <v>758</v>
      </c>
      <c r="D21">
        <v>62.62</v>
      </c>
      <c r="E21">
        <v>78.984999999999999</v>
      </c>
      <c r="F21">
        <v>29.489000000000001</v>
      </c>
      <c r="G21">
        <v>3.0579999999999998</v>
      </c>
      <c r="H21">
        <v>6.8</v>
      </c>
      <c r="I21">
        <v>6692</v>
      </c>
      <c r="J21">
        <v>70.2928</v>
      </c>
      <c r="K21">
        <v>28.36</v>
      </c>
      <c r="L21">
        <f t="shared" si="0"/>
        <v>450.79499999999996</v>
      </c>
      <c r="M21">
        <v>529.78</v>
      </c>
    </row>
    <row r="22" spans="1:13" x14ac:dyDescent="0.3">
      <c r="A22" s="2">
        <v>43039</v>
      </c>
      <c r="B22" s="3">
        <v>0.55327546296296293</v>
      </c>
      <c r="C22">
        <v>819</v>
      </c>
      <c r="D22">
        <v>61.31</v>
      </c>
      <c r="E22">
        <v>89.106999999999999</v>
      </c>
      <c r="F22">
        <v>29.494</v>
      </c>
      <c r="G22">
        <v>3.0579999999999998</v>
      </c>
      <c r="H22">
        <v>6.81</v>
      </c>
      <c r="I22">
        <v>7345</v>
      </c>
      <c r="J22">
        <v>75.976399999999998</v>
      </c>
      <c r="K22">
        <v>28.68</v>
      </c>
      <c r="L22">
        <f t="shared" si="0"/>
        <v>440.673</v>
      </c>
      <c r="M22">
        <v>529.78</v>
      </c>
    </row>
    <row r="23" spans="1:13" x14ac:dyDescent="0.3">
      <c r="A23" s="2">
        <v>43039</v>
      </c>
      <c r="B23" s="3">
        <v>0.55373842592592593</v>
      </c>
      <c r="C23">
        <v>859</v>
      </c>
      <c r="D23">
        <v>60.9</v>
      </c>
      <c r="E23">
        <v>99.016999999999996</v>
      </c>
      <c r="F23">
        <v>29.503</v>
      </c>
      <c r="G23">
        <v>3.0579999999999998</v>
      </c>
      <c r="H23">
        <v>6.83</v>
      </c>
      <c r="I23">
        <v>7607</v>
      </c>
      <c r="J23">
        <v>78.276200000000003</v>
      </c>
      <c r="K23">
        <v>28.61</v>
      </c>
      <c r="L23">
        <f t="shared" si="0"/>
        <v>430.76299999999998</v>
      </c>
      <c r="M23">
        <v>529.78</v>
      </c>
    </row>
    <row r="24" spans="1:13" x14ac:dyDescent="0.3">
      <c r="A24" s="2">
        <v>43039</v>
      </c>
      <c r="B24" s="3">
        <v>0.55421296296296296</v>
      </c>
      <c r="C24">
        <v>900</v>
      </c>
      <c r="D24">
        <v>60.71</v>
      </c>
      <c r="E24">
        <v>109.05500000000001</v>
      </c>
      <c r="F24">
        <v>29.515000000000001</v>
      </c>
      <c r="G24">
        <v>3.0289999999999999</v>
      </c>
      <c r="H24">
        <v>6.83</v>
      </c>
      <c r="I24">
        <v>7647</v>
      </c>
      <c r="J24">
        <v>78.487200000000001</v>
      </c>
      <c r="K24">
        <v>28.56</v>
      </c>
      <c r="L24">
        <f t="shared" si="0"/>
        <v>420.72499999999997</v>
      </c>
      <c r="M24">
        <v>529.78</v>
      </c>
    </row>
    <row r="25" spans="1:13" x14ac:dyDescent="0.3">
      <c r="A25" s="2">
        <v>43039</v>
      </c>
      <c r="B25" s="3">
        <v>0.55475694444444446</v>
      </c>
      <c r="C25">
        <v>947</v>
      </c>
      <c r="D25">
        <v>60.48</v>
      </c>
      <c r="E25">
        <v>118.976</v>
      </c>
      <c r="F25">
        <v>29.527000000000001</v>
      </c>
      <c r="G25">
        <v>3.0289999999999999</v>
      </c>
      <c r="H25">
        <v>6.84</v>
      </c>
      <c r="I25">
        <v>7383</v>
      </c>
      <c r="J25">
        <v>75.528800000000004</v>
      </c>
      <c r="K25">
        <v>28.3</v>
      </c>
      <c r="L25">
        <f t="shared" si="0"/>
        <v>410.80399999999997</v>
      </c>
      <c r="M25">
        <v>529.78</v>
      </c>
    </row>
    <row r="26" spans="1:13" x14ac:dyDescent="0.3">
      <c r="A26" s="2">
        <v>43039</v>
      </c>
      <c r="B26" s="3">
        <v>0.55521990740740745</v>
      </c>
      <c r="C26">
        <v>987</v>
      </c>
      <c r="D26">
        <v>59.93</v>
      </c>
      <c r="E26">
        <v>128.94900000000001</v>
      </c>
      <c r="F26">
        <v>29.536000000000001</v>
      </c>
      <c r="G26">
        <v>3.0579999999999998</v>
      </c>
      <c r="H26">
        <v>6.81</v>
      </c>
      <c r="I26">
        <v>5923</v>
      </c>
      <c r="J26">
        <v>60.177300000000002</v>
      </c>
      <c r="K26">
        <v>27.01</v>
      </c>
      <c r="L26">
        <f t="shared" si="0"/>
        <v>400.83099999999996</v>
      </c>
      <c r="M26">
        <v>529.78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73D9-AD18-4369-B62F-9106BC4FCBEA}">
  <sheetPr codeName="Sheet112"/>
  <dimension ref="A1:W3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0.58688657407407407</v>
      </c>
      <c r="C2">
        <v>46</v>
      </c>
      <c r="D2">
        <v>61.51</v>
      </c>
      <c r="E2">
        <v>4.2370000000000001</v>
      </c>
      <c r="F2">
        <v>29.515999999999998</v>
      </c>
      <c r="G2">
        <v>3.2349999999999999</v>
      </c>
      <c r="H2">
        <v>6.91</v>
      </c>
      <c r="I2">
        <v>10000</v>
      </c>
      <c r="J2">
        <v>103.596</v>
      </c>
      <c r="K2">
        <v>25.07</v>
      </c>
      <c r="L2">
        <f>535.3-E2</f>
        <v>531.06299999999999</v>
      </c>
      <c r="M2">
        <v>535.29999999999995</v>
      </c>
      <c r="N2">
        <v>335.5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0.58712962962962967</v>
      </c>
      <c r="C3">
        <v>67</v>
      </c>
      <c r="D3">
        <v>61.37</v>
      </c>
      <c r="E3">
        <v>4.1399999999999997</v>
      </c>
      <c r="F3">
        <v>29.515999999999998</v>
      </c>
      <c r="G3">
        <v>3.294</v>
      </c>
      <c r="H3">
        <v>6.92</v>
      </c>
      <c r="I3">
        <v>9895</v>
      </c>
      <c r="J3">
        <v>102.3318</v>
      </c>
      <c r="K3">
        <v>25.05</v>
      </c>
      <c r="L3">
        <f t="shared" ref="L3:L36" si="0">535.3-E3</f>
        <v>531.16</v>
      </c>
      <c r="M3">
        <v>535.29999999999995</v>
      </c>
    </row>
    <row r="4" spans="1:23" x14ac:dyDescent="0.3">
      <c r="A4" s="2">
        <v>43067</v>
      </c>
      <c r="B4" s="3">
        <v>0.58751157407407406</v>
      </c>
      <c r="C4">
        <v>100</v>
      </c>
      <c r="D4">
        <v>61.21</v>
      </c>
      <c r="E4">
        <v>7.274</v>
      </c>
      <c r="F4">
        <v>29.521000000000001</v>
      </c>
      <c r="G4">
        <v>3.2639999999999998</v>
      </c>
      <c r="H4">
        <v>6.94</v>
      </c>
      <c r="I4">
        <v>9761</v>
      </c>
      <c r="J4">
        <v>100.7389</v>
      </c>
      <c r="K4">
        <v>24.99</v>
      </c>
      <c r="L4">
        <f t="shared" si="0"/>
        <v>528.02599999999995</v>
      </c>
      <c r="M4">
        <v>535.29999999999995</v>
      </c>
    </row>
    <row r="5" spans="1:23" x14ac:dyDescent="0.3">
      <c r="A5" s="2">
        <v>43067</v>
      </c>
      <c r="B5" s="3">
        <v>0.5879050925925926</v>
      </c>
      <c r="C5">
        <v>134</v>
      </c>
      <c r="D5">
        <v>61.13</v>
      </c>
      <c r="E5">
        <v>10.073</v>
      </c>
      <c r="F5">
        <v>29.530999999999999</v>
      </c>
      <c r="G5">
        <v>3.2349999999999999</v>
      </c>
      <c r="H5">
        <v>6.95</v>
      </c>
      <c r="I5">
        <v>9633</v>
      </c>
      <c r="J5">
        <v>99.290199999999999</v>
      </c>
      <c r="K5">
        <v>24.98</v>
      </c>
      <c r="L5">
        <f t="shared" si="0"/>
        <v>525.22699999999998</v>
      </c>
      <c r="M5">
        <v>535.29999999999995</v>
      </c>
    </row>
    <row r="6" spans="1:23" x14ac:dyDescent="0.3">
      <c r="A6" s="2">
        <v>43067</v>
      </c>
      <c r="B6" s="3">
        <v>0.58828703703703711</v>
      </c>
      <c r="C6">
        <v>167</v>
      </c>
      <c r="D6">
        <v>61.06</v>
      </c>
      <c r="E6">
        <v>13.026</v>
      </c>
      <c r="F6">
        <v>29.526</v>
      </c>
      <c r="G6">
        <v>3.2349999999999999</v>
      </c>
      <c r="H6">
        <v>6.95</v>
      </c>
      <c r="I6">
        <v>9496</v>
      </c>
      <c r="J6">
        <v>97.826899999999995</v>
      </c>
      <c r="K6">
        <v>24.96</v>
      </c>
      <c r="L6">
        <f t="shared" si="0"/>
        <v>522.274</v>
      </c>
      <c r="M6">
        <v>535.29999999999995</v>
      </c>
    </row>
    <row r="7" spans="1:23" x14ac:dyDescent="0.3">
      <c r="A7" s="2">
        <v>43067</v>
      </c>
      <c r="B7" s="3">
        <v>0.58868055555555554</v>
      </c>
      <c r="C7">
        <v>201</v>
      </c>
      <c r="D7">
        <v>61.04</v>
      </c>
      <c r="E7">
        <v>15.715999999999999</v>
      </c>
      <c r="F7">
        <v>29.521999999999998</v>
      </c>
      <c r="G7">
        <v>3.2349999999999999</v>
      </c>
      <c r="H7">
        <v>6.95</v>
      </c>
      <c r="I7">
        <v>9387</v>
      </c>
      <c r="J7">
        <v>96.685299999999998</v>
      </c>
      <c r="K7">
        <v>24.95</v>
      </c>
      <c r="L7">
        <f t="shared" si="0"/>
        <v>519.58399999999995</v>
      </c>
      <c r="M7">
        <v>535.29999999999995</v>
      </c>
    </row>
    <row r="8" spans="1:23" x14ac:dyDescent="0.3">
      <c r="A8" s="2">
        <v>43067</v>
      </c>
      <c r="B8" s="3">
        <v>0.58899305555555559</v>
      </c>
      <c r="C8">
        <v>228</v>
      </c>
      <c r="D8">
        <v>61.03</v>
      </c>
      <c r="E8">
        <v>18.190999999999999</v>
      </c>
      <c r="F8">
        <v>29.523</v>
      </c>
      <c r="G8">
        <v>3.2349999999999999</v>
      </c>
      <c r="H8">
        <v>6.97</v>
      </c>
      <c r="I8">
        <v>9321</v>
      </c>
      <c r="J8">
        <v>95.987300000000005</v>
      </c>
      <c r="K8">
        <v>24.95</v>
      </c>
      <c r="L8">
        <f t="shared" si="0"/>
        <v>517.10899999999992</v>
      </c>
      <c r="M8">
        <v>535.29999999999995</v>
      </c>
    </row>
    <row r="9" spans="1:23" x14ac:dyDescent="0.3">
      <c r="A9" s="2">
        <v>43067</v>
      </c>
      <c r="B9" s="3">
        <v>0.58945601851851859</v>
      </c>
      <c r="C9">
        <v>268</v>
      </c>
      <c r="D9">
        <v>61.01</v>
      </c>
      <c r="E9">
        <v>20.997</v>
      </c>
      <c r="F9">
        <v>29.523</v>
      </c>
      <c r="G9">
        <v>3.2639999999999998</v>
      </c>
      <c r="H9">
        <v>6.99</v>
      </c>
      <c r="I9">
        <v>9271</v>
      </c>
      <c r="J9">
        <v>95.461699999999993</v>
      </c>
      <c r="K9">
        <v>24.94</v>
      </c>
      <c r="L9">
        <f t="shared" si="0"/>
        <v>514.303</v>
      </c>
      <c r="M9">
        <v>535.29999999999995</v>
      </c>
    </row>
    <row r="10" spans="1:23" x14ac:dyDescent="0.3">
      <c r="A10" s="2">
        <v>43067</v>
      </c>
      <c r="B10" s="3">
        <v>0.58976851851851853</v>
      </c>
      <c r="C10">
        <v>295</v>
      </c>
      <c r="D10">
        <v>61.01</v>
      </c>
      <c r="E10">
        <v>24.594000000000001</v>
      </c>
      <c r="F10">
        <v>29.529</v>
      </c>
      <c r="G10">
        <v>3.2639999999999998</v>
      </c>
      <c r="H10">
        <v>6.97</v>
      </c>
      <c r="I10">
        <v>9218</v>
      </c>
      <c r="J10">
        <v>94.882999999999996</v>
      </c>
      <c r="K10">
        <v>24.94</v>
      </c>
      <c r="L10">
        <f t="shared" si="0"/>
        <v>510.70599999999996</v>
      </c>
      <c r="M10">
        <v>535.29999999999995</v>
      </c>
    </row>
    <row r="11" spans="1:23" x14ac:dyDescent="0.3">
      <c r="A11" s="2">
        <v>43067</v>
      </c>
      <c r="B11" s="3">
        <v>0.59006944444444442</v>
      </c>
      <c r="C11">
        <v>321</v>
      </c>
      <c r="D11">
        <v>61</v>
      </c>
      <c r="E11">
        <v>26.920999999999999</v>
      </c>
      <c r="F11">
        <v>29.53</v>
      </c>
      <c r="G11">
        <v>3.2639999999999998</v>
      </c>
      <c r="H11">
        <v>6.95</v>
      </c>
      <c r="I11">
        <v>9149</v>
      </c>
      <c r="J11">
        <v>94.157499999999999</v>
      </c>
      <c r="K11">
        <v>24.92</v>
      </c>
      <c r="L11">
        <f t="shared" si="0"/>
        <v>508.37899999999996</v>
      </c>
      <c r="M11">
        <v>535.29999999999995</v>
      </c>
    </row>
    <row r="12" spans="1:23" x14ac:dyDescent="0.3">
      <c r="A12" s="2">
        <v>43067</v>
      </c>
      <c r="B12" s="3">
        <v>0.59046296296296297</v>
      </c>
      <c r="C12">
        <v>355</v>
      </c>
      <c r="D12">
        <v>60.98</v>
      </c>
      <c r="E12">
        <v>30.254999999999999</v>
      </c>
      <c r="F12">
        <v>29.533999999999999</v>
      </c>
      <c r="G12">
        <v>3.2639999999999998</v>
      </c>
      <c r="H12">
        <v>6.99</v>
      </c>
      <c r="I12">
        <v>9103</v>
      </c>
      <c r="J12">
        <v>93.655500000000004</v>
      </c>
      <c r="K12">
        <v>24.97</v>
      </c>
      <c r="L12">
        <f t="shared" si="0"/>
        <v>505.04499999999996</v>
      </c>
      <c r="M12">
        <v>535.29999999999995</v>
      </c>
    </row>
    <row r="13" spans="1:23" x14ac:dyDescent="0.3">
      <c r="A13" s="2">
        <v>43067</v>
      </c>
      <c r="B13" s="3">
        <v>0.59092592592592597</v>
      </c>
      <c r="C13">
        <v>395</v>
      </c>
      <c r="D13">
        <v>60.98</v>
      </c>
      <c r="E13">
        <v>33.670999999999999</v>
      </c>
      <c r="F13">
        <v>29.538</v>
      </c>
      <c r="G13">
        <v>3.2349999999999999</v>
      </c>
      <c r="H13">
        <v>6.98</v>
      </c>
      <c r="I13">
        <v>9047</v>
      </c>
      <c r="J13">
        <v>93.065700000000007</v>
      </c>
      <c r="K13">
        <v>24.98</v>
      </c>
      <c r="L13">
        <f t="shared" si="0"/>
        <v>501.62899999999996</v>
      </c>
      <c r="M13">
        <v>535.29999999999995</v>
      </c>
    </row>
    <row r="14" spans="1:23" x14ac:dyDescent="0.3">
      <c r="A14" s="2">
        <v>43067</v>
      </c>
      <c r="B14" s="3">
        <v>0.59115740740740741</v>
      </c>
      <c r="C14">
        <v>415</v>
      </c>
      <c r="D14">
        <v>60.97</v>
      </c>
      <c r="E14">
        <v>35.963999999999999</v>
      </c>
      <c r="F14">
        <v>29.542999999999999</v>
      </c>
      <c r="G14">
        <v>3.2639999999999998</v>
      </c>
      <c r="H14">
        <v>6.98</v>
      </c>
      <c r="I14">
        <v>9047</v>
      </c>
      <c r="J14">
        <v>93.0398</v>
      </c>
      <c r="K14">
        <v>24.92</v>
      </c>
      <c r="L14">
        <f t="shared" si="0"/>
        <v>499.33599999999996</v>
      </c>
      <c r="M14">
        <v>535.29999999999995</v>
      </c>
    </row>
    <row r="15" spans="1:23" x14ac:dyDescent="0.3">
      <c r="A15" s="2">
        <v>43067</v>
      </c>
      <c r="B15" s="3">
        <v>0.59163194444444445</v>
      </c>
      <c r="C15">
        <v>456</v>
      </c>
      <c r="D15">
        <v>60.96</v>
      </c>
      <c r="E15">
        <v>39.149000000000001</v>
      </c>
      <c r="F15">
        <v>29.545999999999999</v>
      </c>
      <c r="G15">
        <v>3.2639999999999998</v>
      </c>
      <c r="H15">
        <v>7</v>
      </c>
      <c r="I15">
        <v>8995</v>
      </c>
      <c r="J15">
        <v>92.485900000000001</v>
      </c>
      <c r="K15">
        <v>24.98</v>
      </c>
      <c r="L15">
        <f t="shared" si="0"/>
        <v>496.15099999999995</v>
      </c>
      <c r="M15">
        <v>535.29999999999995</v>
      </c>
    </row>
    <row r="16" spans="1:23" x14ac:dyDescent="0.3">
      <c r="A16" s="2">
        <v>43067</v>
      </c>
      <c r="B16" s="3">
        <v>0.5919444444444445</v>
      </c>
      <c r="C16">
        <v>483</v>
      </c>
      <c r="D16">
        <v>60.94</v>
      </c>
      <c r="E16">
        <v>41.938000000000002</v>
      </c>
      <c r="F16">
        <v>29.547999999999998</v>
      </c>
      <c r="G16">
        <v>3.2050000000000001</v>
      </c>
      <c r="H16">
        <v>6.98</v>
      </c>
      <c r="I16">
        <v>8984</v>
      </c>
      <c r="J16">
        <v>92.346299999999999</v>
      </c>
      <c r="K16">
        <v>24.98</v>
      </c>
      <c r="L16">
        <f t="shared" si="0"/>
        <v>493.36199999999997</v>
      </c>
      <c r="M16">
        <v>535.29999999999995</v>
      </c>
    </row>
    <row r="17" spans="1:13" x14ac:dyDescent="0.3">
      <c r="A17" s="2">
        <v>43067</v>
      </c>
      <c r="B17" s="3">
        <v>0.59240740740740738</v>
      </c>
      <c r="C17">
        <v>523</v>
      </c>
      <c r="D17">
        <v>60.92</v>
      </c>
      <c r="E17">
        <v>45.073999999999998</v>
      </c>
      <c r="F17">
        <v>29.552</v>
      </c>
      <c r="G17">
        <v>3.2639999999999998</v>
      </c>
      <c r="H17">
        <v>6.99</v>
      </c>
      <c r="I17">
        <v>8899</v>
      </c>
      <c r="J17">
        <v>91.438000000000002</v>
      </c>
      <c r="K17">
        <v>25.07</v>
      </c>
      <c r="L17">
        <f t="shared" si="0"/>
        <v>490.22599999999994</v>
      </c>
      <c r="M17">
        <v>535.29999999999995</v>
      </c>
    </row>
    <row r="18" spans="1:13" x14ac:dyDescent="0.3">
      <c r="A18" s="2">
        <v>43067</v>
      </c>
      <c r="B18" s="3">
        <v>0.59271990740740743</v>
      </c>
      <c r="C18">
        <v>550</v>
      </c>
      <c r="D18">
        <v>60.89</v>
      </c>
      <c r="E18">
        <v>48.192</v>
      </c>
      <c r="F18">
        <v>29.556000000000001</v>
      </c>
      <c r="G18">
        <v>3.2639999999999998</v>
      </c>
      <c r="H18">
        <v>6.99</v>
      </c>
      <c r="I18">
        <v>8766</v>
      </c>
      <c r="J18">
        <v>90.021000000000001</v>
      </c>
      <c r="K18">
        <v>25.27</v>
      </c>
      <c r="L18">
        <f t="shared" si="0"/>
        <v>487.10799999999995</v>
      </c>
      <c r="M18">
        <v>535.29999999999995</v>
      </c>
    </row>
    <row r="19" spans="1:13" x14ac:dyDescent="0.3">
      <c r="A19" s="2">
        <v>43067</v>
      </c>
      <c r="B19" s="3">
        <v>0.59311342592592597</v>
      </c>
      <c r="C19">
        <v>584</v>
      </c>
      <c r="D19">
        <v>60.76</v>
      </c>
      <c r="E19">
        <v>50.521000000000001</v>
      </c>
      <c r="F19">
        <v>29.556999999999999</v>
      </c>
      <c r="G19">
        <v>3.2349999999999999</v>
      </c>
      <c r="H19">
        <v>6.99</v>
      </c>
      <c r="I19">
        <v>8262</v>
      </c>
      <c r="J19">
        <v>84.714100000000002</v>
      </c>
      <c r="K19">
        <v>25.81</v>
      </c>
      <c r="L19">
        <f t="shared" si="0"/>
        <v>484.77899999999994</v>
      </c>
      <c r="M19">
        <v>535.29999999999995</v>
      </c>
    </row>
    <row r="20" spans="1:13" x14ac:dyDescent="0.3">
      <c r="A20" s="2">
        <v>43067</v>
      </c>
      <c r="B20" s="3">
        <v>0.59342592592592591</v>
      </c>
      <c r="C20">
        <v>611</v>
      </c>
      <c r="D20">
        <v>60.6</v>
      </c>
      <c r="E20">
        <v>53.179000000000002</v>
      </c>
      <c r="F20">
        <v>29.56</v>
      </c>
      <c r="G20">
        <v>3.2349999999999999</v>
      </c>
      <c r="H20">
        <v>6.98</v>
      </c>
      <c r="I20">
        <v>7909</v>
      </c>
      <c r="J20">
        <v>80.9405</v>
      </c>
      <c r="K20">
        <v>26.07</v>
      </c>
      <c r="L20">
        <f t="shared" si="0"/>
        <v>482.12099999999998</v>
      </c>
      <c r="M20">
        <v>535.29999999999995</v>
      </c>
    </row>
    <row r="21" spans="1:13" x14ac:dyDescent="0.3">
      <c r="A21" s="2">
        <v>43067</v>
      </c>
      <c r="B21" s="3">
        <v>0.59373842592592596</v>
      </c>
      <c r="C21">
        <v>638</v>
      </c>
      <c r="D21">
        <v>60.5</v>
      </c>
      <c r="E21">
        <v>55.887999999999998</v>
      </c>
      <c r="F21">
        <v>29.565000000000001</v>
      </c>
      <c r="G21">
        <v>3.2639999999999998</v>
      </c>
      <c r="H21">
        <v>6.98</v>
      </c>
      <c r="I21">
        <v>7600</v>
      </c>
      <c r="J21">
        <v>77.673500000000004</v>
      </c>
      <c r="K21">
        <v>25.98</v>
      </c>
      <c r="L21">
        <f t="shared" si="0"/>
        <v>479.41199999999998</v>
      </c>
      <c r="M21">
        <v>535.29999999999995</v>
      </c>
    </row>
    <row r="22" spans="1:13" x14ac:dyDescent="0.3">
      <c r="A22" s="2">
        <v>43067</v>
      </c>
      <c r="B22" s="3">
        <v>0.5940509259259259</v>
      </c>
      <c r="C22">
        <v>665</v>
      </c>
      <c r="D22">
        <v>60.19</v>
      </c>
      <c r="E22">
        <v>58.911000000000001</v>
      </c>
      <c r="F22">
        <v>29.568999999999999</v>
      </c>
      <c r="G22">
        <v>3.2050000000000001</v>
      </c>
      <c r="H22">
        <v>6.99</v>
      </c>
      <c r="I22">
        <v>7432</v>
      </c>
      <c r="J22">
        <v>75.663399999999996</v>
      </c>
      <c r="K22">
        <v>25.55</v>
      </c>
      <c r="L22">
        <f t="shared" si="0"/>
        <v>476.38899999999995</v>
      </c>
      <c r="M22">
        <v>535.29999999999995</v>
      </c>
    </row>
    <row r="23" spans="1:13" x14ac:dyDescent="0.3">
      <c r="A23" s="2">
        <v>43067</v>
      </c>
      <c r="B23" s="3">
        <v>0.59444444444444444</v>
      </c>
      <c r="C23">
        <v>699</v>
      </c>
      <c r="D23">
        <v>60.07</v>
      </c>
      <c r="E23">
        <v>62.167999999999999</v>
      </c>
      <c r="F23">
        <v>29.574000000000002</v>
      </c>
      <c r="G23">
        <v>3.2050000000000001</v>
      </c>
      <c r="H23">
        <v>6.95</v>
      </c>
      <c r="I23">
        <v>7480</v>
      </c>
      <c r="J23">
        <v>76.032399999999996</v>
      </c>
      <c r="K23">
        <v>25.35</v>
      </c>
      <c r="L23">
        <f t="shared" si="0"/>
        <v>473.13199999999995</v>
      </c>
      <c r="M23">
        <v>535.29999999999995</v>
      </c>
    </row>
    <row r="24" spans="1:13" x14ac:dyDescent="0.3">
      <c r="A24" s="2">
        <v>43067</v>
      </c>
      <c r="B24" s="3">
        <v>0.59490740740740744</v>
      </c>
      <c r="C24">
        <v>739</v>
      </c>
      <c r="D24">
        <v>59.71</v>
      </c>
      <c r="E24">
        <v>68.792000000000002</v>
      </c>
      <c r="F24">
        <v>29.58</v>
      </c>
      <c r="G24">
        <v>3.2050000000000001</v>
      </c>
      <c r="H24">
        <v>6.92</v>
      </c>
      <c r="I24">
        <v>7737</v>
      </c>
      <c r="J24">
        <v>78.290800000000004</v>
      </c>
      <c r="K24">
        <v>25.28</v>
      </c>
      <c r="L24">
        <f t="shared" si="0"/>
        <v>466.50799999999992</v>
      </c>
      <c r="M24">
        <v>535.29999999999995</v>
      </c>
    </row>
    <row r="25" spans="1:13" x14ac:dyDescent="0.3">
      <c r="A25" s="2">
        <v>43067</v>
      </c>
      <c r="B25" s="3">
        <v>0.59513888888888888</v>
      </c>
      <c r="C25">
        <v>759</v>
      </c>
      <c r="D25">
        <v>59.57</v>
      </c>
      <c r="E25">
        <v>68.119</v>
      </c>
      <c r="F25">
        <v>29.577999999999999</v>
      </c>
      <c r="G25">
        <v>3.2639999999999998</v>
      </c>
      <c r="H25">
        <v>6.98</v>
      </c>
      <c r="I25">
        <v>7914</v>
      </c>
      <c r="J25">
        <v>79.957300000000004</v>
      </c>
      <c r="K25">
        <v>25.28</v>
      </c>
      <c r="L25">
        <f t="shared" si="0"/>
        <v>467.18099999999993</v>
      </c>
      <c r="M25">
        <v>535.29999999999995</v>
      </c>
    </row>
    <row r="26" spans="1:13" x14ac:dyDescent="0.3">
      <c r="A26" s="2">
        <v>43067</v>
      </c>
      <c r="B26" s="3">
        <v>0.59553240740740743</v>
      </c>
      <c r="C26">
        <v>793</v>
      </c>
      <c r="D26">
        <v>59.41</v>
      </c>
      <c r="E26">
        <v>70.105999999999995</v>
      </c>
      <c r="F26">
        <v>29.577999999999999</v>
      </c>
      <c r="G26">
        <v>3.2639999999999998</v>
      </c>
      <c r="H26">
        <v>6.99</v>
      </c>
      <c r="I26">
        <v>8177</v>
      </c>
      <c r="J26">
        <v>82.448899999999995</v>
      </c>
      <c r="K26">
        <v>25.3</v>
      </c>
      <c r="L26">
        <f t="shared" si="0"/>
        <v>465.19399999999996</v>
      </c>
      <c r="M26">
        <v>535.29999999999995</v>
      </c>
    </row>
    <row r="27" spans="1:13" x14ac:dyDescent="0.3">
      <c r="A27" s="2">
        <v>43067</v>
      </c>
      <c r="B27" s="3">
        <v>0.59592592592592586</v>
      </c>
      <c r="C27">
        <v>827</v>
      </c>
      <c r="D27">
        <v>58.9</v>
      </c>
      <c r="E27">
        <v>80.225999999999999</v>
      </c>
      <c r="F27">
        <v>29.596</v>
      </c>
      <c r="G27">
        <v>3.2349999999999999</v>
      </c>
      <c r="H27">
        <v>6.99</v>
      </c>
      <c r="I27">
        <v>8377</v>
      </c>
      <c r="J27">
        <v>83.895200000000003</v>
      </c>
      <c r="K27">
        <v>25.5</v>
      </c>
      <c r="L27">
        <f t="shared" si="0"/>
        <v>455.07399999999996</v>
      </c>
      <c r="M27">
        <v>535.29999999999995</v>
      </c>
    </row>
    <row r="28" spans="1:13" x14ac:dyDescent="0.3">
      <c r="A28" s="2">
        <v>43067</v>
      </c>
      <c r="B28" s="3">
        <v>0.59638888888888886</v>
      </c>
      <c r="C28">
        <v>867</v>
      </c>
      <c r="D28">
        <v>57.92</v>
      </c>
      <c r="E28">
        <v>89.751000000000005</v>
      </c>
      <c r="F28">
        <v>29.608000000000001</v>
      </c>
      <c r="G28">
        <v>3.2639999999999998</v>
      </c>
      <c r="H28">
        <v>7</v>
      </c>
      <c r="I28">
        <v>8599</v>
      </c>
      <c r="J28">
        <v>85.075500000000005</v>
      </c>
      <c r="K28">
        <v>25.76</v>
      </c>
      <c r="L28">
        <f t="shared" si="0"/>
        <v>445.54899999999998</v>
      </c>
      <c r="M28">
        <v>535.29999999999995</v>
      </c>
    </row>
    <row r="29" spans="1:13" x14ac:dyDescent="0.3">
      <c r="A29" s="2">
        <v>43067</v>
      </c>
      <c r="B29" s="3">
        <v>0.59693287037037035</v>
      </c>
      <c r="C29">
        <v>914</v>
      </c>
      <c r="D29">
        <v>57.65</v>
      </c>
      <c r="E29">
        <v>99.850999999999999</v>
      </c>
      <c r="F29">
        <v>29.619</v>
      </c>
      <c r="G29">
        <v>3.2050000000000001</v>
      </c>
      <c r="H29">
        <v>7</v>
      </c>
      <c r="I29">
        <v>8815</v>
      </c>
      <c r="J29">
        <v>86.890199999999993</v>
      </c>
      <c r="K29">
        <v>25.82</v>
      </c>
      <c r="L29">
        <f t="shared" si="0"/>
        <v>435.44899999999996</v>
      </c>
      <c r="M29">
        <v>535.29999999999995</v>
      </c>
    </row>
    <row r="30" spans="1:13" x14ac:dyDescent="0.3">
      <c r="A30" s="2">
        <v>43067</v>
      </c>
      <c r="B30" s="3">
        <v>0.59755787037037034</v>
      </c>
      <c r="C30">
        <v>968</v>
      </c>
      <c r="D30">
        <v>57.38</v>
      </c>
      <c r="E30">
        <v>110.605</v>
      </c>
      <c r="F30">
        <v>29.631</v>
      </c>
      <c r="G30">
        <v>3.2349999999999999</v>
      </c>
      <c r="H30">
        <v>7.03</v>
      </c>
      <c r="I30">
        <v>8924</v>
      </c>
      <c r="J30">
        <v>87.650300000000001</v>
      </c>
      <c r="K30">
        <v>25.95</v>
      </c>
      <c r="L30">
        <f t="shared" si="0"/>
        <v>424.69499999999994</v>
      </c>
      <c r="M30">
        <v>535.29999999999995</v>
      </c>
    </row>
    <row r="31" spans="1:13" x14ac:dyDescent="0.3">
      <c r="A31" s="2">
        <v>43067</v>
      </c>
      <c r="B31" s="3">
        <v>0.59811342592592587</v>
      </c>
      <c r="C31">
        <v>1016</v>
      </c>
      <c r="D31">
        <v>57.2</v>
      </c>
      <c r="E31">
        <v>120.27800000000001</v>
      </c>
      <c r="F31">
        <v>29.641999999999999</v>
      </c>
      <c r="G31">
        <v>3.2349999999999999</v>
      </c>
      <c r="H31">
        <v>7.01</v>
      </c>
      <c r="I31">
        <v>8977</v>
      </c>
      <c r="J31">
        <v>87.941500000000005</v>
      </c>
      <c r="K31">
        <v>26.01</v>
      </c>
      <c r="L31">
        <f t="shared" si="0"/>
        <v>415.02199999999993</v>
      </c>
      <c r="M31">
        <v>535.29999999999995</v>
      </c>
    </row>
    <row r="32" spans="1:13" x14ac:dyDescent="0.3">
      <c r="A32" s="2">
        <v>43067</v>
      </c>
      <c r="B32" s="3">
        <v>0.59857638888888887</v>
      </c>
      <c r="C32">
        <v>1056</v>
      </c>
      <c r="D32">
        <v>56.88</v>
      </c>
      <c r="E32">
        <v>130.13300000000001</v>
      </c>
      <c r="F32">
        <v>29.652999999999999</v>
      </c>
      <c r="G32">
        <v>3.2349999999999999</v>
      </c>
      <c r="H32">
        <v>7.01</v>
      </c>
      <c r="I32">
        <v>9019</v>
      </c>
      <c r="J32">
        <v>87.971699999999998</v>
      </c>
      <c r="K32">
        <v>26.12</v>
      </c>
      <c r="L32">
        <f t="shared" si="0"/>
        <v>405.16699999999992</v>
      </c>
      <c r="M32">
        <v>535.29999999999995</v>
      </c>
    </row>
    <row r="33" spans="1:13" x14ac:dyDescent="0.3">
      <c r="A33" s="2">
        <v>43067</v>
      </c>
      <c r="B33" s="3">
        <v>0.5993518518518518</v>
      </c>
      <c r="C33">
        <v>1123</v>
      </c>
      <c r="D33">
        <v>56.56</v>
      </c>
      <c r="E33">
        <v>140.06100000000001</v>
      </c>
      <c r="F33">
        <v>29.666</v>
      </c>
      <c r="G33">
        <v>3.2349999999999999</v>
      </c>
      <c r="H33">
        <v>7.02</v>
      </c>
      <c r="I33">
        <v>9042</v>
      </c>
      <c r="J33">
        <v>87.812899999999999</v>
      </c>
      <c r="K33">
        <v>26.17</v>
      </c>
      <c r="L33">
        <f t="shared" si="0"/>
        <v>395.23899999999992</v>
      </c>
      <c r="M33">
        <v>535.29999999999995</v>
      </c>
    </row>
    <row r="34" spans="1:13" x14ac:dyDescent="0.3">
      <c r="A34" s="2">
        <v>43067</v>
      </c>
      <c r="B34" s="3">
        <v>0.59990740740740744</v>
      </c>
      <c r="C34">
        <v>1171</v>
      </c>
      <c r="D34">
        <v>56.39</v>
      </c>
      <c r="E34">
        <v>150.92099999999999</v>
      </c>
      <c r="F34">
        <v>29.677</v>
      </c>
      <c r="G34">
        <v>3.2349999999999999</v>
      </c>
      <c r="H34">
        <v>7.01</v>
      </c>
      <c r="I34">
        <v>9080</v>
      </c>
      <c r="J34">
        <v>87.9666</v>
      </c>
      <c r="K34">
        <v>26.21</v>
      </c>
      <c r="L34">
        <f t="shared" si="0"/>
        <v>384.37899999999996</v>
      </c>
      <c r="M34">
        <v>535.29999999999995</v>
      </c>
    </row>
    <row r="35" spans="1:13" x14ac:dyDescent="0.3">
      <c r="A35" s="2">
        <v>43067</v>
      </c>
      <c r="B35" s="3">
        <v>0.60045138888888883</v>
      </c>
      <c r="C35">
        <v>1218</v>
      </c>
      <c r="D35">
        <v>56.38</v>
      </c>
      <c r="E35">
        <v>159.93100000000001</v>
      </c>
      <c r="F35">
        <v>29.69</v>
      </c>
      <c r="G35">
        <v>3.2349999999999999</v>
      </c>
      <c r="H35">
        <v>7.01</v>
      </c>
      <c r="I35">
        <v>9058</v>
      </c>
      <c r="J35">
        <v>87.7072</v>
      </c>
      <c r="K35">
        <v>26.21</v>
      </c>
      <c r="L35">
        <f t="shared" si="0"/>
        <v>375.36899999999991</v>
      </c>
      <c r="M35">
        <v>535.29999999999995</v>
      </c>
    </row>
    <row r="36" spans="1:13" x14ac:dyDescent="0.3">
      <c r="A36" s="2">
        <v>43067</v>
      </c>
      <c r="B36" s="3">
        <v>0.60084490740740737</v>
      </c>
      <c r="C36">
        <v>1252</v>
      </c>
      <c r="D36">
        <v>56.35</v>
      </c>
      <c r="E36">
        <v>166.26499999999999</v>
      </c>
      <c r="F36">
        <v>29.701000000000001</v>
      </c>
      <c r="G36">
        <v>3.2349999999999999</v>
      </c>
      <c r="H36">
        <v>7.04</v>
      </c>
      <c r="I36">
        <v>8988</v>
      </c>
      <c r="J36">
        <v>86.960700000000003</v>
      </c>
      <c r="K36">
        <v>26.26</v>
      </c>
      <c r="L36">
        <f t="shared" si="0"/>
        <v>369.03499999999997</v>
      </c>
      <c r="M36">
        <v>535.29999999999995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8F87-93EC-4179-9467-98BB164B5B8D}">
  <sheetPr codeName="Sheet113"/>
  <dimension ref="A1:S3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0.53968749999999999</v>
      </c>
      <c r="C2">
        <v>134</v>
      </c>
      <c r="D2">
        <v>51.6</v>
      </c>
      <c r="E2">
        <v>1.0409999999999999</v>
      </c>
      <c r="F2">
        <v>29.588999999999999</v>
      </c>
      <c r="G2">
        <v>3.4409999999999998</v>
      </c>
      <c r="H2">
        <f>528.92-E2</f>
        <v>527.87899999999991</v>
      </c>
      <c r="I2">
        <v>528.91999999999996</v>
      </c>
      <c r="J2">
        <v>311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0.54041666666666666</v>
      </c>
      <c r="C3">
        <v>197</v>
      </c>
      <c r="D3">
        <v>51.44</v>
      </c>
      <c r="E3">
        <v>4.048</v>
      </c>
      <c r="F3">
        <v>29.588999999999999</v>
      </c>
      <c r="G3">
        <v>3.411</v>
      </c>
      <c r="H3">
        <f t="shared" ref="H3:H32" si="0">528.92-E3</f>
        <v>524.87199999999996</v>
      </c>
      <c r="I3">
        <v>528.91999999999996</v>
      </c>
    </row>
    <row r="4" spans="1:19" x14ac:dyDescent="0.3">
      <c r="A4" s="2">
        <v>43871</v>
      </c>
      <c r="B4" s="3">
        <v>0.5408101851851852</v>
      </c>
      <c r="C4">
        <v>231</v>
      </c>
      <c r="D4">
        <v>51.35</v>
      </c>
      <c r="E4">
        <v>6.9749999999999996</v>
      </c>
      <c r="F4">
        <v>29.588999999999999</v>
      </c>
      <c r="G4">
        <v>3.411</v>
      </c>
      <c r="H4">
        <f t="shared" si="0"/>
        <v>521.94499999999994</v>
      </c>
      <c r="I4">
        <v>528.91999999999996</v>
      </c>
    </row>
    <row r="5" spans="1:19" x14ac:dyDescent="0.3">
      <c r="A5" s="2">
        <v>43871</v>
      </c>
      <c r="B5" s="3">
        <v>0.54107638888888887</v>
      </c>
      <c r="C5">
        <v>254</v>
      </c>
      <c r="D5">
        <v>51.29</v>
      </c>
      <c r="E5">
        <v>9.9009999999999998</v>
      </c>
      <c r="F5">
        <v>29.588999999999999</v>
      </c>
      <c r="G5">
        <v>3.411</v>
      </c>
      <c r="H5">
        <f t="shared" si="0"/>
        <v>519.01900000000001</v>
      </c>
      <c r="I5">
        <v>528.91999999999996</v>
      </c>
    </row>
    <row r="6" spans="1:19" x14ac:dyDescent="0.3">
      <c r="A6" s="2">
        <v>43871</v>
      </c>
      <c r="B6" s="3">
        <v>0.54122685185185182</v>
      </c>
      <c r="C6">
        <v>267</v>
      </c>
      <c r="D6">
        <v>51.19</v>
      </c>
      <c r="E6">
        <v>13.074999999999999</v>
      </c>
      <c r="F6">
        <v>29.588999999999999</v>
      </c>
      <c r="G6">
        <v>3.411</v>
      </c>
      <c r="H6">
        <f t="shared" si="0"/>
        <v>515.84499999999991</v>
      </c>
      <c r="I6">
        <v>528.91999999999996</v>
      </c>
    </row>
    <row r="7" spans="1:19" x14ac:dyDescent="0.3">
      <c r="A7" s="2">
        <v>43871</v>
      </c>
      <c r="B7" s="3">
        <v>0.54143518518518519</v>
      </c>
      <c r="C7">
        <v>285</v>
      </c>
      <c r="D7">
        <v>50.93</v>
      </c>
      <c r="E7">
        <v>16.183</v>
      </c>
      <c r="F7">
        <v>29.588999999999999</v>
      </c>
      <c r="G7">
        <v>3.411</v>
      </c>
      <c r="H7">
        <f t="shared" si="0"/>
        <v>512.73699999999997</v>
      </c>
      <c r="I7">
        <v>528.91999999999996</v>
      </c>
    </row>
    <row r="8" spans="1:19" x14ac:dyDescent="0.3">
      <c r="A8" s="2">
        <v>43871</v>
      </c>
      <c r="B8" s="3">
        <v>0.54165509259259259</v>
      </c>
      <c r="C8">
        <v>304</v>
      </c>
      <c r="D8">
        <v>50.84</v>
      </c>
      <c r="E8">
        <v>18.93</v>
      </c>
      <c r="F8">
        <v>29.588999999999999</v>
      </c>
      <c r="G8">
        <v>3.4409999999999998</v>
      </c>
      <c r="H8">
        <f t="shared" si="0"/>
        <v>509.98999999999995</v>
      </c>
      <c r="I8">
        <v>528.91999999999996</v>
      </c>
    </row>
    <row r="9" spans="1:19" x14ac:dyDescent="0.3">
      <c r="A9" s="2">
        <v>43871</v>
      </c>
      <c r="B9" s="3">
        <v>0.54192129629629626</v>
      </c>
      <c r="C9">
        <v>327</v>
      </c>
      <c r="D9">
        <v>50.8</v>
      </c>
      <c r="E9">
        <v>21.957000000000001</v>
      </c>
      <c r="F9">
        <v>29.588999999999999</v>
      </c>
      <c r="G9">
        <v>3.411</v>
      </c>
      <c r="H9">
        <f t="shared" si="0"/>
        <v>506.96299999999997</v>
      </c>
      <c r="I9">
        <v>528.91999999999996</v>
      </c>
    </row>
    <row r="10" spans="1:19" x14ac:dyDescent="0.3">
      <c r="A10" s="2">
        <v>43871</v>
      </c>
      <c r="B10" s="3">
        <v>0.54231481481481481</v>
      </c>
      <c r="C10">
        <v>361</v>
      </c>
      <c r="D10">
        <v>50.78</v>
      </c>
      <c r="E10">
        <v>26.007000000000001</v>
      </c>
      <c r="F10">
        <v>29.588999999999999</v>
      </c>
      <c r="G10">
        <v>3.4409999999999998</v>
      </c>
      <c r="H10">
        <f t="shared" si="0"/>
        <v>502.91299999999995</v>
      </c>
      <c r="I10">
        <v>528.91999999999996</v>
      </c>
    </row>
    <row r="11" spans="1:19" x14ac:dyDescent="0.3">
      <c r="A11" s="2">
        <v>43871</v>
      </c>
      <c r="B11" s="3">
        <v>0.54243055555555553</v>
      </c>
      <c r="C11">
        <v>371</v>
      </c>
      <c r="D11">
        <v>50.76</v>
      </c>
      <c r="E11">
        <v>28.981999999999999</v>
      </c>
      <c r="F11">
        <v>29.588999999999999</v>
      </c>
      <c r="G11">
        <v>3.4409999999999998</v>
      </c>
      <c r="H11">
        <f t="shared" si="0"/>
        <v>499.93799999999999</v>
      </c>
      <c r="I11">
        <v>528.91999999999996</v>
      </c>
    </row>
    <row r="12" spans="1:19" x14ac:dyDescent="0.3">
      <c r="A12" s="2">
        <v>43871</v>
      </c>
      <c r="B12" s="3">
        <v>0.54273148148148154</v>
      </c>
      <c r="C12">
        <v>397</v>
      </c>
      <c r="D12">
        <v>50.75</v>
      </c>
      <c r="E12">
        <v>32.302999999999997</v>
      </c>
      <c r="F12">
        <v>29.588999999999999</v>
      </c>
      <c r="G12">
        <v>3.4409999999999998</v>
      </c>
      <c r="H12">
        <f t="shared" si="0"/>
        <v>496.61699999999996</v>
      </c>
      <c r="I12">
        <v>528.91999999999996</v>
      </c>
    </row>
    <row r="13" spans="1:19" x14ac:dyDescent="0.3">
      <c r="A13" s="2">
        <v>43871</v>
      </c>
      <c r="B13" s="3">
        <v>0.5429166666666666</v>
      </c>
      <c r="C13">
        <v>413</v>
      </c>
      <c r="D13">
        <v>50.76</v>
      </c>
      <c r="E13">
        <v>34.863999999999997</v>
      </c>
      <c r="F13">
        <v>29.588999999999999</v>
      </c>
      <c r="G13">
        <v>3.4409999999999998</v>
      </c>
      <c r="H13">
        <f t="shared" si="0"/>
        <v>494.05599999999998</v>
      </c>
      <c r="I13">
        <v>528.91999999999996</v>
      </c>
    </row>
    <row r="14" spans="1:19" x14ac:dyDescent="0.3">
      <c r="A14" s="2">
        <v>43871</v>
      </c>
      <c r="B14" s="3">
        <v>0.54325231481481484</v>
      </c>
      <c r="C14">
        <v>442</v>
      </c>
      <c r="D14">
        <v>50.74</v>
      </c>
      <c r="E14">
        <v>37.822000000000003</v>
      </c>
      <c r="F14">
        <v>29.588999999999999</v>
      </c>
      <c r="G14">
        <v>3.4409999999999998</v>
      </c>
      <c r="H14">
        <f t="shared" si="0"/>
        <v>491.09799999999996</v>
      </c>
      <c r="I14">
        <v>528.91999999999996</v>
      </c>
    </row>
    <row r="15" spans="1:19" x14ac:dyDescent="0.3">
      <c r="A15" s="2">
        <v>43871</v>
      </c>
      <c r="B15" s="3">
        <v>0.54340277777777779</v>
      </c>
      <c r="C15">
        <v>455</v>
      </c>
      <c r="D15">
        <v>50.73</v>
      </c>
      <c r="E15">
        <v>41.042999999999999</v>
      </c>
      <c r="F15">
        <v>29.588999999999999</v>
      </c>
      <c r="G15">
        <v>3.4409999999999998</v>
      </c>
      <c r="H15">
        <f t="shared" si="0"/>
        <v>487.87699999999995</v>
      </c>
      <c r="I15">
        <v>528.91999999999996</v>
      </c>
    </row>
    <row r="16" spans="1:19" x14ac:dyDescent="0.3">
      <c r="A16" s="2">
        <v>43871</v>
      </c>
      <c r="B16" s="3">
        <v>0.54349537037037032</v>
      </c>
      <c r="C16">
        <v>463</v>
      </c>
      <c r="D16">
        <v>50.73</v>
      </c>
      <c r="E16">
        <v>44.133000000000003</v>
      </c>
      <c r="F16">
        <v>29.588999999999999</v>
      </c>
      <c r="G16">
        <v>3.4409999999999998</v>
      </c>
      <c r="H16">
        <f t="shared" si="0"/>
        <v>484.78699999999998</v>
      </c>
      <c r="I16">
        <v>528.91999999999996</v>
      </c>
    </row>
    <row r="17" spans="1:9" x14ac:dyDescent="0.3">
      <c r="A17" s="2">
        <v>43871</v>
      </c>
      <c r="B17" s="3">
        <v>0.54364583333333327</v>
      </c>
      <c r="C17">
        <v>476</v>
      </c>
      <c r="D17">
        <v>50.65</v>
      </c>
      <c r="E17">
        <v>47.222000000000001</v>
      </c>
      <c r="F17">
        <v>29.588999999999999</v>
      </c>
      <c r="G17">
        <v>3.411</v>
      </c>
      <c r="H17">
        <f t="shared" si="0"/>
        <v>481.69799999999998</v>
      </c>
      <c r="I17">
        <v>528.91999999999996</v>
      </c>
    </row>
    <row r="18" spans="1:9" x14ac:dyDescent="0.3">
      <c r="A18" s="2">
        <v>43871</v>
      </c>
      <c r="B18" s="3">
        <v>0.54394675925925928</v>
      </c>
      <c r="C18">
        <v>502</v>
      </c>
      <c r="D18">
        <v>50.46</v>
      </c>
      <c r="E18">
        <v>50.164000000000001</v>
      </c>
      <c r="F18">
        <v>29.588999999999999</v>
      </c>
      <c r="G18">
        <v>3.4409999999999998</v>
      </c>
      <c r="H18">
        <f t="shared" si="0"/>
        <v>478.75599999999997</v>
      </c>
      <c r="I18">
        <v>528.91999999999996</v>
      </c>
    </row>
    <row r="19" spans="1:9" x14ac:dyDescent="0.3">
      <c r="A19" s="2">
        <v>43871</v>
      </c>
      <c r="B19" s="3">
        <v>0.54442129629629632</v>
      </c>
      <c r="C19">
        <v>543</v>
      </c>
      <c r="D19">
        <v>50.23</v>
      </c>
      <c r="E19">
        <v>53.045000000000002</v>
      </c>
      <c r="F19">
        <v>29.588999999999999</v>
      </c>
      <c r="G19">
        <v>3.4409999999999998</v>
      </c>
      <c r="H19">
        <f t="shared" si="0"/>
        <v>475.87499999999994</v>
      </c>
      <c r="I19">
        <v>528.91999999999996</v>
      </c>
    </row>
    <row r="20" spans="1:9" x14ac:dyDescent="0.3">
      <c r="A20" s="2">
        <v>43871</v>
      </c>
      <c r="B20" s="3">
        <v>0.54454861111111108</v>
      </c>
      <c r="C20">
        <v>554</v>
      </c>
      <c r="D20">
        <v>50.14</v>
      </c>
      <c r="E20">
        <v>56.334000000000003</v>
      </c>
      <c r="F20">
        <v>29.588999999999999</v>
      </c>
      <c r="G20">
        <v>3.411</v>
      </c>
      <c r="H20">
        <f t="shared" si="0"/>
        <v>472.58599999999996</v>
      </c>
      <c r="I20">
        <v>528.91999999999996</v>
      </c>
    </row>
    <row r="21" spans="1:9" x14ac:dyDescent="0.3">
      <c r="A21" s="2">
        <v>43871</v>
      </c>
      <c r="B21" s="3">
        <v>0.54481481481481475</v>
      </c>
      <c r="C21">
        <v>577</v>
      </c>
      <c r="D21">
        <v>50</v>
      </c>
      <c r="E21">
        <v>59.640999999999998</v>
      </c>
      <c r="F21">
        <v>29.588999999999999</v>
      </c>
      <c r="G21">
        <v>3.411</v>
      </c>
      <c r="H21">
        <f t="shared" si="0"/>
        <v>469.27899999999994</v>
      </c>
      <c r="I21">
        <v>528.91999999999996</v>
      </c>
    </row>
    <row r="22" spans="1:9" x14ac:dyDescent="0.3">
      <c r="A22" s="2">
        <v>43871</v>
      </c>
      <c r="B22" s="3">
        <v>0.54502314814814812</v>
      </c>
      <c r="C22">
        <v>595</v>
      </c>
      <c r="D22">
        <v>49.84</v>
      </c>
      <c r="E22">
        <v>62.006</v>
      </c>
      <c r="F22">
        <v>29.588999999999999</v>
      </c>
      <c r="G22">
        <v>3.4409999999999998</v>
      </c>
      <c r="H22">
        <f t="shared" si="0"/>
        <v>466.91399999999999</v>
      </c>
      <c r="I22">
        <v>528.91999999999996</v>
      </c>
    </row>
    <row r="23" spans="1:9" x14ac:dyDescent="0.3">
      <c r="A23" s="2">
        <v>43871</v>
      </c>
      <c r="B23" s="3">
        <v>0.54526620370370371</v>
      </c>
      <c r="C23">
        <v>616</v>
      </c>
      <c r="D23">
        <v>49.7</v>
      </c>
      <c r="E23">
        <v>64.965999999999994</v>
      </c>
      <c r="F23">
        <v>29.588999999999999</v>
      </c>
      <c r="G23">
        <v>3.4409999999999998</v>
      </c>
      <c r="H23">
        <f t="shared" si="0"/>
        <v>463.95399999999995</v>
      </c>
      <c r="I23">
        <v>528.91999999999996</v>
      </c>
    </row>
    <row r="24" spans="1:9" x14ac:dyDescent="0.3">
      <c r="A24" s="2">
        <v>43871</v>
      </c>
      <c r="B24" s="3">
        <v>0.54575231481481479</v>
      </c>
      <c r="C24">
        <v>658</v>
      </c>
      <c r="D24">
        <v>49.6</v>
      </c>
      <c r="E24">
        <v>68.012</v>
      </c>
      <c r="F24">
        <v>29.588999999999999</v>
      </c>
      <c r="G24">
        <v>3.4409999999999998</v>
      </c>
      <c r="H24">
        <f t="shared" si="0"/>
        <v>460.90799999999996</v>
      </c>
      <c r="I24">
        <v>528.91999999999996</v>
      </c>
    </row>
    <row r="25" spans="1:9" x14ac:dyDescent="0.3">
      <c r="A25" s="2">
        <v>43871</v>
      </c>
      <c r="B25" s="3">
        <v>0.54623842592592597</v>
      </c>
      <c r="C25">
        <v>700</v>
      </c>
      <c r="D25">
        <v>49.25</v>
      </c>
      <c r="E25">
        <v>70.944000000000003</v>
      </c>
      <c r="F25">
        <v>29.588999999999999</v>
      </c>
      <c r="G25">
        <v>3.411</v>
      </c>
      <c r="H25">
        <f t="shared" si="0"/>
        <v>457.97599999999994</v>
      </c>
      <c r="I25">
        <v>528.91999999999996</v>
      </c>
    </row>
    <row r="26" spans="1:9" x14ac:dyDescent="0.3">
      <c r="A26" s="2">
        <v>43871</v>
      </c>
      <c r="B26" s="3">
        <v>0.54762731481481486</v>
      </c>
      <c r="C26">
        <v>820</v>
      </c>
      <c r="D26">
        <v>48.99</v>
      </c>
      <c r="E26">
        <v>77.036000000000001</v>
      </c>
      <c r="F26">
        <v>29.588999999999999</v>
      </c>
      <c r="G26">
        <v>3.411</v>
      </c>
      <c r="H26">
        <f t="shared" si="0"/>
        <v>451.88399999999996</v>
      </c>
      <c r="I26">
        <v>528.91999999999996</v>
      </c>
    </row>
    <row r="27" spans="1:9" x14ac:dyDescent="0.3">
      <c r="A27" s="2">
        <v>43871</v>
      </c>
      <c r="B27" s="3">
        <v>0.54810185185185178</v>
      </c>
      <c r="C27">
        <v>861</v>
      </c>
      <c r="D27">
        <v>48.64</v>
      </c>
      <c r="E27">
        <v>79.998999999999995</v>
      </c>
      <c r="F27">
        <v>29.588999999999999</v>
      </c>
      <c r="G27">
        <v>3.411</v>
      </c>
      <c r="H27">
        <f t="shared" si="0"/>
        <v>448.92099999999994</v>
      </c>
      <c r="I27">
        <v>528.91999999999996</v>
      </c>
    </row>
    <row r="28" spans="1:9" x14ac:dyDescent="0.3">
      <c r="A28" s="2">
        <v>43871</v>
      </c>
      <c r="B28" s="3">
        <v>0.54997685185185186</v>
      </c>
      <c r="C28">
        <v>1023</v>
      </c>
      <c r="D28">
        <v>48.64</v>
      </c>
      <c r="E28">
        <v>81.061999999999998</v>
      </c>
      <c r="F28">
        <v>29.588999999999999</v>
      </c>
      <c r="G28">
        <v>3.4409999999999998</v>
      </c>
      <c r="H28">
        <f t="shared" si="0"/>
        <v>447.85799999999995</v>
      </c>
      <c r="I28">
        <v>528.91999999999996</v>
      </c>
    </row>
    <row r="29" spans="1:9" x14ac:dyDescent="0.3">
      <c r="A29" s="2">
        <v>43871</v>
      </c>
      <c r="B29" s="3">
        <v>0.5503703703703704</v>
      </c>
      <c r="C29">
        <v>1057</v>
      </c>
      <c r="D29">
        <v>48.54</v>
      </c>
      <c r="E29">
        <v>84.037000000000006</v>
      </c>
      <c r="F29">
        <v>29.588999999999999</v>
      </c>
      <c r="G29">
        <v>3.3820000000000001</v>
      </c>
      <c r="H29">
        <f t="shared" si="0"/>
        <v>444.88299999999992</v>
      </c>
      <c r="I29">
        <v>528.91999999999996</v>
      </c>
    </row>
    <row r="30" spans="1:9" x14ac:dyDescent="0.3">
      <c r="A30" s="2">
        <v>43871</v>
      </c>
      <c r="B30" s="3">
        <v>0.55046296296296293</v>
      </c>
      <c r="C30">
        <v>1065</v>
      </c>
      <c r="D30">
        <v>48.52</v>
      </c>
      <c r="E30">
        <v>84.218999999999994</v>
      </c>
      <c r="F30">
        <v>29.588999999999999</v>
      </c>
      <c r="G30">
        <v>3.411</v>
      </c>
      <c r="H30">
        <f t="shared" si="0"/>
        <v>444.70099999999996</v>
      </c>
      <c r="I30">
        <v>528.91999999999996</v>
      </c>
    </row>
    <row r="31" spans="1:9" x14ac:dyDescent="0.3">
      <c r="A31" s="2">
        <v>43871</v>
      </c>
      <c r="B31" s="3">
        <v>0.55082175925925925</v>
      </c>
      <c r="C31">
        <v>1096</v>
      </c>
      <c r="D31">
        <v>48.3</v>
      </c>
      <c r="E31">
        <v>87.194999999999993</v>
      </c>
      <c r="F31">
        <v>29.588999999999999</v>
      </c>
      <c r="G31">
        <v>3.4409999999999998</v>
      </c>
      <c r="H31">
        <f t="shared" si="0"/>
        <v>441.72499999999997</v>
      </c>
      <c r="I31">
        <v>528.91999999999996</v>
      </c>
    </row>
    <row r="32" spans="1:9" x14ac:dyDescent="0.3">
      <c r="A32" s="2">
        <v>43871</v>
      </c>
      <c r="B32" s="3">
        <v>0.55181712962962959</v>
      </c>
      <c r="C32">
        <v>1182</v>
      </c>
      <c r="D32">
        <v>48.08</v>
      </c>
      <c r="E32">
        <v>94.045000000000002</v>
      </c>
      <c r="F32">
        <v>29.588999999999999</v>
      </c>
      <c r="G32">
        <v>3.3820000000000001</v>
      </c>
      <c r="H32">
        <f t="shared" si="0"/>
        <v>434.87499999999994</v>
      </c>
      <c r="I32">
        <v>528.91999999999996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CC3-811A-496A-9A68-3CA749A580D4}">
  <sheetPr codeName="Sheet114"/>
  <dimension ref="A1:S1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0.43744212962962964</v>
      </c>
      <c r="C2">
        <v>38</v>
      </c>
      <c r="D2">
        <v>59.81</v>
      </c>
      <c r="E2">
        <v>1.0309999999999999</v>
      </c>
      <c r="F2">
        <v>29.588999999999999</v>
      </c>
      <c r="G2">
        <v>3.2639999999999998</v>
      </c>
      <c r="H2">
        <f>520.54-E2</f>
        <v>519.50900000000001</v>
      </c>
      <c r="I2">
        <v>520.54</v>
      </c>
      <c r="J2">
        <v>281.2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0.43792824074074077</v>
      </c>
      <c r="C3">
        <v>80</v>
      </c>
      <c r="D3">
        <v>59.69</v>
      </c>
      <c r="E3">
        <v>4.0839999999999996</v>
      </c>
      <c r="F3">
        <v>29.588999999999999</v>
      </c>
      <c r="G3">
        <v>3.2050000000000001</v>
      </c>
      <c r="H3">
        <f t="shared" ref="H3:H14" si="0">520.54-E3</f>
        <v>516.45600000000002</v>
      </c>
      <c r="I3">
        <v>520.54</v>
      </c>
    </row>
    <row r="4" spans="1:19" x14ac:dyDescent="0.3">
      <c r="A4" s="2">
        <v>43923</v>
      </c>
      <c r="B4" s="3">
        <v>0.43834490740740745</v>
      </c>
      <c r="C4">
        <v>116</v>
      </c>
      <c r="D4">
        <v>59.6</v>
      </c>
      <c r="E4">
        <v>8.141</v>
      </c>
      <c r="F4">
        <v>29.588999999999999</v>
      </c>
      <c r="G4">
        <v>3.2050000000000001</v>
      </c>
      <c r="H4">
        <f t="shared" si="0"/>
        <v>512.399</v>
      </c>
      <c r="I4">
        <v>520.54</v>
      </c>
    </row>
    <row r="5" spans="1:19" x14ac:dyDescent="0.3">
      <c r="A5" s="2">
        <v>43923</v>
      </c>
      <c r="B5" s="3">
        <v>0.43870370370370365</v>
      </c>
      <c r="C5">
        <v>147</v>
      </c>
      <c r="D5">
        <v>59.63</v>
      </c>
      <c r="E5">
        <v>7.0860000000000003</v>
      </c>
      <c r="F5">
        <v>29.588999999999999</v>
      </c>
      <c r="G5">
        <v>3.2050000000000001</v>
      </c>
      <c r="H5">
        <f t="shared" si="0"/>
        <v>513.45399999999995</v>
      </c>
      <c r="I5">
        <v>520.54</v>
      </c>
    </row>
    <row r="6" spans="1:19" x14ac:dyDescent="0.3">
      <c r="A6" s="2">
        <v>43923</v>
      </c>
      <c r="B6" s="3">
        <v>0.43913194444444442</v>
      </c>
      <c r="C6">
        <v>184</v>
      </c>
      <c r="D6">
        <v>59.56</v>
      </c>
      <c r="E6">
        <v>10.083</v>
      </c>
      <c r="F6">
        <v>29.588999999999999</v>
      </c>
      <c r="G6">
        <v>3.2349999999999999</v>
      </c>
      <c r="H6">
        <f t="shared" si="0"/>
        <v>510.45699999999994</v>
      </c>
      <c r="I6">
        <v>520.54</v>
      </c>
    </row>
    <row r="7" spans="1:19" x14ac:dyDescent="0.3">
      <c r="A7" s="2">
        <v>43923</v>
      </c>
      <c r="B7" s="3">
        <v>0.43952546296296297</v>
      </c>
      <c r="C7">
        <v>218</v>
      </c>
      <c r="D7">
        <v>59.55</v>
      </c>
      <c r="E7">
        <v>12.606</v>
      </c>
      <c r="F7">
        <v>29.588999999999999</v>
      </c>
      <c r="G7">
        <v>3.2349999999999999</v>
      </c>
      <c r="H7">
        <f t="shared" si="0"/>
        <v>507.93399999999997</v>
      </c>
      <c r="I7">
        <v>520.54</v>
      </c>
    </row>
    <row r="8" spans="1:19" x14ac:dyDescent="0.3">
      <c r="A8" s="2">
        <v>43923</v>
      </c>
      <c r="B8" s="3">
        <v>0.43971064814814814</v>
      </c>
      <c r="C8">
        <v>234</v>
      </c>
      <c r="D8">
        <v>57.7</v>
      </c>
      <c r="E8">
        <v>15.891999999999999</v>
      </c>
      <c r="F8">
        <v>29.588999999999999</v>
      </c>
      <c r="G8">
        <v>3.1469999999999998</v>
      </c>
      <c r="H8">
        <f t="shared" si="0"/>
        <v>504.64799999999997</v>
      </c>
      <c r="I8">
        <v>520.54</v>
      </c>
    </row>
    <row r="9" spans="1:19" x14ac:dyDescent="0.3">
      <c r="A9" s="2">
        <v>43923</v>
      </c>
      <c r="B9" s="3">
        <v>0.44003472222222223</v>
      </c>
      <c r="C9">
        <v>262</v>
      </c>
      <c r="D9">
        <v>57.12</v>
      </c>
      <c r="E9">
        <v>19.146999999999998</v>
      </c>
      <c r="F9">
        <v>29.588999999999999</v>
      </c>
      <c r="G9">
        <v>3.2050000000000001</v>
      </c>
      <c r="H9">
        <f t="shared" si="0"/>
        <v>501.39299999999997</v>
      </c>
      <c r="I9">
        <v>520.54</v>
      </c>
    </row>
    <row r="10" spans="1:19" x14ac:dyDescent="0.3">
      <c r="A10" s="2">
        <v>43923</v>
      </c>
      <c r="B10" s="3">
        <v>0.44042824074074072</v>
      </c>
      <c r="C10">
        <v>296</v>
      </c>
      <c r="D10">
        <v>56.73</v>
      </c>
      <c r="E10">
        <v>21.893000000000001</v>
      </c>
      <c r="F10">
        <v>29.588999999999999</v>
      </c>
      <c r="G10">
        <v>3.1469999999999998</v>
      </c>
      <c r="H10">
        <f t="shared" si="0"/>
        <v>498.64699999999993</v>
      </c>
      <c r="I10">
        <v>520.54</v>
      </c>
    </row>
    <row r="11" spans="1:19" x14ac:dyDescent="0.3">
      <c r="A11" s="2">
        <v>43923</v>
      </c>
      <c r="B11" s="3">
        <v>0.44163194444444448</v>
      </c>
      <c r="C11">
        <v>400</v>
      </c>
      <c r="D11">
        <v>56.21</v>
      </c>
      <c r="E11">
        <v>24.925000000000001</v>
      </c>
      <c r="F11">
        <v>29.588999999999999</v>
      </c>
      <c r="G11">
        <v>3.2050000000000001</v>
      </c>
      <c r="H11">
        <f t="shared" si="0"/>
        <v>495.61499999999995</v>
      </c>
      <c r="I11">
        <v>520.54</v>
      </c>
    </row>
    <row r="12" spans="1:19" x14ac:dyDescent="0.3">
      <c r="A12" s="2">
        <v>43923</v>
      </c>
      <c r="B12" s="3">
        <v>0.44236111111111115</v>
      </c>
      <c r="C12">
        <v>463</v>
      </c>
      <c r="D12">
        <v>54.63</v>
      </c>
      <c r="E12">
        <v>35.674999999999997</v>
      </c>
      <c r="F12">
        <v>29.588999999999999</v>
      </c>
      <c r="G12">
        <v>3.1760000000000002</v>
      </c>
      <c r="H12">
        <f t="shared" si="0"/>
        <v>484.86499999999995</v>
      </c>
      <c r="I12">
        <v>520.54</v>
      </c>
    </row>
    <row r="13" spans="1:19" x14ac:dyDescent="0.3">
      <c r="A13" s="2">
        <v>43923</v>
      </c>
      <c r="B13" s="3">
        <v>0.44269675925925928</v>
      </c>
      <c r="C13">
        <v>492</v>
      </c>
      <c r="D13">
        <v>52.04</v>
      </c>
      <c r="E13">
        <v>45.036000000000001</v>
      </c>
      <c r="F13">
        <v>29.588999999999999</v>
      </c>
      <c r="G13">
        <v>3.1760000000000002</v>
      </c>
      <c r="H13">
        <f t="shared" si="0"/>
        <v>475.50399999999996</v>
      </c>
      <c r="I13">
        <v>520.54</v>
      </c>
    </row>
    <row r="14" spans="1:19" x14ac:dyDescent="0.3">
      <c r="A14" s="2">
        <v>43923</v>
      </c>
      <c r="B14" s="3">
        <v>0.44335648148148149</v>
      </c>
      <c r="C14">
        <v>549</v>
      </c>
      <c r="D14">
        <v>50.56</v>
      </c>
      <c r="E14">
        <v>54.838000000000001</v>
      </c>
      <c r="F14">
        <v>29.588999999999999</v>
      </c>
      <c r="G14">
        <v>3.1760000000000002</v>
      </c>
      <c r="H14">
        <f t="shared" si="0"/>
        <v>465.70199999999994</v>
      </c>
      <c r="I14">
        <v>520.54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3EED-9B71-4523-A5EC-DB2634C23AB0}">
  <sheetPr codeName="Sheet115"/>
  <dimension ref="A1:S1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0.45313657407407404</v>
      </c>
      <c r="C2">
        <v>27</v>
      </c>
      <c r="D2">
        <v>70.11</v>
      </c>
      <c r="E2">
        <v>0.90800000000000003</v>
      </c>
      <c r="F2">
        <v>29.588999999999999</v>
      </c>
      <c r="G2">
        <v>3.2349999999999999</v>
      </c>
      <c r="H2">
        <f>558.82-E2</f>
        <v>557.91200000000003</v>
      </c>
      <c r="I2">
        <v>558.82000000000005</v>
      </c>
      <c r="J2">
        <v>431.3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0.45377314814814818</v>
      </c>
      <c r="C3">
        <v>82</v>
      </c>
      <c r="D3">
        <v>69.94</v>
      </c>
      <c r="E3">
        <v>4.0179999999999998</v>
      </c>
      <c r="F3">
        <v>29.588999999999999</v>
      </c>
      <c r="G3">
        <v>3.2639999999999998</v>
      </c>
      <c r="H3">
        <f t="shared" ref="H3:H13" si="0">558.82-E3</f>
        <v>554.80200000000002</v>
      </c>
      <c r="I3">
        <v>558.82000000000005</v>
      </c>
    </row>
    <row r="4" spans="1:19" x14ac:dyDescent="0.3">
      <c r="A4" s="2">
        <v>43972</v>
      </c>
      <c r="B4" s="3">
        <v>0.45416666666666666</v>
      </c>
      <c r="C4">
        <v>116</v>
      </c>
      <c r="D4">
        <v>69.599999999999994</v>
      </c>
      <c r="E4">
        <v>6.97</v>
      </c>
      <c r="F4">
        <v>29.588999999999999</v>
      </c>
      <c r="G4">
        <v>3.2639999999999998</v>
      </c>
      <c r="H4">
        <f t="shared" si="0"/>
        <v>551.85</v>
      </c>
      <c r="I4">
        <v>558.82000000000005</v>
      </c>
    </row>
    <row r="5" spans="1:19" x14ac:dyDescent="0.3">
      <c r="A5" s="2">
        <v>43972</v>
      </c>
      <c r="B5" s="3">
        <v>0.45467592592592593</v>
      </c>
      <c r="C5">
        <v>160</v>
      </c>
      <c r="D5">
        <v>69.510000000000005</v>
      </c>
      <c r="E5">
        <v>9.9909999999999997</v>
      </c>
      <c r="F5">
        <v>29.588999999999999</v>
      </c>
      <c r="G5">
        <v>3.2349999999999999</v>
      </c>
      <c r="H5">
        <f t="shared" si="0"/>
        <v>548.82900000000006</v>
      </c>
      <c r="I5">
        <v>558.82000000000005</v>
      </c>
    </row>
    <row r="6" spans="1:19" x14ac:dyDescent="0.3">
      <c r="A6" s="2">
        <v>43972</v>
      </c>
      <c r="B6" s="3">
        <v>0.45495370370370369</v>
      </c>
      <c r="C6">
        <v>184</v>
      </c>
      <c r="D6">
        <v>69.47</v>
      </c>
      <c r="E6">
        <v>13.042</v>
      </c>
      <c r="F6">
        <v>29.588999999999999</v>
      </c>
      <c r="G6">
        <v>3.2349999999999999</v>
      </c>
      <c r="H6">
        <f t="shared" si="0"/>
        <v>545.77800000000002</v>
      </c>
      <c r="I6">
        <v>558.82000000000005</v>
      </c>
    </row>
    <row r="7" spans="1:19" x14ac:dyDescent="0.3">
      <c r="A7" s="2">
        <v>43972</v>
      </c>
      <c r="B7" s="3">
        <v>0.45527777777777773</v>
      </c>
      <c r="C7">
        <v>212</v>
      </c>
      <c r="D7">
        <v>67.12</v>
      </c>
      <c r="E7">
        <v>16.024000000000001</v>
      </c>
      <c r="F7">
        <v>29.588999999999999</v>
      </c>
      <c r="G7">
        <v>3.2639999999999998</v>
      </c>
      <c r="H7">
        <f t="shared" si="0"/>
        <v>542.79600000000005</v>
      </c>
      <c r="I7">
        <v>558.82000000000005</v>
      </c>
    </row>
    <row r="8" spans="1:19" x14ac:dyDescent="0.3">
      <c r="A8" s="2">
        <v>43972</v>
      </c>
      <c r="B8" s="3">
        <v>0.45585648148148145</v>
      </c>
      <c r="C8">
        <v>262</v>
      </c>
      <c r="D8">
        <v>60.56</v>
      </c>
      <c r="E8">
        <v>26.076000000000001</v>
      </c>
      <c r="F8">
        <v>29.588999999999999</v>
      </c>
      <c r="G8">
        <v>3.2639999999999998</v>
      </c>
      <c r="H8">
        <f t="shared" si="0"/>
        <v>532.74400000000003</v>
      </c>
      <c r="I8">
        <v>558.82000000000005</v>
      </c>
    </row>
    <row r="9" spans="1:19" x14ac:dyDescent="0.3">
      <c r="A9" s="2">
        <v>43972</v>
      </c>
      <c r="B9" s="3">
        <v>0.45694444444444443</v>
      </c>
      <c r="C9">
        <v>356</v>
      </c>
      <c r="D9">
        <v>56.58</v>
      </c>
      <c r="E9">
        <v>36.029000000000003</v>
      </c>
      <c r="F9">
        <v>29.588999999999999</v>
      </c>
      <c r="G9">
        <v>3.2639999999999998</v>
      </c>
      <c r="H9">
        <f t="shared" si="0"/>
        <v>522.79100000000005</v>
      </c>
      <c r="I9">
        <v>558.82000000000005</v>
      </c>
    </row>
    <row r="10" spans="1:19" x14ac:dyDescent="0.3">
      <c r="A10" s="2">
        <v>43972</v>
      </c>
      <c r="B10" s="3">
        <v>0.45784722222222224</v>
      </c>
      <c r="C10">
        <v>434</v>
      </c>
      <c r="D10">
        <v>55.14</v>
      </c>
      <c r="E10">
        <v>45.79</v>
      </c>
      <c r="F10">
        <v>29.588999999999999</v>
      </c>
      <c r="G10">
        <v>3.2639999999999998</v>
      </c>
      <c r="H10">
        <f t="shared" si="0"/>
        <v>513.03000000000009</v>
      </c>
      <c r="I10">
        <v>558.82000000000005</v>
      </c>
    </row>
    <row r="11" spans="1:19" x14ac:dyDescent="0.3">
      <c r="A11" s="2">
        <v>43972</v>
      </c>
      <c r="B11" s="3">
        <v>0.45881944444444445</v>
      </c>
      <c r="C11">
        <v>518</v>
      </c>
      <c r="D11">
        <v>54.77</v>
      </c>
      <c r="E11">
        <v>56</v>
      </c>
      <c r="F11">
        <v>29.588999999999999</v>
      </c>
      <c r="G11">
        <v>3.2349999999999999</v>
      </c>
      <c r="H11">
        <f t="shared" si="0"/>
        <v>502.82000000000005</v>
      </c>
      <c r="I11">
        <v>558.82000000000005</v>
      </c>
    </row>
    <row r="12" spans="1:19" x14ac:dyDescent="0.3">
      <c r="A12" s="2">
        <v>43972</v>
      </c>
      <c r="B12" s="3">
        <v>0.45987268518518515</v>
      </c>
      <c r="C12">
        <v>609</v>
      </c>
      <c r="D12">
        <v>54.43</v>
      </c>
      <c r="E12">
        <v>65.951999999999998</v>
      </c>
      <c r="F12">
        <v>29.588999999999999</v>
      </c>
      <c r="G12">
        <v>3.2639999999999998</v>
      </c>
      <c r="H12">
        <f t="shared" si="0"/>
        <v>492.86800000000005</v>
      </c>
      <c r="I12">
        <v>558.82000000000005</v>
      </c>
    </row>
    <row r="13" spans="1:19" x14ac:dyDescent="0.3">
      <c r="A13" s="2">
        <v>43972</v>
      </c>
      <c r="B13" s="3">
        <v>0.46092592592592596</v>
      </c>
      <c r="C13">
        <v>700</v>
      </c>
      <c r="D13">
        <v>53.96</v>
      </c>
      <c r="E13">
        <v>75.506</v>
      </c>
      <c r="F13">
        <v>29.588999999999999</v>
      </c>
      <c r="G13">
        <v>3.2349999999999999</v>
      </c>
      <c r="H13">
        <f t="shared" si="0"/>
        <v>483.31400000000008</v>
      </c>
      <c r="I13">
        <v>558.82000000000005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10BF-59EB-422C-A0C4-D041CDA53870}">
  <sheetPr codeName="Sheet116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0.45792824074074073</v>
      </c>
      <c r="C2">
        <v>38</v>
      </c>
      <c r="D2">
        <v>79.650000000000006</v>
      </c>
      <c r="E2">
        <v>1.089</v>
      </c>
      <c r="F2">
        <v>29.588999999999999</v>
      </c>
      <c r="G2">
        <v>3.1760000000000002</v>
      </c>
      <c r="H2">
        <f>556.55-E2</f>
        <v>555.4609999999999</v>
      </c>
      <c r="I2">
        <v>556.54999999999995</v>
      </c>
      <c r="J2">
        <v>421.3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0.45799768518518519</v>
      </c>
      <c r="C3">
        <v>44</v>
      </c>
      <c r="D3">
        <v>79.64</v>
      </c>
      <c r="E3">
        <v>1.054</v>
      </c>
      <c r="F3">
        <v>29.588999999999999</v>
      </c>
      <c r="G3">
        <v>3.2050000000000001</v>
      </c>
      <c r="H3">
        <f t="shared" ref="H3:H20" si="0">556.55-E3</f>
        <v>555.49599999999998</v>
      </c>
      <c r="I3">
        <v>556.54999999999995</v>
      </c>
    </row>
    <row r="4" spans="1:19" x14ac:dyDescent="0.3">
      <c r="A4" s="2">
        <v>44005</v>
      </c>
      <c r="B4" s="3">
        <v>0.45820601851851855</v>
      </c>
      <c r="C4">
        <v>62</v>
      </c>
      <c r="D4">
        <v>79.47</v>
      </c>
      <c r="E4">
        <v>4</v>
      </c>
      <c r="F4">
        <v>29.588999999999999</v>
      </c>
      <c r="G4">
        <v>3.2050000000000001</v>
      </c>
      <c r="H4">
        <f t="shared" si="0"/>
        <v>552.54999999999995</v>
      </c>
      <c r="I4">
        <v>556.54999999999995</v>
      </c>
    </row>
    <row r="5" spans="1:19" x14ac:dyDescent="0.3">
      <c r="A5" s="2">
        <v>44005</v>
      </c>
      <c r="B5" s="3">
        <v>0.45850694444444445</v>
      </c>
      <c r="C5">
        <v>88</v>
      </c>
      <c r="D5">
        <v>79.040000000000006</v>
      </c>
      <c r="E5">
        <v>6.8659999999999997</v>
      </c>
      <c r="F5">
        <v>29.588999999999999</v>
      </c>
      <c r="G5">
        <v>3.2050000000000001</v>
      </c>
      <c r="H5">
        <f t="shared" si="0"/>
        <v>549.68399999999997</v>
      </c>
      <c r="I5">
        <v>556.54999999999995</v>
      </c>
    </row>
    <row r="6" spans="1:19" x14ac:dyDescent="0.3">
      <c r="A6" s="2">
        <v>44005</v>
      </c>
      <c r="B6" s="3">
        <v>0.45890046296296294</v>
      </c>
      <c r="C6">
        <v>122</v>
      </c>
      <c r="D6">
        <v>78.099999999999994</v>
      </c>
      <c r="E6">
        <v>10.069000000000001</v>
      </c>
      <c r="F6">
        <v>29.588999999999999</v>
      </c>
      <c r="G6">
        <v>3.1760000000000002</v>
      </c>
      <c r="H6">
        <f t="shared" si="0"/>
        <v>546.48099999999999</v>
      </c>
      <c r="I6">
        <v>556.54999999999995</v>
      </c>
    </row>
    <row r="7" spans="1:19" x14ac:dyDescent="0.3">
      <c r="A7" s="2">
        <v>44005</v>
      </c>
      <c r="B7" s="3">
        <v>0.4592013888888889</v>
      </c>
      <c r="C7">
        <v>148</v>
      </c>
      <c r="D7">
        <v>77.66</v>
      </c>
      <c r="E7">
        <v>12.945</v>
      </c>
      <c r="F7">
        <v>29.588999999999999</v>
      </c>
      <c r="G7">
        <v>3.1760000000000002</v>
      </c>
      <c r="H7">
        <f t="shared" si="0"/>
        <v>543.6049999999999</v>
      </c>
      <c r="I7">
        <v>556.54999999999995</v>
      </c>
    </row>
    <row r="8" spans="1:19" x14ac:dyDescent="0.3">
      <c r="A8" s="2">
        <v>44005</v>
      </c>
      <c r="B8" s="3">
        <v>0.45965277777777774</v>
      </c>
      <c r="C8">
        <v>187</v>
      </c>
      <c r="D8">
        <v>76.84</v>
      </c>
      <c r="E8">
        <v>16.073</v>
      </c>
      <c r="F8">
        <v>29.588999999999999</v>
      </c>
      <c r="G8">
        <v>3.2050000000000001</v>
      </c>
      <c r="H8">
        <f t="shared" si="0"/>
        <v>540.47699999999998</v>
      </c>
      <c r="I8">
        <v>556.54999999999995</v>
      </c>
    </row>
    <row r="9" spans="1:19" x14ac:dyDescent="0.3">
      <c r="A9" s="2">
        <v>44005</v>
      </c>
      <c r="B9" s="3">
        <v>0.45974537037037039</v>
      </c>
      <c r="C9">
        <v>195</v>
      </c>
      <c r="D9">
        <v>76.83</v>
      </c>
      <c r="E9">
        <v>16.042000000000002</v>
      </c>
      <c r="F9">
        <v>29.588999999999999</v>
      </c>
      <c r="G9">
        <v>3.1760000000000002</v>
      </c>
      <c r="H9">
        <f t="shared" si="0"/>
        <v>540.50799999999992</v>
      </c>
      <c r="I9">
        <v>556.54999999999995</v>
      </c>
    </row>
    <row r="10" spans="1:19" x14ac:dyDescent="0.3">
      <c r="A10" s="2">
        <v>44005</v>
      </c>
      <c r="B10" s="3">
        <v>0.46020833333333333</v>
      </c>
      <c r="C10">
        <v>235</v>
      </c>
      <c r="D10">
        <v>66.319999999999993</v>
      </c>
      <c r="E10">
        <v>25.943999999999999</v>
      </c>
      <c r="F10">
        <v>29.588999999999999</v>
      </c>
      <c r="G10">
        <v>3.2050000000000001</v>
      </c>
      <c r="H10">
        <f t="shared" si="0"/>
        <v>530.60599999999999</v>
      </c>
      <c r="I10">
        <v>556.54999999999995</v>
      </c>
    </row>
    <row r="11" spans="1:19" x14ac:dyDescent="0.3">
      <c r="A11" s="2">
        <v>44005</v>
      </c>
      <c r="B11" s="3">
        <v>0.46083333333333337</v>
      </c>
      <c r="C11">
        <v>289</v>
      </c>
      <c r="D11">
        <v>61.31</v>
      </c>
      <c r="E11">
        <v>35.869</v>
      </c>
      <c r="F11">
        <v>29.588999999999999</v>
      </c>
      <c r="G11">
        <v>3.2050000000000001</v>
      </c>
      <c r="H11">
        <f t="shared" si="0"/>
        <v>520.68099999999993</v>
      </c>
      <c r="I11">
        <v>556.54999999999995</v>
      </c>
    </row>
    <row r="12" spans="1:19" x14ac:dyDescent="0.3">
      <c r="A12" s="2">
        <v>44005</v>
      </c>
      <c r="B12" s="3">
        <v>0.4614699074074074</v>
      </c>
      <c r="C12">
        <v>344</v>
      </c>
      <c r="D12">
        <v>59.96</v>
      </c>
      <c r="E12">
        <v>46.070999999999998</v>
      </c>
      <c r="F12">
        <v>29.588999999999999</v>
      </c>
      <c r="G12">
        <v>3.2050000000000001</v>
      </c>
      <c r="H12">
        <f t="shared" si="0"/>
        <v>510.47899999999993</v>
      </c>
      <c r="I12">
        <v>556.54999999999995</v>
      </c>
    </row>
    <row r="13" spans="1:19" x14ac:dyDescent="0.3">
      <c r="A13" s="2">
        <v>44005</v>
      </c>
      <c r="B13" s="3">
        <v>0.46153935185185185</v>
      </c>
      <c r="C13">
        <v>350</v>
      </c>
      <c r="D13">
        <v>59.97</v>
      </c>
      <c r="E13">
        <v>46.027999999999999</v>
      </c>
      <c r="F13">
        <v>29.588999999999999</v>
      </c>
      <c r="G13">
        <v>3.2050000000000001</v>
      </c>
      <c r="H13">
        <f t="shared" si="0"/>
        <v>510.52199999999993</v>
      </c>
      <c r="I13">
        <v>556.54999999999995</v>
      </c>
    </row>
    <row r="14" spans="1:19" x14ac:dyDescent="0.3">
      <c r="A14" s="2">
        <v>44005</v>
      </c>
      <c r="B14" s="3">
        <v>0.46187500000000004</v>
      </c>
      <c r="C14">
        <v>379</v>
      </c>
      <c r="D14">
        <v>59.07</v>
      </c>
      <c r="E14">
        <v>56.021000000000001</v>
      </c>
      <c r="F14">
        <v>29.588999999999999</v>
      </c>
      <c r="G14">
        <v>3.2050000000000001</v>
      </c>
      <c r="H14">
        <f t="shared" si="0"/>
        <v>500.52899999999994</v>
      </c>
      <c r="I14">
        <v>556.54999999999995</v>
      </c>
    </row>
    <row r="15" spans="1:19" x14ac:dyDescent="0.3">
      <c r="A15" s="2">
        <v>44005</v>
      </c>
      <c r="B15" s="3">
        <v>0.4619328703703704</v>
      </c>
      <c r="C15">
        <v>384</v>
      </c>
      <c r="D15">
        <v>59.06</v>
      </c>
      <c r="E15">
        <v>55.993000000000002</v>
      </c>
      <c r="F15">
        <v>29.588999999999999</v>
      </c>
      <c r="G15">
        <v>3.1760000000000002</v>
      </c>
      <c r="H15">
        <f t="shared" si="0"/>
        <v>500.55699999999996</v>
      </c>
      <c r="I15">
        <v>556.54999999999995</v>
      </c>
    </row>
    <row r="16" spans="1:19" x14ac:dyDescent="0.3">
      <c r="A16" s="2">
        <v>44005</v>
      </c>
      <c r="B16" s="3">
        <v>0.46226851851851852</v>
      </c>
      <c r="C16">
        <v>413</v>
      </c>
      <c r="D16">
        <v>58.05</v>
      </c>
      <c r="E16">
        <v>66.33</v>
      </c>
      <c r="F16">
        <v>29.588999999999999</v>
      </c>
      <c r="G16">
        <v>3.2050000000000001</v>
      </c>
      <c r="H16">
        <f t="shared" si="0"/>
        <v>490.21999999999997</v>
      </c>
      <c r="I16">
        <v>556.54999999999995</v>
      </c>
    </row>
    <row r="17" spans="1:9" x14ac:dyDescent="0.3">
      <c r="A17" s="2">
        <v>44005</v>
      </c>
      <c r="B17" s="3">
        <v>0.46305555555555555</v>
      </c>
      <c r="C17">
        <v>481</v>
      </c>
      <c r="D17">
        <v>57.22</v>
      </c>
      <c r="E17">
        <v>75.87</v>
      </c>
      <c r="F17">
        <v>29.588999999999999</v>
      </c>
      <c r="G17">
        <v>3.2050000000000001</v>
      </c>
      <c r="H17">
        <f t="shared" si="0"/>
        <v>480.67999999999995</v>
      </c>
      <c r="I17">
        <v>556.54999999999995</v>
      </c>
    </row>
    <row r="18" spans="1:9" x14ac:dyDescent="0.3">
      <c r="A18" s="2">
        <v>44005</v>
      </c>
      <c r="B18" s="3">
        <v>0.46317129629629633</v>
      </c>
      <c r="C18">
        <v>491</v>
      </c>
      <c r="D18">
        <v>57.23</v>
      </c>
      <c r="E18">
        <v>76.007000000000005</v>
      </c>
      <c r="F18">
        <v>29.588999999999999</v>
      </c>
      <c r="G18">
        <v>3.1760000000000002</v>
      </c>
      <c r="H18">
        <f t="shared" si="0"/>
        <v>480.54299999999995</v>
      </c>
      <c r="I18">
        <v>556.54999999999995</v>
      </c>
    </row>
    <row r="19" spans="1:9" x14ac:dyDescent="0.3">
      <c r="A19" s="2">
        <v>44005</v>
      </c>
      <c r="B19" s="3">
        <v>0.46363425925925927</v>
      </c>
      <c r="C19">
        <v>531</v>
      </c>
      <c r="D19">
        <v>56.33</v>
      </c>
      <c r="E19">
        <v>86.304000000000002</v>
      </c>
      <c r="F19">
        <v>29.588999999999999</v>
      </c>
      <c r="G19">
        <v>3.2050000000000001</v>
      </c>
      <c r="H19">
        <f t="shared" si="0"/>
        <v>470.24599999999998</v>
      </c>
      <c r="I19">
        <v>556.54999999999995</v>
      </c>
    </row>
    <row r="20" spans="1:9" x14ac:dyDescent="0.3">
      <c r="A20" s="2">
        <v>44005</v>
      </c>
      <c r="B20" s="3">
        <v>0.46417824074074071</v>
      </c>
      <c r="C20">
        <v>578</v>
      </c>
      <c r="D20">
        <v>55.66</v>
      </c>
      <c r="E20">
        <v>91.317999999999998</v>
      </c>
      <c r="F20">
        <v>29.588999999999999</v>
      </c>
      <c r="G20">
        <v>3.117</v>
      </c>
      <c r="H20">
        <f t="shared" si="0"/>
        <v>465.23199999999997</v>
      </c>
      <c r="I20">
        <v>556.54999999999995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DBB07-72B2-4A43-9A1D-804FCA4192F6}">
  <sheetPr codeName="Sheet117"/>
  <dimension ref="A1:S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0.38670138888888889</v>
      </c>
      <c r="C2">
        <v>16</v>
      </c>
      <c r="D2">
        <v>82.5</v>
      </c>
      <c r="E2">
        <v>1.024</v>
      </c>
      <c r="F2">
        <v>29.588999999999999</v>
      </c>
      <c r="G2">
        <v>3.2050000000000001</v>
      </c>
      <c r="H2">
        <f>531.22-E2</f>
        <v>530.19600000000003</v>
      </c>
      <c r="I2">
        <v>531.22</v>
      </c>
      <c r="J2">
        <v>319.39999999999998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0.3870601851851852</v>
      </c>
      <c r="C3">
        <v>47</v>
      </c>
      <c r="D3">
        <v>82.48</v>
      </c>
      <c r="E3">
        <v>4.1440000000000001</v>
      </c>
      <c r="F3">
        <v>29.588999999999999</v>
      </c>
      <c r="G3">
        <v>3.2050000000000001</v>
      </c>
      <c r="H3">
        <f t="shared" ref="H3:H22" si="0">531.22-E3</f>
        <v>527.07600000000002</v>
      </c>
      <c r="I3">
        <v>531.22</v>
      </c>
    </row>
    <row r="4" spans="1:19" x14ac:dyDescent="0.3">
      <c r="A4" s="2">
        <v>44029</v>
      </c>
      <c r="B4" s="3">
        <v>0.3873611111111111</v>
      </c>
      <c r="C4">
        <v>73</v>
      </c>
      <c r="D4">
        <v>82.49</v>
      </c>
      <c r="E4">
        <v>6.9770000000000003</v>
      </c>
      <c r="F4">
        <v>29.588999999999999</v>
      </c>
      <c r="G4">
        <v>3.2349999999999999</v>
      </c>
      <c r="H4">
        <f t="shared" si="0"/>
        <v>524.24300000000005</v>
      </c>
      <c r="I4">
        <v>531.22</v>
      </c>
    </row>
    <row r="5" spans="1:19" x14ac:dyDescent="0.3">
      <c r="A5" s="2">
        <v>44029</v>
      </c>
      <c r="B5" s="3">
        <v>0.38768518518518519</v>
      </c>
      <c r="C5">
        <v>101</v>
      </c>
      <c r="D5">
        <v>82.48</v>
      </c>
      <c r="E5">
        <v>10.129</v>
      </c>
      <c r="F5">
        <v>29.588999999999999</v>
      </c>
      <c r="G5">
        <v>3.2050000000000001</v>
      </c>
      <c r="H5">
        <f t="shared" si="0"/>
        <v>521.09100000000001</v>
      </c>
      <c r="I5">
        <v>531.22</v>
      </c>
    </row>
    <row r="6" spans="1:19" x14ac:dyDescent="0.3">
      <c r="A6" s="2">
        <v>44029</v>
      </c>
      <c r="B6" s="3">
        <v>0.38802083333333331</v>
      </c>
      <c r="C6">
        <v>130</v>
      </c>
      <c r="D6">
        <v>82.45</v>
      </c>
      <c r="E6">
        <v>13.170999999999999</v>
      </c>
      <c r="F6">
        <v>29.588999999999999</v>
      </c>
      <c r="G6">
        <v>3.2349999999999999</v>
      </c>
      <c r="H6">
        <f t="shared" si="0"/>
        <v>518.04899999999998</v>
      </c>
      <c r="I6">
        <v>531.22</v>
      </c>
    </row>
    <row r="7" spans="1:19" x14ac:dyDescent="0.3">
      <c r="A7" s="2">
        <v>44029</v>
      </c>
      <c r="B7" s="3">
        <v>0.38828703703703704</v>
      </c>
      <c r="C7">
        <v>153</v>
      </c>
      <c r="D7">
        <v>82.43</v>
      </c>
      <c r="E7">
        <v>15.903</v>
      </c>
      <c r="F7">
        <v>29.588999999999999</v>
      </c>
      <c r="G7">
        <v>3.2349999999999999</v>
      </c>
      <c r="H7">
        <f t="shared" si="0"/>
        <v>515.31700000000001</v>
      </c>
      <c r="I7">
        <v>531.22</v>
      </c>
    </row>
    <row r="8" spans="1:19" x14ac:dyDescent="0.3">
      <c r="A8" s="2">
        <v>44029</v>
      </c>
      <c r="B8" s="3">
        <v>0.38864583333333336</v>
      </c>
      <c r="C8">
        <v>184</v>
      </c>
      <c r="D8">
        <v>81.67</v>
      </c>
      <c r="E8">
        <v>19.015000000000001</v>
      </c>
      <c r="F8">
        <v>29.588999999999999</v>
      </c>
      <c r="G8">
        <v>3.2050000000000001</v>
      </c>
      <c r="H8">
        <f t="shared" si="0"/>
        <v>512.20500000000004</v>
      </c>
      <c r="I8">
        <v>531.22</v>
      </c>
    </row>
    <row r="9" spans="1:19" x14ac:dyDescent="0.3">
      <c r="A9" s="2">
        <v>44029</v>
      </c>
      <c r="B9" s="3">
        <v>0.38881944444444444</v>
      </c>
      <c r="C9">
        <v>199</v>
      </c>
      <c r="D9">
        <v>79.22</v>
      </c>
      <c r="E9">
        <v>22.018999999999998</v>
      </c>
      <c r="F9">
        <v>29.588999999999999</v>
      </c>
      <c r="G9">
        <v>3.2349999999999999</v>
      </c>
      <c r="H9">
        <f t="shared" si="0"/>
        <v>509.20100000000002</v>
      </c>
      <c r="I9">
        <v>531.22</v>
      </c>
    </row>
    <row r="10" spans="1:19" x14ac:dyDescent="0.3">
      <c r="A10" s="2">
        <v>44029</v>
      </c>
      <c r="B10" s="3">
        <v>0.38906250000000003</v>
      </c>
      <c r="C10">
        <v>220</v>
      </c>
      <c r="D10">
        <v>68.11</v>
      </c>
      <c r="E10">
        <v>31.834</v>
      </c>
      <c r="F10">
        <v>29.588999999999999</v>
      </c>
      <c r="G10">
        <v>3.2349999999999999</v>
      </c>
      <c r="H10">
        <f t="shared" si="0"/>
        <v>499.38600000000002</v>
      </c>
      <c r="I10">
        <v>531.22</v>
      </c>
    </row>
    <row r="11" spans="1:19" x14ac:dyDescent="0.3">
      <c r="A11" s="2">
        <v>44029</v>
      </c>
      <c r="B11" s="3">
        <v>0.38929398148148148</v>
      </c>
      <c r="C11">
        <v>240</v>
      </c>
      <c r="D11">
        <v>64.209999999999994</v>
      </c>
      <c r="E11">
        <v>41.948999999999998</v>
      </c>
      <c r="F11">
        <v>29.588999999999999</v>
      </c>
      <c r="G11">
        <v>3.2050000000000001</v>
      </c>
      <c r="H11">
        <f t="shared" si="0"/>
        <v>489.27100000000002</v>
      </c>
      <c r="I11">
        <v>531.22</v>
      </c>
    </row>
    <row r="12" spans="1:19" x14ac:dyDescent="0.3">
      <c r="A12" s="2">
        <v>44029</v>
      </c>
      <c r="B12" s="3">
        <v>0.3901041666666667</v>
      </c>
      <c r="C12">
        <v>310</v>
      </c>
      <c r="D12">
        <v>61.75</v>
      </c>
      <c r="E12">
        <v>52.055999999999997</v>
      </c>
      <c r="F12">
        <v>29.588999999999999</v>
      </c>
      <c r="G12">
        <v>3.2349999999999999</v>
      </c>
      <c r="H12">
        <f t="shared" si="0"/>
        <v>479.16400000000004</v>
      </c>
      <c r="I12">
        <v>531.22</v>
      </c>
    </row>
    <row r="13" spans="1:19" x14ac:dyDescent="0.3">
      <c r="A13" s="2">
        <v>44029</v>
      </c>
      <c r="B13" s="3">
        <v>0.39070601851851849</v>
      </c>
      <c r="C13">
        <v>362</v>
      </c>
      <c r="D13">
        <v>59.69</v>
      </c>
      <c r="E13">
        <v>62.000999999999998</v>
      </c>
      <c r="F13">
        <v>29.588999999999999</v>
      </c>
      <c r="G13">
        <v>3.2349999999999999</v>
      </c>
      <c r="H13">
        <f t="shared" si="0"/>
        <v>469.21900000000005</v>
      </c>
      <c r="I13">
        <v>531.22</v>
      </c>
    </row>
    <row r="14" spans="1:19" x14ac:dyDescent="0.3">
      <c r="A14" s="2">
        <v>44029</v>
      </c>
      <c r="B14" s="3">
        <v>0.39113425925925926</v>
      </c>
      <c r="C14">
        <v>399</v>
      </c>
      <c r="D14">
        <v>57.9</v>
      </c>
      <c r="E14">
        <v>71.861000000000004</v>
      </c>
      <c r="F14">
        <v>29.588999999999999</v>
      </c>
      <c r="G14">
        <v>3.1760000000000002</v>
      </c>
      <c r="H14">
        <f t="shared" si="0"/>
        <v>459.35900000000004</v>
      </c>
      <c r="I14">
        <v>531.22</v>
      </c>
    </row>
    <row r="15" spans="1:19" x14ac:dyDescent="0.3">
      <c r="A15" s="2">
        <v>44029</v>
      </c>
      <c r="B15" s="3">
        <v>0.39160879629629625</v>
      </c>
      <c r="C15">
        <v>440</v>
      </c>
      <c r="D15">
        <v>56.22</v>
      </c>
      <c r="E15">
        <v>81.965999999999994</v>
      </c>
      <c r="F15">
        <v>29.588999999999999</v>
      </c>
      <c r="G15">
        <v>3.2349999999999999</v>
      </c>
      <c r="H15">
        <f t="shared" si="0"/>
        <v>449.25400000000002</v>
      </c>
      <c r="I15">
        <v>531.22</v>
      </c>
    </row>
    <row r="16" spans="1:19" x14ac:dyDescent="0.3">
      <c r="A16" s="2">
        <v>44029</v>
      </c>
      <c r="B16" s="3">
        <v>0.39200231481481485</v>
      </c>
      <c r="C16">
        <v>474</v>
      </c>
      <c r="D16">
        <v>54.82</v>
      </c>
      <c r="E16">
        <v>91.995000000000005</v>
      </c>
      <c r="F16">
        <v>29.588999999999999</v>
      </c>
      <c r="G16">
        <v>3.2050000000000001</v>
      </c>
      <c r="H16">
        <f t="shared" si="0"/>
        <v>439.22500000000002</v>
      </c>
      <c r="I16">
        <v>531.22</v>
      </c>
    </row>
    <row r="17" spans="1:9" x14ac:dyDescent="0.3">
      <c r="A17" s="2">
        <v>44029</v>
      </c>
      <c r="B17" s="3">
        <v>0.39234953703703707</v>
      </c>
      <c r="C17">
        <v>504</v>
      </c>
      <c r="D17">
        <v>53.71</v>
      </c>
      <c r="E17">
        <v>102.087</v>
      </c>
      <c r="F17">
        <v>29.588999999999999</v>
      </c>
      <c r="G17">
        <v>3.2349999999999999</v>
      </c>
      <c r="H17">
        <f t="shared" si="0"/>
        <v>429.13300000000004</v>
      </c>
      <c r="I17">
        <v>531.22</v>
      </c>
    </row>
    <row r="18" spans="1:9" x14ac:dyDescent="0.3">
      <c r="A18" s="2">
        <v>44029</v>
      </c>
      <c r="B18" s="3">
        <v>0.3925925925925926</v>
      </c>
      <c r="C18">
        <v>525</v>
      </c>
      <c r="D18">
        <v>52.89</v>
      </c>
      <c r="E18">
        <v>112.095</v>
      </c>
      <c r="F18">
        <v>29.588999999999999</v>
      </c>
      <c r="G18">
        <v>3.2050000000000001</v>
      </c>
      <c r="H18">
        <f t="shared" si="0"/>
        <v>419.125</v>
      </c>
      <c r="I18">
        <v>531.22</v>
      </c>
    </row>
    <row r="19" spans="1:9" x14ac:dyDescent="0.3">
      <c r="A19" s="2">
        <v>44029</v>
      </c>
      <c r="B19" s="3">
        <v>0.39310185185185187</v>
      </c>
      <c r="C19">
        <v>569</v>
      </c>
      <c r="D19">
        <v>52.01</v>
      </c>
      <c r="E19">
        <v>123.9</v>
      </c>
      <c r="F19">
        <v>29.588999999999999</v>
      </c>
      <c r="G19">
        <v>3.2050000000000001</v>
      </c>
      <c r="H19">
        <f t="shared" si="0"/>
        <v>407.32000000000005</v>
      </c>
      <c r="I19">
        <v>531.22</v>
      </c>
    </row>
    <row r="20" spans="1:9" x14ac:dyDescent="0.3">
      <c r="A20" s="2">
        <v>44029</v>
      </c>
      <c r="B20" s="3">
        <v>0.393587962962963</v>
      </c>
      <c r="C20">
        <v>611</v>
      </c>
      <c r="D20">
        <v>51.61</v>
      </c>
      <c r="E20">
        <v>132</v>
      </c>
      <c r="F20">
        <v>29.588999999999999</v>
      </c>
      <c r="G20">
        <v>3.2050000000000001</v>
      </c>
      <c r="H20">
        <f t="shared" si="0"/>
        <v>399.22</v>
      </c>
      <c r="I20">
        <v>531.22</v>
      </c>
    </row>
    <row r="21" spans="1:9" x14ac:dyDescent="0.3">
      <c r="A21" s="2">
        <v>44029</v>
      </c>
      <c r="B21" s="3">
        <v>0.39413194444444444</v>
      </c>
      <c r="C21">
        <v>658</v>
      </c>
      <c r="D21">
        <v>51.12</v>
      </c>
      <c r="E21">
        <v>141.81100000000001</v>
      </c>
      <c r="F21">
        <v>29.588999999999999</v>
      </c>
      <c r="G21">
        <v>3.2050000000000001</v>
      </c>
      <c r="H21">
        <f t="shared" si="0"/>
        <v>389.40899999999999</v>
      </c>
      <c r="I21">
        <v>531.22</v>
      </c>
    </row>
    <row r="22" spans="1:9" x14ac:dyDescent="0.3">
      <c r="A22" s="2">
        <v>44029</v>
      </c>
      <c r="B22" s="3">
        <v>0.39469907407407406</v>
      </c>
      <c r="C22">
        <v>707</v>
      </c>
      <c r="D22">
        <v>51.22</v>
      </c>
      <c r="E22">
        <v>139.893</v>
      </c>
      <c r="F22">
        <v>29.588999999999999</v>
      </c>
      <c r="G22">
        <v>3.1760000000000002</v>
      </c>
      <c r="H22">
        <f t="shared" si="0"/>
        <v>391.327</v>
      </c>
      <c r="I22">
        <v>531.22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C378-59E0-4D27-97FF-ECD80ACF32C1}">
  <sheetPr codeName="Sheet118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0.51450231481481479</v>
      </c>
      <c r="C2">
        <v>19</v>
      </c>
      <c r="D2">
        <v>72.05</v>
      </c>
      <c r="E2">
        <v>1.08</v>
      </c>
      <c r="F2">
        <v>29.588999999999999</v>
      </c>
      <c r="G2">
        <v>3.2639999999999998</v>
      </c>
      <c r="H2">
        <f>484.14-E2</f>
        <v>483.06</v>
      </c>
      <c r="I2">
        <v>484.14</v>
      </c>
      <c r="J2">
        <v>172.1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0.51495370370370364</v>
      </c>
      <c r="C3">
        <v>58</v>
      </c>
      <c r="D3">
        <v>71.709999999999994</v>
      </c>
      <c r="E3">
        <v>3.98</v>
      </c>
      <c r="F3">
        <v>29.588999999999999</v>
      </c>
      <c r="G3">
        <v>3.2349999999999999</v>
      </c>
      <c r="H3">
        <f t="shared" ref="H3:H20" si="0">484.14-E3</f>
        <v>480.15999999999997</v>
      </c>
      <c r="I3">
        <v>484.14</v>
      </c>
    </row>
    <row r="4" spans="1:19" x14ac:dyDescent="0.3">
      <c r="A4" s="2">
        <v>44096</v>
      </c>
      <c r="B4" s="3">
        <v>0.51504629629629628</v>
      </c>
      <c r="C4">
        <v>66</v>
      </c>
      <c r="D4">
        <v>71.69</v>
      </c>
      <c r="E4">
        <v>3.996</v>
      </c>
      <c r="F4">
        <v>29.588999999999999</v>
      </c>
      <c r="G4">
        <v>3.2349999999999999</v>
      </c>
      <c r="H4">
        <f t="shared" si="0"/>
        <v>480.14400000000001</v>
      </c>
      <c r="I4">
        <v>484.14</v>
      </c>
    </row>
    <row r="5" spans="1:19" x14ac:dyDescent="0.3">
      <c r="A5" s="2">
        <v>44096</v>
      </c>
      <c r="B5" s="3">
        <v>0.51552083333333332</v>
      </c>
      <c r="C5">
        <v>107</v>
      </c>
      <c r="D5">
        <v>71.53</v>
      </c>
      <c r="E5">
        <v>6.9820000000000002</v>
      </c>
      <c r="F5">
        <v>29.588999999999999</v>
      </c>
      <c r="G5">
        <v>3.2050000000000001</v>
      </c>
      <c r="H5">
        <f t="shared" si="0"/>
        <v>477.15799999999996</v>
      </c>
      <c r="I5">
        <v>484.14</v>
      </c>
    </row>
    <row r="6" spans="1:19" x14ac:dyDescent="0.3">
      <c r="A6" s="2">
        <v>44096</v>
      </c>
      <c r="B6" s="3">
        <v>0.51593750000000005</v>
      </c>
      <c r="C6">
        <v>143</v>
      </c>
      <c r="D6">
        <v>71.33</v>
      </c>
      <c r="E6">
        <v>10.018000000000001</v>
      </c>
      <c r="F6">
        <v>29.588999999999999</v>
      </c>
      <c r="G6">
        <v>3.2050000000000001</v>
      </c>
      <c r="H6">
        <f t="shared" si="0"/>
        <v>474.12199999999996</v>
      </c>
      <c r="I6">
        <v>484.14</v>
      </c>
    </row>
    <row r="7" spans="1:19" x14ac:dyDescent="0.3">
      <c r="A7" s="2">
        <v>44096</v>
      </c>
      <c r="B7" s="3">
        <v>0.5161458333333333</v>
      </c>
      <c r="C7">
        <v>161</v>
      </c>
      <c r="D7">
        <v>71.010000000000005</v>
      </c>
      <c r="E7">
        <v>13.037000000000001</v>
      </c>
      <c r="F7">
        <v>29.588999999999999</v>
      </c>
      <c r="G7">
        <v>3.2349999999999999</v>
      </c>
      <c r="H7">
        <f t="shared" si="0"/>
        <v>471.10300000000001</v>
      </c>
      <c r="I7">
        <v>484.14</v>
      </c>
    </row>
    <row r="8" spans="1:19" x14ac:dyDescent="0.3">
      <c r="A8" s="2">
        <v>44096</v>
      </c>
      <c r="B8" s="3">
        <v>0.51642361111111112</v>
      </c>
      <c r="C8">
        <v>185</v>
      </c>
      <c r="D8">
        <v>70.61</v>
      </c>
      <c r="E8">
        <v>15.959</v>
      </c>
      <c r="F8">
        <v>29.588999999999999</v>
      </c>
      <c r="G8">
        <v>3.2349999999999999</v>
      </c>
      <c r="H8">
        <f t="shared" si="0"/>
        <v>468.18099999999998</v>
      </c>
      <c r="I8">
        <v>484.14</v>
      </c>
    </row>
    <row r="9" spans="1:19" x14ac:dyDescent="0.3">
      <c r="A9" s="2">
        <v>44096</v>
      </c>
      <c r="B9" s="3">
        <v>0.51702546296296303</v>
      </c>
      <c r="C9">
        <v>237</v>
      </c>
      <c r="D9">
        <v>70.67</v>
      </c>
      <c r="E9">
        <v>16.035</v>
      </c>
      <c r="F9">
        <v>29.588999999999999</v>
      </c>
      <c r="G9">
        <v>3.2050000000000001</v>
      </c>
      <c r="H9">
        <f t="shared" si="0"/>
        <v>468.10499999999996</v>
      </c>
      <c r="I9">
        <v>484.14</v>
      </c>
    </row>
    <row r="10" spans="1:19" x14ac:dyDescent="0.3">
      <c r="A10" s="2">
        <v>44096</v>
      </c>
      <c r="B10" s="3">
        <v>0.51755787037037038</v>
      </c>
      <c r="C10">
        <v>283</v>
      </c>
      <c r="D10">
        <v>69.94</v>
      </c>
      <c r="E10">
        <v>18.946000000000002</v>
      </c>
      <c r="F10">
        <v>29.588999999999999</v>
      </c>
      <c r="G10">
        <v>3.2050000000000001</v>
      </c>
      <c r="H10">
        <f t="shared" si="0"/>
        <v>465.19399999999996</v>
      </c>
      <c r="I10">
        <v>484.14</v>
      </c>
    </row>
    <row r="11" spans="1:19" x14ac:dyDescent="0.3">
      <c r="A11" s="2">
        <v>44096</v>
      </c>
      <c r="B11" s="3">
        <v>0.51873842592592589</v>
      </c>
      <c r="C11">
        <v>385</v>
      </c>
      <c r="D11">
        <v>67.989999999999995</v>
      </c>
      <c r="E11">
        <v>29.077999999999999</v>
      </c>
      <c r="F11">
        <v>29.588999999999999</v>
      </c>
      <c r="G11">
        <v>3.2050000000000001</v>
      </c>
      <c r="H11">
        <f t="shared" si="0"/>
        <v>455.06200000000001</v>
      </c>
      <c r="I11">
        <v>484.14</v>
      </c>
    </row>
    <row r="12" spans="1:19" x14ac:dyDescent="0.3">
      <c r="A12" s="2">
        <v>44096</v>
      </c>
      <c r="B12" s="3">
        <v>0.51939814814814811</v>
      </c>
      <c r="C12">
        <v>442</v>
      </c>
      <c r="D12">
        <v>66.8</v>
      </c>
      <c r="E12">
        <v>39.029000000000003</v>
      </c>
      <c r="F12">
        <v>29.588999999999999</v>
      </c>
      <c r="G12">
        <v>3.2349999999999999</v>
      </c>
      <c r="H12">
        <f t="shared" si="0"/>
        <v>445.11099999999999</v>
      </c>
      <c r="I12">
        <v>484.14</v>
      </c>
    </row>
    <row r="13" spans="1:19" x14ac:dyDescent="0.3">
      <c r="A13" s="2">
        <v>44096</v>
      </c>
      <c r="B13" s="3">
        <v>0.52005787037037032</v>
      </c>
      <c r="C13">
        <v>499</v>
      </c>
      <c r="D13">
        <v>65.22</v>
      </c>
      <c r="E13">
        <v>49.085000000000001</v>
      </c>
      <c r="F13">
        <v>29.588999999999999</v>
      </c>
      <c r="G13">
        <v>3.2349999999999999</v>
      </c>
      <c r="H13">
        <f t="shared" si="0"/>
        <v>435.05500000000001</v>
      </c>
      <c r="I13">
        <v>484.14</v>
      </c>
    </row>
    <row r="14" spans="1:19" x14ac:dyDescent="0.3">
      <c r="A14" s="2">
        <v>44096</v>
      </c>
      <c r="B14" s="3">
        <v>0.52109953703703704</v>
      </c>
      <c r="C14">
        <v>589</v>
      </c>
      <c r="D14">
        <v>63.08</v>
      </c>
      <c r="E14">
        <v>59.06</v>
      </c>
      <c r="F14">
        <v>29.588999999999999</v>
      </c>
      <c r="G14">
        <v>3.2349999999999999</v>
      </c>
      <c r="H14">
        <f t="shared" si="0"/>
        <v>425.08</v>
      </c>
      <c r="I14">
        <v>484.14</v>
      </c>
    </row>
    <row r="15" spans="1:19" x14ac:dyDescent="0.3">
      <c r="A15" s="2">
        <v>44096</v>
      </c>
      <c r="B15" s="3">
        <v>0.52200231481481485</v>
      </c>
      <c r="C15">
        <v>667</v>
      </c>
      <c r="D15">
        <v>60.57</v>
      </c>
      <c r="E15">
        <v>69.213999999999999</v>
      </c>
      <c r="F15">
        <v>29.588999999999999</v>
      </c>
      <c r="G15">
        <v>3.2050000000000001</v>
      </c>
      <c r="H15">
        <f t="shared" si="0"/>
        <v>414.92599999999999</v>
      </c>
      <c r="I15">
        <v>484.14</v>
      </c>
    </row>
    <row r="16" spans="1:19" x14ac:dyDescent="0.3">
      <c r="A16" s="2">
        <v>44096</v>
      </c>
      <c r="B16" s="3">
        <v>0.52241898148148147</v>
      </c>
      <c r="C16">
        <v>703</v>
      </c>
      <c r="D16">
        <v>57.46</v>
      </c>
      <c r="E16">
        <v>79.058999999999997</v>
      </c>
      <c r="F16">
        <v>29.588999999999999</v>
      </c>
      <c r="G16">
        <v>3.2050000000000001</v>
      </c>
      <c r="H16">
        <f t="shared" si="0"/>
        <v>405.08100000000002</v>
      </c>
      <c r="I16">
        <v>484.14</v>
      </c>
    </row>
    <row r="17" spans="1:9" x14ac:dyDescent="0.3">
      <c r="A17" s="2">
        <v>44096</v>
      </c>
      <c r="B17" s="3">
        <v>0.52292824074074074</v>
      </c>
      <c r="C17">
        <v>747</v>
      </c>
      <c r="D17">
        <v>55.72</v>
      </c>
      <c r="E17">
        <v>89.147999999999996</v>
      </c>
      <c r="F17">
        <v>29.588999999999999</v>
      </c>
      <c r="G17">
        <v>3.1760000000000002</v>
      </c>
      <c r="H17">
        <f t="shared" si="0"/>
        <v>394.99199999999996</v>
      </c>
      <c r="I17">
        <v>484.14</v>
      </c>
    </row>
    <row r="18" spans="1:9" x14ac:dyDescent="0.3">
      <c r="A18" s="2">
        <v>44096</v>
      </c>
      <c r="B18" s="3">
        <v>0.52469907407407412</v>
      </c>
      <c r="C18">
        <v>900</v>
      </c>
      <c r="D18">
        <v>54.28</v>
      </c>
      <c r="E18">
        <v>98.933999999999997</v>
      </c>
      <c r="F18">
        <v>29.588999999999999</v>
      </c>
      <c r="G18">
        <v>3.117</v>
      </c>
      <c r="H18">
        <f t="shared" si="0"/>
        <v>385.20600000000002</v>
      </c>
      <c r="I18">
        <v>484.14</v>
      </c>
    </row>
    <row r="19" spans="1:9" x14ac:dyDescent="0.3">
      <c r="A19" s="2">
        <v>44096</v>
      </c>
      <c r="B19" s="3">
        <v>0.52601851851851855</v>
      </c>
      <c r="C19">
        <v>1014</v>
      </c>
      <c r="D19">
        <v>54.29</v>
      </c>
      <c r="E19">
        <v>99.040999999999997</v>
      </c>
      <c r="F19">
        <v>29.588999999999999</v>
      </c>
      <c r="G19">
        <v>3.1469999999999998</v>
      </c>
      <c r="H19">
        <f t="shared" si="0"/>
        <v>385.09899999999999</v>
      </c>
      <c r="I19">
        <v>484.14</v>
      </c>
    </row>
    <row r="20" spans="1:9" x14ac:dyDescent="0.3">
      <c r="A20" s="2">
        <v>44096</v>
      </c>
      <c r="B20" s="3">
        <v>0.52671296296296299</v>
      </c>
      <c r="C20">
        <v>1074</v>
      </c>
      <c r="D20">
        <v>54.32</v>
      </c>
      <c r="E20">
        <v>98.366</v>
      </c>
      <c r="F20">
        <v>29.588999999999999</v>
      </c>
      <c r="G20">
        <v>3.117</v>
      </c>
      <c r="H20">
        <f t="shared" si="0"/>
        <v>385.774</v>
      </c>
      <c r="I20">
        <v>484.14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4500-C28B-429A-8760-7075F11E1287}">
  <sheetPr codeName="Sheet119"/>
  <dimension ref="A1:S3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0.53609953703703705</v>
      </c>
      <c r="C2">
        <v>42</v>
      </c>
      <c r="D2">
        <v>64.59</v>
      </c>
      <c r="E2">
        <v>1.014</v>
      </c>
      <c r="F2">
        <v>29.588999999999999</v>
      </c>
      <c r="G2">
        <v>3.2349999999999999</v>
      </c>
      <c r="H2">
        <v>479.58</v>
      </c>
      <c r="I2">
        <f>H2-E2</f>
        <v>478.56599999999997</v>
      </c>
      <c r="J2">
        <v>160.69999999999999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0.53696759259259264</v>
      </c>
      <c r="C3">
        <v>117</v>
      </c>
      <c r="D3">
        <v>64.16</v>
      </c>
      <c r="E3">
        <v>3.9660000000000002</v>
      </c>
      <c r="F3">
        <v>29.588999999999999</v>
      </c>
      <c r="G3">
        <v>3.1760000000000002</v>
      </c>
      <c r="H3">
        <v>479.58</v>
      </c>
      <c r="I3">
        <f t="shared" ref="I3:I30" si="0">H3-E3</f>
        <v>475.61399999999998</v>
      </c>
    </row>
    <row r="4" spans="1:19" x14ac:dyDescent="0.3">
      <c r="A4" s="2">
        <v>44133</v>
      </c>
      <c r="B4" s="3">
        <v>0.5376967592592593</v>
      </c>
      <c r="C4">
        <v>180</v>
      </c>
      <c r="D4">
        <v>64.09</v>
      </c>
      <c r="E4">
        <v>6.9550000000000001</v>
      </c>
      <c r="F4">
        <v>29.588999999999999</v>
      </c>
      <c r="G4">
        <v>3.2050000000000001</v>
      </c>
      <c r="H4">
        <v>479.58</v>
      </c>
      <c r="I4">
        <f t="shared" si="0"/>
        <v>472.625</v>
      </c>
    </row>
    <row r="5" spans="1:19" x14ac:dyDescent="0.3">
      <c r="A5" s="2">
        <v>44133</v>
      </c>
      <c r="B5" s="3">
        <v>0.53811342592592593</v>
      </c>
      <c r="C5">
        <v>216</v>
      </c>
      <c r="D5">
        <v>64.069999999999993</v>
      </c>
      <c r="E5">
        <v>9.9760000000000009</v>
      </c>
      <c r="F5">
        <v>29.588999999999999</v>
      </c>
      <c r="G5">
        <v>3.1760000000000002</v>
      </c>
      <c r="H5">
        <v>479.58</v>
      </c>
      <c r="I5">
        <f t="shared" si="0"/>
        <v>469.60399999999998</v>
      </c>
    </row>
    <row r="6" spans="1:19" x14ac:dyDescent="0.3">
      <c r="A6" s="2">
        <v>44133</v>
      </c>
      <c r="B6" s="3">
        <v>0.53834490740740748</v>
      </c>
      <c r="C6">
        <v>236</v>
      </c>
      <c r="D6">
        <v>64.06</v>
      </c>
      <c r="E6">
        <v>13.045</v>
      </c>
      <c r="F6">
        <v>29.588999999999999</v>
      </c>
      <c r="G6">
        <v>3.1469999999999998</v>
      </c>
      <c r="H6">
        <v>479.58</v>
      </c>
      <c r="I6">
        <f t="shared" si="0"/>
        <v>466.53499999999997</v>
      </c>
    </row>
    <row r="7" spans="1:19" x14ac:dyDescent="0.3">
      <c r="A7" s="2">
        <v>44133</v>
      </c>
      <c r="B7" s="3">
        <v>0.53909722222222223</v>
      </c>
      <c r="C7">
        <v>301</v>
      </c>
      <c r="D7">
        <v>64.02</v>
      </c>
      <c r="E7">
        <v>15.967000000000001</v>
      </c>
      <c r="F7">
        <v>29.588999999999999</v>
      </c>
      <c r="G7">
        <v>3.1469999999999998</v>
      </c>
      <c r="H7">
        <v>479.58</v>
      </c>
      <c r="I7">
        <f t="shared" si="0"/>
        <v>463.613</v>
      </c>
    </row>
    <row r="8" spans="1:19" x14ac:dyDescent="0.3">
      <c r="A8" s="2">
        <v>44133</v>
      </c>
      <c r="B8" s="3">
        <v>0.53937500000000005</v>
      </c>
      <c r="C8">
        <v>325</v>
      </c>
      <c r="D8">
        <v>64</v>
      </c>
      <c r="E8">
        <v>18.954000000000001</v>
      </c>
      <c r="F8">
        <v>29.588999999999999</v>
      </c>
      <c r="G8">
        <v>2.911</v>
      </c>
      <c r="H8">
        <v>479.58</v>
      </c>
      <c r="I8">
        <f t="shared" si="0"/>
        <v>460.62599999999998</v>
      </c>
    </row>
    <row r="9" spans="1:19" x14ac:dyDescent="0.3">
      <c r="A9" s="2">
        <v>44133</v>
      </c>
      <c r="B9" s="3">
        <v>0.54</v>
      </c>
      <c r="C9">
        <v>379</v>
      </c>
      <c r="D9">
        <v>64.010000000000005</v>
      </c>
      <c r="E9">
        <v>19.02</v>
      </c>
      <c r="F9">
        <v>29.588999999999999</v>
      </c>
      <c r="G9">
        <v>3.0579999999999998</v>
      </c>
      <c r="H9">
        <v>479.58</v>
      </c>
      <c r="I9">
        <f t="shared" si="0"/>
        <v>460.56</v>
      </c>
    </row>
    <row r="10" spans="1:19" x14ac:dyDescent="0.3">
      <c r="A10" s="2">
        <v>44133</v>
      </c>
      <c r="B10" s="3">
        <v>0.54018518518518521</v>
      </c>
      <c r="C10">
        <v>395</v>
      </c>
      <c r="D10">
        <v>63.99</v>
      </c>
      <c r="E10">
        <v>22.023</v>
      </c>
      <c r="F10">
        <v>29.588999999999999</v>
      </c>
      <c r="G10">
        <v>3.0289999999999999</v>
      </c>
      <c r="H10">
        <v>479.58</v>
      </c>
      <c r="I10">
        <f t="shared" si="0"/>
        <v>457.55699999999996</v>
      </c>
    </row>
    <row r="11" spans="1:19" x14ac:dyDescent="0.3">
      <c r="A11" s="2">
        <v>44133</v>
      </c>
      <c r="B11" s="3">
        <v>0.54069444444444448</v>
      </c>
      <c r="C11">
        <v>439</v>
      </c>
      <c r="D11">
        <v>63.99</v>
      </c>
      <c r="E11">
        <v>24.977</v>
      </c>
      <c r="F11">
        <v>29.588999999999999</v>
      </c>
      <c r="G11">
        <v>3.0579999999999998</v>
      </c>
      <c r="H11">
        <v>479.58</v>
      </c>
      <c r="I11">
        <f t="shared" si="0"/>
        <v>454.60300000000001</v>
      </c>
    </row>
    <row r="12" spans="1:19" x14ac:dyDescent="0.3">
      <c r="A12" s="2">
        <v>44133</v>
      </c>
      <c r="B12" s="3">
        <v>0.54143518518518519</v>
      </c>
      <c r="C12">
        <v>503</v>
      </c>
      <c r="D12">
        <v>63.97</v>
      </c>
      <c r="E12">
        <v>27.963000000000001</v>
      </c>
      <c r="F12">
        <v>29.588999999999999</v>
      </c>
      <c r="G12">
        <v>3.117</v>
      </c>
      <c r="H12">
        <v>479.58</v>
      </c>
      <c r="I12">
        <f t="shared" si="0"/>
        <v>451.61699999999996</v>
      </c>
    </row>
    <row r="13" spans="1:19" x14ac:dyDescent="0.3">
      <c r="A13" s="2">
        <v>44133</v>
      </c>
      <c r="B13" s="3">
        <v>0.54170138888888886</v>
      </c>
      <c r="C13">
        <v>526</v>
      </c>
      <c r="D13">
        <v>63.97</v>
      </c>
      <c r="E13">
        <v>30.998000000000001</v>
      </c>
      <c r="F13">
        <v>29.588999999999999</v>
      </c>
      <c r="G13">
        <v>3.0880000000000001</v>
      </c>
      <c r="H13">
        <v>479.58</v>
      </c>
      <c r="I13">
        <f t="shared" si="0"/>
        <v>448.58199999999999</v>
      </c>
    </row>
    <row r="14" spans="1:19" x14ac:dyDescent="0.3">
      <c r="A14" s="2">
        <v>44133</v>
      </c>
      <c r="B14" s="3">
        <v>0.54215277777777782</v>
      </c>
      <c r="C14">
        <v>565</v>
      </c>
      <c r="D14">
        <v>63.95</v>
      </c>
      <c r="E14">
        <v>33.935000000000002</v>
      </c>
      <c r="F14">
        <v>29.588999999999999</v>
      </c>
      <c r="G14">
        <v>3.117</v>
      </c>
      <c r="H14">
        <v>479.58</v>
      </c>
      <c r="I14">
        <f t="shared" si="0"/>
        <v>445.64499999999998</v>
      </c>
    </row>
    <row r="15" spans="1:19" x14ac:dyDescent="0.3">
      <c r="A15" s="2">
        <v>44133</v>
      </c>
      <c r="B15" s="3">
        <v>0.54271990740740739</v>
      </c>
      <c r="C15">
        <v>614</v>
      </c>
      <c r="D15">
        <v>63.95</v>
      </c>
      <c r="E15">
        <v>37.085999999999999</v>
      </c>
      <c r="F15">
        <v>29.588999999999999</v>
      </c>
      <c r="G15">
        <v>3.1469999999999998</v>
      </c>
      <c r="H15">
        <v>479.58</v>
      </c>
      <c r="I15">
        <f t="shared" si="0"/>
        <v>442.49399999999997</v>
      </c>
    </row>
    <row r="16" spans="1:19" x14ac:dyDescent="0.3">
      <c r="A16" s="2">
        <v>44133</v>
      </c>
      <c r="B16" s="3">
        <v>0.54335648148148141</v>
      </c>
      <c r="C16">
        <v>669</v>
      </c>
      <c r="D16">
        <v>63.95</v>
      </c>
      <c r="E16">
        <v>40.04</v>
      </c>
      <c r="F16">
        <v>29.588999999999999</v>
      </c>
      <c r="G16">
        <v>3.117</v>
      </c>
      <c r="H16">
        <v>479.58</v>
      </c>
      <c r="I16">
        <f t="shared" si="0"/>
        <v>439.53999999999996</v>
      </c>
    </row>
    <row r="17" spans="1:9" x14ac:dyDescent="0.3">
      <c r="A17" s="2">
        <v>44133</v>
      </c>
      <c r="B17" s="3">
        <v>0.54377314814814814</v>
      </c>
      <c r="C17">
        <v>705</v>
      </c>
      <c r="D17">
        <v>63.95</v>
      </c>
      <c r="E17">
        <v>43.140999999999998</v>
      </c>
      <c r="F17">
        <v>29.588999999999999</v>
      </c>
      <c r="G17">
        <v>3.1469999999999998</v>
      </c>
      <c r="H17">
        <v>479.58</v>
      </c>
      <c r="I17">
        <f t="shared" si="0"/>
        <v>436.43899999999996</v>
      </c>
    </row>
    <row r="18" spans="1:9" x14ac:dyDescent="0.3">
      <c r="A18" s="2">
        <v>44133</v>
      </c>
      <c r="B18" s="3">
        <v>0.54405092592592597</v>
      </c>
      <c r="C18">
        <v>729</v>
      </c>
      <c r="D18">
        <v>63.94</v>
      </c>
      <c r="E18">
        <v>43.058</v>
      </c>
      <c r="F18">
        <v>29.588999999999999</v>
      </c>
      <c r="G18">
        <v>3.0880000000000001</v>
      </c>
      <c r="H18">
        <v>479.58</v>
      </c>
      <c r="I18">
        <f t="shared" si="0"/>
        <v>436.52199999999999</v>
      </c>
    </row>
    <row r="19" spans="1:9" x14ac:dyDescent="0.3">
      <c r="A19" s="2">
        <v>44133</v>
      </c>
      <c r="B19" s="3">
        <v>0.54452546296296289</v>
      </c>
      <c r="C19">
        <v>770</v>
      </c>
      <c r="D19">
        <v>63.94</v>
      </c>
      <c r="E19">
        <v>46.027999999999999</v>
      </c>
      <c r="F19">
        <v>29.588999999999999</v>
      </c>
      <c r="G19">
        <v>3.1469999999999998</v>
      </c>
      <c r="H19">
        <v>479.58</v>
      </c>
      <c r="I19">
        <f t="shared" si="0"/>
        <v>433.55199999999996</v>
      </c>
    </row>
    <row r="20" spans="1:9" x14ac:dyDescent="0.3">
      <c r="A20" s="2">
        <v>44133</v>
      </c>
      <c r="B20" s="3">
        <v>0.54476851851851849</v>
      </c>
      <c r="C20">
        <v>791</v>
      </c>
      <c r="D20">
        <v>63.91</v>
      </c>
      <c r="E20">
        <v>48.981000000000002</v>
      </c>
      <c r="F20">
        <v>29.588999999999999</v>
      </c>
      <c r="G20">
        <v>3.1469999999999998</v>
      </c>
      <c r="H20">
        <v>479.58</v>
      </c>
      <c r="I20">
        <f t="shared" si="0"/>
        <v>430.59899999999999</v>
      </c>
    </row>
    <row r="21" spans="1:9" x14ac:dyDescent="0.3">
      <c r="A21" s="2">
        <v>44133</v>
      </c>
      <c r="B21" s="3">
        <v>0.54516203703703703</v>
      </c>
      <c r="C21">
        <v>825</v>
      </c>
      <c r="D21">
        <v>63.53</v>
      </c>
      <c r="E21">
        <v>51.902999999999999</v>
      </c>
      <c r="F21">
        <v>29.588999999999999</v>
      </c>
      <c r="G21">
        <v>3.1469999999999998</v>
      </c>
      <c r="H21">
        <v>479.58</v>
      </c>
      <c r="I21">
        <f t="shared" si="0"/>
        <v>427.67699999999996</v>
      </c>
    </row>
    <row r="22" spans="1:9" x14ac:dyDescent="0.3">
      <c r="A22" s="2">
        <v>44133</v>
      </c>
      <c r="B22" s="3">
        <v>0.54567129629629629</v>
      </c>
      <c r="C22">
        <v>869</v>
      </c>
      <c r="D22">
        <v>63.51</v>
      </c>
      <c r="E22">
        <v>55.026000000000003</v>
      </c>
      <c r="F22">
        <v>29.588999999999999</v>
      </c>
      <c r="G22">
        <v>3.117</v>
      </c>
      <c r="H22">
        <v>479.58</v>
      </c>
      <c r="I22">
        <f t="shared" si="0"/>
        <v>424.55399999999997</v>
      </c>
    </row>
    <row r="23" spans="1:9" x14ac:dyDescent="0.3">
      <c r="A23" s="2">
        <v>44133</v>
      </c>
      <c r="B23" s="3">
        <v>0.54648148148148146</v>
      </c>
      <c r="C23">
        <v>939</v>
      </c>
      <c r="D23">
        <v>63.43</v>
      </c>
      <c r="E23">
        <v>58.213000000000001</v>
      </c>
      <c r="F23">
        <v>29.588999999999999</v>
      </c>
      <c r="G23">
        <v>3.1469999999999998</v>
      </c>
      <c r="H23">
        <v>479.58</v>
      </c>
      <c r="I23">
        <f t="shared" si="0"/>
        <v>421.36699999999996</v>
      </c>
    </row>
    <row r="24" spans="1:9" x14ac:dyDescent="0.3">
      <c r="A24" s="2">
        <v>44133</v>
      </c>
      <c r="B24" s="3">
        <v>0.54678240740740736</v>
      </c>
      <c r="C24">
        <v>965</v>
      </c>
      <c r="D24">
        <v>63.45</v>
      </c>
      <c r="E24">
        <v>58.081000000000003</v>
      </c>
      <c r="F24">
        <v>29.588999999999999</v>
      </c>
      <c r="G24">
        <v>3.117</v>
      </c>
      <c r="H24">
        <v>479.58</v>
      </c>
      <c r="I24">
        <f t="shared" si="0"/>
        <v>421.49899999999997</v>
      </c>
    </row>
    <row r="25" spans="1:9" x14ac:dyDescent="0.3">
      <c r="A25" s="2">
        <v>44133</v>
      </c>
      <c r="B25" s="3">
        <v>0.54752314814814818</v>
      </c>
      <c r="C25">
        <v>1029</v>
      </c>
      <c r="D25">
        <v>63.11</v>
      </c>
      <c r="E25">
        <v>60.970999999999997</v>
      </c>
      <c r="F25">
        <v>29.588999999999999</v>
      </c>
      <c r="G25">
        <v>3.1469999999999998</v>
      </c>
      <c r="H25">
        <v>479.58</v>
      </c>
      <c r="I25">
        <f t="shared" si="0"/>
        <v>418.60899999999998</v>
      </c>
    </row>
    <row r="26" spans="1:9" x14ac:dyDescent="0.3">
      <c r="A26" s="2">
        <v>44133</v>
      </c>
      <c r="B26" s="3">
        <v>0.54906250000000001</v>
      </c>
      <c r="C26">
        <v>1162</v>
      </c>
      <c r="D26">
        <v>63.21</v>
      </c>
      <c r="E26">
        <v>59.011000000000003</v>
      </c>
      <c r="F26">
        <v>29.588999999999999</v>
      </c>
      <c r="G26">
        <v>3.1469999999999998</v>
      </c>
      <c r="H26">
        <v>479.58</v>
      </c>
      <c r="I26">
        <f t="shared" si="0"/>
        <v>420.56899999999996</v>
      </c>
    </row>
    <row r="27" spans="1:9" x14ac:dyDescent="0.3">
      <c r="A27" s="2">
        <v>44133</v>
      </c>
      <c r="B27" s="3">
        <v>0.5490856481481482</v>
      </c>
      <c r="C27">
        <v>1164</v>
      </c>
      <c r="D27">
        <v>63.19</v>
      </c>
      <c r="E27">
        <v>58.962000000000003</v>
      </c>
      <c r="F27">
        <v>29.588999999999999</v>
      </c>
      <c r="G27">
        <v>3.1760000000000002</v>
      </c>
      <c r="H27">
        <v>479.58</v>
      </c>
      <c r="I27">
        <f t="shared" si="0"/>
        <v>420.61799999999999</v>
      </c>
    </row>
    <row r="28" spans="1:9" x14ac:dyDescent="0.3">
      <c r="A28" s="2">
        <v>44133</v>
      </c>
      <c r="B28" s="3">
        <v>0.54912037037037031</v>
      </c>
      <c r="C28">
        <v>1167</v>
      </c>
      <c r="D28">
        <v>63.18</v>
      </c>
      <c r="E28">
        <v>59.176000000000002</v>
      </c>
      <c r="F28">
        <v>29.588999999999999</v>
      </c>
      <c r="G28">
        <v>3.2050000000000001</v>
      </c>
      <c r="H28">
        <v>479.58</v>
      </c>
      <c r="I28">
        <f t="shared" si="0"/>
        <v>420.404</v>
      </c>
    </row>
    <row r="29" spans="1:9" x14ac:dyDescent="0.3">
      <c r="A29" s="2">
        <v>44133</v>
      </c>
      <c r="B29" s="3">
        <v>0.54915509259259265</v>
      </c>
      <c r="C29">
        <v>1170</v>
      </c>
      <c r="D29">
        <v>63.19</v>
      </c>
      <c r="E29">
        <v>58.598999999999997</v>
      </c>
      <c r="F29">
        <v>29.588999999999999</v>
      </c>
      <c r="G29">
        <v>3.2050000000000001</v>
      </c>
      <c r="H29">
        <v>479.58</v>
      </c>
      <c r="I29">
        <f t="shared" si="0"/>
        <v>420.98099999999999</v>
      </c>
    </row>
    <row r="30" spans="1:9" x14ac:dyDescent="0.3">
      <c r="A30" s="2">
        <v>44133</v>
      </c>
      <c r="B30" s="3">
        <v>0.54918981481481477</v>
      </c>
      <c r="C30">
        <v>1173</v>
      </c>
      <c r="D30">
        <v>63.22</v>
      </c>
      <c r="E30">
        <v>58.680999999999997</v>
      </c>
      <c r="F30">
        <v>29.588999999999999</v>
      </c>
      <c r="G30">
        <v>3.2050000000000001</v>
      </c>
      <c r="H30">
        <v>479.58</v>
      </c>
      <c r="I30">
        <f t="shared" si="0"/>
        <v>420.899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41F01-BAE7-428E-A82A-FD7AF1D10B22}">
  <sheetPr codeName="Sheet120"/>
  <dimension ref="A1:S4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0.46590277777777778</v>
      </c>
      <c r="C2">
        <v>42</v>
      </c>
      <c r="D2">
        <v>55.04</v>
      </c>
      <c r="E2">
        <v>1.0780000000000001</v>
      </c>
      <c r="F2">
        <v>29.588999999999999</v>
      </c>
      <c r="G2">
        <v>3.411</v>
      </c>
      <c r="H2">
        <v>487.36</v>
      </c>
      <c r="I2">
        <f>H2-E2</f>
        <v>486.28200000000004</v>
      </c>
      <c r="J2">
        <v>180.4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0.46622685185185181</v>
      </c>
      <c r="C3">
        <v>70</v>
      </c>
      <c r="D3">
        <v>54.99</v>
      </c>
      <c r="E3">
        <v>3.9060000000000001</v>
      </c>
      <c r="F3">
        <v>29.588999999999999</v>
      </c>
      <c r="G3">
        <v>3.4409999999999998</v>
      </c>
      <c r="H3">
        <v>487.36</v>
      </c>
      <c r="I3">
        <f t="shared" ref="I3:I41" si="0">H3-E3</f>
        <v>483.45400000000001</v>
      </c>
    </row>
    <row r="4" spans="1:19" x14ac:dyDescent="0.3">
      <c r="A4" s="2">
        <v>44176</v>
      </c>
      <c r="B4" s="3">
        <v>0.46643518518518517</v>
      </c>
      <c r="C4">
        <v>88</v>
      </c>
      <c r="D4">
        <v>55.02</v>
      </c>
      <c r="E4">
        <v>3.9329999999999998</v>
      </c>
      <c r="F4">
        <v>29.588999999999999</v>
      </c>
      <c r="G4">
        <v>3.411</v>
      </c>
      <c r="H4">
        <v>487.36</v>
      </c>
      <c r="I4">
        <f t="shared" si="0"/>
        <v>483.42700000000002</v>
      </c>
    </row>
    <row r="5" spans="1:19" x14ac:dyDescent="0.3">
      <c r="A5" s="2">
        <v>44176</v>
      </c>
      <c r="B5" s="3">
        <v>0.46671296296296294</v>
      </c>
      <c r="C5">
        <v>112</v>
      </c>
      <c r="D5">
        <v>54.99</v>
      </c>
      <c r="E5">
        <v>6.9850000000000003</v>
      </c>
      <c r="F5">
        <v>29.588999999999999</v>
      </c>
      <c r="G5">
        <v>3.411</v>
      </c>
      <c r="H5">
        <v>487.36</v>
      </c>
      <c r="I5">
        <f t="shared" si="0"/>
        <v>480.375</v>
      </c>
    </row>
    <row r="6" spans="1:19" x14ac:dyDescent="0.3">
      <c r="A6" s="2">
        <v>44176</v>
      </c>
      <c r="B6" s="3">
        <v>0.46707175925925926</v>
      </c>
      <c r="C6">
        <v>143</v>
      </c>
      <c r="D6">
        <v>54.93</v>
      </c>
      <c r="E6">
        <v>10.137</v>
      </c>
      <c r="F6">
        <v>29.588999999999999</v>
      </c>
      <c r="G6">
        <v>3.411</v>
      </c>
      <c r="H6">
        <v>487.36</v>
      </c>
      <c r="I6">
        <f t="shared" si="0"/>
        <v>477.22300000000001</v>
      </c>
    </row>
    <row r="7" spans="1:19" x14ac:dyDescent="0.3">
      <c r="A7" s="2">
        <v>44176</v>
      </c>
      <c r="B7" s="3">
        <v>0.46773148148148147</v>
      </c>
      <c r="C7">
        <v>200</v>
      </c>
      <c r="D7">
        <v>54.96</v>
      </c>
      <c r="E7">
        <v>9.9529999999999994</v>
      </c>
      <c r="F7">
        <v>29.588999999999999</v>
      </c>
      <c r="G7">
        <v>3.411</v>
      </c>
      <c r="H7">
        <v>487.36</v>
      </c>
      <c r="I7">
        <f t="shared" si="0"/>
        <v>477.40700000000004</v>
      </c>
    </row>
    <row r="8" spans="1:19" x14ac:dyDescent="0.3">
      <c r="A8" s="2">
        <v>44176</v>
      </c>
      <c r="B8" s="3">
        <v>0.46809027777777779</v>
      </c>
      <c r="C8">
        <v>231</v>
      </c>
      <c r="D8">
        <v>54.93</v>
      </c>
      <c r="E8">
        <v>13.041</v>
      </c>
      <c r="F8">
        <v>29.588999999999999</v>
      </c>
      <c r="G8">
        <v>3.411</v>
      </c>
      <c r="H8">
        <v>487.36</v>
      </c>
      <c r="I8">
        <f t="shared" si="0"/>
        <v>474.31900000000002</v>
      </c>
    </row>
    <row r="9" spans="1:19" x14ac:dyDescent="0.3">
      <c r="A9" s="2">
        <v>44176</v>
      </c>
      <c r="B9" s="3">
        <v>0.46824074074074074</v>
      </c>
      <c r="C9">
        <v>244</v>
      </c>
      <c r="D9">
        <v>54.93</v>
      </c>
      <c r="E9">
        <v>16.097000000000001</v>
      </c>
      <c r="F9">
        <v>29.588999999999999</v>
      </c>
      <c r="G9">
        <v>3.4409999999999998</v>
      </c>
      <c r="H9">
        <v>487.36</v>
      </c>
      <c r="I9">
        <f t="shared" si="0"/>
        <v>471.26300000000003</v>
      </c>
    </row>
    <row r="10" spans="1:19" x14ac:dyDescent="0.3">
      <c r="A10" s="2">
        <v>44176</v>
      </c>
      <c r="B10" s="3">
        <v>0.46872685185185187</v>
      </c>
      <c r="C10">
        <v>286</v>
      </c>
      <c r="D10">
        <v>54.93</v>
      </c>
      <c r="E10">
        <v>18.986999999999998</v>
      </c>
      <c r="F10">
        <v>29.588999999999999</v>
      </c>
      <c r="G10">
        <v>3.411</v>
      </c>
      <c r="H10">
        <v>487.36</v>
      </c>
      <c r="I10">
        <f t="shared" si="0"/>
        <v>468.37299999999999</v>
      </c>
    </row>
    <row r="11" spans="1:19" x14ac:dyDescent="0.3">
      <c r="A11" s="2">
        <v>44176</v>
      </c>
      <c r="B11" s="3">
        <v>0.46895833333333337</v>
      </c>
      <c r="C11">
        <v>306</v>
      </c>
      <c r="D11">
        <v>54.92</v>
      </c>
      <c r="E11">
        <v>22.074999999999999</v>
      </c>
      <c r="F11">
        <v>29.588999999999999</v>
      </c>
      <c r="G11">
        <v>3.4409999999999998</v>
      </c>
      <c r="H11">
        <v>487.36</v>
      </c>
      <c r="I11">
        <f t="shared" si="0"/>
        <v>465.28500000000003</v>
      </c>
    </row>
    <row r="12" spans="1:19" x14ac:dyDescent="0.3">
      <c r="A12" s="2">
        <v>44176</v>
      </c>
      <c r="B12" s="3">
        <v>0.4692013888888889</v>
      </c>
      <c r="C12">
        <v>327</v>
      </c>
      <c r="D12">
        <v>54.92</v>
      </c>
      <c r="E12">
        <v>25.08</v>
      </c>
      <c r="F12">
        <v>29.588999999999999</v>
      </c>
      <c r="G12">
        <v>3.411</v>
      </c>
      <c r="H12">
        <v>487.36</v>
      </c>
      <c r="I12">
        <f t="shared" si="0"/>
        <v>462.28000000000003</v>
      </c>
    </row>
    <row r="13" spans="1:19" x14ac:dyDescent="0.3">
      <c r="A13" s="2">
        <v>44176</v>
      </c>
      <c r="B13" s="3">
        <v>0.4698032407407407</v>
      </c>
      <c r="C13">
        <v>379</v>
      </c>
      <c r="D13">
        <v>54.91</v>
      </c>
      <c r="E13">
        <v>27.954000000000001</v>
      </c>
      <c r="F13">
        <v>29.588999999999999</v>
      </c>
      <c r="G13">
        <v>3.4409999999999998</v>
      </c>
      <c r="H13">
        <v>487.36</v>
      </c>
      <c r="I13">
        <f t="shared" si="0"/>
        <v>459.40600000000001</v>
      </c>
    </row>
    <row r="14" spans="1:19" x14ac:dyDescent="0.3">
      <c r="A14" s="2">
        <v>44176</v>
      </c>
      <c r="B14" s="3">
        <v>0.47076388888888893</v>
      </c>
      <c r="C14">
        <v>462</v>
      </c>
      <c r="D14">
        <v>54.92</v>
      </c>
      <c r="E14">
        <v>30.943000000000001</v>
      </c>
      <c r="F14">
        <v>29.588999999999999</v>
      </c>
      <c r="G14">
        <v>3.4409999999999998</v>
      </c>
      <c r="H14">
        <v>487.36</v>
      </c>
      <c r="I14">
        <f t="shared" si="0"/>
        <v>456.41700000000003</v>
      </c>
    </row>
    <row r="15" spans="1:19" x14ac:dyDescent="0.3">
      <c r="A15" s="2">
        <v>44176</v>
      </c>
      <c r="B15" s="3">
        <v>0.47160879629629626</v>
      </c>
      <c r="C15">
        <v>535</v>
      </c>
      <c r="D15">
        <v>54.92</v>
      </c>
      <c r="E15">
        <v>34.064</v>
      </c>
      <c r="F15">
        <v>29.588999999999999</v>
      </c>
      <c r="G15">
        <v>3.411</v>
      </c>
      <c r="H15">
        <v>487.36</v>
      </c>
      <c r="I15">
        <f t="shared" si="0"/>
        <v>453.29599999999999</v>
      </c>
    </row>
    <row r="16" spans="1:19" x14ac:dyDescent="0.3">
      <c r="A16" s="2">
        <v>44176</v>
      </c>
      <c r="B16" s="3">
        <v>0.47206018518518517</v>
      </c>
      <c r="C16">
        <v>574</v>
      </c>
      <c r="D16">
        <v>54.91</v>
      </c>
      <c r="E16">
        <v>37.003</v>
      </c>
      <c r="F16">
        <v>29.588999999999999</v>
      </c>
      <c r="G16">
        <v>3.411</v>
      </c>
      <c r="H16">
        <v>487.36</v>
      </c>
      <c r="I16">
        <f t="shared" si="0"/>
        <v>450.35700000000003</v>
      </c>
    </row>
    <row r="17" spans="1:9" x14ac:dyDescent="0.3">
      <c r="A17" s="2">
        <v>44176</v>
      </c>
      <c r="B17" s="3">
        <v>0.47243055555555552</v>
      </c>
      <c r="C17">
        <v>606</v>
      </c>
      <c r="D17">
        <v>54.91</v>
      </c>
      <c r="E17">
        <v>40.520000000000003</v>
      </c>
      <c r="F17">
        <v>29.588999999999999</v>
      </c>
      <c r="G17">
        <v>3.4409999999999998</v>
      </c>
      <c r="H17">
        <v>487.36</v>
      </c>
      <c r="I17">
        <f t="shared" si="0"/>
        <v>446.84000000000003</v>
      </c>
    </row>
    <row r="18" spans="1:9" x14ac:dyDescent="0.3">
      <c r="A18" s="2">
        <v>44176</v>
      </c>
      <c r="B18" s="3">
        <v>0.47296296296296297</v>
      </c>
      <c r="C18">
        <v>652</v>
      </c>
      <c r="D18">
        <v>54.92</v>
      </c>
      <c r="E18">
        <v>43.03</v>
      </c>
      <c r="F18">
        <v>29.588999999999999</v>
      </c>
      <c r="G18">
        <v>3.411</v>
      </c>
      <c r="H18">
        <v>487.36</v>
      </c>
      <c r="I18">
        <f t="shared" si="0"/>
        <v>444.33000000000004</v>
      </c>
    </row>
    <row r="19" spans="1:9" x14ac:dyDescent="0.3">
      <c r="A19" s="2">
        <v>44176</v>
      </c>
      <c r="B19" s="3">
        <v>0.47318287037037038</v>
      </c>
      <c r="C19">
        <v>671</v>
      </c>
      <c r="D19">
        <v>54.9</v>
      </c>
      <c r="E19">
        <v>46.084000000000003</v>
      </c>
      <c r="F19">
        <v>29.588999999999999</v>
      </c>
      <c r="G19">
        <v>3.411</v>
      </c>
      <c r="H19">
        <v>487.36</v>
      </c>
      <c r="I19">
        <f t="shared" si="0"/>
        <v>441.27600000000001</v>
      </c>
    </row>
    <row r="20" spans="1:9" x14ac:dyDescent="0.3">
      <c r="A20" s="2">
        <v>44176</v>
      </c>
      <c r="B20" s="3">
        <v>0.47354166666666669</v>
      </c>
      <c r="C20">
        <v>702</v>
      </c>
      <c r="D20">
        <v>54.91</v>
      </c>
      <c r="E20">
        <v>49.04</v>
      </c>
      <c r="F20">
        <v>29.588999999999999</v>
      </c>
      <c r="G20">
        <v>3.3820000000000001</v>
      </c>
      <c r="H20">
        <v>487.36</v>
      </c>
      <c r="I20">
        <f t="shared" si="0"/>
        <v>438.32</v>
      </c>
    </row>
    <row r="21" spans="1:9" x14ac:dyDescent="0.3">
      <c r="A21" s="2">
        <v>44176</v>
      </c>
      <c r="B21" s="3">
        <v>0.47393518518518518</v>
      </c>
      <c r="C21">
        <v>736</v>
      </c>
      <c r="D21">
        <v>54.91</v>
      </c>
      <c r="E21">
        <v>51.912999999999997</v>
      </c>
      <c r="F21">
        <v>29.588999999999999</v>
      </c>
      <c r="G21">
        <v>3.411</v>
      </c>
      <c r="H21">
        <v>487.36</v>
      </c>
      <c r="I21">
        <f t="shared" si="0"/>
        <v>435.447</v>
      </c>
    </row>
    <row r="22" spans="1:9" x14ac:dyDescent="0.3">
      <c r="A22" s="2">
        <v>44176</v>
      </c>
      <c r="B22" s="3">
        <v>0.47425925925925921</v>
      </c>
      <c r="C22">
        <v>764</v>
      </c>
      <c r="D22">
        <v>54.89</v>
      </c>
      <c r="E22">
        <v>55.05</v>
      </c>
      <c r="F22">
        <v>29.588999999999999</v>
      </c>
      <c r="G22">
        <v>3.411</v>
      </c>
      <c r="H22">
        <v>487.36</v>
      </c>
      <c r="I22">
        <f t="shared" si="0"/>
        <v>432.31</v>
      </c>
    </row>
    <row r="23" spans="1:9" x14ac:dyDescent="0.3">
      <c r="A23" s="2">
        <v>44176</v>
      </c>
      <c r="B23" s="3">
        <v>0.47489583333333335</v>
      </c>
      <c r="C23">
        <v>819</v>
      </c>
      <c r="D23">
        <v>54.91</v>
      </c>
      <c r="E23">
        <v>58.021000000000001</v>
      </c>
      <c r="F23">
        <v>29.588999999999999</v>
      </c>
      <c r="G23">
        <v>3.4409999999999998</v>
      </c>
      <c r="H23">
        <v>487.36</v>
      </c>
      <c r="I23">
        <f t="shared" si="0"/>
        <v>429.339</v>
      </c>
    </row>
    <row r="24" spans="1:9" x14ac:dyDescent="0.3">
      <c r="A24" s="2">
        <v>44176</v>
      </c>
      <c r="B24" s="3">
        <v>0.47528935185185189</v>
      </c>
      <c r="C24">
        <v>853</v>
      </c>
      <c r="D24">
        <v>54.89</v>
      </c>
      <c r="E24">
        <v>58.070999999999998</v>
      </c>
      <c r="F24">
        <v>29.588999999999999</v>
      </c>
      <c r="G24">
        <v>3.411</v>
      </c>
      <c r="H24">
        <v>487.36</v>
      </c>
      <c r="I24">
        <f t="shared" si="0"/>
        <v>429.28899999999999</v>
      </c>
    </row>
    <row r="25" spans="1:9" x14ac:dyDescent="0.3">
      <c r="A25" s="2">
        <v>44176</v>
      </c>
      <c r="B25" s="3">
        <v>0.47549768518518515</v>
      </c>
      <c r="C25">
        <v>871</v>
      </c>
      <c r="D25">
        <v>54.89</v>
      </c>
      <c r="E25">
        <v>61.125</v>
      </c>
      <c r="F25">
        <v>29.588999999999999</v>
      </c>
      <c r="G25">
        <v>3.411</v>
      </c>
      <c r="H25">
        <v>487.36</v>
      </c>
      <c r="I25">
        <f t="shared" si="0"/>
        <v>426.23500000000001</v>
      </c>
    </row>
    <row r="26" spans="1:9" x14ac:dyDescent="0.3">
      <c r="A26" s="2">
        <v>44176</v>
      </c>
      <c r="B26" s="3">
        <v>0.47589120370370369</v>
      </c>
      <c r="C26">
        <v>905</v>
      </c>
      <c r="D26">
        <v>54.9</v>
      </c>
      <c r="E26">
        <v>64.031000000000006</v>
      </c>
      <c r="F26">
        <v>29.588999999999999</v>
      </c>
      <c r="G26">
        <v>3.4409999999999998</v>
      </c>
      <c r="H26">
        <v>487.36</v>
      </c>
      <c r="I26">
        <f t="shared" si="0"/>
        <v>423.32900000000001</v>
      </c>
    </row>
    <row r="27" spans="1:9" x14ac:dyDescent="0.3">
      <c r="A27" s="2">
        <v>44176</v>
      </c>
      <c r="B27" s="3">
        <v>0.47625000000000001</v>
      </c>
      <c r="C27">
        <v>936</v>
      </c>
      <c r="D27">
        <v>54.84</v>
      </c>
      <c r="E27">
        <v>66.887</v>
      </c>
      <c r="F27">
        <v>29.588999999999999</v>
      </c>
      <c r="G27">
        <v>3.4409999999999998</v>
      </c>
      <c r="H27">
        <v>487.36</v>
      </c>
      <c r="I27">
        <f t="shared" si="0"/>
        <v>420.47300000000001</v>
      </c>
    </row>
    <row r="28" spans="1:9" x14ac:dyDescent="0.3">
      <c r="A28" s="2">
        <v>44176</v>
      </c>
      <c r="B28" s="3">
        <v>0.4767939814814815</v>
      </c>
      <c r="C28">
        <v>983</v>
      </c>
      <c r="D28">
        <v>54.65</v>
      </c>
      <c r="E28">
        <v>71</v>
      </c>
      <c r="F28">
        <v>29.588999999999999</v>
      </c>
      <c r="G28">
        <v>3.3820000000000001</v>
      </c>
      <c r="H28">
        <v>487.36</v>
      </c>
      <c r="I28">
        <f t="shared" si="0"/>
        <v>416.36</v>
      </c>
    </row>
    <row r="29" spans="1:9" x14ac:dyDescent="0.3">
      <c r="A29" s="2">
        <v>44176</v>
      </c>
      <c r="B29" s="3">
        <v>0.47706018518518517</v>
      </c>
      <c r="C29">
        <v>1006</v>
      </c>
      <c r="D29">
        <v>54.22</v>
      </c>
      <c r="E29">
        <v>74.108000000000004</v>
      </c>
      <c r="F29">
        <v>29.588999999999999</v>
      </c>
      <c r="G29">
        <v>3.411</v>
      </c>
      <c r="H29">
        <v>487.36</v>
      </c>
      <c r="I29">
        <f t="shared" si="0"/>
        <v>413.25200000000001</v>
      </c>
    </row>
    <row r="30" spans="1:9" x14ac:dyDescent="0.3">
      <c r="A30" s="2">
        <v>44176</v>
      </c>
      <c r="B30" s="3">
        <v>0.47745370370370371</v>
      </c>
      <c r="C30">
        <v>1040</v>
      </c>
      <c r="D30">
        <v>54.17</v>
      </c>
      <c r="E30">
        <v>76.971000000000004</v>
      </c>
      <c r="F30">
        <v>29.588999999999999</v>
      </c>
      <c r="G30">
        <v>3.411</v>
      </c>
      <c r="H30">
        <v>487.36</v>
      </c>
      <c r="I30">
        <f t="shared" si="0"/>
        <v>410.38900000000001</v>
      </c>
    </row>
    <row r="31" spans="1:9" x14ac:dyDescent="0.3">
      <c r="A31" s="2">
        <v>44176</v>
      </c>
      <c r="B31" s="3">
        <v>0.47766203703703702</v>
      </c>
      <c r="C31">
        <v>1058</v>
      </c>
      <c r="D31">
        <v>53.93</v>
      </c>
      <c r="E31">
        <v>79.995000000000005</v>
      </c>
      <c r="F31">
        <v>29.588999999999999</v>
      </c>
      <c r="G31">
        <v>3.3820000000000001</v>
      </c>
      <c r="H31">
        <v>487.36</v>
      </c>
      <c r="I31">
        <f t="shared" si="0"/>
        <v>407.36500000000001</v>
      </c>
    </row>
    <row r="32" spans="1:9" x14ac:dyDescent="0.3">
      <c r="A32" s="2">
        <v>44176</v>
      </c>
      <c r="B32" s="3">
        <v>0.47828703703703707</v>
      </c>
      <c r="C32">
        <v>1112</v>
      </c>
      <c r="D32">
        <v>53.66</v>
      </c>
      <c r="E32">
        <v>82.947999999999993</v>
      </c>
      <c r="F32">
        <v>29.588999999999999</v>
      </c>
      <c r="G32">
        <v>3.4409999999999998</v>
      </c>
      <c r="H32">
        <v>487.36</v>
      </c>
      <c r="I32">
        <f t="shared" si="0"/>
        <v>404.41200000000003</v>
      </c>
    </row>
    <row r="33" spans="1:9" x14ac:dyDescent="0.3">
      <c r="A33" s="2">
        <v>44176</v>
      </c>
      <c r="B33" s="3">
        <v>0.4785300925925926</v>
      </c>
      <c r="C33">
        <v>1133</v>
      </c>
      <c r="D33">
        <v>52.44</v>
      </c>
      <c r="E33">
        <v>85.995999999999995</v>
      </c>
      <c r="F33">
        <v>29.588999999999999</v>
      </c>
      <c r="G33">
        <v>3.4409999999999998</v>
      </c>
      <c r="H33">
        <v>487.36</v>
      </c>
      <c r="I33">
        <f t="shared" si="0"/>
        <v>401.36400000000003</v>
      </c>
    </row>
    <row r="34" spans="1:9" x14ac:dyDescent="0.3">
      <c r="A34" s="2">
        <v>44176</v>
      </c>
      <c r="B34" s="3">
        <v>0.47892361111111109</v>
      </c>
      <c r="C34">
        <v>1167</v>
      </c>
      <c r="D34">
        <v>51.86</v>
      </c>
      <c r="E34">
        <v>88.956000000000003</v>
      </c>
      <c r="F34">
        <v>29.588999999999999</v>
      </c>
      <c r="G34">
        <v>3.411</v>
      </c>
      <c r="H34">
        <v>487.36</v>
      </c>
      <c r="I34">
        <f t="shared" si="0"/>
        <v>398.404</v>
      </c>
    </row>
    <row r="35" spans="1:9" x14ac:dyDescent="0.3">
      <c r="A35" s="2">
        <v>44176</v>
      </c>
      <c r="B35" s="3">
        <v>0.47928240740740741</v>
      </c>
      <c r="C35">
        <v>1198</v>
      </c>
      <c r="D35">
        <v>51.99</v>
      </c>
      <c r="E35">
        <v>89.037999999999997</v>
      </c>
      <c r="F35">
        <v>29.588999999999999</v>
      </c>
      <c r="G35">
        <v>3.4409999999999998</v>
      </c>
      <c r="H35">
        <v>487.36</v>
      </c>
      <c r="I35">
        <f t="shared" si="0"/>
        <v>398.322</v>
      </c>
    </row>
    <row r="36" spans="1:9" x14ac:dyDescent="0.3">
      <c r="A36" s="2">
        <v>44176</v>
      </c>
      <c r="B36" s="3">
        <v>0.48021990740740739</v>
      </c>
      <c r="C36">
        <v>1279</v>
      </c>
      <c r="D36">
        <v>51.52</v>
      </c>
      <c r="E36">
        <v>94.93</v>
      </c>
      <c r="F36">
        <v>29.588999999999999</v>
      </c>
      <c r="G36">
        <v>3.411</v>
      </c>
      <c r="H36">
        <v>487.36</v>
      </c>
      <c r="I36">
        <f t="shared" si="0"/>
        <v>392.43</v>
      </c>
    </row>
    <row r="37" spans="1:9" x14ac:dyDescent="0.3">
      <c r="A37" s="2">
        <v>44176</v>
      </c>
      <c r="B37" s="3">
        <v>0.48103009259259261</v>
      </c>
      <c r="C37">
        <v>1349</v>
      </c>
      <c r="D37">
        <v>51.37</v>
      </c>
      <c r="E37">
        <v>100.15900000000001</v>
      </c>
      <c r="F37">
        <v>29.588999999999999</v>
      </c>
      <c r="G37">
        <v>3.4409999999999998</v>
      </c>
      <c r="H37">
        <v>487.36</v>
      </c>
      <c r="I37">
        <f t="shared" si="0"/>
        <v>387.20100000000002</v>
      </c>
    </row>
    <row r="38" spans="1:9" x14ac:dyDescent="0.3">
      <c r="A38" s="2">
        <v>44176</v>
      </c>
      <c r="B38" s="3">
        <v>0.48114583333333333</v>
      </c>
      <c r="C38">
        <v>1359</v>
      </c>
      <c r="D38">
        <v>51.28</v>
      </c>
      <c r="E38">
        <v>103.511</v>
      </c>
      <c r="F38">
        <v>29.588999999999999</v>
      </c>
      <c r="G38">
        <v>3.411</v>
      </c>
      <c r="H38">
        <v>487.36</v>
      </c>
      <c r="I38">
        <f t="shared" si="0"/>
        <v>383.84900000000005</v>
      </c>
    </row>
    <row r="39" spans="1:9" x14ac:dyDescent="0.3">
      <c r="A39" s="2">
        <v>44176</v>
      </c>
      <c r="B39" s="3">
        <v>0.48138888888888887</v>
      </c>
      <c r="C39">
        <v>1380</v>
      </c>
      <c r="D39">
        <v>51.3</v>
      </c>
      <c r="E39">
        <v>106.006</v>
      </c>
      <c r="F39">
        <v>29.588999999999999</v>
      </c>
      <c r="G39">
        <v>3.4409999999999998</v>
      </c>
      <c r="H39">
        <v>487.36</v>
      </c>
      <c r="I39">
        <f t="shared" si="0"/>
        <v>381.35400000000004</v>
      </c>
    </row>
    <row r="40" spans="1:9" x14ac:dyDescent="0.3">
      <c r="A40" s="2">
        <v>44176</v>
      </c>
      <c r="B40" s="3">
        <v>0.48217592592592595</v>
      </c>
      <c r="C40">
        <v>1448</v>
      </c>
      <c r="D40">
        <v>51.2</v>
      </c>
      <c r="E40">
        <v>110.565</v>
      </c>
      <c r="F40">
        <v>29.588999999999999</v>
      </c>
      <c r="G40">
        <v>3.411</v>
      </c>
      <c r="H40">
        <v>487.36</v>
      </c>
      <c r="I40">
        <f t="shared" si="0"/>
        <v>376.79500000000002</v>
      </c>
    </row>
    <row r="41" spans="1:9" x14ac:dyDescent="0.3">
      <c r="A41" s="2">
        <v>44176</v>
      </c>
      <c r="B41" s="3">
        <v>0.48223379629629631</v>
      </c>
      <c r="C41">
        <v>1453</v>
      </c>
      <c r="D41">
        <v>51.2</v>
      </c>
      <c r="E41">
        <v>110.614</v>
      </c>
      <c r="F41">
        <v>29.588999999999999</v>
      </c>
      <c r="G41">
        <v>3.3820000000000001</v>
      </c>
      <c r="H41">
        <v>487.36</v>
      </c>
      <c r="I41">
        <f t="shared" si="0"/>
        <v>376.74599999999998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9CD5-0567-4689-9BEF-DB10AD0BAB48}">
  <sheetPr codeName="Sheet121"/>
  <dimension ref="A1:S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44217</v>
      </c>
      <c r="B2" s="3">
        <v>0.4836805555555555</v>
      </c>
      <c r="C2">
        <v>66</v>
      </c>
      <c r="D2">
        <v>52.53</v>
      </c>
      <c r="E2">
        <v>1.054</v>
      </c>
      <c r="F2">
        <v>29.588999999999999</v>
      </c>
      <c r="G2">
        <v>3.294</v>
      </c>
      <c r="H2">
        <v>483.79</v>
      </c>
      <c r="I2">
        <f>H2-E2</f>
        <v>482.73600000000005</v>
      </c>
      <c r="J2">
        <v>170.7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44217</v>
      </c>
      <c r="B3" s="3">
        <v>0.48416666666666663</v>
      </c>
      <c r="C3">
        <v>108</v>
      </c>
      <c r="D3">
        <v>51.94</v>
      </c>
      <c r="E3">
        <v>4.016</v>
      </c>
      <c r="F3">
        <v>29.588999999999999</v>
      </c>
      <c r="G3">
        <v>3.2639999999999998</v>
      </c>
      <c r="H3">
        <v>483.79</v>
      </c>
      <c r="I3">
        <f t="shared" ref="I3:I27" si="0">H3-E3</f>
        <v>479.774</v>
      </c>
    </row>
    <row r="4" spans="1:19" x14ac:dyDescent="0.3">
      <c r="A4" s="2">
        <v>44217</v>
      </c>
      <c r="B4" s="3">
        <v>0.48449074074074078</v>
      </c>
      <c r="C4">
        <v>136</v>
      </c>
      <c r="D4">
        <v>51.82</v>
      </c>
      <c r="E4">
        <v>6.9450000000000003</v>
      </c>
      <c r="F4">
        <v>29.588999999999999</v>
      </c>
      <c r="G4">
        <v>3.2349999999999999</v>
      </c>
      <c r="H4">
        <v>483.79</v>
      </c>
      <c r="I4">
        <f t="shared" si="0"/>
        <v>476.84500000000003</v>
      </c>
    </row>
    <row r="5" spans="1:19" x14ac:dyDescent="0.3">
      <c r="A5" s="2">
        <v>44217</v>
      </c>
      <c r="B5" s="3">
        <v>0.48560185185185184</v>
      </c>
      <c r="C5">
        <v>232</v>
      </c>
      <c r="D5">
        <v>51.74</v>
      </c>
      <c r="E5">
        <v>10.157999999999999</v>
      </c>
      <c r="F5">
        <v>29.588999999999999</v>
      </c>
      <c r="G5">
        <v>3.1469999999999998</v>
      </c>
      <c r="H5">
        <v>483.79</v>
      </c>
      <c r="I5">
        <f t="shared" si="0"/>
        <v>473.63200000000001</v>
      </c>
    </row>
    <row r="6" spans="1:19" x14ac:dyDescent="0.3">
      <c r="A6" s="2">
        <v>44217</v>
      </c>
      <c r="B6" s="3">
        <v>0.48614583333333333</v>
      </c>
      <c r="C6">
        <v>279</v>
      </c>
      <c r="D6">
        <v>51.69</v>
      </c>
      <c r="E6">
        <v>13.034000000000001</v>
      </c>
      <c r="F6">
        <v>29.588999999999999</v>
      </c>
      <c r="G6">
        <v>3.1469999999999998</v>
      </c>
      <c r="H6">
        <v>483.79</v>
      </c>
      <c r="I6">
        <f t="shared" si="0"/>
        <v>470.75600000000003</v>
      </c>
    </row>
    <row r="7" spans="1:19" x14ac:dyDescent="0.3">
      <c r="A7" s="2">
        <v>44217</v>
      </c>
      <c r="B7" s="3">
        <v>0.48638888888888893</v>
      </c>
      <c r="C7">
        <v>300</v>
      </c>
      <c r="D7">
        <v>51.68</v>
      </c>
      <c r="E7">
        <v>15.959</v>
      </c>
      <c r="F7">
        <v>29.588999999999999</v>
      </c>
      <c r="G7">
        <v>3.1760000000000002</v>
      </c>
      <c r="H7">
        <v>483.79</v>
      </c>
      <c r="I7">
        <f t="shared" si="0"/>
        <v>467.83100000000002</v>
      </c>
    </row>
    <row r="8" spans="1:19" x14ac:dyDescent="0.3">
      <c r="A8" s="2">
        <v>44217</v>
      </c>
      <c r="B8" s="3">
        <v>0.48678240740740741</v>
      </c>
      <c r="C8">
        <v>334</v>
      </c>
      <c r="D8">
        <v>51.66</v>
      </c>
      <c r="E8">
        <v>19.065999999999999</v>
      </c>
      <c r="F8">
        <v>29.588999999999999</v>
      </c>
      <c r="G8">
        <v>3.1760000000000002</v>
      </c>
      <c r="H8">
        <v>483.79</v>
      </c>
      <c r="I8">
        <f t="shared" si="0"/>
        <v>464.72400000000005</v>
      </c>
    </row>
    <row r="9" spans="1:19" x14ac:dyDescent="0.3">
      <c r="A9" s="2">
        <v>44217</v>
      </c>
      <c r="B9" s="3">
        <v>0.48710648148148145</v>
      </c>
      <c r="C9">
        <v>362</v>
      </c>
      <c r="D9">
        <v>51.68</v>
      </c>
      <c r="E9">
        <v>22.007000000000001</v>
      </c>
      <c r="F9">
        <v>29.588999999999999</v>
      </c>
      <c r="G9">
        <v>3.2050000000000001</v>
      </c>
      <c r="H9">
        <v>483.79</v>
      </c>
      <c r="I9">
        <f t="shared" si="0"/>
        <v>461.78300000000002</v>
      </c>
    </row>
    <row r="10" spans="1:19" x14ac:dyDescent="0.3">
      <c r="A10" s="2">
        <v>44217</v>
      </c>
      <c r="B10" s="3">
        <v>0.48749999999999999</v>
      </c>
      <c r="C10">
        <v>396</v>
      </c>
      <c r="D10">
        <v>51.66</v>
      </c>
      <c r="E10">
        <v>24.981000000000002</v>
      </c>
      <c r="F10">
        <v>29.588999999999999</v>
      </c>
      <c r="G10">
        <v>3.2050000000000001</v>
      </c>
      <c r="H10">
        <v>483.79</v>
      </c>
      <c r="I10">
        <f t="shared" si="0"/>
        <v>458.80900000000003</v>
      </c>
    </row>
    <row r="11" spans="1:19" x14ac:dyDescent="0.3">
      <c r="A11" s="2">
        <v>44217</v>
      </c>
      <c r="B11" s="3">
        <v>0.48825231481481479</v>
      </c>
      <c r="C11">
        <v>461</v>
      </c>
      <c r="D11">
        <v>51.64</v>
      </c>
      <c r="E11">
        <v>28.07</v>
      </c>
      <c r="F11">
        <v>29.588999999999999</v>
      </c>
      <c r="G11">
        <v>3.2050000000000001</v>
      </c>
      <c r="H11">
        <v>483.79</v>
      </c>
      <c r="I11">
        <f t="shared" si="0"/>
        <v>455.72</v>
      </c>
    </row>
    <row r="12" spans="1:19" x14ac:dyDescent="0.3">
      <c r="A12" s="2">
        <v>44217</v>
      </c>
      <c r="B12" s="3">
        <v>0.48855324074074075</v>
      </c>
      <c r="C12">
        <v>487</v>
      </c>
      <c r="D12">
        <v>51.64</v>
      </c>
      <c r="E12">
        <v>31.042999999999999</v>
      </c>
      <c r="F12">
        <v>29.588999999999999</v>
      </c>
      <c r="G12">
        <v>3.2349999999999999</v>
      </c>
      <c r="H12">
        <v>483.79</v>
      </c>
      <c r="I12">
        <f t="shared" si="0"/>
        <v>452.74700000000001</v>
      </c>
    </row>
    <row r="13" spans="1:19" x14ac:dyDescent="0.3">
      <c r="A13" s="2">
        <v>44217</v>
      </c>
      <c r="B13" s="3">
        <v>0.48924768518518519</v>
      </c>
      <c r="C13">
        <v>547</v>
      </c>
      <c r="D13">
        <v>51.65</v>
      </c>
      <c r="E13">
        <v>33.933999999999997</v>
      </c>
      <c r="F13">
        <v>29.588999999999999</v>
      </c>
      <c r="G13">
        <v>3.2349999999999999</v>
      </c>
      <c r="H13">
        <v>483.79</v>
      </c>
      <c r="I13">
        <f t="shared" si="0"/>
        <v>449.85599999999999</v>
      </c>
    </row>
    <row r="14" spans="1:19" x14ac:dyDescent="0.3">
      <c r="A14" s="2">
        <v>44217</v>
      </c>
      <c r="B14" s="3">
        <v>0.48942129629629627</v>
      </c>
      <c r="C14">
        <v>562</v>
      </c>
      <c r="D14">
        <v>51.66</v>
      </c>
      <c r="E14">
        <v>36.908000000000001</v>
      </c>
      <c r="F14">
        <v>29.588999999999999</v>
      </c>
      <c r="G14">
        <v>3.2349999999999999</v>
      </c>
      <c r="H14">
        <v>483.79</v>
      </c>
      <c r="I14">
        <f t="shared" si="0"/>
        <v>446.88200000000001</v>
      </c>
    </row>
    <row r="15" spans="1:19" x14ac:dyDescent="0.3">
      <c r="A15" s="2">
        <v>44217</v>
      </c>
      <c r="B15" s="3">
        <v>0.49</v>
      </c>
      <c r="C15">
        <v>612</v>
      </c>
      <c r="D15">
        <v>51.65</v>
      </c>
      <c r="E15">
        <v>39.963999999999999</v>
      </c>
      <c r="F15">
        <v>29.588999999999999</v>
      </c>
      <c r="G15">
        <v>3.2050000000000001</v>
      </c>
      <c r="H15">
        <v>483.79</v>
      </c>
      <c r="I15">
        <f t="shared" si="0"/>
        <v>443.82600000000002</v>
      </c>
    </row>
    <row r="16" spans="1:19" x14ac:dyDescent="0.3">
      <c r="A16" s="2">
        <v>44217</v>
      </c>
      <c r="B16" s="3">
        <v>0.49101851851851852</v>
      </c>
      <c r="C16">
        <v>700</v>
      </c>
      <c r="D16">
        <v>51.62</v>
      </c>
      <c r="E16">
        <v>42.936999999999998</v>
      </c>
      <c r="F16">
        <v>29.588999999999999</v>
      </c>
      <c r="G16">
        <v>3.2349999999999999</v>
      </c>
      <c r="H16">
        <v>483.79</v>
      </c>
      <c r="I16">
        <f t="shared" si="0"/>
        <v>440.85300000000001</v>
      </c>
    </row>
    <row r="17" spans="1:9" x14ac:dyDescent="0.3">
      <c r="A17" s="2">
        <v>44217</v>
      </c>
      <c r="B17" s="3">
        <v>0.49162037037037037</v>
      </c>
      <c r="C17">
        <v>752</v>
      </c>
      <c r="D17">
        <v>51.64</v>
      </c>
      <c r="E17">
        <v>43.003</v>
      </c>
      <c r="F17">
        <v>29.588999999999999</v>
      </c>
      <c r="G17">
        <v>3.2349999999999999</v>
      </c>
      <c r="H17">
        <v>483.79</v>
      </c>
      <c r="I17">
        <f t="shared" si="0"/>
        <v>440.78700000000003</v>
      </c>
    </row>
    <row r="18" spans="1:9" x14ac:dyDescent="0.3">
      <c r="A18" s="2">
        <v>44217</v>
      </c>
      <c r="B18" s="3">
        <v>0.49192129629629627</v>
      </c>
      <c r="C18">
        <v>778</v>
      </c>
      <c r="D18">
        <v>51.62</v>
      </c>
      <c r="E18">
        <v>46.026000000000003</v>
      </c>
      <c r="F18">
        <v>29.588999999999999</v>
      </c>
      <c r="G18">
        <v>3.2050000000000001</v>
      </c>
      <c r="H18">
        <v>483.79</v>
      </c>
      <c r="I18">
        <f t="shared" si="0"/>
        <v>437.76400000000001</v>
      </c>
    </row>
    <row r="19" spans="1:9" x14ac:dyDescent="0.3">
      <c r="A19" s="2">
        <v>44217</v>
      </c>
      <c r="B19" s="3">
        <v>0.49216435185185187</v>
      </c>
      <c r="C19">
        <v>799</v>
      </c>
      <c r="D19">
        <v>51.61</v>
      </c>
      <c r="E19">
        <v>49.064999999999998</v>
      </c>
      <c r="F19">
        <v>29.588999999999999</v>
      </c>
      <c r="G19">
        <v>3.2349999999999999</v>
      </c>
      <c r="H19">
        <v>483.79</v>
      </c>
      <c r="I19">
        <f t="shared" si="0"/>
        <v>434.72500000000002</v>
      </c>
    </row>
    <row r="20" spans="1:9" x14ac:dyDescent="0.3">
      <c r="A20" s="2">
        <v>44217</v>
      </c>
      <c r="B20" s="3">
        <v>0.49254629629629632</v>
      </c>
      <c r="C20">
        <v>832</v>
      </c>
      <c r="D20">
        <v>51.61</v>
      </c>
      <c r="E20">
        <v>51.939</v>
      </c>
      <c r="F20">
        <v>29.588999999999999</v>
      </c>
      <c r="G20">
        <v>3.2050000000000001</v>
      </c>
      <c r="H20">
        <v>483.79</v>
      </c>
      <c r="I20">
        <f t="shared" si="0"/>
        <v>431.851</v>
      </c>
    </row>
    <row r="21" spans="1:9" x14ac:dyDescent="0.3">
      <c r="A21" s="2">
        <v>44217</v>
      </c>
      <c r="B21" s="3">
        <v>0.49261574074074077</v>
      </c>
      <c r="C21">
        <v>838</v>
      </c>
      <c r="D21">
        <v>51.61</v>
      </c>
      <c r="E21">
        <v>51.939</v>
      </c>
      <c r="F21">
        <v>29.588999999999999</v>
      </c>
      <c r="G21">
        <v>3.2349999999999999</v>
      </c>
      <c r="H21">
        <v>483.79</v>
      </c>
      <c r="I21">
        <f t="shared" si="0"/>
        <v>431.851</v>
      </c>
    </row>
    <row r="22" spans="1:9" x14ac:dyDescent="0.3">
      <c r="A22" s="2">
        <v>44217</v>
      </c>
      <c r="B22" s="3">
        <v>0.4929398148148148</v>
      </c>
      <c r="C22">
        <v>866</v>
      </c>
      <c r="D22">
        <v>51.6</v>
      </c>
      <c r="E22">
        <v>55.011000000000003</v>
      </c>
      <c r="F22">
        <v>29.588999999999999</v>
      </c>
      <c r="G22">
        <v>3.2050000000000001</v>
      </c>
      <c r="H22">
        <v>483.79</v>
      </c>
      <c r="I22">
        <f t="shared" si="0"/>
        <v>428.779</v>
      </c>
    </row>
    <row r="23" spans="1:9" x14ac:dyDescent="0.3">
      <c r="A23" s="2">
        <v>44217</v>
      </c>
      <c r="B23" s="3">
        <v>0.49523148148148149</v>
      </c>
      <c r="C23">
        <v>1064</v>
      </c>
      <c r="D23">
        <v>51.45</v>
      </c>
      <c r="E23">
        <v>65.099999999999994</v>
      </c>
      <c r="F23">
        <v>29.588999999999999</v>
      </c>
      <c r="G23">
        <v>2.8820000000000001</v>
      </c>
      <c r="H23">
        <v>483.79</v>
      </c>
      <c r="I23">
        <f t="shared" si="0"/>
        <v>418.69000000000005</v>
      </c>
    </row>
    <row r="24" spans="1:9" x14ac:dyDescent="0.3">
      <c r="A24" s="2">
        <v>44217</v>
      </c>
      <c r="B24" s="3">
        <v>0.49556712962962962</v>
      </c>
      <c r="C24">
        <v>1093</v>
      </c>
      <c r="D24">
        <v>51.38</v>
      </c>
      <c r="E24">
        <v>74.945999999999998</v>
      </c>
      <c r="F24">
        <v>29.588999999999999</v>
      </c>
      <c r="G24">
        <v>2.8820000000000001</v>
      </c>
      <c r="H24">
        <v>483.79</v>
      </c>
      <c r="I24">
        <f t="shared" si="0"/>
        <v>408.84400000000005</v>
      </c>
    </row>
    <row r="25" spans="1:9" x14ac:dyDescent="0.3">
      <c r="A25" s="2">
        <v>44217</v>
      </c>
      <c r="B25" s="3">
        <v>0.49583333333333335</v>
      </c>
      <c r="C25">
        <v>1116</v>
      </c>
      <c r="D25">
        <v>51.19</v>
      </c>
      <c r="E25">
        <v>85.070999999999998</v>
      </c>
      <c r="F25">
        <v>29.588999999999999</v>
      </c>
      <c r="G25">
        <v>2.8519999999999999</v>
      </c>
      <c r="H25">
        <v>483.79</v>
      </c>
      <c r="I25">
        <f t="shared" si="0"/>
        <v>398.71900000000005</v>
      </c>
    </row>
    <row r="26" spans="1:9" x14ac:dyDescent="0.3">
      <c r="A26" s="2">
        <v>44217</v>
      </c>
      <c r="B26" s="3">
        <v>0.49616898148148153</v>
      </c>
      <c r="C26">
        <v>1145</v>
      </c>
      <c r="D26">
        <v>50.49</v>
      </c>
      <c r="E26">
        <v>94.971000000000004</v>
      </c>
      <c r="F26">
        <v>29.588999999999999</v>
      </c>
      <c r="G26">
        <v>3.2349999999999999</v>
      </c>
      <c r="H26">
        <v>483.79</v>
      </c>
      <c r="I26">
        <f t="shared" si="0"/>
        <v>388.81900000000002</v>
      </c>
    </row>
    <row r="27" spans="1:9" x14ac:dyDescent="0.3">
      <c r="A27" s="2">
        <v>44217</v>
      </c>
      <c r="B27" s="3">
        <v>0.49664351851851851</v>
      </c>
      <c r="C27">
        <v>1186</v>
      </c>
      <c r="D27">
        <v>50.57</v>
      </c>
      <c r="E27">
        <v>102.842</v>
      </c>
      <c r="F27">
        <v>29.588999999999999</v>
      </c>
      <c r="G27">
        <v>3.294</v>
      </c>
      <c r="H27">
        <v>483.79</v>
      </c>
      <c r="I27">
        <f t="shared" si="0"/>
        <v>380.94800000000004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560C5-0D04-4C53-A099-3C7C799F661B}">
  <sheetPr codeName="Sheet122"/>
  <dimension ref="A1:S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44265</v>
      </c>
      <c r="B2" s="3">
        <v>0.51616898148148149</v>
      </c>
      <c r="C2">
        <v>23</v>
      </c>
      <c r="D2">
        <v>56.34</v>
      </c>
      <c r="E2">
        <v>1.0509999999999999</v>
      </c>
      <c r="F2">
        <v>29.588999999999999</v>
      </c>
      <c r="G2">
        <v>3.3519999999999999</v>
      </c>
      <c r="H2">
        <f>482.9-E2</f>
        <v>481.84899999999999</v>
      </c>
      <c r="I2">
        <v>482.9</v>
      </c>
      <c r="J2">
        <v>168.9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44265</v>
      </c>
      <c r="B3" s="3">
        <v>0.51622685185185191</v>
      </c>
      <c r="C3">
        <v>28</v>
      </c>
      <c r="D3">
        <v>56.35</v>
      </c>
      <c r="E3">
        <v>1.018</v>
      </c>
      <c r="F3">
        <v>29.588999999999999</v>
      </c>
      <c r="G3">
        <v>3.3519999999999999</v>
      </c>
      <c r="H3">
        <f t="shared" ref="H3:H19" si="0">482.9-E3</f>
        <v>481.88200000000001</v>
      </c>
      <c r="I3">
        <v>482.9</v>
      </c>
    </row>
    <row r="4" spans="1:19" x14ac:dyDescent="0.3">
      <c r="A4" s="2">
        <v>44265</v>
      </c>
      <c r="B4" s="3">
        <v>0.51641203703703698</v>
      </c>
      <c r="C4">
        <v>44</v>
      </c>
      <c r="D4">
        <v>56.28</v>
      </c>
      <c r="E4">
        <v>4.024</v>
      </c>
      <c r="F4">
        <v>29.588999999999999</v>
      </c>
      <c r="G4">
        <v>3.3519999999999999</v>
      </c>
      <c r="H4">
        <f t="shared" si="0"/>
        <v>478.87599999999998</v>
      </c>
      <c r="I4">
        <v>482.9</v>
      </c>
    </row>
    <row r="5" spans="1:19" x14ac:dyDescent="0.3">
      <c r="A5" s="2">
        <v>44265</v>
      </c>
      <c r="B5" s="3">
        <v>0.51662037037037034</v>
      </c>
      <c r="C5">
        <v>62</v>
      </c>
      <c r="D5">
        <v>55.92</v>
      </c>
      <c r="E5">
        <v>7.0640000000000001</v>
      </c>
      <c r="F5">
        <v>29.588999999999999</v>
      </c>
      <c r="G5">
        <v>3.3820000000000001</v>
      </c>
      <c r="H5">
        <f t="shared" si="0"/>
        <v>475.83599999999996</v>
      </c>
      <c r="I5">
        <v>482.9</v>
      </c>
    </row>
    <row r="6" spans="1:19" x14ac:dyDescent="0.3">
      <c r="A6" s="2">
        <v>44265</v>
      </c>
      <c r="B6" s="3">
        <v>0.51677083333333329</v>
      </c>
      <c r="C6">
        <v>75</v>
      </c>
      <c r="D6">
        <v>55.65</v>
      </c>
      <c r="E6">
        <v>10.007</v>
      </c>
      <c r="F6">
        <v>29.588999999999999</v>
      </c>
      <c r="G6">
        <v>3.3519999999999999</v>
      </c>
      <c r="H6">
        <f t="shared" si="0"/>
        <v>472.89299999999997</v>
      </c>
      <c r="I6">
        <v>482.9</v>
      </c>
    </row>
    <row r="7" spans="1:19" x14ac:dyDescent="0.3">
      <c r="A7" s="2">
        <v>44265</v>
      </c>
      <c r="B7" s="3">
        <v>0.51697916666666666</v>
      </c>
      <c r="C7">
        <v>93</v>
      </c>
      <c r="D7">
        <v>54.99</v>
      </c>
      <c r="E7">
        <v>13.068</v>
      </c>
      <c r="F7">
        <v>29.588999999999999</v>
      </c>
      <c r="G7">
        <v>3.3820000000000001</v>
      </c>
      <c r="H7">
        <f t="shared" si="0"/>
        <v>469.83199999999999</v>
      </c>
      <c r="I7">
        <v>482.9</v>
      </c>
    </row>
    <row r="8" spans="1:19" x14ac:dyDescent="0.3">
      <c r="A8" s="2">
        <v>44265</v>
      </c>
      <c r="B8" s="3">
        <v>0.51725694444444448</v>
      </c>
      <c r="C8">
        <v>117</v>
      </c>
      <c r="D8">
        <v>54.05</v>
      </c>
      <c r="E8">
        <v>15.99</v>
      </c>
      <c r="F8">
        <v>29.588999999999999</v>
      </c>
      <c r="G8">
        <v>3.3820000000000001</v>
      </c>
      <c r="H8">
        <f t="shared" si="0"/>
        <v>466.90999999999997</v>
      </c>
      <c r="I8">
        <v>482.9</v>
      </c>
    </row>
    <row r="9" spans="1:19" x14ac:dyDescent="0.3">
      <c r="A9" s="2">
        <v>44265</v>
      </c>
      <c r="B9" s="3">
        <v>0.51740740740740743</v>
      </c>
      <c r="C9">
        <v>130</v>
      </c>
      <c r="D9">
        <v>53.82</v>
      </c>
      <c r="E9">
        <v>19.12</v>
      </c>
      <c r="F9">
        <v>29.588999999999999</v>
      </c>
      <c r="G9">
        <v>3.3820000000000001</v>
      </c>
      <c r="H9">
        <f t="shared" si="0"/>
        <v>463.78</v>
      </c>
      <c r="I9">
        <v>482.9</v>
      </c>
    </row>
    <row r="10" spans="1:19" x14ac:dyDescent="0.3">
      <c r="A10" s="2">
        <v>44265</v>
      </c>
      <c r="B10" s="3">
        <v>0.51855324074074072</v>
      </c>
      <c r="C10">
        <v>229</v>
      </c>
      <c r="D10">
        <v>53.11</v>
      </c>
      <c r="E10">
        <v>29.219000000000001</v>
      </c>
      <c r="F10">
        <v>29.588999999999999</v>
      </c>
      <c r="G10">
        <v>3.323</v>
      </c>
      <c r="H10">
        <f t="shared" si="0"/>
        <v>453.68099999999998</v>
      </c>
      <c r="I10">
        <v>482.9</v>
      </c>
    </row>
    <row r="11" spans="1:19" x14ac:dyDescent="0.3">
      <c r="A11" s="2">
        <v>44265</v>
      </c>
      <c r="B11" s="3">
        <v>0.51888888888888884</v>
      </c>
      <c r="C11">
        <v>258</v>
      </c>
      <c r="D11">
        <v>52.28</v>
      </c>
      <c r="E11">
        <v>39.052999999999997</v>
      </c>
      <c r="F11">
        <v>29.588999999999999</v>
      </c>
      <c r="G11">
        <v>3.3820000000000001</v>
      </c>
      <c r="H11">
        <f t="shared" si="0"/>
        <v>443.84699999999998</v>
      </c>
      <c r="I11">
        <v>482.9</v>
      </c>
    </row>
    <row r="12" spans="1:19" x14ac:dyDescent="0.3">
      <c r="A12" s="2">
        <v>44265</v>
      </c>
      <c r="B12" s="3">
        <v>0.51915509259259263</v>
      </c>
      <c r="C12">
        <v>281</v>
      </c>
      <c r="D12">
        <v>51.37</v>
      </c>
      <c r="E12">
        <v>48.957000000000001</v>
      </c>
      <c r="F12">
        <v>29.588999999999999</v>
      </c>
      <c r="G12">
        <v>3.3519999999999999</v>
      </c>
      <c r="H12">
        <f t="shared" si="0"/>
        <v>433.94299999999998</v>
      </c>
      <c r="I12">
        <v>482.9</v>
      </c>
    </row>
    <row r="13" spans="1:19" x14ac:dyDescent="0.3">
      <c r="A13" s="2">
        <v>44265</v>
      </c>
      <c r="B13" s="3">
        <v>0.51979166666666665</v>
      </c>
      <c r="C13">
        <v>336</v>
      </c>
      <c r="D13">
        <v>50.8</v>
      </c>
      <c r="E13">
        <v>58.835000000000001</v>
      </c>
      <c r="F13">
        <v>29.588999999999999</v>
      </c>
      <c r="G13">
        <v>3.323</v>
      </c>
      <c r="H13">
        <f t="shared" si="0"/>
        <v>424.065</v>
      </c>
      <c r="I13">
        <v>482.9</v>
      </c>
    </row>
    <row r="14" spans="1:19" x14ac:dyDescent="0.3">
      <c r="A14" s="2">
        <v>44265</v>
      </c>
      <c r="B14" s="3">
        <v>0.51997685185185183</v>
      </c>
      <c r="C14">
        <v>352</v>
      </c>
      <c r="D14">
        <v>50.48</v>
      </c>
      <c r="E14">
        <v>69.212000000000003</v>
      </c>
      <c r="F14">
        <v>29.588999999999999</v>
      </c>
      <c r="G14">
        <v>3.3519999999999999</v>
      </c>
      <c r="H14">
        <f t="shared" si="0"/>
        <v>413.68799999999999</v>
      </c>
      <c r="I14">
        <v>482.9</v>
      </c>
    </row>
    <row r="15" spans="1:19" x14ac:dyDescent="0.3">
      <c r="A15" s="2">
        <v>44265</v>
      </c>
      <c r="B15" s="3">
        <v>0.52039351851851856</v>
      </c>
      <c r="C15">
        <v>388</v>
      </c>
      <c r="D15">
        <v>50.3</v>
      </c>
      <c r="E15">
        <v>79.91</v>
      </c>
      <c r="F15">
        <v>29.588999999999999</v>
      </c>
      <c r="G15">
        <v>3.323</v>
      </c>
      <c r="H15">
        <f t="shared" si="0"/>
        <v>402.99</v>
      </c>
      <c r="I15">
        <v>482.9</v>
      </c>
    </row>
    <row r="16" spans="1:19" x14ac:dyDescent="0.3">
      <c r="A16" s="2">
        <v>44265</v>
      </c>
      <c r="B16" s="3">
        <v>0.52093749999999994</v>
      </c>
      <c r="C16">
        <v>435</v>
      </c>
      <c r="D16">
        <v>50.24</v>
      </c>
      <c r="E16">
        <v>78.912000000000006</v>
      </c>
      <c r="F16">
        <v>29.588999999999999</v>
      </c>
      <c r="G16">
        <v>3.3519999999999999</v>
      </c>
      <c r="H16">
        <f t="shared" si="0"/>
        <v>403.98799999999994</v>
      </c>
      <c r="I16">
        <v>482.9</v>
      </c>
    </row>
    <row r="17" spans="1:9" x14ac:dyDescent="0.3">
      <c r="A17" s="2">
        <v>44265</v>
      </c>
      <c r="B17" s="3">
        <v>0.52115740740740735</v>
      </c>
      <c r="C17">
        <v>454</v>
      </c>
      <c r="D17">
        <v>49.99</v>
      </c>
      <c r="E17">
        <v>89.003</v>
      </c>
      <c r="F17">
        <v>29.588999999999999</v>
      </c>
      <c r="G17">
        <v>3.323</v>
      </c>
      <c r="H17">
        <f t="shared" si="0"/>
        <v>393.89699999999999</v>
      </c>
      <c r="I17">
        <v>482.9</v>
      </c>
    </row>
    <row r="18" spans="1:9" x14ac:dyDescent="0.3">
      <c r="A18" s="2">
        <v>44265</v>
      </c>
      <c r="B18" s="3">
        <v>0.52136574074074071</v>
      </c>
      <c r="C18">
        <v>472</v>
      </c>
      <c r="D18">
        <v>49.78</v>
      </c>
      <c r="E18">
        <v>100.137</v>
      </c>
      <c r="F18">
        <v>29.588999999999999</v>
      </c>
      <c r="G18">
        <v>3.3519999999999999</v>
      </c>
      <c r="H18">
        <f t="shared" si="0"/>
        <v>382.76299999999998</v>
      </c>
      <c r="I18">
        <v>482.9</v>
      </c>
    </row>
    <row r="19" spans="1:9" x14ac:dyDescent="0.3">
      <c r="A19" s="2">
        <v>44265</v>
      </c>
      <c r="B19" s="3">
        <v>0.5226736111111111</v>
      </c>
      <c r="C19">
        <v>585</v>
      </c>
      <c r="D19">
        <v>49.71</v>
      </c>
      <c r="E19">
        <v>106.57599999999999</v>
      </c>
      <c r="F19">
        <v>29.588999999999999</v>
      </c>
      <c r="G19">
        <v>3.411</v>
      </c>
      <c r="H19">
        <f t="shared" si="0"/>
        <v>376.32399999999996</v>
      </c>
      <c r="I19">
        <v>482.9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A556-5680-48C4-8F37-15A745269A94}">
  <sheetPr codeName="Sheet123"/>
  <dimension ref="A1:S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44315</v>
      </c>
      <c r="B2" s="3">
        <v>0.5105439814814815</v>
      </c>
      <c r="C2">
        <v>45</v>
      </c>
      <c r="D2">
        <v>67.5</v>
      </c>
      <c r="E2">
        <v>1.02</v>
      </c>
      <c r="F2">
        <v>29.588999999999999</v>
      </c>
      <c r="G2">
        <v>3.2349999999999999</v>
      </c>
      <c r="H2">
        <v>501.23</v>
      </c>
      <c r="I2">
        <f>H2-E2</f>
        <v>500.21000000000004</v>
      </c>
      <c r="J2">
        <v>219.3</v>
      </c>
      <c r="K2">
        <v>1.1000000000000001</v>
      </c>
      <c r="L2">
        <v>1144</v>
      </c>
      <c r="M2">
        <v>0</v>
      </c>
      <c r="N2">
        <v>180</v>
      </c>
      <c r="O2">
        <v>0</v>
      </c>
      <c r="P2">
        <v>356</v>
      </c>
      <c r="Q2">
        <v>54</v>
      </c>
      <c r="R2">
        <v>0.56000000000000005</v>
      </c>
      <c r="S2">
        <v>0</v>
      </c>
    </row>
    <row r="3" spans="1:19" x14ac:dyDescent="0.3">
      <c r="A3" s="2">
        <v>44315</v>
      </c>
      <c r="B3" s="3">
        <v>0.51129629629629625</v>
      </c>
      <c r="C3">
        <v>110</v>
      </c>
      <c r="D3">
        <v>67.2</v>
      </c>
      <c r="E3">
        <v>3.9860000000000002</v>
      </c>
      <c r="F3">
        <v>29.588999999999999</v>
      </c>
      <c r="G3">
        <v>3.2349999999999999</v>
      </c>
      <c r="H3">
        <v>501.23</v>
      </c>
      <c r="I3">
        <f t="shared" ref="I3:I17" si="0">H3-E3</f>
        <v>497.24400000000003</v>
      </c>
    </row>
    <row r="4" spans="1:19" x14ac:dyDescent="0.3">
      <c r="A4" s="2">
        <v>44315</v>
      </c>
      <c r="B4" s="3">
        <v>0.51168981481481479</v>
      </c>
      <c r="C4">
        <v>144</v>
      </c>
      <c r="D4">
        <v>66.25</v>
      </c>
      <c r="E4">
        <v>7.1619999999999999</v>
      </c>
      <c r="F4">
        <v>29.588999999999999</v>
      </c>
      <c r="G4">
        <v>3.2349999999999999</v>
      </c>
      <c r="H4">
        <v>501.23</v>
      </c>
      <c r="I4">
        <f t="shared" si="0"/>
        <v>494.06800000000004</v>
      </c>
    </row>
    <row r="5" spans="1:19" x14ac:dyDescent="0.3">
      <c r="A5" s="2">
        <v>44315</v>
      </c>
      <c r="B5" s="3">
        <v>0.5122916666666667</v>
      </c>
      <c r="C5">
        <v>196</v>
      </c>
      <c r="D5">
        <v>65.77</v>
      </c>
      <c r="E5">
        <v>9.8989999999999991</v>
      </c>
      <c r="F5">
        <v>29.588999999999999</v>
      </c>
      <c r="G5">
        <v>3.2349999999999999</v>
      </c>
      <c r="H5">
        <v>501.23</v>
      </c>
      <c r="I5">
        <f t="shared" si="0"/>
        <v>491.33100000000002</v>
      </c>
    </row>
    <row r="6" spans="1:19" x14ac:dyDescent="0.3">
      <c r="A6" s="2">
        <v>44315</v>
      </c>
      <c r="B6" s="3">
        <v>0.5125925925925926</v>
      </c>
      <c r="C6">
        <v>222</v>
      </c>
      <c r="D6">
        <v>65.569999999999993</v>
      </c>
      <c r="E6">
        <v>9.8870000000000005</v>
      </c>
      <c r="F6">
        <v>29.588999999999999</v>
      </c>
      <c r="G6">
        <v>3.2349999999999999</v>
      </c>
      <c r="H6">
        <v>501.23</v>
      </c>
      <c r="I6">
        <f t="shared" si="0"/>
        <v>491.34300000000002</v>
      </c>
    </row>
    <row r="7" spans="1:19" x14ac:dyDescent="0.3">
      <c r="A7" s="2">
        <v>44315</v>
      </c>
      <c r="B7" s="3">
        <v>0.51328703703703704</v>
      </c>
      <c r="C7">
        <v>282</v>
      </c>
      <c r="D7">
        <v>58.38</v>
      </c>
      <c r="E7">
        <v>20.387</v>
      </c>
      <c r="F7">
        <v>29.588999999999999</v>
      </c>
      <c r="G7">
        <v>3.2050000000000001</v>
      </c>
      <c r="H7">
        <v>501.23</v>
      </c>
      <c r="I7">
        <f t="shared" si="0"/>
        <v>480.84300000000002</v>
      </c>
    </row>
    <row r="8" spans="1:19" x14ac:dyDescent="0.3">
      <c r="A8" s="2">
        <v>44315</v>
      </c>
      <c r="B8" s="3">
        <v>0.51392361111111107</v>
      </c>
      <c r="C8">
        <v>337</v>
      </c>
      <c r="D8">
        <v>56.51</v>
      </c>
      <c r="E8">
        <v>29.992999999999999</v>
      </c>
      <c r="F8">
        <v>29.588999999999999</v>
      </c>
      <c r="G8">
        <v>3.2349999999999999</v>
      </c>
      <c r="H8">
        <v>501.23</v>
      </c>
      <c r="I8">
        <f t="shared" si="0"/>
        <v>471.23700000000002</v>
      </c>
    </row>
    <row r="9" spans="1:19" x14ac:dyDescent="0.3">
      <c r="A9" s="2">
        <v>44315</v>
      </c>
      <c r="B9" s="3">
        <v>0.51416666666666666</v>
      </c>
      <c r="C9">
        <v>358</v>
      </c>
      <c r="D9">
        <v>55.45</v>
      </c>
      <c r="E9">
        <v>40.003</v>
      </c>
      <c r="F9">
        <v>29.588999999999999</v>
      </c>
      <c r="G9">
        <v>3.2050000000000001</v>
      </c>
      <c r="H9">
        <v>501.23</v>
      </c>
      <c r="I9">
        <f t="shared" si="0"/>
        <v>461.22700000000003</v>
      </c>
    </row>
    <row r="10" spans="1:19" x14ac:dyDescent="0.3">
      <c r="A10" s="2">
        <v>44315</v>
      </c>
      <c r="B10" s="3">
        <v>0.51446759259259256</v>
      </c>
      <c r="C10">
        <v>384</v>
      </c>
      <c r="D10">
        <v>54.46</v>
      </c>
      <c r="E10">
        <v>49.939</v>
      </c>
      <c r="F10">
        <v>29.588999999999999</v>
      </c>
      <c r="G10">
        <v>3.2349999999999999</v>
      </c>
      <c r="H10">
        <v>501.23</v>
      </c>
      <c r="I10">
        <f t="shared" si="0"/>
        <v>451.291</v>
      </c>
    </row>
    <row r="11" spans="1:19" x14ac:dyDescent="0.3">
      <c r="A11" s="2">
        <v>44315</v>
      </c>
      <c r="B11" s="3">
        <v>0.51471064814814815</v>
      </c>
      <c r="C11">
        <v>405</v>
      </c>
      <c r="D11">
        <v>53.84</v>
      </c>
      <c r="E11">
        <v>59.866999999999997</v>
      </c>
      <c r="F11">
        <v>29.588999999999999</v>
      </c>
      <c r="G11">
        <v>3.2050000000000001</v>
      </c>
      <c r="H11">
        <v>501.23</v>
      </c>
      <c r="I11">
        <f t="shared" si="0"/>
        <v>441.363</v>
      </c>
    </row>
    <row r="12" spans="1:19" x14ac:dyDescent="0.3">
      <c r="A12" s="2">
        <v>44315</v>
      </c>
      <c r="B12" s="3">
        <v>0.51501157407407405</v>
      </c>
      <c r="C12">
        <v>431</v>
      </c>
      <c r="D12">
        <v>53.37</v>
      </c>
      <c r="E12">
        <v>70.028000000000006</v>
      </c>
      <c r="F12">
        <v>29.588999999999999</v>
      </c>
      <c r="G12">
        <v>3.2349999999999999</v>
      </c>
      <c r="H12">
        <v>501.23</v>
      </c>
      <c r="I12">
        <f t="shared" si="0"/>
        <v>431.202</v>
      </c>
    </row>
    <row r="13" spans="1:19" x14ac:dyDescent="0.3">
      <c r="A13" s="2">
        <v>44315</v>
      </c>
      <c r="B13" s="3">
        <v>0.51538194444444441</v>
      </c>
      <c r="C13">
        <v>463</v>
      </c>
      <c r="D13">
        <v>52.9</v>
      </c>
      <c r="E13">
        <v>79.891999999999996</v>
      </c>
      <c r="F13">
        <v>29.588999999999999</v>
      </c>
      <c r="G13">
        <v>3.2349999999999999</v>
      </c>
      <c r="H13">
        <v>501.23</v>
      </c>
      <c r="I13">
        <f t="shared" si="0"/>
        <v>421.33800000000002</v>
      </c>
    </row>
    <row r="14" spans="1:19" x14ac:dyDescent="0.3">
      <c r="A14" s="2">
        <v>44315</v>
      </c>
      <c r="B14" s="3">
        <v>0.51570601851851849</v>
      </c>
      <c r="C14">
        <v>491</v>
      </c>
      <c r="D14">
        <v>51.99</v>
      </c>
      <c r="E14">
        <v>89.951999999999998</v>
      </c>
      <c r="F14">
        <v>29.588999999999999</v>
      </c>
      <c r="G14">
        <v>3.2349999999999999</v>
      </c>
      <c r="H14">
        <v>501.23</v>
      </c>
      <c r="I14">
        <f t="shared" si="0"/>
        <v>411.27800000000002</v>
      </c>
    </row>
    <row r="15" spans="1:19" x14ac:dyDescent="0.3">
      <c r="A15" s="2">
        <v>44315</v>
      </c>
      <c r="B15" s="3">
        <v>0.5160069444444445</v>
      </c>
      <c r="C15">
        <v>517</v>
      </c>
      <c r="D15">
        <v>51.28</v>
      </c>
      <c r="E15">
        <v>99.944999999999993</v>
      </c>
      <c r="F15">
        <v>29.588999999999999</v>
      </c>
      <c r="G15">
        <v>3.2349999999999999</v>
      </c>
      <c r="H15">
        <v>501.23</v>
      </c>
      <c r="I15">
        <f t="shared" si="0"/>
        <v>401.28500000000003</v>
      </c>
    </row>
    <row r="16" spans="1:19" x14ac:dyDescent="0.3">
      <c r="A16" s="2">
        <v>44315</v>
      </c>
      <c r="B16" s="3">
        <v>0.51637731481481486</v>
      </c>
      <c r="C16">
        <v>549</v>
      </c>
      <c r="D16">
        <v>50.94</v>
      </c>
      <c r="E16">
        <v>110.104</v>
      </c>
      <c r="F16">
        <v>29.588999999999999</v>
      </c>
      <c r="G16">
        <v>3.2349999999999999</v>
      </c>
      <c r="H16">
        <v>501.23</v>
      </c>
      <c r="I16">
        <f t="shared" si="0"/>
        <v>391.12600000000003</v>
      </c>
    </row>
    <row r="17" spans="1:9" x14ac:dyDescent="0.3">
      <c r="A17" s="2">
        <v>44315</v>
      </c>
      <c r="B17" s="3">
        <v>0.51701388888888888</v>
      </c>
      <c r="C17">
        <v>604</v>
      </c>
      <c r="D17">
        <v>50.91</v>
      </c>
      <c r="E17">
        <v>112.02200000000001</v>
      </c>
      <c r="F17">
        <v>29.588999999999999</v>
      </c>
      <c r="G17">
        <v>3.0289999999999999</v>
      </c>
      <c r="H17">
        <v>501.23</v>
      </c>
      <c r="I17">
        <f t="shared" si="0"/>
        <v>389.20800000000003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D133-1A79-4118-9CB2-CB9CD21DFE7E}">
  <sheetPr codeName="Sheet124"/>
  <dimension ref="A1:AD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53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0.53373842592592591</v>
      </c>
      <c r="C2">
        <v>0</v>
      </c>
      <c r="D2" t="s">
        <v>51</v>
      </c>
      <c r="E2">
        <v>55</v>
      </c>
      <c r="F2">
        <v>0.90300000000000002</v>
      </c>
      <c r="G2">
        <v>58</v>
      </c>
      <c r="H2">
        <v>107.2</v>
      </c>
      <c r="I2">
        <v>108.5</v>
      </c>
      <c r="J2">
        <v>9.2899999999999991</v>
      </c>
      <c r="K2">
        <v>0.39100000000000001</v>
      </c>
      <c r="L2">
        <v>0.03</v>
      </c>
      <c r="M2">
        <v>57.8</v>
      </c>
      <c r="N2">
        <v>38</v>
      </c>
      <c r="O2">
        <v>72.415000000000006</v>
      </c>
      <c r="P2">
        <v>1.0629999999999999</v>
      </c>
      <c r="Q2">
        <v>37.040260000000004</v>
      </c>
      <c r="R2">
        <v>-119.6354</v>
      </c>
      <c r="S2">
        <v>514.5</v>
      </c>
      <c r="T2">
        <f>S2-F2</f>
        <v>513.59699999999998</v>
      </c>
      <c r="U2">
        <v>260.89999999999998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0.53439814814814812</v>
      </c>
      <c r="C3">
        <v>0</v>
      </c>
      <c r="D3" t="s">
        <v>51</v>
      </c>
      <c r="E3">
        <v>54.9</v>
      </c>
      <c r="F3">
        <v>3.6560000000000001</v>
      </c>
      <c r="G3">
        <v>58.1</v>
      </c>
      <c r="H3">
        <v>108</v>
      </c>
      <c r="I3">
        <v>109.3</v>
      </c>
      <c r="J3">
        <v>9.3800000000000008</v>
      </c>
      <c r="K3">
        <v>1.581</v>
      </c>
      <c r="L3">
        <v>0.03</v>
      </c>
      <c r="M3">
        <v>57.8</v>
      </c>
      <c r="N3">
        <v>38</v>
      </c>
      <c r="O3">
        <v>72.194000000000003</v>
      </c>
      <c r="P3">
        <v>3.9590000000000001</v>
      </c>
      <c r="Q3">
        <v>37.040190000000003</v>
      </c>
      <c r="R3">
        <v>-119.6353</v>
      </c>
      <c r="S3">
        <v>514.5</v>
      </c>
      <c r="T3">
        <f t="shared" ref="T3:T19" si="0">S3-F3</f>
        <v>510.84399999999999</v>
      </c>
    </row>
    <row r="4" spans="1:30" x14ac:dyDescent="0.3">
      <c r="A4" s="2">
        <v>44342</v>
      </c>
      <c r="B4" s="3">
        <v>0.53466435185185179</v>
      </c>
      <c r="C4">
        <v>0</v>
      </c>
      <c r="D4" t="s">
        <v>51</v>
      </c>
      <c r="E4">
        <v>54.5</v>
      </c>
      <c r="F4">
        <v>6.7720000000000002</v>
      </c>
      <c r="G4">
        <v>58.2</v>
      </c>
      <c r="H4">
        <v>107.8</v>
      </c>
      <c r="I4">
        <v>109.1</v>
      </c>
      <c r="J4">
        <v>9.43</v>
      </c>
      <c r="K4">
        <v>2.9289999999999998</v>
      </c>
      <c r="L4">
        <v>0.03</v>
      </c>
      <c r="M4">
        <v>57.8</v>
      </c>
      <c r="N4">
        <v>38</v>
      </c>
      <c r="O4">
        <v>71.543000000000006</v>
      </c>
      <c r="P4">
        <v>7.0339999999999998</v>
      </c>
      <c r="Q4">
        <v>37.04016</v>
      </c>
      <c r="R4">
        <v>-119.6353</v>
      </c>
      <c r="S4">
        <v>514.5</v>
      </c>
      <c r="T4">
        <f t="shared" si="0"/>
        <v>507.72800000000001</v>
      </c>
    </row>
    <row r="5" spans="1:30" x14ac:dyDescent="0.3">
      <c r="A5" s="2">
        <v>44342</v>
      </c>
      <c r="B5" s="3">
        <v>0.53494212962962961</v>
      </c>
      <c r="C5">
        <v>0</v>
      </c>
      <c r="D5" t="s">
        <v>51</v>
      </c>
      <c r="E5">
        <v>54.3</v>
      </c>
      <c r="F5">
        <v>8.2279999999999998</v>
      </c>
      <c r="G5">
        <v>58.2</v>
      </c>
      <c r="H5">
        <v>107.8</v>
      </c>
      <c r="I5">
        <v>109.2</v>
      </c>
      <c r="J5">
        <v>9.48</v>
      </c>
      <c r="K5">
        <v>3.5590000000000002</v>
      </c>
      <c r="L5">
        <v>0.03</v>
      </c>
      <c r="M5">
        <v>57.9</v>
      </c>
      <c r="N5">
        <v>38</v>
      </c>
      <c r="O5">
        <v>71.137</v>
      </c>
      <c r="P5">
        <v>9.9629999999999992</v>
      </c>
      <c r="Q5">
        <v>37.040170000000003</v>
      </c>
      <c r="R5">
        <v>-119.6352</v>
      </c>
      <c r="S5">
        <v>514.5</v>
      </c>
      <c r="T5">
        <f t="shared" si="0"/>
        <v>506.27199999999999</v>
      </c>
    </row>
    <row r="6" spans="1:30" x14ac:dyDescent="0.3">
      <c r="A6" s="2">
        <v>44342</v>
      </c>
      <c r="B6" s="3">
        <v>0.5352662037037037</v>
      </c>
      <c r="C6">
        <v>0</v>
      </c>
      <c r="D6" t="s">
        <v>51</v>
      </c>
      <c r="E6">
        <v>54.2</v>
      </c>
      <c r="F6">
        <v>12.090999999999999</v>
      </c>
      <c r="G6">
        <v>58.3</v>
      </c>
      <c r="H6">
        <v>107.4</v>
      </c>
      <c r="I6">
        <v>108.8</v>
      </c>
      <c r="J6">
        <v>9.4600000000000009</v>
      </c>
      <c r="K6">
        <v>5.23</v>
      </c>
      <c r="L6">
        <v>0.03</v>
      </c>
      <c r="M6">
        <v>57.9</v>
      </c>
      <c r="N6">
        <v>38</v>
      </c>
      <c r="O6">
        <v>70.960999999999999</v>
      </c>
      <c r="P6">
        <v>12.997999999999999</v>
      </c>
      <c r="Q6">
        <v>37.040170000000003</v>
      </c>
      <c r="R6">
        <v>-119.6352</v>
      </c>
      <c r="S6">
        <v>514.5</v>
      </c>
      <c r="T6">
        <f t="shared" si="0"/>
        <v>502.40899999999999</v>
      </c>
    </row>
    <row r="7" spans="1:30" x14ac:dyDescent="0.3">
      <c r="A7" s="2">
        <v>44342</v>
      </c>
      <c r="B7" s="3">
        <v>0.53570601851851851</v>
      </c>
      <c r="C7">
        <v>0</v>
      </c>
      <c r="D7" t="s">
        <v>51</v>
      </c>
      <c r="E7">
        <v>52.3</v>
      </c>
      <c r="F7">
        <v>15.701000000000001</v>
      </c>
      <c r="G7">
        <v>57.5</v>
      </c>
      <c r="H7">
        <v>107.6</v>
      </c>
      <c r="I7">
        <v>108.9</v>
      </c>
      <c r="J7">
        <v>9.65</v>
      </c>
      <c r="K7">
        <v>6.7939999999999996</v>
      </c>
      <c r="L7">
        <v>0.03</v>
      </c>
      <c r="M7">
        <v>57</v>
      </c>
      <c r="N7">
        <v>37</v>
      </c>
      <c r="O7">
        <v>69.224999999999994</v>
      </c>
      <c r="P7">
        <v>15.920999999999999</v>
      </c>
      <c r="Q7">
        <v>37.040140000000001</v>
      </c>
      <c r="R7">
        <v>-119.6352</v>
      </c>
      <c r="S7">
        <v>514.5</v>
      </c>
      <c r="T7">
        <f t="shared" si="0"/>
        <v>498.79899999999998</v>
      </c>
    </row>
    <row r="8" spans="1:30" x14ac:dyDescent="0.3">
      <c r="A8" s="2">
        <v>44342</v>
      </c>
      <c r="B8" s="3">
        <v>0.53604166666666664</v>
      </c>
      <c r="C8">
        <v>0</v>
      </c>
      <c r="D8" t="s">
        <v>51</v>
      </c>
      <c r="E8">
        <v>44.8</v>
      </c>
      <c r="F8">
        <v>25.806000000000001</v>
      </c>
      <c r="G8">
        <v>53.3</v>
      </c>
      <c r="H8">
        <v>101.6</v>
      </c>
      <c r="I8">
        <v>102.8</v>
      </c>
      <c r="J8">
        <v>9.76</v>
      </c>
      <c r="K8">
        <v>11.173</v>
      </c>
      <c r="L8">
        <v>0.02</v>
      </c>
      <c r="M8">
        <v>52.6</v>
      </c>
      <c r="N8">
        <v>34</v>
      </c>
      <c r="O8">
        <v>63.021999999999998</v>
      </c>
      <c r="P8">
        <v>26.041</v>
      </c>
      <c r="Q8">
        <v>37.040109999999999</v>
      </c>
      <c r="R8">
        <v>-119.6353</v>
      </c>
      <c r="S8">
        <v>514.5</v>
      </c>
      <c r="T8">
        <f t="shared" si="0"/>
        <v>488.69400000000002</v>
      </c>
    </row>
    <row r="9" spans="1:30" x14ac:dyDescent="0.3">
      <c r="A9" s="2">
        <v>44342</v>
      </c>
      <c r="B9" s="3">
        <v>0.53645833333333337</v>
      </c>
      <c r="C9">
        <v>0</v>
      </c>
      <c r="D9" t="s">
        <v>51</v>
      </c>
      <c r="E9">
        <v>40.9</v>
      </c>
      <c r="F9">
        <v>35.877000000000002</v>
      </c>
      <c r="G9">
        <v>51.2</v>
      </c>
      <c r="H9">
        <v>96.5</v>
      </c>
      <c r="I9">
        <v>97.7</v>
      </c>
      <c r="J9">
        <v>9.6999999999999993</v>
      </c>
      <c r="K9">
        <v>15.539</v>
      </c>
      <c r="L9">
        <v>0.02</v>
      </c>
      <c r="M9">
        <v>50.4</v>
      </c>
      <c r="N9">
        <v>33</v>
      </c>
      <c r="O9">
        <v>59.252000000000002</v>
      </c>
      <c r="P9">
        <v>36.128999999999998</v>
      </c>
      <c r="Q9">
        <v>37.040100000000002</v>
      </c>
      <c r="R9">
        <v>-119.6353</v>
      </c>
      <c r="S9">
        <v>514.5</v>
      </c>
      <c r="T9">
        <f t="shared" si="0"/>
        <v>478.62299999999999</v>
      </c>
    </row>
    <row r="10" spans="1:30" x14ac:dyDescent="0.3">
      <c r="A10" s="2">
        <v>44342</v>
      </c>
      <c r="B10" s="3">
        <v>0.53680555555555554</v>
      </c>
      <c r="C10">
        <v>0</v>
      </c>
      <c r="D10" t="s">
        <v>51</v>
      </c>
      <c r="E10">
        <v>40.4</v>
      </c>
      <c r="F10">
        <v>45.45</v>
      </c>
      <c r="G10">
        <v>51.5</v>
      </c>
      <c r="H10">
        <v>94.9</v>
      </c>
      <c r="I10">
        <v>96.1</v>
      </c>
      <c r="J10">
        <v>9.7100000000000009</v>
      </c>
      <c r="K10">
        <v>19.687999999999999</v>
      </c>
      <c r="L10">
        <v>0.02</v>
      </c>
      <c r="M10">
        <v>50.7</v>
      </c>
      <c r="N10">
        <v>33</v>
      </c>
      <c r="O10">
        <v>57.765999999999998</v>
      </c>
      <c r="P10">
        <v>46.094000000000001</v>
      </c>
      <c r="Q10">
        <v>37.040080000000003</v>
      </c>
      <c r="R10">
        <v>-119.6353</v>
      </c>
      <c r="S10">
        <v>514.5</v>
      </c>
      <c r="T10">
        <f t="shared" si="0"/>
        <v>469.05</v>
      </c>
    </row>
    <row r="11" spans="1:30" x14ac:dyDescent="0.3">
      <c r="A11" s="2">
        <v>44342</v>
      </c>
      <c r="B11" s="3">
        <v>0.53721064814814812</v>
      </c>
      <c r="C11">
        <v>0</v>
      </c>
      <c r="D11" t="s">
        <v>51</v>
      </c>
      <c r="E11">
        <v>41.4</v>
      </c>
      <c r="F11">
        <v>54.280999999999999</v>
      </c>
      <c r="G11">
        <v>53.3</v>
      </c>
      <c r="H11">
        <v>93.8</v>
      </c>
      <c r="I11">
        <v>94.9</v>
      </c>
      <c r="J11">
        <v>9.67</v>
      </c>
      <c r="K11">
        <v>23.515000000000001</v>
      </c>
      <c r="L11">
        <v>0.02</v>
      </c>
      <c r="M11">
        <v>52.5</v>
      </c>
      <c r="N11">
        <v>34</v>
      </c>
      <c r="O11">
        <v>57.143000000000001</v>
      </c>
      <c r="P11">
        <v>56.14</v>
      </c>
      <c r="Q11">
        <v>37.040059999999997</v>
      </c>
      <c r="R11">
        <v>-119.6354</v>
      </c>
      <c r="S11">
        <v>514.5</v>
      </c>
      <c r="T11">
        <f t="shared" si="0"/>
        <v>460.21899999999999</v>
      </c>
    </row>
    <row r="12" spans="1:30" x14ac:dyDescent="0.3">
      <c r="A12" s="2">
        <v>44342</v>
      </c>
      <c r="B12" s="3">
        <v>0.53754629629629636</v>
      </c>
      <c r="C12">
        <v>0</v>
      </c>
      <c r="D12" t="s">
        <v>51</v>
      </c>
      <c r="E12">
        <v>45.5</v>
      </c>
      <c r="F12">
        <v>65.989000000000004</v>
      </c>
      <c r="G12">
        <v>59.3</v>
      </c>
      <c r="H12">
        <v>90.4</v>
      </c>
      <c r="I12">
        <v>91.5</v>
      </c>
      <c r="J12">
        <v>9.42</v>
      </c>
      <c r="K12">
        <v>28.59</v>
      </c>
      <c r="L12">
        <v>0.03</v>
      </c>
      <c r="M12">
        <v>58.3</v>
      </c>
      <c r="N12">
        <v>38</v>
      </c>
      <c r="O12">
        <v>56.250999999999998</v>
      </c>
      <c r="P12">
        <v>65.953999999999994</v>
      </c>
      <c r="Q12">
        <v>37.040050000000001</v>
      </c>
      <c r="R12">
        <v>-119.6354</v>
      </c>
      <c r="S12">
        <v>514.5</v>
      </c>
      <c r="T12">
        <f t="shared" si="0"/>
        <v>448.51099999999997</v>
      </c>
    </row>
    <row r="13" spans="1:30" x14ac:dyDescent="0.3">
      <c r="A13" s="2">
        <v>44342</v>
      </c>
      <c r="B13" s="3">
        <v>0.53806712962962966</v>
      </c>
      <c r="C13">
        <v>0</v>
      </c>
      <c r="D13" t="s">
        <v>51</v>
      </c>
      <c r="E13">
        <v>52</v>
      </c>
      <c r="F13">
        <v>75.241</v>
      </c>
      <c r="G13">
        <v>69.099999999999994</v>
      </c>
      <c r="H13">
        <v>85.2</v>
      </c>
      <c r="I13">
        <v>86.3</v>
      </c>
      <c r="J13">
        <v>9.0399999999999991</v>
      </c>
      <c r="K13">
        <v>32.600999999999999</v>
      </c>
      <c r="L13">
        <v>0.03</v>
      </c>
      <c r="M13">
        <v>68</v>
      </c>
      <c r="N13">
        <v>44</v>
      </c>
      <c r="O13">
        <v>54.822000000000003</v>
      </c>
      <c r="P13">
        <v>75.725999999999999</v>
      </c>
      <c r="Q13">
        <v>37.03998</v>
      </c>
      <c r="R13">
        <v>-119.6354</v>
      </c>
      <c r="S13">
        <v>514.5</v>
      </c>
      <c r="T13">
        <f t="shared" si="0"/>
        <v>439.25900000000001</v>
      </c>
    </row>
    <row r="14" spans="1:30" x14ac:dyDescent="0.3">
      <c r="A14" s="2">
        <v>44342</v>
      </c>
      <c r="B14" s="3">
        <v>0.53840277777777779</v>
      </c>
      <c r="C14">
        <v>0</v>
      </c>
      <c r="D14" t="s">
        <v>51</v>
      </c>
      <c r="E14">
        <v>53.6</v>
      </c>
      <c r="F14">
        <v>86.063000000000002</v>
      </c>
      <c r="G14">
        <v>71.900000000000006</v>
      </c>
      <c r="H14">
        <v>83.5</v>
      </c>
      <c r="I14">
        <v>84.6</v>
      </c>
      <c r="J14">
        <v>8.94</v>
      </c>
      <c r="K14">
        <v>37.292999999999999</v>
      </c>
      <c r="L14">
        <v>0.03</v>
      </c>
      <c r="M14">
        <v>70.7</v>
      </c>
      <c r="N14">
        <v>46</v>
      </c>
      <c r="O14">
        <v>54.18</v>
      </c>
      <c r="P14">
        <v>86.040999999999997</v>
      </c>
      <c r="Q14">
        <v>37.039949999999997</v>
      </c>
      <c r="R14">
        <v>-119.6353</v>
      </c>
      <c r="S14">
        <v>514.5</v>
      </c>
      <c r="T14">
        <f t="shared" si="0"/>
        <v>428.43700000000001</v>
      </c>
    </row>
    <row r="15" spans="1:30" x14ac:dyDescent="0.3">
      <c r="A15" s="2">
        <v>44342</v>
      </c>
      <c r="B15" s="3">
        <v>0.53863425925925923</v>
      </c>
      <c r="C15">
        <v>0</v>
      </c>
      <c r="D15" t="s">
        <v>51</v>
      </c>
      <c r="E15">
        <v>53.7</v>
      </c>
      <c r="F15">
        <v>95.346999999999994</v>
      </c>
      <c r="G15">
        <v>72.7</v>
      </c>
      <c r="H15">
        <v>81.400000000000006</v>
      </c>
      <c r="I15">
        <v>82.4</v>
      </c>
      <c r="J15">
        <v>8.77</v>
      </c>
      <c r="K15">
        <v>41.317</v>
      </c>
      <c r="L15">
        <v>0.03</v>
      </c>
      <c r="M15">
        <v>71.400000000000006</v>
      </c>
      <c r="N15">
        <v>46</v>
      </c>
      <c r="O15">
        <v>53.582000000000001</v>
      </c>
      <c r="P15">
        <v>95.783000000000001</v>
      </c>
      <c r="Q15">
        <v>37.039920000000002</v>
      </c>
      <c r="R15">
        <v>-119.6353</v>
      </c>
      <c r="S15">
        <v>514.5</v>
      </c>
      <c r="T15">
        <f t="shared" si="0"/>
        <v>419.15300000000002</v>
      </c>
    </row>
    <row r="16" spans="1:30" x14ac:dyDescent="0.3">
      <c r="A16" s="2">
        <v>44342</v>
      </c>
      <c r="B16" s="3">
        <v>0.53902777777777777</v>
      </c>
      <c r="C16">
        <v>0</v>
      </c>
      <c r="D16" t="s">
        <v>51</v>
      </c>
      <c r="E16">
        <v>52.8</v>
      </c>
      <c r="F16">
        <v>105.426</v>
      </c>
      <c r="G16">
        <v>71.900000000000006</v>
      </c>
      <c r="H16">
        <v>75.599999999999994</v>
      </c>
      <c r="I16">
        <v>76.5</v>
      </c>
      <c r="J16">
        <v>8.19</v>
      </c>
      <c r="K16">
        <v>45.686999999999998</v>
      </c>
      <c r="L16">
        <v>0.03</v>
      </c>
      <c r="M16">
        <v>70.599999999999994</v>
      </c>
      <c r="N16">
        <v>46</v>
      </c>
      <c r="O16">
        <v>53.189</v>
      </c>
      <c r="P16">
        <v>105.77</v>
      </c>
      <c r="Q16">
        <v>37.03989</v>
      </c>
      <c r="R16">
        <v>-119.6352</v>
      </c>
      <c r="S16">
        <v>514.5</v>
      </c>
      <c r="T16">
        <f t="shared" si="0"/>
        <v>409.07400000000001</v>
      </c>
    </row>
    <row r="17" spans="1:20" x14ac:dyDescent="0.3">
      <c r="A17" s="2">
        <v>44342</v>
      </c>
      <c r="B17" s="3">
        <v>0.53962962962962957</v>
      </c>
      <c r="C17">
        <v>0</v>
      </c>
      <c r="D17" t="s">
        <v>51</v>
      </c>
      <c r="E17">
        <v>52.1</v>
      </c>
      <c r="F17">
        <v>116.247</v>
      </c>
      <c r="G17">
        <v>71.5</v>
      </c>
      <c r="H17">
        <v>69.7</v>
      </c>
      <c r="I17">
        <v>70.5</v>
      </c>
      <c r="J17">
        <v>7.6</v>
      </c>
      <c r="K17">
        <v>50.378</v>
      </c>
      <c r="L17">
        <v>0.03</v>
      </c>
      <c r="M17">
        <v>70.2</v>
      </c>
      <c r="N17">
        <v>46</v>
      </c>
      <c r="O17">
        <v>52.646000000000001</v>
      </c>
      <c r="P17">
        <v>115.735</v>
      </c>
      <c r="Q17">
        <v>37.039830000000002</v>
      </c>
      <c r="R17">
        <v>-119.6352</v>
      </c>
      <c r="S17">
        <v>514.5</v>
      </c>
      <c r="T17">
        <f t="shared" si="0"/>
        <v>398.25299999999999</v>
      </c>
    </row>
    <row r="18" spans="1:20" x14ac:dyDescent="0.3">
      <c r="A18" s="2">
        <v>44342</v>
      </c>
      <c r="B18" s="3">
        <v>0.54019675925925925</v>
      </c>
      <c r="C18">
        <v>0</v>
      </c>
      <c r="D18" t="s">
        <v>51</v>
      </c>
      <c r="E18">
        <v>52.1</v>
      </c>
      <c r="F18">
        <v>116.739</v>
      </c>
      <c r="G18">
        <v>71.400000000000006</v>
      </c>
      <c r="H18">
        <v>68.599999999999994</v>
      </c>
      <c r="I18">
        <v>69.400000000000006</v>
      </c>
      <c r="J18">
        <v>7.48</v>
      </c>
      <c r="K18">
        <v>50.591000000000001</v>
      </c>
      <c r="L18">
        <v>0.03</v>
      </c>
      <c r="M18">
        <v>70.2</v>
      </c>
      <c r="N18">
        <v>46</v>
      </c>
      <c r="O18">
        <v>52.613</v>
      </c>
      <c r="P18">
        <v>116.408</v>
      </c>
      <c r="Q18">
        <v>37.039749999999998</v>
      </c>
      <c r="R18">
        <v>-119.63500000000001</v>
      </c>
      <c r="S18">
        <v>514.5</v>
      </c>
      <c r="T18">
        <f t="shared" si="0"/>
        <v>397.76099999999997</v>
      </c>
    </row>
    <row r="19" spans="1:20" x14ac:dyDescent="0.3">
      <c r="A19" s="2">
        <v>44342</v>
      </c>
      <c r="B19" s="3">
        <v>0.54123842592592586</v>
      </c>
      <c r="C19">
        <v>0</v>
      </c>
      <c r="D19" t="s">
        <v>51</v>
      </c>
      <c r="E19">
        <v>62.9</v>
      </c>
      <c r="F19">
        <v>122.072</v>
      </c>
      <c r="G19">
        <v>87</v>
      </c>
      <c r="H19">
        <v>43.5</v>
      </c>
      <c r="I19">
        <v>44</v>
      </c>
      <c r="J19">
        <v>4.78</v>
      </c>
      <c r="K19">
        <v>52.904000000000003</v>
      </c>
      <c r="L19">
        <v>0.04</v>
      </c>
      <c r="M19">
        <v>85.5</v>
      </c>
      <c r="N19">
        <v>56</v>
      </c>
      <c r="O19">
        <v>52.12</v>
      </c>
      <c r="P19">
        <v>122.069</v>
      </c>
      <c r="Q19">
        <v>37.039639999999999</v>
      </c>
      <c r="R19">
        <v>-119.63500000000001</v>
      </c>
      <c r="S19">
        <v>514.5</v>
      </c>
      <c r="T19">
        <f t="shared" si="0"/>
        <v>392.428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C237B-D976-4687-B64B-735F812A3C0F}">
  <sheetPr codeName="Sheet125"/>
  <dimension ref="A1:AF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2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26</v>
      </c>
      <c r="V1" t="s">
        <v>52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44363</v>
      </c>
      <c r="B2" s="3">
        <v>0.46238425925925924</v>
      </c>
      <c r="C2">
        <v>0</v>
      </c>
      <c r="D2" t="s">
        <v>51</v>
      </c>
      <c r="E2">
        <v>59.6</v>
      </c>
      <c r="F2">
        <v>0.19600000000000001</v>
      </c>
      <c r="G2">
        <v>58.8</v>
      </c>
      <c r="H2">
        <v>109.5</v>
      </c>
      <c r="I2">
        <v>110.8</v>
      </c>
      <c r="J2">
        <v>8.94</v>
      </c>
      <c r="K2">
        <v>8.5000000000000006E-2</v>
      </c>
      <c r="L2">
        <v>0.03</v>
      </c>
      <c r="M2">
        <v>58.9</v>
      </c>
      <c r="N2">
        <v>38</v>
      </c>
      <c r="O2">
        <v>8.2899999999999991</v>
      </c>
      <c r="P2">
        <v>-82.9</v>
      </c>
      <c r="Q2">
        <v>78.11</v>
      </c>
      <c r="R2">
        <v>0.154</v>
      </c>
      <c r="S2">
        <v>37.040599999999998</v>
      </c>
      <c r="T2">
        <v>-119.6357</v>
      </c>
      <c r="U2">
        <f>515.93-F2</f>
        <v>515.73399999999992</v>
      </c>
      <c r="V2">
        <v>515.92999999999995</v>
      </c>
      <c r="W2">
        <v>265.60000000000002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2">
        <v>44363</v>
      </c>
      <c r="B3" s="3">
        <v>0.46256944444444442</v>
      </c>
      <c r="C3">
        <v>0</v>
      </c>
      <c r="D3" t="s">
        <v>51</v>
      </c>
      <c r="E3">
        <v>59.5</v>
      </c>
      <c r="F3">
        <v>0.39200000000000002</v>
      </c>
      <c r="G3">
        <v>58.8</v>
      </c>
      <c r="H3">
        <v>110.3</v>
      </c>
      <c r="I3">
        <v>111.6</v>
      </c>
      <c r="J3">
        <v>9.02</v>
      </c>
      <c r="K3">
        <v>0.16900000000000001</v>
      </c>
      <c r="L3">
        <v>0.03</v>
      </c>
      <c r="M3">
        <v>58.8</v>
      </c>
      <c r="N3">
        <v>38</v>
      </c>
      <c r="O3">
        <v>8.31</v>
      </c>
      <c r="P3">
        <v>-84</v>
      </c>
      <c r="Q3">
        <v>77.998999999999995</v>
      </c>
      <c r="R3">
        <v>1.018</v>
      </c>
      <c r="S3">
        <v>37.040579999999999</v>
      </c>
      <c r="T3">
        <v>-119.6357</v>
      </c>
      <c r="U3">
        <f>515.93-F3</f>
        <v>515.5379999999999</v>
      </c>
      <c r="V3">
        <v>515.92999999999995</v>
      </c>
    </row>
    <row r="4" spans="1:32" x14ac:dyDescent="0.3">
      <c r="A4" s="2">
        <v>44363</v>
      </c>
      <c r="B4" s="3">
        <v>0.46317129629629633</v>
      </c>
      <c r="C4">
        <v>0</v>
      </c>
      <c r="D4" t="s">
        <v>51</v>
      </c>
      <c r="E4">
        <v>59.1</v>
      </c>
      <c r="F4">
        <v>4.1539999999999999</v>
      </c>
      <c r="G4">
        <v>58.7</v>
      </c>
      <c r="H4">
        <v>110.5</v>
      </c>
      <c r="I4">
        <v>111.9</v>
      </c>
      <c r="J4">
        <v>9.08</v>
      </c>
      <c r="K4">
        <v>1.796</v>
      </c>
      <c r="L4">
        <v>0.03</v>
      </c>
      <c r="M4">
        <v>58.8</v>
      </c>
      <c r="N4">
        <v>38</v>
      </c>
      <c r="O4">
        <v>8.2899999999999991</v>
      </c>
      <c r="P4">
        <v>-82.8</v>
      </c>
      <c r="Q4">
        <v>77.611999999999995</v>
      </c>
      <c r="R4">
        <v>3.96</v>
      </c>
      <c r="S4">
        <v>37.040509999999998</v>
      </c>
      <c r="T4">
        <v>-119.6356</v>
      </c>
      <c r="U4">
        <f t="shared" ref="U4:U23" si="0">515.93-F4</f>
        <v>511.77599999999995</v>
      </c>
      <c r="V4">
        <v>515.92999999999995</v>
      </c>
    </row>
    <row r="5" spans="1:32" x14ac:dyDescent="0.3">
      <c r="A5" s="2">
        <v>44363</v>
      </c>
      <c r="B5" s="3">
        <v>0.46334490740740741</v>
      </c>
      <c r="C5">
        <v>0</v>
      </c>
      <c r="D5" t="s">
        <v>51</v>
      </c>
      <c r="E5">
        <v>59.1</v>
      </c>
      <c r="F5">
        <v>4.1109999999999998</v>
      </c>
      <c r="G5">
        <v>58.7</v>
      </c>
      <c r="H5">
        <v>110.5</v>
      </c>
      <c r="I5">
        <v>111.9</v>
      </c>
      <c r="J5">
        <v>9.08</v>
      </c>
      <c r="K5">
        <v>1.7769999999999999</v>
      </c>
      <c r="L5">
        <v>0.03</v>
      </c>
      <c r="M5">
        <v>58.8</v>
      </c>
      <c r="N5">
        <v>38</v>
      </c>
      <c r="O5">
        <v>8.31</v>
      </c>
      <c r="P5">
        <v>-83.6</v>
      </c>
      <c r="Q5">
        <v>77.578000000000003</v>
      </c>
      <c r="R5">
        <v>4.048</v>
      </c>
      <c r="S5">
        <v>37.040509999999998</v>
      </c>
      <c r="T5">
        <v>-119.6356</v>
      </c>
      <c r="U5">
        <f t="shared" si="0"/>
        <v>511.81899999999996</v>
      </c>
      <c r="V5">
        <v>515.92999999999995</v>
      </c>
    </row>
    <row r="6" spans="1:32" x14ac:dyDescent="0.3">
      <c r="A6" s="2">
        <v>44363</v>
      </c>
      <c r="B6" s="3">
        <v>0.46365740740740741</v>
      </c>
      <c r="C6">
        <v>0</v>
      </c>
      <c r="D6" t="s">
        <v>51</v>
      </c>
      <c r="E6">
        <v>59</v>
      </c>
      <c r="F6">
        <v>6.819</v>
      </c>
      <c r="G6">
        <v>58.7</v>
      </c>
      <c r="H6">
        <v>110.6</v>
      </c>
      <c r="I6">
        <v>111.9</v>
      </c>
      <c r="J6">
        <v>9.1</v>
      </c>
      <c r="K6">
        <v>2.9470000000000001</v>
      </c>
      <c r="L6">
        <v>0.03</v>
      </c>
      <c r="M6">
        <v>58.8</v>
      </c>
      <c r="N6">
        <v>38</v>
      </c>
      <c r="O6">
        <v>8.33</v>
      </c>
      <c r="P6">
        <v>-85.2</v>
      </c>
      <c r="Q6">
        <v>77.387</v>
      </c>
      <c r="R6">
        <v>6.984</v>
      </c>
      <c r="S6">
        <v>37.040500000000002</v>
      </c>
      <c r="T6">
        <v>-119.6356</v>
      </c>
      <c r="U6">
        <f t="shared" si="0"/>
        <v>509.11099999999993</v>
      </c>
      <c r="V6">
        <v>515.92999999999995</v>
      </c>
    </row>
    <row r="7" spans="1:32" x14ac:dyDescent="0.3">
      <c r="A7" s="2">
        <v>44363</v>
      </c>
      <c r="B7" s="3">
        <v>0.4640393518518518</v>
      </c>
      <c r="C7">
        <v>0</v>
      </c>
      <c r="D7" t="s">
        <v>51</v>
      </c>
      <c r="E7">
        <v>58.3</v>
      </c>
      <c r="F7">
        <v>10.363</v>
      </c>
      <c r="G7">
        <v>58.4</v>
      </c>
      <c r="H7">
        <v>110.7</v>
      </c>
      <c r="I7">
        <v>112</v>
      </c>
      <c r="J7">
        <v>9.16</v>
      </c>
      <c r="K7">
        <v>4.4800000000000004</v>
      </c>
      <c r="L7">
        <v>0.03</v>
      </c>
      <c r="M7">
        <v>58.4</v>
      </c>
      <c r="N7">
        <v>38</v>
      </c>
      <c r="O7">
        <v>8.39</v>
      </c>
      <c r="P7">
        <v>-88.2</v>
      </c>
      <c r="Q7">
        <v>76.808999999999997</v>
      </c>
      <c r="R7">
        <v>9.7880000000000003</v>
      </c>
      <c r="S7">
        <v>37.040460000000003</v>
      </c>
      <c r="T7">
        <v>-119.63549999999999</v>
      </c>
      <c r="U7">
        <f t="shared" si="0"/>
        <v>505.56699999999995</v>
      </c>
      <c r="V7">
        <v>515.92999999999995</v>
      </c>
    </row>
    <row r="8" spans="1:32" x14ac:dyDescent="0.3">
      <c r="A8" s="2">
        <v>44363</v>
      </c>
      <c r="B8" s="3">
        <v>0.46430555555555553</v>
      </c>
      <c r="C8">
        <v>0</v>
      </c>
      <c r="D8" t="s">
        <v>51</v>
      </c>
      <c r="E8">
        <v>53.9</v>
      </c>
      <c r="F8">
        <v>12.867000000000001</v>
      </c>
      <c r="G8">
        <v>56.2</v>
      </c>
      <c r="H8">
        <v>108.7</v>
      </c>
      <c r="I8">
        <v>110</v>
      </c>
      <c r="J8">
        <v>9.31</v>
      </c>
      <c r="K8">
        <v>5.5640000000000001</v>
      </c>
      <c r="L8">
        <v>0.02</v>
      </c>
      <c r="M8">
        <v>56</v>
      </c>
      <c r="N8">
        <v>36</v>
      </c>
      <c r="O8">
        <v>8.2100000000000009</v>
      </c>
      <c r="P8">
        <v>-77.2</v>
      </c>
      <c r="Q8">
        <v>73.475999999999999</v>
      </c>
      <c r="R8">
        <v>12.933999999999999</v>
      </c>
      <c r="S8">
        <v>37.040439999999997</v>
      </c>
      <c r="T8">
        <v>-119.63549999999999</v>
      </c>
      <c r="U8">
        <f t="shared" si="0"/>
        <v>503.06299999999993</v>
      </c>
      <c r="V8">
        <v>515.92999999999995</v>
      </c>
    </row>
    <row r="9" spans="1:32" x14ac:dyDescent="0.3">
      <c r="A9" s="2">
        <v>44363</v>
      </c>
      <c r="B9" s="3">
        <v>0.46452546296296293</v>
      </c>
      <c r="C9">
        <v>0</v>
      </c>
      <c r="D9" t="s">
        <v>51</v>
      </c>
      <c r="E9">
        <v>49.3</v>
      </c>
      <c r="F9">
        <v>15.877000000000001</v>
      </c>
      <c r="G9">
        <v>52.7</v>
      </c>
      <c r="H9">
        <v>105.5</v>
      </c>
      <c r="I9">
        <v>106.8</v>
      </c>
      <c r="J9">
        <v>9.24</v>
      </c>
      <c r="K9">
        <v>6.8680000000000003</v>
      </c>
      <c r="L9">
        <v>0.02</v>
      </c>
      <c r="M9">
        <v>52.4</v>
      </c>
      <c r="N9">
        <v>34</v>
      </c>
      <c r="O9">
        <v>7.86</v>
      </c>
      <c r="P9">
        <v>-57.2</v>
      </c>
      <c r="Q9">
        <v>71.471999999999994</v>
      </c>
      <c r="R9">
        <v>16.010000000000002</v>
      </c>
      <c r="S9">
        <v>37.040419999999997</v>
      </c>
      <c r="T9">
        <v>-119.63549999999999</v>
      </c>
      <c r="U9">
        <f t="shared" si="0"/>
        <v>500.05299999999994</v>
      </c>
      <c r="V9">
        <v>515.92999999999995</v>
      </c>
    </row>
    <row r="10" spans="1:32" x14ac:dyDescent="0.3">
      <c r="A10" s="2">
        <v>44363</v>
      </c>
      <c r="B10" s="3">
        <v>0.46478009259259262</v>
      </c>
      <c r="C10">
        <v>0</v>
      </c>
      <c r="D10" t="s">
        <v>51</v>
      </c>
      <c r="E10">
        <v>38.700000000000003</v>
      </c>
      <c r="F10">
        <v>25.619</v>
      </c>
      <c r="G10">
        <v>45.1</v>
      </c>
      <c r="H10">
        <v>96.3</v>
      </c>
      <c r="I10">
        <v>97.4</v>
      </c>
      <c r="J10">
        <v>9.1</v>
      </c>
      <c r="K10">
        <v>11.090999999999999</v>
      </c>
      <c r="L10">
        <v>0.02</v>
      </c>
      <c r="M10">
        <v>44.5</v>
      </c>
      <c r="N10">
        <v>29</v>
      </c>
      <c r="O10">
        <v>7.41</v>
      </c>
      <c r="P10">
        <v>-30.7</v>
      </c>
      <c r="Q10">
        <v>64.575000000000003</v>
      </c>
      <c r="R10">
        <v>26.044</v>
      </c>
      <c r="S10">
        <v>37.040399999999998</v>
      </c>
      <c r="T10">
        <v>-119.63549999999999</v>
      </c>
      <c r="U10">
        <f t="shared" si="0"/>
        <v>490.31099999999992</v>
      </c>
      <c r="V10">
        <v>515.92999999999995</v>
      </c>
    </row>
    <row r="11" spans="1:32" x14ac:dyDescent="0.3">
      <c r="A11" s="2">
        <v>44363</v>
      </c>
      <c r="B11" s="3">
        <v>0.46527777777777773</v>
      </c>
      <c r="C11">
        <v>0</v>
      </c>
      <c r="D11" t="s">
        <v>51</v>
      </c>
      <c r="E11">
        <v>37</v>
      </c>
      <c r="F11">
        <v>37.773000000000003</v>
      </c>
      <c r="G11">
        <v>44.2</v>
      </c>
      <c r="H11">
        <v>89.9</v>
      </c>
      <c r="I11">
        <v>90.9</v>
      </c>
      <c r="J11">
        <v>8.68</v>
      </c>
      <c r="K11">
        <v>16.356000000000002</v>
      </c>
      <c r="L11">
        <v>0.02</v>
      </c>
      <c r="M11">
        <v>43.6</v>
      </c>
      <c r="N11">
        <v>28</v>
      </c>
      <c r="O11">
        <v>7.17</v>
      </c>
      <c r="P11">
        <v>-17.399999999999999</v>
      </c>
      <c r="Q11">
        <v>62.61</v>
      </c>
      <c r="R11">
        <v>37.997999999999998</v>
      </c>
      <c r="S11">
        <v>37.04036</v>
      </c>
      <c r="T11">
        <v>-119.63549999999999</v>
      </c>
      <c r="U11">
        <f t="shared" si="0"/>
        <v>478.15699999999993</v>
      </c>
      <c r="V11">
        <v>515.92999999999995</v>
      </c>
    </row>
    <row r="12" spans="1:32" x14ac:dyDescent="0.3">
      <c r="A12" s="2">
        <v>44363</v>
      </c>
      <c r="B12" s="3">
        <v>0.46554398148148146</v>
      </c>
      <c r="C12">
        <v>0</v>
      </c>
      <c r="D12" t="s">
        <v>51</v>
      </c>
      <c r="E12">
        <v>37.799999999999997</v>
      </c>
      <c r="F12">
        <v>45.899000000000001</v>
      </c>
      <c r="G12">
        <v>45.9</v>
      </c>
      <c r="H12">
        <v>86.8</v>
      </c>
      <c r="I12">
        <v>87.9</v>
      </c>
      <c r="J12">
        <v>8.5</v>
      </c>
      <c r="K12">
        <v>19.876000000000001</v>
      </c>
      <c r="L12">
        <v>0.02</v>
      </c>
      <c r="M12">
        <v>45.3</v>
      </c>
      <c r="N12">
        <v>29</v>
      </c>
      <c r="O12">
        <v>7.09</v>
      </c>
      <c r="P12">
        <v>-12.8</v>
      </c>
      <c r="Q12">
        <v>61.475000000000001</v>
      </c>
      <c r="R12">
        <v>45.965000000000003</v>
      </c>
      <c r="S12">
        <v>37.040329999999997</v>
      </c>
      <c r="T12">
        <v>-119.63549999999999</v>
      </c>
      <c r="U12">
        <f t="shared" si="0"/>
        <v>470.03099999999995</v>
      </c>
      <c r="V12">
        <v>515.92999999999995</v>
      </c>
    </row>
    <row r="13" spans="1:32" x14ac:dyDescent="0.3">
      <c r="A13" s="2">
        <v>44363</v>
      </c>
      <c r="B13" s="3">
        <v>0.4660069444444444</v>
      </c>
      <c r="C13">
        <v>0</v>
      </c>
      <c r="D13" t="s">
        <v>51</v>
      </c>
      <c r="E13">
        <v>42.3</v>
      </c>
      <c r="F13">
        <v>55.764000000000003</v>
      </c>
      <c r="G13">
        <v>53.2</v>
      </c>
      <c r="H13">
        <v>83.7</v>
      </c>
      <c r="I13">
        <v>84.7</v>
      </c>
      <c r="J13">
        <v>8.4600000000000009</v>
      </c>
      <c r="K13">
        <v>24.154</v>
      </c>
      <c r="L13">
        <v>0.02</v>
      </c>
      <c r="M13">
        <v>52.4</v>
      </c>
      <c r="N13">
        <v>34</v>
      </c>
      <c r="O13">
        <v>7.01</v>
      </c>
      <c r="P13">
        <v>-8.3000000000000007</v>
      </c>
      <c r="Q13">
        <v>58.777999999999999</v>
      </c>
      <c r="R13">
        <v>55.905999999999999</v>
      </c>
      <c r="S13">
        <v>37.040300000000002</v>
      </c>
      <c r="T13">
        <v>-119.63549999999999</v>
      </c>
      <c r="U13">
        <f t="shared" si="0"/>
        <v>460.16599999999994</v>
      </c>
      <c r="V13">
        <v>515.92999999999995</v>
      </c>
    </row>
    <row r="14" spans="1:32" x14ac:dyDescent="0.3">
      <c r="A14" s="2">
        <v>44363</v>
      </c>
      <c r="B14" s="3">
        <v>0.46659722222222227</v>
      </c>
      <c r="C14">
        <v>0</v>
      </c>
      <c r="D14" t="s">
        <v>51</v>
      </c>
      <c r="E14">
        <v>44.2</v>
      </c>
      <c r="F14">
        <v>65.998000000000005</v>
      </c>
      <c r="G14">
        <v>56.8</v>
      </c>
      <c r="H14">
        <v>83.7</v>
      </c>
      <c r="I14">
        <v>84.7</v>
      </c>
      <c r="J14">
        <v>8.61</v>
      </c>
      <c r="K14">
        <v>28.591000000000001</v>
      </c>
      <c r="L14">
        <v>0.03</v>
      </c>
      <c r="M14">
        <v>55.9</v>
      </c>
      <c r="N14">
        <v>36</v>
      </c>
      <c r="O14">
        <v>7.02</v>
      </c>
      <c r="P14">
        <v>-8.4</v>
      </c>
      <c r="Q14">
        <v>57.347000000000001</v>
      </c>
      <c r="R14">
        <v>66.039000000000001</v>
      </c>
      <c r="S14">
        <v>37.04027</v>
      </c>
      <c r="T14">
        <v>-119.6354</v>
      </c>
      <c r="U14">
        <f t="shared" si="0"/>
        <v>449.93199999999996</v>
      </c>
      <c r="V14">
        <v>515.92999999999995</v>
      </c>
    </row>
    <row r="15" spans="1:32" x14ac:dyDescent="0.3">
      <c r="A15" s="2">
        <v>44363</v>
      </c>
      <c r="B15" s="3">
        <v>0.46689814814814817</v>
      </c>
      <c r="C15">
        <v>0</v>
      </c>
      <c r="D15" t="s">
        <v>51</v>
      </c>
      <c r="E15">
        <v>46.1</v>
      </c>
      <c r="F15">
        <v>75.320999999999998</v>
      </c>
      <c r="G15">
        <v>59.9</v>
      </c>
      <c r="H15">
        <v>81.599999999999994</v>
      </c>
      <c r="I15">
        <v>82.5</v>
      </c>
      <c r="J15">
        <v>8.48</v>
      </c>
      <c r="K15">
        <v>32.631999999999998</v>
      </c>
      <c r="L15">
        <v>0.03</v>
      </c>
      <c r="M15">
        <v>59</v>
      </c>
      <c r="N15">
        <v>38</v>
      </c>
      <c r="O15">
        <v>7.01</v>
      </c>
      <c r="P15">
        <v>-8.3000000000000007</v>
      </c>
      <c r="Q15">
        <v>56.421999999999997</v>
      </c>
      <c r="R15">
        <v>75.786000000000001</v>
      </c>
      <c r="S15">
        <v>37.04025</v>
      </c>
      <c r="T15">
        <v>-119.6354</v>
      </c>
      <c r="U15">
        <f t="shared" si="0"/>
        <v>440.60899999999992</v>
      </c>
      <c r="V15">
        <v>515.92999999999995</v>
      </c>
    </row>
    <row r="16" spans="1:32" x14ac:dyDescent="0.3">
      <c r="A16" s="2">
        <v>44363</v>
      </c>
      <c r="B16" s="3">
        <v>0.46707175925925926</v>
      </c>
      <c r="C16">
        <v>0</v>
      </c>
      <c r="D16" t="s">
        <v>51</v>
      </c>
      <c r="E16">
        <v>48.5</v>
      </c>
      <c r="F16">
        <v>86.281000000000006</v>
      </c>
      <c r="G16">
        <v>64.099999999999994</v>
      </c>
      <c r="H16">
        <v>78</v>
      </c>
      <c r="I16">
        <v>78.900000000000006</v>
      </c>
      <c r="J16">
        <v>8.2200000000000006</v>
      </c>
      <c r="K16">
        <v>37.384</v>
      </c>
      <c r="L16">
        <v>0.03</v>
      </c>
      <c r="M16">
        <v>63</v>
      </c>
      <c r="N16">
        <v>41</v>
      </c>
      <c r="O16">
        <v>6.99</v>
      </c>
      <c r="P16">
        <v>-7.2</v>
      </c>
      <c r="Q16">
        <v>55.308</v>
      </c>
      <c r="R16">
        <v>86.046000000000006</v>
      </c>
      <c r="S16">
        <v>37.040239999999997</v>
      </c>
      <c r="T16">
        <v>-119.6354</v>
      </c>
      <c r="U16">
        <f t="shared" si="0"/>
        <v>429.64899999999994</v>
      </c>
      <c r="V16">
        <v>515.92999999999995</v>
      </c>
    </row>
    <row r="17" spans="1:22" x14ac:dyDescent="0.3">
      <c r="A17" s="2">
        <v>44363</v>
      </c>
      <c r="B17" s="3">
        <v>0.46744212962962961</v>
      </c>
      <c r="C17">
        <v>0</v>
      </c>
      <c r="D17" t="s">
        <v>51</v>
      </c>
      <c r="E17">
        <v>50.6</v>
      </c>
      <c r="F17">
        <v>96.016000000000005</v>
      </c>
      <c r="G17">
        <v>67.7</v>
      </c>
      <c r="H17">
        <v>71.900000000000006</v>
      </c>
      <c r="I17">
        <v>72.8</v>
      </c>
      <c r="J17">
        <v>7.68</v>
      </c>
      <c r="K17">
        <v>41.604999999999997</v>
      </c>
      <c r="L17">
        <v>0.03</v>
      </c>
      <c r="M17">
        <v>66.5</v>
      </c>
      <c r="N17">
        <v>43</v>
      </c>
      <c r="O17">
        <v>6.95</v>
      </c>
      <c r="P17">
        <v>-4.5999999999999996</v>
      </c>
      <c r="Q17">
        <v>54.375</v>
      </c>
      <c r="R17">
        <v>96.308999999999997</v>
      </c>
      <c r="S17">
        <v>37.040230000000001</v>
      </c>
      <c r="T17">
        <v>-119.6354</v>
      </c>
      <c r="U17">
        <f t="shared" si="0"/>
        <v>419.91399999999993</v>
      </c>
      <c r="V17">
        <v>515.92999999999995</v>
      </c>
    </row>
    <row r="18" spans="1:22" x14ac:dyDescent="0.3">
      <c r="A18" s="2">
        <v>44363</v>
      </c>
      <c r="B18" s="3">
        <v>0.46776620370370375</v>
      </c>
      <c r="C18">
        <v>0</v>
      </c>
      <c r="D18" t="s">
        <v>51</v>
      </c>
      <c r="E18">
        <v>50.9</v>
      </c>
      <c r="F18">
        <v>106.08799999999999</v>
      </c>
      <c r="G18">
        <v>68.7</v>
      </c>
      <c r="H18">
        <v>68.2</v>
      </c>
      <c r="I18">
        <v>69</v>
      </c>
      <c r="J18">
        <v>7.32</v>
      </c>
      <c r="K18">
        <v>45.970999999999997</v>
      </c>
      <c r="L18">
        <v>0.03</v>
      </c>
      <c r="M18">
        <v>67.5</v>
      </c>
      <c r="N18">
        <v>44</v>
      </c>
      <c r="O18">
        <v>6.92</v>
      </c>
      <c r="P18">
        <v>-3</v>
      </c>
      <c r="Q18">
        <v>53.866999999999997</v>
      </c>
      <c r="R18">
        <v>106.20699999999999</v>
      </c>
      <c r="S18">
        <v>37.040210000000002</v>
      </c>
      <c r="T18">
        <v>-119.6354</v>
      </c>
      <c r="U18">
        <f t="shared" si="0"/>
        <v>409.84199999999998</v>
      </c>
      <c r="V18">
        <v>515.92999999999995</v>
      </c>
    </row>
    <row r="19" spans="1:22" x14ac:dyDescent="0.3">
      <c r="A19" s="2">
        <v>44363</v>
      </c>
      <c r="B19" s="3">
        <v>0.46825231481481483</v>
      </c>
      <c r="C19">
        <v>0</v>
      </c>
      <c r="D19" t="s">
        <v>51</v>
      </c>
      <c r="E19">
        <v>51.4</v>
      </c>
      <c r="F19">
        <v>115.773</v>
      </c>
      <c r="G19">
        <v>70</v>
      </c>
      <c r="H19">
        <v>61.2</v>
      </c>
      <c r="I19">
        <v>61.9</v>
      </c>
      <c r="J19">
        <v>6.63</v>
      </c>
      <c r="K19">
        <v>50.170999999999999</v>
      </c>
      <c r="L19">
        <v>0.03</v>
      </c>
      <c r="M19">
        <v>68.8</v>
      </c>
      <c r="N19">
        <v>45</v>
      </c>
      <c r="O19">
        <v>6.86</v>
      </c>
      <c r="P19">
        <v>0.2</v>
      </c>
      <c r="Q19">
        <v>53.13</v>
      </c>
      <c r="R19">
        <v>115.931</v>
      </c>
      <c r="S19">
        <v>37.040179999999999</v>
      </c>
      <c r="T19">
        <v>-119.6353</v>
      </c>
      <c r="U19">
        <f t="shared" si="0"/>
        <v>400.15699999999993</v>
      </c>
      <c r="V19">
        <v>515.92999999999995</v>
      </c>
    </row>
    <row r="20" spans="1:22" x14ac:dyDescent="0.3">
      <c r="A20" s="2">
        <v>44363</v>
      </c>
      <c r="B20" s="3">
        <v>0.46875</v>
      </c>
      <c r="C20">
        <v>0</v>
      </c>
      <c r="D20" t="s">
        <v>51</v>
      </c>
      <c r="E20">
        <v>51.5</v>
      </c>
      <c r="F20">
        <v>126.018</v>
      </c>
      <c r="G20">
        <v>70.900000000000006</v>
      </c>
      <c r="H20">
        <v>54.1</v>
      </c>
      <c r="I20">
        <v>54.7</v>
      </c>
      <c r="J20">
        <v>5.91</v>
      </c>
      <c r="K20">
        <v>54.613</v>
      </c>
      <c r="L20">
        <v>0.03</v>
      </c>
      <c r="M20">
        <v>69.7</v>
      </c>
      <c r="N20">
        <v>45</v>
      </c>
      <c r="O20">
        <v>6.81</v>
      </c>
      <c r="P20">
        <v>3.2</v>
      </c>
      <c r="Q20">
        <v>52.447000000000003</v>
      </c>
      <c r="R20">
        <v>126.03100000000001</v>
      </c>
      <c r="S20">
        <v>37.040149999999997</v>
      </c>
      <c r="T20">
        <v>-119.6353</v>
      </c>
      <c r="U20">
        <f t="shared" si="0"/>
        <v>389.91199999999992</v>
      </c>
      <c r="V20">
        <v>515.92999999999995</v>
      </c>
    </row>
    <row r="21" spans="1:22" x14ac:dyDescent="0.3">
      <c r="A21" s="2">
        <v>44363</v>
      </c>
      <c r="B21" s="3">
        <v>0.46914351851851849</v>
      </c>
      <c r="C21">
        <v>0</v>
      </c>
      <c r="D21" t="s">
        <v>51</v>
      </c>
      <c r="E21">
        <v>51.6</v>
      </c>
      <c r="F21">
        <v>136.023</v>
      </c>
      <c r="G21">
        <v>71.400000000000006</v>
      </c>
      <c r="H21">
        <v>48.7</v>
      </c>
      <c r="I21">
        <v>49.3</v>
      </c>
      <c r="J21">
        <v>5.35</v>
      </c>
      <c r="K21">
        <v>58.951000000000001</v>
      </c>
      <c r="L21">
        <v>0.03</v>
      </c>
      <c r="M21">
        <v>70.099999999999994</v>
      </c>
      <c r="N21">
        <v>46</v>
      </c>
      <c r="O21">
        <v>6.77</v>
      </c>
      <c r="P21">
        <v>5.3</v>
      </c>
      <c r="Q21">
        <v>52.042999999999999</v>
      </c>
      <c r="R21">
        <v>136.161</v>
      </c>
      <c r="S21">
        <v>37.040140000000001</v>
      </c>
      <c r="T21">
        <v>-119.6353</v>
      </c>
      <c r="U21">
        <f t="shared" si="0"/>
        <v>379.90699999999993</v>
      </c>
      <c r="V21">
        <v>515.92999999999995</v>
      </c>
    </row>
    <row r="22" spans="1:22" x14ac:dyDescent="0.3">
      <c r="A22" s="2">
        <v>44363</v>
      </c>
      <c r="B22" s="3">
        <v>0.46931712962962963</v>
      </c>
      <c r="C22">
        <v>0</v>
      </c>
      <c r="D22" t="s">
        <v>51</v>
      </c>
      <c r="E22">
        <v>51.6</v>
      </c>
      <c r="F22">
        <v>136.114</v>
      </c>
      <c r="G22">
        <v>71.400000000000006</v>
      </c>
      <c r="H22">
        <v>47.5</v>
      </c>
      <c r="I22">
        <v>48</v>
      </c>
      <c r="J22">
        <v>5.22</v>
      </c>
      <c r="K22">
        <v>58.991</v>
      </c>
      <c r="L22">
        <v>0.03</v>
      </c>
      <c r="M22">
        <v>70.2</v>
      </c>
      <c r="N22">
        <v>46</v>
      </c>
      <c r="O22">
        <v>6.76</v>
      </c>
      <c r="P22">
        <v>5.9</v>
      </c>
      <c r="Q22">
        <v>52.01</v>
      </c>
      <c r="R22">
        <v>136.12700000000001</v>
      </c>
      <c r="S22">
        <v>37.040120000000002</v>
      </c>
      <c r="T22">
        <v>-119.6353</v>
      </c>
      <c r="U22">
        <f t="shared" si="0"/>
        <v>379.81599999999992</v>
      </c>
      <c r="V22">
        <v>515.92999999999995</v>
      </c>
    </row>
    <row r="23" spans="1:22" x14ac:dyDescent="0.3">
      <c r="A23" s="2">
        <v>44363</v>
      </c>
      <c r="B23" s="3">
        <v>0.46991898148148148</v>
      </c>
      <c r="C23">
        <v>0</v>
      </c>
      <c r="D23" t="s">
        <v>51</v>
      </c>
      <c r="E23">
        <v>52.8</v>
      </c>
      <c r="F23">
        <v>146.029</v>
      </c>
      <c r="G23">
        <v>73.2</v>
      </c>
      <c r="H23">
        <v>31.6</v>
      </c>
      <c r="I23">
        <v>31.9</v>
      </c>
      <c r="J23">
        <v>3.48</v>
      </c>
      <c r="K23">
        <v>63.289000000000001</v>
      </c>
      <c r="L23">
        <v>0.03</v>
      </c>
      <c r="M23">
        <v>71.900000000000006</v>
      </c>
      <c r="N23">
        <v>47</v>
      </c>
      <c r="O23">
        <v>6.87</v>
      </c>
      <c r="P23">
        <v>-0.5</v>
      </c>
      <c r="Q23">
        <v>51.918999999999997</v>
      </c>
      <c r="R23">
        <v>145.81200000000001</v>
      </c>
      <c r="S23">
        <v>37.040120000000002</v>
      </c>
      <c r="T23">
        <v>-119.6353</v>
      </c>
      <c r="U23">
        <f t="shared" si="0"/>
        <v>369.90099999999995</v>
      </c>
      <c r="V23">
        <v>515.92999999999995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3169-80F8-4292-9141-20BDAB52D1D7}">
  <sheetPr codeName="Sheet126"/>
  <dimension ref="A1:AI13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0.43153935185185183</v>
      </c>
      <c r="C2" t="s">
        <v>51</v>
      </c>
      <c r="D2">
        <v>0.90900000000000003</v>
      </c>
      <c r="E2">
        <v>79.552999999999997</v>
      </c>
      <c r="F2">
        <v>55.1</v>
      </c>
      <c r="G2">
        <v>0.88800000000000001</v>
      </c>
      <c r="H2">
        <v>53.5</v>
      </c>
      <c r="I2">
        <v>106.3</v>
      </c>
      <c r="J2">
        <v>108.7</v>
      </c>
      <c r="K2">
        <v>8.56</v>
      </c>
      <c r="L2">
        <v>0.38400000000000001</v>
      </c>
      <c r="M2">
        <v>0.02</v>
      </c>
      <c r="N2">
        <v>53.7</v>
      </c>
      <c r="O2">
        <v>35</v>
      </c>
      <c r="P2">
        <v>8.01</v>
      </c>
      <c r="Q2">
        <v>-74.099999999999994</v>
      </c>
      <c r="R2">
        <v>37.040619999999997</v>
      </c>
      <c r="S2">
        <v>-119.6358</v>
      </c>
      <c r="T2">
        <v>149.5</v>
      </c>
      <c r="U2">
        <v>2.38</v>
      </c>
      <c r="V2">
        <v>0</v>
      </c>
      <c r="W2">
        <v>739.4</v>
      </c>
      <c r="X2">
        <v>506.24</v>
      </c>
      <c r="Y2">
        <f>X2-G2</f>
        <v>505.35200000000003</v>
      </c>
      <c r="Z2" s="9">
        <v>234.5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0.44</v>
      </c>
      <c r="AH2" s="9">
        <v>0.44</v>
      </c>
      <c r="AI2" s="9">
        <v>0</v>
      </c>
    </row>
    <row r="3" spans="1:35" x14ac:dyDescent="0.3">
      <c r="A3" s="2">
        <v>44439</v>
      </c>
      <c r="B3" s="3">
        <v>0.43181712962962965</v>
      </c>
      <c r="C3" t="s">
        <v>51</v>
      </c>
      <c r="D3">
        <v>3.988</v>
      </c>
      <c r="E3">
        <v>79.450999999999993</v>
      </c>
      <c r="F3">
        <v>55.1</v>
      </c>
      <c r="G3">
        <v>4.05</v>
      </c>
      <c r="H3">
        <v>53.5</v>
      </c>
      <c r="I3">
        <v>106.3</v>
      </c>
      <c r="J3">
        <v>108.7</v>
      </c>
      <c r="K3">
        <v>8.57</v>
      </c>
      <c r="L3">
        <v>1.75</v>
      </c>
      <c r="M3">
        <v>0.02</v>
      </c>
      <c r="N3">
        <v>53.7</v>
      </c>
      <c r="O3">
        <v>35</v>
      </c>
      <c r="P3">
        <v>8.0500000000000007</v>
      </c>
      <c r="Q3">
        <v>-76.099999999999994</v>
      </c>
      <c r="R3">
        <v>37.040579999999999</v>
      </c>
      <c r="S3">
        <v>-119.6358</v>
      </c>
      <c r="T3">
        <v>150.69999999999999</v>
      </c>
      <c r="U3">
        <v>2.4</v>
      </c>
      <c r="V3">
        <v>0</v>
      </c>
      <c r="W3">
        <v>739.3</v>
      </c>
      <c r="X3">
        <v>506.24</v>
      </c>
      <c r="Y3">
        <f t="shared" ref="Y3:Y13" si="0">X3-G3</f>
        <v>502.19</v>
      </c>
    </row>
    <row r="4" spans="1:35" x14ac:dyDescent="0.3">
      <c r="A4" s="2">
        <v>44439</v>
      </c>
      <c r="B4" s="3">
        <v>0.43228009259259265</v>
      </c>
      <c r="C4" t="s">
        <v>51</v>
      </c>
      <c r="D4">
        <v>6.9530000000000003</v>
      </c>
      <c r="E4">
        <v>79.375</v>
      </c>
      <c r="F4">
        <v>55</v>
      </c>
      <c r="G4">
        <v>7.13</v>
      </c>
      <c r="H4">
        <v>53.5</v>
      </c>
      <c r="I4">
        <v>106.8</v>
      </c>
      <c r="J4">
        <v>109.2</v>
      </c>
      <c r="K4">
        <v>8.61</v>
      </c>
      <c r="L4">
        <v>3.081</v>
      </c>
      <c r="M4">
        <v>0.02</v>
      </c>
      <c r="N4">
        <v>53.7</v>
      </c>
      <c r="O4">
        <v>35</v>
      </c>
      <c r="P4">
        <v>8.09</v>
      </c>
      <c r="Q4">
        <v>-78.400000000000006</v>
      </c>
      <c r="R4">
        <v>37.04054</v>
      </c>
      <c r="S4">
        <v>-119.6357</v>
      </c>
      <c r="T4">
        <v>151.1</v>
      </c>
      <c r="U4">
        <v>2.37</v>
      </c>
      <c r="V4">
        <v>0</v>
      </c>
      <c r="W4">
        <v>739.1</v>
      </c>
      <c r="X4">
        <v>506.24</v>
      </c>
      <c r="Y4">
        <f t="shared" si="0"/>
        <v>499.11</v>
      </c>
    </row>
    <row r="5" spans="1:35" x14ac:dyDescent="0.3">
      <c r="A5" s="2">
        <v>44439</v>
      </c>
      <c r="B5" s="3">
        <v>0.432650462962963</v>
      </c>
      <c r="C5" t="s">
        <v>51</v>
      </c>
      <c r="D5">
        <v>9.9649999999999999</v>
      </c>
      <c r="E5">
        <v>78.61</v>
      </c>
      <c r="F5">
        <v>54</v>
      </c>
      <c r="G5">
        <v>9.9359999999999999</v>
      </c>
      <c r="H5">
        <v>53</v>
      </c>
      <c r="I5">
        <v>107.2</v>
      </c>
      <c r="J5">
        <v>109.6</v>
      </c>
      <c r="K5">
        <v>8.7100000000000009</v>
      </c>
      <c r="L5">
        <v>4.2939999999999996</v>
      </c>
      <c r="M5">
        <v>0.02</v>
      </c>
      <c r="N5">
        <v>53.1</v>
      </c>
      <c r="O5">
        <v>35</v>
      </c>
      <c r="P5">
        <v>8.26</v>
      </c>
      <c r="Q5">
        <v>-88</v>
      </c>
      <c r="R5">
        <v>37.040570000000002</v>
      </c>
      <c r="S5">
        <v>-119.6356</v>
      </c>
      <c r="T5">
        <v>150</v>
      </c>
      <c r="U5">
        <v>2.4</v>
      </c>
      <c r="V5">
        <v>0</v>
      </c>
      <c r="W5">
        <v>739.3</v>
      </c>
      <c r="X5">
        <v>506.24</v>
      </c>
      <c r="Y5">
        <f t="shared" si="0"/>
        <v>496.30400000000003</v>
      </c>
    </row>
    <row r="6" spans="1:35" x14ac:dyDescent="0.3">
      <c r="A6" s="2">
        <v>44439</v>
      </c>
      <c r="B6" s="3">
        <v>0.43290509259259258</v>
      </c>
      <c r="C6" t="s">
        <v>51</v>
      </c>
      <c r="D6">
        <v>12.997</v>
      </c>
      <c r="E6">
        <v>76.938000000000002</v>
      </c>
      <c r="F6">
        <v>50.5</v>
      </c>
      <c r="G6">
        <v>11.339</v>
      </c>
      <c r="H6">
        <v>50.5</v>
      </c>
      <c r="I6">
        <v>109.8</v>
      </c>
      <c r="J6">
        <v>112.3</v>
      </c>
      <c r="K6">
        <v>9.08</v>
      </c>
      <c r="L6">
        <v>4.9009999999999998</v>
      </c>
      <c r="M6">
        <v>0.02</v>
      </c>
      <c r="N6">
        <v>50.5</v>
      </c>
      <c r="O6">
        <v>33</v>
      </c>
      <c r="P6">
        <v>8.31</v>
      </c>
      <c r="Q6">
        <v>-90.8</v>
      </c>
      <c r="R6">
        <v>37.040570000000002</v>
      </c>
      <c r="S6">
        <v>-119.6356</v>
      </c>
      <c r="T6">
        <v>149</v>
      </c>
      <c r="U6">
        <v>2.38</v>
      </c>
      <c r="V6">
        <v>0</v>
      </c>
      <c r="W6">
        <v>739.2</v>
      </c>
      <c r="X6">
        <v>506.24</v>
      </c>
      <c r="Y6">
        <f t="shared" si="0"/>
        <v>494.90100000000001</v>
      </c>
    </row>
    <row r="7" spans="1:35" x14ac:dyDescent="0.3">
      <c r="A7" s="2">
        <v>44439</v>
      </c>
      <c r="B7" s="3">
        <v>0.43321759259259257</v>
      </c>
      <c r="C7" t="s">
        <v>51</v>
      </c>
      <c r="D7">
        <v>23.01</v>
      </c>
      <c r="E7">
        <v>70.269000000000005</v>
      </c>
      <c r="F7">
        <v>38.6</v>
      </c>
      <c r="G7">
        <v>22.939</v>
      </c>
      <c r="H7">
        <v>41.9</v>
      </c>
      <c r="I7">
        <v>102.2</v>
      </c>
      <c r="J7">
        <v>104.5</v>
      </c>
      <c r="K7">
        <v>9.06</v>
      </c>
      <c r="L7">
        <v>9.9239999999999995</v>
      </c>
      <c r="M7">
        <v>0.02</v>
      </c>
      <c r="N7">
        <v>41.6</v>
      </c>
      <c r="O7">
        <v>27</v>
      </c>
      <c r="P7">
        <v>7.71</v>
      </c>
      <c r="Q7">
        <v>-55.8</v>
      </c>
      <c r="R7">
        <v>37.040559999999999</v>
      </c>
      <c r="S7">
        <v>-119.6356</v>
      </c>
      <c r="T7">
        <v>148.80000000000001</v>
      </c>
      <c r="U7">
        <v>2.35</v>
      </c>
      <c r="V7">
        <v>0</v>
      </c>
      <c r="W7">
        <v>739.4</v>
      </c>
      <c r="X7">
        <v>506.24</v>
      </c>
      <c r="Y7">
        <f t="shared" si="0"/>
        <v>483.30099999999999</v>
      </c>
    </row>
    <row r="8" spans="1:35" x14ac:dyDescent="0.3">
      <c r="A8" s="2">
        <v>44439</v>
      </c>
      <c r="B8" s="3">
        <v>0.43363425925925925</v>
      </c>
      <c r="C8" t="s">
        <v>51</v>
      </c>
      <c r="D8">
        <v>33</v>
      </c>
      <c r="E8">
        <v>67.760000000000005</v>
      </c>
      <c r="F8">
        <v>34.9</v>
      </c>
      <c r="G8">
        <v>32.875999999999998</v>
      </c>
      <c r="H8">
        <v>39</v>
      </c>
      <c r="I8">
        <v>95.8</v>
      </c>
      <c r="J8">
        <v>98</v>
      </c>
      <c r="K8">
        <v>8.73</v>
      </c>
      <c r="L8">
        <v>14.227</v>
      </c>
      <c r="M8">
        <v>0.02</v>
      </c>
      <c r="N8">
        <v>38.700000000000003</v>
      </c>
      <c r="O8">
        <v>25</v>
      </c>
      <c r="P8">
        <v>7.31</v>
      </c>
      <c r="Q8">
        <v>-32.6</v>
      </c>
      <c r="R8">
        <v>37.04054</v>
      </c>
      <c r="S8">
        <v>-119.63549999999999</v>
      </c>
      <c r="T8">
        <v>149.80000000000001</v>
      </c>
      <c r="U8">
        <v>2.36</v>
      </c>
      <c r="V8">
        <v>0</v>
      </c>
      <c r="W8">
        <v>739.2</v>
      </c>
      <c r="X8">
        <v>506.24</v>
      </c>
      <c r="Y8">
        <f t="shared" si="0"/>
        <v>473.36400000000003</v>
      </c>
    </row>
    <row r="9" spans="1:35" x14ac:dyDescent="0.3">
      <c r="A9" s="2">
        <v>44439</v>
      </c>
      <c r="B9" s="3">
        <v>0.43414351851851851</v>
      </c>
      <c r="C9" t="s">
        <v>51</v>
      </c>
      <c r="D9">
        <v>43.009</v>
      </c>
      <c r="E9">
        <v>66.576999999999998</v>
      </c>
      <c r="F9">
        <v>33.299999999999997</v>
      </c>
      <c r="G9">
        <v>42.954000000000001</v>
      </c>
      <c r="H9">
        <v>37.799999999999997</v>
      </c>
      <c r="I9">
        <v>93.6</v>
      </c>
      <c r="J9">
        <v>95.7</v>
      </c>
      <c r="K9">
        <v>8.64</v>
      </c>
      <c r="L9">
        <v>18.591999999999999</v>
      </c>
      <c r="M9">
        <v>0.02</v>
      </c>
      <c r="N9">
        <v>37.4</v>
      </c>
      <c r="O9">
        <v>24</v>
      </c>
      <c r="P9">
        <v>7.14</v>
      </c>
      <c r="Q9">
        <v>-23.2</v>
      </c>
      <c r="R9">
        <v>37.040489999999998</v>
      </c>
      <c r="S9">
        <v>-119.6354</v>
      </c>
      <c r="T9">
        <v>148.6</v>
      </c>
      <c r="U9">
        <v>2.34</v>
      </c>
      <c r="V9">
        <v>0</v>
      </c>
      <c r="W9">
        <v>739.3</v>
      </c>
      <c r="X9">
        <v>506.24</v>
      </c>
      <c r="Y9">
        <f t="shared" si="0"/>
        <v>463.286</v>
      </c>
    </row>
    <row r="10" spans="1:35" x14ac:dyDescent="0.3">
      <c r="A10" s="2">
        <v>44439</v>
      </c>
      <c r="B10" s="3">
        <v>0.43459490740740742</v>
      </c>
      <c r="C10" t="s">
        <v>51</v>
      </c>
      <c r="D10">
        <v>53.125</v>
      </c>
      <c r="E10">
        <v>65.841999999999999</v>
      </c>
      <c r="F10">
        <v>32.6</v>
      </c>
      <c r="G10">
        <v>52.779000000000003</v>
      </c>
      <c r="H10">
        <v>37.4</v>
      </c>
      <c r="I10">
        <v>92</v>
      </c>
      <c r="J10">
        <v>94.1</v>
      </c>
      <c r="K10">
        <v>8.57</v>
      </c>
      <c r="L10">
        <v>22.846</v>
      </c>
      <c r="M10">
        <v>0.02</v>
      </c>
      <c r="N10">
        <v>37</v>
      </c>
      <c r="O10">
        <v>24</v>
      </c>
      <c r="P10">
        <v>7.03</v>
      </c>
      <c r="Q10">
        <v>-17.100000000000001</v>
      </c>
      <c r="R10">
        <v>37.040419999999997</v>
      </c>
      <c r="S10">
        <v>-119.6354</v>
      </c>
      <c r="T10">
        <v>148.5</v>
      </c>
      <c r="U10">
        <v>2.37</v>
      </c>
      <c r="V10">
        <v>0</v>
      </c>
      <c r="W10">
        <v>739.1</v>
      </c>
      <c r="X10">
        <v>506.24</v>
      </c>
      <c r="Y10">
        <f t="shared" si="0"/>
        <v>453.46100000000001</v>
      </c>
    </row>
    <row r="11" spans="1:35" x14ac:dyDescent="0.3">
      <c r="A11" s="2">
        <v>44439</v>
      </c>
      <c r="B11" s="3">
        <v>0.43527777777777782</v>
      </c>
      <c r="C11" t="s">
        <v>51</v>
      </c>
      <c r="D11">
        <v>63.756</v>
      </c>
      <c r="E11">
        <v>64.911000000000001</v>
      </c>
      <c r="F11">
        <v>33.1</v>
      </c>
      <c r="G11">
        <v>61.856999999999999</v>
      </c>
      <c r="H11">
        <v>38.4</v>
      </c>
      <c r="I11">
        <v>84.5</v>
      </c>
      <c r="J11">
        <v>86.4</v>
      </c>
      <c r="K11">
        <v>7.95</v>
      </c>
      <c r="L11">
        <v>26.777999999999999</v>
      </c>
      <c r="M11">
        <v>0.02</v>
      </c>
      <c r="N11">
        <v>38</v>
      </c>
      <c r="O11">
        <v>25</v>
      </c>
      <c r="P11">
        <v>6.89</v>
      </c>
      <c r="Q11">
        <v>-8.8000000000000007</v>
      </c>
      <c r="R11">
        <v>37.040320000000001</v>
      </c>
      <c r="S11">
        <v>-119.6352</v>
      </c>
      <c r="T11">
        <v>149.4</v>
      </c>
      <c r="U11">
        <v>2.38</v>
      </c>
      <c r="V11">
        <v>0</v>
      </c>
      <c r="W11">
        <v>739.3</v>
      </c>
      <c r="X11">
        <v>506.24</v>
      </c>
      <c r="Y11">
        <f t="shared" si="0"/>
        <v>444.38300000000004</v>
      </c>
    </row>
    <row r="12" spans="1:35" x14ac:dyDescent="0.3">
      <c r="A12" s="2">
        <v>44439</v>
      </c>
      <c r="B12" s="3">
        <v>0.43570601851851848</v>
      </c>
      <c r="C12" t="s">
        <v>51</v>
      </c>
      <c r="D12">
        <v>63.216999999999999</v>
      </c>
      <c r="E12">
        <v>64.582999999999998</v>
      </c>
      <c r="F12">
        <v>33.6</v>
      </c>
      <c r="G12">
        <v>65.066000000000003</v>
      </c>
      <c r="H12">
        <v>39.200000000000003</v>
      </c>
      <c r="I12">
        <v>79.599999999999994</v>
      </c>
      <c r="J12">
        <v>81.400000000000006</v>
      </c>
      <c r="K12">
        <v>7.52</v>
      </c>
      <c r="L12">
        <v>28.169</v>
      </c>
      <c r="M12">
        <v>0.02</v>
      </c>
      <c r="N12">
        <v>38.700000000000003</v>
      </c>
      <c r="O12">
        <v>25</v>
      </c>
      <c r="P12">
        <v>6.8</v>
      </c>
      <c r="Q12">
        <v>-4.0999999999999996</v>
      </c>
      <c r="R12">
        <v>37.040280000000003</v>
      </c>
      <c r="S12">
        <v>-119.6352</v>
      </c>
      <c r="T12">
        <v>149.69999999999999</v>
      </c>
      <c r="U12">
        <v>2.38</v>
      </c>
      <c r="V12">
        <v>0</v>
      </c>
      <c r="W12">
        <v>739.2</v>
      </c>
      <c r="X12">
        <v>506.24</v>
      </c>
      <c r="Y12">
        <f t="shared" si="0"/>
        <v>441.17399999999998</v>
      </c>
    </row>
    <row r="13" spans="1:35" x14ac:dyDescent="0.3">
      <c r="A13" s="2">
        <v>44439</v>
      </c>
      <c r="B13" s="3">
        <v>0.43637731481481484</v>
      </c>
      <c r="C13" t="s">
        <v>51</v>
      </c>
      <c r="D13">
        <v>70.16</v>
      </c>
      <c r="E13">
        <v>63.06</v>
      </c>
      <c r="F13">
        <v>36.799999999999997</v>
      </c>
      <c r="G13">
        <v>69.94</v>
      </c>
      <c r="H13">
        <v>43.8</v>
      </c>
      <c r="I13">
        <v>59</v>
      </c>
      <c r="J13">
        <v>60.3</v>
      </c>
      <c r="K13">
        <v>5.67</v>
      </c>
      <c r="L13">
        <v>30.283000000000001</v>
      </c>
      <c r="M13">
        <v>0.02</v>
      </c>
      <c r="N13">
        <v>43.2</v>
      </c>
      <c r="O13">
        <v>28</v>
      </c>
      <c r="P13">
        <v>6.62</v>
      </c>
      <c r="Q13">
        <v>6</v>
      </c>
      <c r="R13">
        <v>37.040179999999999</v>
      </c>
      <c r="S13">
        <v>-119.63509999999999</v>
      </c>
      <c r="T13">
        <v>148.30000000000001</v>
      </c>
      <c r="U13">
        <v>2.35</v>
      </c>
      <c r="V13">
        <v>0</v>
      </c>
      <c r="W13">
        <v>739.1</v>
      </c>
      <c r="X13">
        <v>506.24</v>
      </c>
      <c r="Y13">
        <f t="shared" si="0"/>
        <v>436.3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636B-7B32-4066-A75E-9F381A1D5B62}">
  <sheetPr codeName="Sheet127"/>
  <dimension ref="A1:AL14"/>
  <sheetViews>
    <sheetView topLeftCell="K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136</v>
      </c>
      <c r="N1" t="s">
        <v>12</v>
      </c>
      <c r="O1" t="s">
        <v>13</v>
      </c>
      <c r="P1" t="s">
        <v>14</v>
      </c>
      <c r="Q1" t="s">
        <v>137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44468</v>
      </c>
      <c r="B2" s="3">
        <v>0.42456018518518518</v>
      </c>
      <c r="C2">
        <v>0</v>
      </c>
      <c r="D2" t="s">
        <v>51</v>
      </c>
      <c r="E2">
        <v>1.024</v>
      </c>
      <c r="F2">
        <v>73.727000000000004</v>
      </c>
      <c r="G2">
        <v>49.3</v>
      </c>
      <c r="H2">
        <v>1.002</v>
      </c>
      <c r="I2">
        <v>51.3</v>
      </c>
      <c r="J2">
        <v>105</v>
      </c>
      <c r="K2">
        <v>106.1</v>
      </c>
      <c r="L2">
        <v>8.98</v>
      </c>
      <c r="M2">
        <v>0.433</v>
      </c>
      <c r="N2">
        <v>0.02</v>
      </c>
      <c r="O2">
        <v>51.1</v>
      </c>
      <c r="P2">
        <v>33</v>
      </c>
      <c r="Q2">
        <v>0.91</v>
      </c>
      <c r="R2">
        <v>0</v>
      </c>
      <c r="S2">
        <v>8.56</v>
      </c>
      <c r="T2">
        <v>-104.7</v>
      </c>
      <c r="U2">
        <v>37.040660000000003</v>
      </c>
      <c r="V2">
        <v>-119.636</v>
      </c>
      <c r="W2">
        <v>160.6</v>
      </c>
      <c r="X2">
        <v>2.65</v>
      </c>
      <c r="Y2">
        <v>0</v>
      </c>
      <c r="Z2">
        <v>746.6</v>
      </c>
      <c r="AA2">
        <v>526.54999999999995</v>
      </c>
      <c r="AB2">
        <f>AA2-H2</f>
        <v>525.548</v>
      </c>
      <c r="AC2">
        <v>302.37400000000002</v>
      </c>
      <c r="AD2">
        <v>3.6</v>
      </c>
      <c r="AE2">
        <v>2840</v>
      </c>
      <c r="AF2">
        <v>0</v>
      </c>
      <c r="AG2">
        <v>737</v>
      </c>
      <c r="AH2">
        <v>0</v>
      </c>
      <c r="AI2">
        <v>255</v>
      </c>
      <c r="AJ2">
        <v>33</v>
      </c>
      <c r="AK2">
        <v>0.28000000000000003</v>
      </c>
      <c r="AL2">
        <v>0</v>
      </c>
    </row>
    <row r="3" spans="1:38" x14ac:dyDescent="0.3">
      <c r="A3" s="2">
        <v>44468</v>
      </c>
      <c r="B3" s="3">
        <v>0.42486111111111113</v>
      </c>
      <c r="C3">
        <v>0</v>
      </c>
      <c r="D3" t="s">
        <v>51</v>
      </c>
      <c r="E3">
        <v>4.0430000000000001</v>
      </c>
      <c r="F3">
        <v>73.605000000000004</v>
      </c>
      <c r="G3">
        <v>49.3</v>
      </c>
      <c r="H3">
        <v>4.0709999999999997</v>
      </c>
      <c r="I3">
        <v>51.4</v>
      </c>
      <c r="J3">
        <v>104.9</v>
      </c>
      <c r="K3">
        <v>106</v>
      </c>
      <c r="L3">
        <v>8.98</v>
      </c>
      <c r="M3">
        <v>1.758</v>
      </c>
      <c r="N3">
        <v>0.02</v>
      </c>
      <c r="O3">
        <v>51.2</v>
      </c>
      <c r="P3">
        <v>33</v>
      </c>
      <c r="Q3">
        <v>0.9</v>
      </c>
      <c r="R3">
        <v>0</v>
      </c>
      <c r="S3">
        <v>8.58</v>
      </c>
      <c r="T3">
        <v>-105.7</v>
      </c>
      <c r="U3">
        <v>37.04063</v>
      </c>
      <c r="V3">
        <v>-119.636</v>
      </c>
      <c r="W3">
        <v>160.69999999999999</v>
      </c>
      <c r="X3">
        <v>2.65</v>
      </c>
      <c r="Y3">
        <v>0</v>
      </c>
      <c r="Z3">
        <v>746.6</v>
      </c>
      <c r="AA3">
        <v>526.54999999999995</v>
      </c>
      <c r="AB3">
        <f t="shared" ref="AB3:AB14" si="0">AA3-H3</f>
        <v>522.47899999999993</v>
      </c>
    </row>
    <row r="4" spans="1:38" x14ac:dyDescent="0.3">
      <c r="A4" s="2">
        <v>44468</v>
      </c>
      <c r="B4" s="3">
        <v>0.4251967592592592</v>
      </c>
      <c r="C4">
        <v>0</v>
      </c>
      <c r="D4" t="s">
        <v>51</v>
      </c>
      <c r="E4">
        <v>6.9720000000000004</v>
      </c>
      <c r="F4">
        <v>73.498000000000005</v>
      </c>
      <c r="G4">
        <v>49.3</v>
      </c>
      <c r="H4">
        <v>6.92</v>
      </c>
      <c r="I4">
        <v>51.4</v>
      </c>
      <c r="J4">
        <v>104.9</v>
      </c>
      <c r="K4">
        <v>106</v>
      </c>
      <c r="L4">
        <v>8.99</v>
      </c>
      <c r="M4">
        <v>2.9889999999999999</v>
      </c>
      <c r="N4">
        <v>0.02</v>
      </c>
      <c r="O4">
        <v>51.2</v>
      </c>
      <c r="P4">
        <v>33</v>
      </c>
      <c r="Q4">
        <v>0.96</v>
      </c>
      <c r="R4">
        <v>0</v>
      </c>
      <c r="S4">
        <v>8.6</v>
      </c>
      <c r="T4">
        <v>-106.8</v>
      </c>
      <c r="U4">
        <v>37.040599999999998</v>
      </c>
      <c r="V4">
        <v>-119.6361</v>
      </c>
      <c r="W4">
        <v>159.6</v>
      </c>
      <c r="X4">
        <v>2.64</v>
      </c>
      <c r="Y4">
        <v>0</v>
      </c>
      <c r="Z4">
        <v>746.6</v>
      </c>
      <c r="AA4">
        <v>526.54999999999995</v>
      </c>
      <c r="AB4">
        <f t="shared" si="0"/>
        <v>519.63</v>
      </c>
    </row>
    <row r="5" spans="1:38" x14ac:dyDescent="0.3">
      <c r="A5" s="2">
        <v>44468</v>
      </c>
      <c r="B5" s="3">
        <v>0.42547453703703703</v>
      </c>
      <c r="C5">
        <v>0</v>
      </c>
      <c r="D5" t="s">
        <v>51</v>
      </c>
      <c r="E5">
        <v>9.9779999999999998</v>
      </c>
      <c r="F5">
        <v>73.465999999999994</v>
      </c>
      <c r="G5">
        <v>49.2</v>
      </c>
      <c r="H5">
        <v>10.321999999999999</v>
      </c>
      <c r="I5">
        <v>51.3</v>
      </c>
      <c r="J5">
        <v>104.6</v>
      </c>
      <c r="K5">
        <v>105.7</v>
      </c>
      <c r="L5">
        <v>8.9600000000000009</v>
      </c>
      <c r="M5">
        <v>4.4589999999999996</v>
      </c>
      <c r="N5">
        <v>0.02</v>
      </c>
      <c r="O5">
        <v>51.1</v>
      </c>
      <c r="P5">
        <v>33</v>
      </c>
      <c r="Q5">
        <v>0.91</v>
      </c>
      <c r="R5">
        <v>0</v>
      </c>
      <c r="S5">
        <v>8.6</v>
      </c>
      <c r="T5">
        <v>-106.4</v>
      </c>
      <c r="U5">
        <v>37.040579999999999</v>
      </c>
      <c r="V5">
        <v>-119.6361</v>
      </c>
      <c r="W5">
        <v>159.6</v>
      </c>
      <c r="X5">
        <v>2.65</v>
      </c>
      <c r="Y5">
        <v>0</v>
      </c>
      <c r="Z5">
        <v>746.6</v>
      </c>
      <c r="AA5">
        <v>526.54999999999995</v>
      </c>
      <c r="AB5">
        <f t="shared" si="0"/>
        <v>516.22799999999995</v>
      </c>
    </row>
    <row r="6" spans="1:38" x14ac:dyDescent="0.3">
      <c r="A6" s="2">
        <v>44468</v>
      </c>
      <c r="B6" s="3">
        <v>0.42575231481481479</v>
      </c>
      <c r="C6">
        <v>0</v>
      </c>
      <c r="D6" t="s">
        <v>51</v>
      </c>
      <c r="E6">
        <v>13.074</v>
      </c>
      <c r="F6">
        <v>73.409000000000006</v>
      </c>
      <c r="G6">
        <v>49.2</v>
      </c>
      <c r="H6">
        <v>11.138</v>
      </c>
      <c r="I6">
        <v>51.3</v>
      </c>
      <c r="J6">
        <v>103.8</v>
      </c>
      <c r="K6">
        <v>104.9</v>
      </c>
      <c r="L6">
        <v>8.9</v>
      </c>
      <c r="M6">
        <v>4.8109999999999999</v>
      </c>
      <c r="N6">
        <v>0.02</v>
      </c>
      <c r="O6">
        <v>51.1</v>
      </c>
      <c r="P6">
        <v>33</v>
      </c>
      <c r="Q6">
        <v>0.89</v>
      </c>
      <c r="R6">
        <v>0</v>
      </c>
      <c r="S6">
        <v>8.5500000000000007</v>
      </c>
      <c r="T6">
        <v>-103.6</v>
      </c>
      <c r="U6">
        <v>37.040550000000003</v>
      </c>
      <c r="V6">
        <v>-119.6361</v>
      </c>
      <c r="W6">
        <v>159.69999999999999</v>
      </c>
      <c r="X6">
        <v>2.64</v>
      </c>
      <c r="Y6">
        <v>0</v>
      </c>
      <c r="Z6">
        <v>746.5</v>
      </c>
      <c r="AA6">
        <v>526.54999999999995</v>
      </c>
      <c r="AB6">
        <f t="shared" si="0"/>
        <v>515.41199999999992</v>
      </c>
    </row>
    <row r="7" spans="1:38" x14ac:dyDescent="0.3">
      <c r="A7" s="2">
        <v>44468</v>
      </c>
      <c r="B7" s="3">
        <v>0.42606481481481479</v>
      </c>
      <c r="C7">
        <v>0</v>
      </c>
      <c r="D7" t="s">
        <v>51</v>
      </c>
      <c r="E7">
        <v>15.981999999999999</v>
      </c>
      <c r="F7">
        <v>73.379000000000005</v>
      </c>
      <c r="G7">
        <v>49.2</v>
      </c>
      <c r="H7">
        <v>15.973000000000001</v>
      </c>
      <c r="I7">
        <v>51.3</v>
      </c>
      <c r="J7">
        <v>103.1</v>
      </c>
      <c r="K7">
        <v>104.2</v>
      </c>
      <c r="L7">
        <v>8.85</v>
      </c>
      <c r="M7">
        <v>6.899</v>
      </c>
      <c r="N7">
        <v>0.02</v>
      </c>
      <c r="O7">
        <v>51.1</v>
      </c>
      <c r="P7">
        <v>33</v>
      </c>
      <c r="Q7">
        <v>0.96</v>
      </c>
      <c r="R7">
        <v>0</v>
      </c>
      <c r="S7">
        <v>8.51</v>
      </c>
      <c r="T7">
        <v>-101.4</v>
      </c>
      <c r="U7">
        <v>37.040529999999997</v>
      </c>
      <c r="V7">
        <v>-119.6361</v>
      </c>
      <c r="W7" t="s">
        <v>139</v>
      </c>
      <c r="X7">
        <v>2.63</v>
      </c>
      <c r="Y7">
        <v>0</v>
      </c>
      <c r="Z7">
        <v>746.6</v>
      </c>
      <c r="AA7">
        <v>526.54999999999995</v>
      </c>
      <c r="AB7">
        <f t="shared" si="0"/>
        <v>510.57699999999994</v>
      </c>
    </row>
    <row r="8" spans="1:38" x14ac:dyDescent="0.3">
      <c r="A8" s="2">
        <v>44468</v>
      </c>
      <c r="B8" s="3">
        <v>0.42627314814814815</v>
      </c>
      <c r="C8">
        <v>0</v>
      </c>
      <c r="D8" t="s">
        <v>51</v>
      </c>
      <c r="E8">
        <v>19.010999999999999</v>
      </c>
      <c r="F8">
        <v>72.519000000000005</v>
      </c>
      <c r="G8">
        <v>50</v>
      </c>
      <c r="H8">
        <v>19.082999999999998</v>
      </c>
      <c r="I8">
        <v>52.8</v>
      </c>
      <c r="J8">
        <v>99.2</v>
      </c>
      <c r="K8">
        <v>100.2</v>
      </c>
      <c r="L8">
        <v>8.58</v>
      </c>
      <c r="M8">
        <v>8.2439999999999998</v>
      </c>
      <c r="N8">
        <v>0.02</v>
      </c>
      <c r="O8">
        <v>52.5</v>
      </c>
      <c r="P8">
        <v>34</v>
      </c>
      <c r="Q8">
        <v>0.83</v>
      </c>
      <c r="R8">
        <v>0</v>
      </c>
      <c r="S8">
        <v>8.0299999999999994</v>
      </c>
      <c r="T8">
        <v>-73.7</v>
      </c>
      <c r="U8">
        <v>37.040520000000001</v>
      </c>
      <c r="V8">
        <v>-119.6361</v>
      </c>
      <c r="W8">
        <v>159.1</v>
      </c>
      <c r="X8">
        <v>2.64</v>
      </c>
      <c r="Y8">
        <v>0</v>
      </c>
      <c r="Z8">
        <v>746.6</v>
      </c>
      <c r="AA8">
        <v>526.54999999999995</v>
      </c>
      <c r="AB8">
        <f t="shared" si="0"/>
        <v>507.46699999999998</v>
      </c>
    </row>
    <row r="9" spans="1:38" x14ac:dyDescent="0.3">
      <c r="A9" s="2">
        <v>44468</v>
      </c>
      <c r="B9" s="3">
        <v>0.42660879629629633</v>
      </c>
      <c r="C9">
        <v>0</v>
      </c>
      <c r="D9" t="s">
        <v>51</v>
      </c>
      <c r="E9">
        <v>22.012</v>
      </c>
      <c r="F9">
        <v>70.921000000000006</v>
      </c>
      <c r="G9">
        <v>51.3</v>
      </c>
      <c r="H9">
        <v>22.260999999999999</v>
      </c>
      <c r="I9">
        <v>55.2</v>
      </c>
      <c r="J9">
        <v>94.3</v>
      </c>
      <c r="K9">
        <v>95.3</v>
      </c>
      <c r="L9">
        <v>8.3000000000000007</v>
      </c>
      <c r="M9">
        <v>9.6189999999999998</v>
      </c>
      <c r="N9">
        <v>0.02</v>
      </c>
      <c r="O9">
        <v>54.9</v>
      </c>
      <c r="P9">
        <v>36</v>
      </c>
      <c r="Q9">
        <v>0.59</v>
      </c>
      <c r="R9">
        <v>0</v>
      </c>
      <c r="S9">
        <v>7.56</v>
      </c>
      <c r="T9">
        <v>-46.5</v>
      </c>
      <c r="U9">
        <v>37.040489999999998</v>
      </c>
      <c r="V9">
        <v>-119.6361</v>
      </c>
      <c r="W9">
        <v>158.19999999999999</v>
      </c>
      <c r="X9">
        <v>2.64</v>
      </c>
      <c r="Y9">
        <v>0</v>
      </c>
      <c r="Z9">
        <v>746.6</v>
      </c>
      <c r="AA9">
        <v>526.54999999999995</v>
      </c>
      <c r="AB9">
        <f t="shared" si="0"/>
        <v>504.28899999999993</v>
      </c>
    </row>
    <row r="10" spans="1:38" x14ac:dyDescent="0.3">
      <c r="A10" s="2">
        <v>44468</v>
      </c>
      <c r="B10" s="3">
        <v>0.42703703703703705</v>
      </c>
      <c r="C10">
        <v>0</v>
      </c>
      <c r="D10" t="s">
        <v>51</v>
      </c>
      <c r="E10">
        <v>32.023000000000003</v>
      </c>
      <c r="F10">
        <v>69.218000000000004</v>
      </c>
      <c r="G10">
        <v>52.1</v>
      </c>
      <c r="H10">
        <v>31.661999999999999</v>
      </c>
      <c r="I10">
        <v>57.2</v>
      </c>
      <c r="J10">
        <v>90.4</v>
      </c>
      <c r="K10">
        <v>91.3</v>
      </c>
      <c r="L10">
        <v>8.11</v>
      </c>
      <c r="M10">
        <v>13.683</v>
      </c>
      <c r="N10">
        <v>0.03</v>
      </c>
      <c r="O10">
        <v>56.8</v>
      </c>
      <c r="P10">
        <v>37</v>
      </c>
      <c r="Q10">
        <v>0.54</v>
      </c>
      <c r="R10">
        <v>0</v>
      </c>
      <c r="S10">
        <v>7.27</v>
      </c>
      <c r="T10">
        <v>-29.7</v>
      </c>
      <c r="U10">
        <v>37.040460000000003</v>
      </c>
      <c r="V10">
        <v>-119.6361</v>
      </c>
      <c r="W10">
        <v>159.30000000000001</v>
      </c>
      <c r="X10">
        <v>2.63</v>
      </c>
      <c r="Y10">
        <v>0</v>
      </c>
      <c r="Z10">
        <v>746.6</v>
      </c>
      <c r="AA10">
        <v>526.54999999999995</v>
      </c>
      <c r="AB10">
        <f t="shared" si="0"/>
        <v>494.88799999999998</v>
      </c>
    </row>
    <row r="11" spans="1:38" x14ac:dyDescent="0.3">
      <c r="A11" s="2">
        <v>44468</v>
      </c>
      <c r="B11" s="3">
        <v>0.42745370370370367</v>
      </c>
      <c r="C11">
        <v>0</v>
      </c>
      <c r="D11" t="s">
        <v>51</v>
      </c>
      <c r="E11">
        <v>42.008000000000003</v>
      </c>
      <c r="F11">
        <v>68.762</v>
      </c>
      <c r="G11">
        <v>51.1</v>
      </c>
      <c r="H11">
        <v>41.872</v>
      </c>
      <c r="I11">
        <v>56.4</v>
      </c>
      <c r="J11">
        <v>88.4</v>
      </c>
      <c r="K11">
        <v>89.3</v>
      </c>
      <c r="L11">
        <v>7.97</v>
      </c>
      <c r="M11">
        <v>18.097000000000001</v>
      </c>
      <c r="N11">
        <v>0.03</v>
      </c>
      <c r="O11">
        <v>55.9</v>
      </c>
      <c r="P11">
        <v>36</v>
      </c>
      <c r="Q11">
        <v>0.54</v>
      </c>
      <c r="R11">
        <v>0</v>
      </c>
      <c r="S11">
        <v>7.13</v>
      </c>
      <c r="T11">
        <v>-21.9</v>
      </c>
      <c r="U11">
        <v>37.040430000000001</v>
      </c>
      <c r="V11">
        <v>-119.6361</v>
      </c>
      <c r="W11">
        <v>158.4</v>
      </c>
      <c r="X11">
        <v>2.63</v>
      </c>
      <c r="Y11">
        <v>0</v>
      </c>
      <c r="Z11">
        <v>746.5</v>
      </c>
      <c r="AA11">
        <v>526.54999999999995</v>
      </c>
      <c r="AB11">
        <f t="shared" si="0"/>
        <v>484.67799999999994</v>
      </c>
    </row>
    <row r="12" spans="1:38" x14ac:dyDescent="0.3">
      <c r="A12" s="2">
        <v>44468</v>
      </c>
      <c r="B12" s="3">
        <v>0.42783564814814817</v>
      </c>
      <c r="C12">
        <v>0</v>
      </c>
      <c r="D12" t="s">
        <v>51</v>
      </c>
      <c r="E12">
        <v>51.994999999999997</v>
      </c>
      <c r="F12">
        <v>68.475999999999999</v>
      </c>
      <c r="G12">
        <v>49.2</v>
      </c>
      <c r="H12">
        <v>51.213999999999999</v>
      </c>
      <c r="I12">
        <v>54.5</v>
      </c>
      <c r="J12">
        <v>86.5</v>
      </c>
      <c r="K12">
        <v>87.4</v>
      </c>
      <c r="L12">
        <v>7.82</v>
      </c>
      <c r="M12">
        <v>22.135000000000002</v>
      </c>
      <c r="N12">
        <v>0.02</v>
      </c>
      <c r="O12">
        <v>54.1</v>
      </c>
      <c r="P12">
        <v>35</v>
      </c>
      <c r="Q12">
        <v>0.44</v>
      </c>
      <c r="R12">
        <v>0</v>
      </c>
      <c r="S12">
        <v>7.07</v>
      </c>
      <c r="T12">
        <v>-18</v>
      </c>
      <c r="U12">
        <v>37.040410000000001</v>
      </c>
      <c r="V12">
        <v>-119.6361</v>
      </c>
      <c r="W12">
        <v>156.9</v>
      </c>
      <c r="X12">
        <v>2.62</v>
      </c>
      <c r="Y12">
        <v>0</v>
      </c>
      <c r="Z12">
        <v>746.5</v>
      </c>
      <c r="AA12">
        <v>526.54999999999995</v>
      </c>
      <c r="AB12">
        <f t="shared" si="0"/>
        <v>475.33599999999996</v>
      </c>
    </row>
    <row r="13" spans="1:38" x14ac:dyDescent="0.3">
      <c r="A13" s="2">
        <v>44468</v>
      </c>
      <c r="B13" s="3">
        <v>0.4281712962962963</v>
      </c>
      <c r="C13">
        <v>0</v>
      </c>
      <c r="D13" t="s">
        <v>51</v>
      </c>
      <c r="E13">
        <v>62.107999999999997</v>
      </c>
      <c r="F13">
        <v>68.001999999999995</v>
      </c>
      <c r="G13">
        <v>42.7</v>
      </c>
      <c r="H13">
        <v>62.091000000000001</v>
      </c>
      <c r="I13">
        <v>47.7</v>
      </c>
      <c r="J13">
        <v>83.1</v>
      </c>
      <c r="K13">
        <v>84</v>
      </c>
      <c r="L13">
        <v>7.55</v>
      </c>
      <c r="M13">
        <v>26.838000000000001</v>
      </c>
      <c r="N13">
        <v>0.02</v>
      </c>
      <c r="O13">
        <v>47.2</v>
      </c>
      <c r="P13">
        <v>31</v>
      </c>
      <c r="Q13">
        <v>0.11</v>
      </c>
      <c r="R13">
        <v>0</v>
      </c>
      <c r="S13">
        <v>7.01</v>
      </c>
      <c r="T13">
        <v>-14.8</v>
      </c>
      <c r="U13">
        <v>37.040399999999998</v>
      </c>
      <c r="V13">
        <v>-119.6361</v>
      </c>
      <c r="W13">
        <v>157.1</v>
      </c>
      <c r="X13">
        <v>2.62</v>
      </c>
      <c r="Y13">
        <v>0</v>
      </c>
      <c r="Z13">
        <v>746.6</v>
      </c>
      <c r="AA13">
        <v>526.54999999999995</v>
      </c>
      <c r="AB13">
        <f t="shared" si="0"/>
        <v>464.45899999999995</v>
      </c>
    </row>
    <row r="14" spans="1:38" x14ac:dyDescent="0.3">
      <c r="A14" s="2">
        <v>44468</v>
      </c>
      <c r="B14" s="3">
        <v>0.42927083333333332</v>
      </c>
      <c r="C14">
        <v>0</v>
      </c>
      <c r="D14" t="s">
        <v>51</v>
      </c>
      <c r="E14">
        <v>68</v>
      </c>
      <c r="F14">
        <v>67.334000000000003</v>
      </c>
      <c r="G14">
        <v>38.5</v>
      </c>
      <c r="H14">
        <v>68.084999999999994</v>
      </c>
      <c r="I14">
        <v>43.3</v>
      </c>
      <c r="J14">
        <v>77.7</v>
      </c>
      <c r="K14">
        <v>78.599999999999994</v>
      </c>
      <c r="L14">
        <v>7.12</v>
      </c>
      <c r="M14">
        <v>29.431000000000001</v>
      </c>
      <c r="N14">
        <v>0.02</v>
      </c>
      <c r="O14">
        <v>42.9</v>
      </c>
      <c r="P14">
        <v>28</v>
      </c>
      <c r="Q14">
        <v>0.02</v>
      </c>
      <c r="R14">
        <v>0</v>
      </c>
      <c r="S14">
        <v>6.75</v>
      </c>
      <c r="T14">
        <v>0.1</v>
      </c>
      <c r="U14">
        <v>37.040349999999997</v>
      </c>
      <c r="V14">
        <v>-119.6361</v>
      </c>
      <c r="W14">
        <v>158.1</v>
      </c>
      <c r="X14">
        <v>2.63</v>
      </c>
      <c r="Y14">
        <v>0</v>
      </c>
      <c r="Z14">
        <v>746.5</v>
      </c>
      <c r="AA14">
        <v>526.54999999999995</v>
      </c>
      <c r="AB14">
        <f t="shared" si="0"/>
        <v>458.46499999999997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8041-3957-4458-B5D3-222A801C2AAE}">
  <sheetPr codeName="Sheet128"/>
  <dimension ref="A1:AH29"/>
  <sheetViews>
    <sheetView topLeftCell="Q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0.52469907407407412</v>
      </c>
      <c r="C2">
        <v>0</v>
      </c>
      <c r="D2" t="s">
        <v>51</v>
      </c>
      <c r="E2">
        <v>67.974999999999994</v>
      </c>
      <c r="F2">
        <v>0.94399999999999995</v>
      </c>
      <c r="G2">
        <v>48.7</v>
      </c>
      <c r="H2">
        <v>0.59199999999999997</v>
      </c>
      <c r="I2">
        <v>54.4</v>
      </c>
      <c r="J2">
        <v>97.2</v>
      </c>
      <c r="K2">
        <v>97.7</v>
      </c>
      <c r="L2">
        <v>8.84</v>
      </c>
      <c r="M2">
        <v>0.25600000000000001</v>
      </c>
      <c r="N2">
        <v>0.02</v>
      </c>
      <c r="O2">
        <v>53.9</v>
      </c>
      <c r="P2">
        <v>35</v>
      </c>
      <c r="Q2">
        <v>37.039859999999997</v>
      </c>
      <c r="R2">
        <v>-119.6353</v>
      </c>
      <c r="S2">
        <v>157.9</v>
      </c>
      <c r="T2">
        <v>2.33</v>
      </c>
      <c r="U2">
        <v>0</v>
      </c>
      <c r="V2">
        <v>750.4</v>
      </c>
      <c r="W2">
        <f>X2-H2</f>
        <v>526.78800000000001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0.52519675925925924</v>
      </c>
      <c r="C3">
        <v>0</v>
      </c>
      <c r="D3" t="s">
        <v>51</v>
      </c>
      <c r="E3">
        <v>67.712999999999994</v>
      </c>
      <c r="F3">
        <v>3.9470000000000001</v>
      </c>
      <c r="G3">
        <v>48.6</v>
      </c>
      <c r="H3">
        <v>3.45</v>
      </c>
      <c r="I3">
        <v>54.3</v>
      </c>
      <c r="J3">
        <v>96.6</v>
      </c>
      <c r="K3">
        <v>97.1</v>
      </c>
      <c r="L3">
        <v>8.81</v>
      </c>
      <c r="M3">
        <v>1.4930000000000001</v>
      </c>
      <c r="N3">
        <v>0.02</v>
      </c>
      <c r="O3">
        <v>53.9</v>
      </c>
      <c r="P3">
        <v>35</v>
      </c>
      <c r="Q3">
        <v>37.039830000000002</v>
      </c>
      <c r="R3">
        <v>-119.6353</v>
      </c>
      <c r="S3">
        <v>153.4</v>
      </c>
      <c r="T3">
        <v>2.3199999999999998</v>
      </c>
      <c r="U3">
        <v>0</v>
      </c>
      <c r="V3">
        <v>750.4</v>
      </c>
      <c r="W3">
        <f t="shared" ref="W3:W29" si="0">X3-H3</f>
        <v>523.92999999999995</v>
      </c>
      <c r="X3">
        <v>527.38</v>
      </c>
    </row>
    <row r="4" spans="1:34" x14ac:dyDescent="0.3">
      <c r="A4" s="2">
        <v>44484</v>
      </c>
      <c r="B4" s="3">
        <v>0.5254861111111111</v>
      </c>
      <c r="C4">
        <v>0</v>
      </c>
      <c r="D4" t="s">
        <v>51</v>
      </c>
      <c r="E4">
        <v>67.555999999999997</v>
      </c>
      <c r="F4">
        <v>7.0259999999999998</v>
      </c>
      <c r="G4">
        <v>48.4</v>
      </c>
      <c r="H4">
        <v>7.266</v>
      </c>
      <c r="I4">
        <v>54.3</v>
      </c>
      <c r="J4">
        <v>96.4</v>
      </c>
      <c r="K4">
        <v>97</v>
      </c>
      <c r="L4">
        <v>8.81</v>
      </c>
      <c r="M4">
        <v>3.1440000000000001</v>
      </c>
      <c r="N4">
        <v>0.02</v>
      </c>
      <c r="O4">
        <v>53.8</v>
      </c>
      <c r="P4">
        <v>35</v>
      </c>
      <c r="Q4">
        <v>37.0398</v>
      </c>
      <c r="R4">
        <v>-119.6352</v>
      </c>
      <c r="S4">
        <v>153.5</v>
      </c>
      <c r="T4">
        <v>2.3199999999999998</v>
      </c>
      <c r="U4">
        <v>0</v>
      </c>
      <c r="V4">
        <v>750.4</v>
      </c>
      <c r="W4">
        <f t="shared" si="0"/>
        <v>520.11400000000003</v>
      </c>
      <c r="X4">
        <v>527.38</v>
      </c>
    </row>
    <row r="5" spans="1:34" x14ac:dyDescent="0.3">
      <c r="A5" s="2">
        <v>44484</v>
      </c>
      <c r="B5" s="3">
        <v>0.52568287037037031</v>
      </c>
      <c r="C5">
        <v>0</v>
      </c>
      <c r="D5" t="s">
        <v>51</v>
      </c>
      <c r="E5">
        <v>67.507000000000005</v>
      </c>
      <c r="F5">
        <v>9.9789999999999992</v>
      </c>
      <c r="G5">
        <v>48.4</v>
      </c>
      <c r="H5">
        <v>9.9580000000000002</v>
      </c>
      <c r="I5">
        <v>54.3</v>
      </c>
      <c r="J5">
        <v>96.3</v>
      </c>
      <c r="K5">
        <v>96.9</v>
      </c>
      <c r="L5">
        <v>8.81</v>
      </c>
      <c r="M5">
        <v>4.3099999999999996</v>
      </c>
      <c r="N5">
        <v>0.02</v>
      </c>
      <c r="O5">
        <v>53.8</v>
      </c>
      <c r="P5">
        <v>35</v>
      </c>
      <c r="Q5">
        <v>37.03978</v>
      </c>
      <c r="R5">
        <v>-119.6352</v>
      </c>
      <c r="S5">
        <v>154.1</v>
      </c>
      <c r="T5">
        <v>2.31</v>
      </c>
      <c r="U5">
        <v>0</v>
      </c>
      <c r="V5">
        <v>750.4</v>
      </c>
      <c r="W5">
        <f t="shared" si="0"/>
        <v>517.42200000000003</v>
      </c>
      <c r="X5">
        <v>527.38</v>
      </c>
    </row>
    <row r="6" spans="1:34" x14ac:dyDescent="0.3">
      <c r="A6" s="2">
        <v>44484</v>
      </c>
      <c r="B6" s="3">
        <v>0.52597222222222217</v>
      </c>
      <c r="C6">
        <v>0</v>
      </c>
      <c r="D6" t="s">
        <v>51</v>
      </c>
      <c r="E6">
        <v>67.466999999999999</v>
      </c>
      <c r="F6">
        <v>12.948</v>
      </c>
      <c r="G6">
        <v>48.4</v>
      </c>
      <c r="H6">
        <v>12.888999999999999</v>
      </c>
      <c r="I6">
        <v>54.3</v>
      </c>
      <c r="J6">
        <v>96.2</v>
      </c>
      <c r="K6">
        <v>96.7</v>
      </c>
      <c r="L6">
        <v>8.8000000000000007</v>
      </c>
      <c r="M6">
        <v>5.5780000000000003</v>
      </c>
      <c r="N6">
        <v>0.02</v>
      </c>
      <c r="O6">
        <v>53.8</v>
      </c>
      <c r="P6">
        <v>35</v>
      </c>
      <c r="Q6">
        <v>37.039769999999997</v>
      </c>
      <c r="R6">
        <v>-119.6352</v>
      </c>
      <c r="S6">
        <v>154.1</v>
      </c>
      <c r="T6">
        <v>2.31</v>
      </c>
      <c r="U6">
        <v>0</v>
      </c>
      <c r="V6">
        <v>750.4</v>
      </c>
      <c r="W6">
        <f t="shared" si="0"/>
        <v>514.49099999999999</v>
      </c>
      <c r="X6">
        <v>527.38</v>
      </c>
    </row>
    <row r="7" spans="1:34" x14ac:dyDescent="0.3">
      <c r="A7" s="2">
        <v>44484</v>
      </c>
      <c r="B7" s="3">
        <v>0.52623842592592596</v>
      </c>
      <c r="C7">
        <v>0</v>
      </c>
      <c r="D7" t="s">
        <v>51</v>
      </c>
      <c r="E7">
        <v>67.444999999999993</v>
      </c>
      <c r="F7">
        <v>15.826000000000001</v>
      </c>
      <c r="G7">
        <v>48.4</v>
      </c>
      <c r="H7">
        <v>15.66</v>
      </c>
      <c r="I7">
        <v>54.3</v>
      </c>
      <c r="J7">
        <v>95.9</v>
      </c>
      <c r="K7">
        <v>96.5</v>
      </c>
      <c r="L7">
        <v>8.7799999999999994</v>
      </c>
      <c r="M7">
        <v>6.7770000000000001</v>
      </c>
      <c r="N7">
        <v>0.02</v>
      </c>
      <c r="O7">
        <v>53.8</v>
      </c>
      <c r="P7">
        <v>35</v>
      </c>
      <c r="Q7">
        <v>37.039749999999998</v>
      </c>
      <c r="R7">
        <v>-119.6352</v>
      </c>
      <c r="S7">
        <v>154.1</v>
      </c>
      <c r="T7">
        <v>2.31</v>
      </c>
      <c r="U7">
        <v>0</v>
      </c>
      <c r="V7">
        <v>750.4</v>
      </c>
      <c r="W7">
        <f t="shared" si="0"/>
        <v>511.71999999999997</v>
      </c>
      <c r="X7">
        <v>527.38</v>
      </c>
    </row>
    <row r="8" spans="1:34" x14ac:dyDescent="0.3">
      <c r="A8" s="2">
        <v>44484</v>
      </c>
      <c r="B8" s="3">
        <v>0.52642361111111113</v>
      </c>
      <c r="C8">
        <v>0</v>
      </c>
      <c r="D8" t="s">
        <v>51</v>
      </c>
      <c r="E8">
        <v>67.427000000000007</v>
      </c>
      <c r="F8">
        <v>19.007999999999999</v>
      </c>
      <c r="G8">
        <v>48.3</v>
      </c>
      <c r="H8">
        <v>18.91</v>
      </c>
      <c r="I8">
        <v>54.3</v>
      </c>
      <c r="J8">
        <v>95.6</v>
      </c>
      <c r="K8">
        <v>96.1</v>
      </c>
      <c r="L8">
        <v>8.75</v>
      </c>
      <c r="M8">
        <v>8.1839999999999993</v>
      </c>
      <c r="N8">
        <v>0.02</v>
      </c>
      <c r="O8">
        <v>53.8</v>
      </c>
      <c r="P8">
        <v>35</v>
      </c>
      <c r="Q8">
        <v>37.039749999999998</v>
      </c>
      <c r="R8">
        <v>-119.6352</v>
      </c>
      <c r="S8">
        <v>154.30000000000001</v>
      </c>
      <c r="T8">
        <v>2.31</v>
      </c>
      <c r="U8">
        <v>0</v>
      </c>
      <c r="V8">
        <v>750.4</v>
      </c>
      <c r="W8">
        <f t="shared" si="0"/>
        <v>508.46999999999997</v>
      </c>
      <c r="X8">
        <v>527.38</v>
      </c>
    </row>
    <row r="9" spans="1:34" x14ac:dyDescent="0.3">
      <c r="A9" s="2">
        <v>44484</v>
      </c>
      <c r="B9" s="3">
        <v>0.52688657407407413</v>
      </c>
      <c r="C9">
        <v>0</v>
      </c>
      <c r="D9" t="s">
        <v>51</v>
      </c>
      <c r="E9">
        <v>67.397000000000006</v>
      </c>
      <c r="F9">
        <v>21.864000000000001</v>
      </c>
      <c r="G9">
        <v>48.4</v>
      </c>
      <c r="H9">
        <v>21.478000000000002</v>
      </c>
      <c r="I9">
        <v>54.4</v>
      </c>
      <c r="J9">
        <v>94.9</v>
      </c>
      <c r="K9">
        <v>95.4</v>
      </c>
      <c r="L9">
        <v>8.69</v>
      </c>
      <c r="M9">
        <v>9.2949999999999999</v>
      </c>
      <c r="N9">
        <v>0.02</v>
      </c>
      <c r="O9">
        <v>53.9</v>
      </c>
      <c r="P9">
        <v>35</v>
      </c>
      <c r="Q9">
        <v>37.039740000000002</v>
      </c>
      <c r="R9">
        <v>-119.6352</v>
      </c>
      <c r="S9">
        <v>154.4</v>
      </c>
      <c r="T9">
        <v>2.2999999999999998</v>
      </c>
      <c r="U9">
        <v>0</v>
      </c>
      <c r="V9">
        <v>750.4</v>
      </c>
      <c r="W9">
        <f t="shared" si="0"/>
        <v>505.90199999999999</v>
      </c>
      <c r="X9">
        <v>527.38</v>
      </c>
    </row>
    <row r="10" spans="1:34" x14ac:dyDescent="0.3">
      <c r="A10" s="2">
        <v>44484</v>
      </c>
      <c r="B10" s="3">
        <v>0.5271527777777778</v>
      </c>
      <c r="C10">
        <v>0</v>
      </c>
      <c r="D10" t="s">
        <v>51</v>
      </c>
      <c r="E10">
        <v>67.356999999999999</v>
      </c>
      <c r="F10">
        <v>24.873000000000001</v>
      </c>
      <c r="G10">
        <v>48.3</v>
      </c>
      <c r="H10">
        <v>24.446000000000002</v>
      </c>
      <c r="I10">
        <v>54.3</v>
      </c>
      <c r="J10">
        <v>94.5</v>
      </c>
      <c r="K10">
        <v>95</v>
      </c>
      <c r="L10">
        <v>8.65</v>
      </c>
      <c r="M10">
        <v>10.58</v>
      </c>
      <c r="N10">
        <v>0.02</v>
      </c>
      <c r="O10">
        <v>53.8</v>
      </c>
      <c r="P10">
        <v>35</v>
      </c>
      <c r="Q10">
        <v>37.039700000000003</v>
      </c>
      <c r="R10">
        <v>-119.6352</v>
      </c>
      <c r="S10">
        <v>151.6</v>
      </c>
      <c r="T10">
        <v>2.29</v>
      </c>
      <c r="U10">
        <v>0</v>
      </c>
      <c r="V10">
        <v>750.4</v>
      </c>
      <c r="W10">
        <f t="shared" si="0"/>
        <v>502.93399999999997</v>
      </c>
      <c r="X10">
        <v>527.38</v>
      </c>
    </row>
    <row r="11" spans="1:34" x14ac:dyDescent="0.3">
      <c r="A11" s="2">
        <v>44484</v>
      </c>
      <c r="B11" s="3">
        <v>0.52732638888888894</v>
      </c>
      <c r="C11">
        <v>0</v>
      </c>
      <c r="D11" t="s">
        <v>51</v>
      </c>
      <c r="E11">
        <v>67.347999999999999</v>
      </c>
      <c r="F11">
        <v>25.093</v>
      </c>
      <c r="G11">
        <v>48.3</v>
      </c>
      <c r="H11">
        <v>24.731999999999999</v>
      </c>
      <c r="I11">
        <v>54.3</v>
      </c>
      <c r="J11">
        <v>94.3</v>
      </c>
      <c r="K11">
        <v>94.8</v>
      </c>
      <c r="L11">
        <v>8.64</v>
      </c>
      <c r="M11">
        <v>10.702999999999999</v>
      </c>
      <c r="N11">
        <v>0.02</v>
      </c>
      <c r="O11">
        <v>53.8</v>
      </c>
      <c r="P11">
        <v>35</v>
      </c>
      <c r="Q11">
        <v>37.03969</v>
      </c>
      <c r="R11">
        <v>-119.6352</v>
      </c>
      <c r="S11">
        <v>153.30000000000001</v>
      </c>
      <c r="T11">
        <v>2.27</v>
      </c>
      <c r="U11">
        <v>0</v>
      </c>
      <c r="V11">
        <v>750.3</v>
      </c>
      <c r="W11">
        <f t="shared" si="0"/>
        <v>502.64800000000002</v>
      </c>
      <c r="X11">
        <v>527.38</v>
      </c>
    </row>
    <row r="12" spans="1:34" x14ac:dyDescent="0.3">
      <c r="A12" s="2">
        <v>44484</v>
      </c>
      <c r="B12" s="3">
        <v>0.52740740740740744</v>
      </c>
      <c r="C12">
        <v>0</v>
      </c>
      <c r="D12" t="s">
        <v>51</v>
      </c>
      <c r="E12">
        <v>67.341999999999999</v>
      </c>
      <c r="F12">
        <v>27.984999999999999</v>
      </c>
      <c r="G12">
        <v>48.2</v>
      </c>
      <c r="H12">
        <v>28.001000000000001</v>
      </c>
      <c r="I12">
        <v>54.3</v>
      </c>
      <c r="J12">
        <v>94.2</v>
      </c>
      <c r="K12">
        <v>94.7</v>
      </c>
      <c r="L12">
        <v>8.6300000000000008</v>
      </c>
      <c r="M12">
        <v>12.118</v>
      </c>
      <c r="N12">
        <v>0.02</v>
      </c>
      <c r="O12">
        <v>53.7</v>
      </c>
      <c r="P12">
        <v>35</v>
      </c>
      <c r="Q12">
        <v>37.039679999999997</v>
      </c>
      <c r="R12">
        <v>-119.6352</v>
      </c>
      <c r="S12">
        <v>154</v>
      </c>
      <c r="T12">
        <v>2.27</v>
      </c>
      <c r="U12">
        <v>0</v>
      </c>
      <c r="V12">
        <v>750.4</v>
      </c>
      <c r="W12">
        <f t="shared" si="0"/>
        <v>499.37900000000002</v>
      </c>
      <c r="X12">
        <v>527.38</v>
      </c>
    </row>
    <row r="13" spans="1:34" x14ac:dyDescent="0.3">
      <c r="A13" s="2">
        <v>44484</v>
      </c>
      <c r="B13" s="3">
        <v>0.52787037037037032</v>
      </c>
      <c r="C13">
        <v>0</v>
      </c>
      <c r="D13" t="s">
        <v>51</v>
      </c>
      <c r="E13">
        <v>67.331000000000003</v>
      </c>
      <c r="F13">
        <v>31.003</v>
      </c>
      <c r="G13">
        <v>48.2</v>
      </c>
      <c r="H13">
        <v>30.350999999999999</v>
      </c>
      <c r="I13">
        <v>54.2</v>
      </c>
      <c r="J13">
        <v>94.1</v>
      </c>
      <c r="K13">
        <v>94.6</v>
      </c>
      <c r="L13">
        <v>8.6199999999999992</v>
      </c>
      <c r="M13">
        <v>13.135999999999999</v>
      </c>
      <c r="N13">
        <v>0.02</v>
      </c>
      <c r="O13">
        <v>53.7</v>
      </c>
      <c r="P13">
        <v>35</v>
      </c>
      <c r="Q13">
        <v>37.039619999999999</v>
      </c>
      <c r="R13">
        <v>-119.6353</v>
      </c>
      <c r="S13">
        <v>168.1</v>
      </c>
      <c r="T13">
        <v>2.2999999999999998</v>
      </c>
      <c r="U13">
        <v>0</v>
      </c>
      <c r="V13">
        <v>750.3</v>
      </c>
      <c r="W13">
        <f t="shared" si="0"/>
        <v>497.029</v>
      </c>
      <c r="X13">
        <v>527.38</v>
      </c>
    </row>
    <row r="14" spans="1:34" x14ac:dyDescent="0.3">
      <c r="A14" s="2">
        <v>44484</v>
      </c>
      <c r="B14" s="3">
        <v>0.52804398148148146</v>
      </c>
      <c r="C14">
        <v>0</v>
      </c>
      <c r="D14" t="s">
        <v>51</v>
      </c>
      <c r="E14">
        <v>67.314999999999998</v>
      </c>
      <c r="F14">
        <v>34.036999999999999</v>
      </c>
      <c r="G14">
        <v>48.1</v>
      </c>
      <c r="H14">
        <v>34.026000000000003</v>
      </c>
      <c r="I14">
        <v>54.2</v>
      </c>
      <c r="J14">
        <v>94</v>
      </c>
      <c r="K14">
        <v>94.5</v>
      </c>
      <c r="L14">
        <v>8.61</v>
      </c>
      <c r="M14">
        <v>14.726000000000001</v>
      </c>
      <c r="N14">
        <v>0.02</v>
      </c>
      <c r="O14">
        <v>53.7</v>
      </c>
      <c r="P14">
        <v>35</v>
      </c>
      <c r="Q14">
        <v>37.039619999999999</v>
      </c>
      <c r="R14">
        <v>-119.6353</v>
      </c>
      <c r="S14">
        <v>166.5</v>
      </c>
      <c r="T14">
        <v>2.29</v>
      </c>
      <c r="U14">
        <v>0</v>
      </c>
      <c r="V14">
        <v>750.4</v>
      </c>
      <c r="W14">
        <f t="shared" si="0"/>
        <v>493.35399999999998</v>
      </c>
      <c r="X14">
        <v>527.38</v>
      </c>
    </row>
    <row r="15" spans="1:34" x14ac:dyDescent="0.3">
      <c r="A15" s="2">
        <v>44484</v>
      </c>
      <c r="B15" s="3">
        <v>0.52826388888888887</v>
      </c>
      <c r="C15">
        <v>0</v>
      </c>
      <c r="D15" t="s">
        <v>51</v>
      </c>
      <c r="E15">
        <v>67.290999999999997</v>
      </c>
      <c r="F15">
        <v>37.067</v>
      </c>
      <c r="G15">
        <v>48</v>
      </c>
      <c r="H15">
        <v>37.219000000000001</v>
      </c>
      <c r="I15">
        <v>54.1</v>
      </c>
      <c r="J15">
        <v>94</v>
      </c>
      <c r="K15">
        <v>94.5</v>
      </c>
      <c r="L15">
        <v>8.6199999999999992</v>
      </c>
      <c r="M15">
        <v>16.108000000000001</v>
      </c>
      <c r="N15">
        <v>0.02</v>
      </c>
      <c r="O15">
        <v>53.6</v>
      </c>
      <c r="P15">
        <v>35</v>
      </c>
      <c r="Q15">
        <v>37.039639999999999</v>
      </c>
      <c r="R15">
        <v>-119.6353</v>
      </c>
      <c r="S15">
        <v>163.30000000000001</v>
      </c>
      <c r="T15">
        <v>2.29</v>
      </c>
      <c r="U15">
        <v>0</v>
      </c>
      <c r="V15">
        <v>750.4</v>
      </c>
      <c r="W15">
        <f t="shared" si="0"/>
        <v>490.161</v>
      </c>
      <c r="X15">
        <v>527.38</v>
      </c>
    </row>
    <row r="16" spans="1:34" x14ac:dyDescent="0.3">
      <c r="A16" s="2">
        <v>44484</v>
      </c>
      <c r="B16" s="3">
        <v>0.5284375</v>
      </c>
      <c r="C16">
        <v>0</v>
      </c>
      <c r="D16" t="s">
        <v>51</v>
      </c>
      <c r="E16">
        <v>67.275000000000006</v>
      </c>
      <c r="F16">
        <v>40.024999999999999</v>
      </c>
      <c r="G16">
        <v>48</v>
      </c>
      <c r="H16">
        <v>38.372</v>
      </c>
      <c r="I16">
        <v>54</v>
      </c>
      <c r="J16">
        <v>94.1</v>
      </c>
      <c r="K16">
        <v>94.6</v>
      </c>
      <c r="L16">
        <v>8.6300000000000008</v>
      </c>
      <c r="M16">
        <v>16.606999999999999</v>
      </c>
      <c r="N16">
        <v>0.02</v>
      </c>
      <c r="O16">
        <v>53.5</v>
      </c>
      <c r="P16">
        <v>35</v>
      </c>
      <c r="Q16">
        <v>37.039639999999999</v>
      </c>
      <c r="R16">
        <v>-119.6353</v>
      </c>
      <c r="S16">
        <v>159.69999999999999</v>
      </c>
      <c r="T16">
        <v>2.2799999999999998</v>
      </c>
      <c r="U16">
        <v>0</v>
      </c>
      <c r="V16">
        <v>750.4</v>
      </c>
      <c r="W16">
        <f t="shared" si="0"/>
        <v>489.00799999999998</v>
      </c>
      <c r="X16">
        <v>527.38</v>
      </c>
    </row>
    <row r="17" spans="1:24" x14ac:dyDescent="0.3">
      <c r="A17" s="2">
        <v>44484</v>
      </c>
      <c r="B17" s="3">
        <v>0.52864583333333337</v>
      </c>
      <c r="C17">
        <v>0</v>
      </c>
      <c r="D17" t="s">
        <v>51</v>
      </c>
      <c r="E17">
        <v>67.269000000000005</v>
      </c>
      <c r="F17">
        <v>42.731000000000002</v>
      </c>
      <c r="G17">
        <v>47.9</v>
      </c>
      <c r="H17">
        <v>42.68</v>
      </c>
      <c r="I17">
        <v>54</v>
      </c>
      <c r="J17">
        <v>94.4</v>
      </c>
      <c r="K17">
        <v>94.9</v>
      </c>
      <c r="L17">
        <v>8.65</v>
      </c>
      <c r="M17">
        <v>18.471</v>
      </c>
      <c r="N17">
        <v>0.02</v>
      </c>
      <c r="O17">
        <v>53.5</v>
      </c>
      <c r="P17">
        <v>35</v>
      </c>
      <c r="Q17">
        <v>37.039630000000002</v>
      </c>
      <c r="R17">
        <v>-119.6352</v>
      </c>
      <c r="S17">
        <v>158.4</v>
      </c>
      <c r="T17">
        <v>2.2799999999999998</v>
      </c>
      <c r="U17">
        <v>0</v>
      </c>
      <c r="V17">
        <v>750.4</v>
      </c>
      <c r="W17">
        <f t="shared" si="0"/>
        <v>484.7</v>
      </c>
      <c r="X17">
        <v>527.38</v>
      </c>
    </row>
    <row r="18" spans="1:24" x14ac:dyDescent="0.3">
      <c r="A18" s="2">
        <v>44484</v>
      </c>
      <c r="B18" s="3">
        <v>0.52877314814814813</v>
      </c>
      <c r="C18">
        <v>0</v>
      </c>
      <c r="D18" t="s">
        <v>51</v>
      </c>
      <c r="E18">
        <v>67.266000000000005</v>
      </c>
      <c r="F18">
        <v>45.853000000000002</v>
      </c>
      <c r="G18">
        <v>47.9</v>
      </c>
      <c r="H18">
        <v>45.843000000000004</v>
      </c>
      <c r="I18">
        <v>53.9</v>
      </c>
      <c r="J18">
        <v>94.3</v>
      </c>
      <c r="K18">
        <v>94.9</v>
      </c>
      <c r="L18">
        <v>8.65</v>
      </c>
      <c r="M18">
        <v>19.84</v>
      </c>
      <c r="N18">
        <v>0.02</v>
      </c>
      <c r="O18">
        <v>53.4</v>
      </c>
      <c r="P18">
        <v>35</v>
      </c>
      <c r="Q18">
        <v>37.039650000000002</v>
      </c>
      <c r="R18">
        <v>-119.6352</v>
      </c>
      <c r="S18">
        <v>157.6</v>
      </c>
      <c r="T18">
        <v>2.29</v>
      </c>
      <c r="U18">
        <v>0</v>
      </c>
      <c r="V18">
        <v>750.3</v>
      </c>
      <c r="W18">
        <f t="shared" si="0"/>
        <v>481.53699999999998</v>
      </c>
      <c r="X18">
        <v>527.38</v>
      </c>
    </row>
    <row r="19" spans="1:24" x14ac:dyDescent="0.3">
      <c r="A19" s="2">
        <v>44484</v>
      </c>
      <c r="B19" s="3">
        <v>0.52922453703703709</v>
      </c>
      <c r="C19">
        <v>0</v>
      </c>
      <c r="D19" t="s">
        <v>51</v>
      </c>
      <c r="E19">
        <v>67.241</v>
      </c>
      <c r="F19">
        <v>49.14</v>
      </c>
      <c r="G19">
        <v>47.8</v>
      </c>
      <c r="H19">
        <v>47.84</v>
      </c>
      <c r="I19">
        <v>53.9</v>
      </c>
      <c r="J19">
        <v>94.5</v>
      </c>
      <c r="K19">
        <v>95</v>
      </c>
      <c r="L19">
        <v>8.66</v>
      </c>
      <c r="M19">
        <v>20.704999999999998</v>
      </c>
      <c r="N19">
        <v>0.02</v>
      </c>
      <c r="O19">
        <v>53.3</v>
      </c>
      <c r="P19">
        <v>35</v>
      </c>
      <c r="Q19">
        <v>37.039619999999999</v>
      </c>
      <c r="R19">
        <v>-119.6352</v>
      </c>
      <c r="S19">
        <v>156.80000000000001</v>
      </c>
      <c r="T19">
        <v>2.29</v>
      </c>
      <c r="U19">
        <v>0</v>
      </c>
      <c r="V19">
        <v>750.3</v>
      </c>
      <c r="W19">
        <f t="shared" si="0"/>
        <v>479.53999999999996</v>
      </c>
      <c r="X19">
        <v>527.38</v>
      </c>
    </row>
    <row r="20" spans="1:24" x14ac:dyDescent="0.3">
      <c r="A20" s="2">
        <v>44484</v>
      </c>
      <c r="B20" s="3">
        <v>0.52952546296296299</v>
      </c>
      <c r="C20">
        <v>0</v>
      </c>
      <c r="D20" t="s">
        <v>51</v>
      </c>
      <c r="E20">
        <v>67.222999999999999</v>
      </c>
      <c r="F20">
        <v>51.783000000000001</v>
      </c>
      <c r="G20">
        <v>47.9</v>
      </c>
      <c r="H20">
        <v>51.71</v>
      </c>
      <c r="I20">
        <v>53.9</v>
      </c>
      <c r="J20">
        <v>94.3</v>
      </c>
      <c r="K20">
        <v>94.8</v>
      </c>
      <c r="L20">
        <v>8.64</v>
      </c>
      <c r="M20">
        <v>22.38</v>
      </c>
      <c r="N20">
        <v>0.02</v>
      </c>
      <c r="O20">
        <v>53.4</v>
      </c>
      <c r="P20">
        <v>35</v>
      </c>
      <c r="Q20">
        <v>37.0396</v>
      </c>
      <c r="R20">
        <v>-119.6352</v>
      </c>
      <c r="S20">
        <v>154.9</v>
      </c>
      <c r="T20">
        <v>2.29</v>
      </c>
      <c r="U20">
        <v>0</v>
      </c>
      <c r="V20">
        <v>750.3</v>
      </c>
      <c r="W20">
        <f t="shared" si="0"/>
        <v>475.67</v>
      </c>
      <c r="X20">
        <v>527.38</v>
      </c>
    </row>
    <row r="21" spans="1:24" x14ac:dyDescent="0.3">
      <c r="A21" s="2">
        <v>44484</v>
      </c>
      <c r="B21" s="3">
        <v>0.53013888888888883</v>
      </c>
      <c r="C21">
        <v>0</v>
      </c>
      <c r="D21" t="s">
        <v>51</v>
      </c>
      <c r="E21">
        <v>67.206999999999994</v>
      </c>
      <c r="F21">
        <v>55.124000000000002</v>
      </c>
      <c r="G21">
        <v>47.9</v>
      </c>
      <c r="H21">
        <v>54.423999999999999</v>
      </c>
      <c r="I21">
        <v>53.9</v>
      </c>
      <c r="J21">
        <v>93.9</v>
      </c>
      <c r="K21">
        <v>94.4</v>
      </c>
      <c r="L21">
        <v>8.61</v>
      </c>
      <c r="M21">
        <v>23.555</v>
      </c>
      <c r="N21">
        <v>0.02</v>
      </c>
      <c r="O21">
        <v>53.4</v>
      </c>
      <c r="P21">
        <v>35</v>
      </c>
      <c r="Q21">
        <v>37.039580000000001</v>
      </c>
      <c r="R21">
        <v>-119.63509999999999</v>
      </c>
      <c r="S21">
        <v>155</v>
      </c>
      <c r="T21">
        <v>2.2799999999999998</v>
      </c>
      <c r="U21">
        <v>0</v>
      </c>
      <c r="V21">
        <v>750.4</v>
      </c>
      <c r="W21">
        <f t="shared" si="0"/>
        <v>472.95600000000002</v>
      </c>
      <c r="X21">
        <v>527.38</v>
      </c>
    </row>
    <row r="22" spans="1:24" x14ac:dyDescent="0.3">
      <c r="A22" s="2">
        <v>44484</v>
      </c>
      <c r="B22" s="3">
        <v>0.53041666666666665</v>
      </c>
      <c r="C22">
        <v>0</v>
      </c>
      <c r="D22" t="s">
        <v>51</v>
      </c>
      <c r="E22">
        <v>67.174999999999997</v>
      </c>
      <c r="F22">
        <v>64.950999999999993</v>
      </c>
      <c r="G22">
        <v>48.2</v>
      </c>
      <c r="H22">
        <v>64.477000000000004</v>
      </c>
      <c r="I22">
        <v>54.3</v>
      </c>
      <c r="J22">
        <v>93</v>
      </c>
      <c r="K22">
        <v>93.5</v>
      </c>
      <c r="L22">
        <v>8.5399999999999991</v>
      </c>
      <c r="M22">
        <v>27.905999999999999</v>
      </c>
      <c r="N22">
        <v>0.02</v>
      </c>
      <c r="O22">
        <v>53.8</v>
      </c>
      <c r="P22">
        <v>35</v>
      </c>
      <c r="Q22">
        <v>37.039540000000002</v>
      </c>
      <c r="R22">
        <v>-119.63509999999999</v>
      </c>
      <c r="S22">
        <v>153.9</v>
      </c>
      <c r="T22">
        <v>2.25</v>
      </c>
      <c r="U22">
        <v>0</v>
      </c>
      <c r="V22">
        <v>750.3</v>
      </c>
      <c r="W22">
        <f t="shared" si="0"/>
        <v>462.90300000000002</v>
      </c>
      <c r="X22">
        <v>527.38</v>
      </c>
    </row>
    <row r="23" spans="1:24" x14ac:dyDescent="0.3">
      <c r="A23" s="2">
        <v>44484</v>
      </c>
      <c r="B23" s="3">
        <v>0.53054398148148152</v>
      </c>
      <c r="C23">
        <v>0</v>
      </c>
      <c r="D23" t="s">
        <v>51</v>
      </c>
      <c r="E23">
        <v>67.052999999999997</v>
      </c>
      <c r="F23">
        <v>75.006</v>
      </c>
      <c r="G23">
        <v>48.9</v>
      </c>
      <c r="H23">
        <v>74.805999999999997</v>
      </c>
      <c r="I23">
        <v>55.2</v>
      </c>
      <c r="J23">
        <v>91.6</v>
      </c>
      <c r="K23">
        <v>92.1</v>
      </c>
      <c r="L23">
        <v>8.41</v>
      </c>
      <c r="M23">
        <v>32.377000000000002</v>
      </c>
      <c r="N23">
        <v>0.02</v>
      </c>
      <c r="O23">
        <v>54.7</v>
      </c>
      <c r="P23">
        <v>36</v>
      </c>
      <c r="Q23">
        <v>37.039549999999998</v>
      </c>
      <c r="R23">
        <v>-119.63509999999999</v>
      </c>
      <c r="S23">
        <v>154.19999999999999</v>
      </c>
      <c r="T23">
        <v>2.2400000000000002</v>
      </c>
      <c r="U23">
        <v>0</v>
      </c>
      <c r="V23">
        <v>750.4</v>
      </c>
      <c r="W23">
        <f t="shared" si="0"/>
        <v>452.57400000000001</v>
      </c>
      <c r="X23">
        <v>527.38</v>
      </c>
    </row>
    <row r="24" spans="1:24" x14ac:dyDescent="0.3">
      <c r="A24" s="2">
        <v>44484</v>
      </c>
      <c r="B24" s="3">
        <v>0.53087962962962965</v>
      </c>
      <c r="C24">
        <v>0</v>
      </c>
      <c r="D24" t="s">
        <v>51</v>
      </c>
      <c r="E24">
        <v>66.007999999999996</v>
      </c>
      <c r="F24">
        <v>84.933000000000007</v>
      </c>
      <c r="G24">
        <v>49.5</v>
      </c>
      <c r="H24">
        <v>83.46</v>
      </c>
      <c r="I24">
        <v>56.6</v>
      </c>
      <c r="J24">
        <v>83.9</v>
      </c>
      <c r="K24">
        <v>84.4</v>
      </c>
      <c r="L24">
        <v>7.8</v>
      </c>
      <c r="M24">
        <v>36.127000000000002</v>
      </c>
      <c r="N24">
        <v>0.03</v>
      </c>
      <c r="O24">
        <v>56</v>
      </c>
      <c r="P24">
        <v>36</v>
      </c>
      <c r="Q24">
        <v>37.039520000000003</v>
      </c>
      <c r="R24">
        <v>-119.63509999999999</v>
      </c>
      <c r="S24">
        <v>153.4</v>
      </c>
      <c r="T24">
        <v>2.2599999999999998</v>
      </c>
      <c r="U24">
        <v>0</v>
      </c>
      <c r="V24">
        <v>750.4</v>
      </c>
      <c r="W24">
        <f t="shared" si="0"/>
        <v>443.92</v>
      </c>
      <c r="X24">
        <v>527.38</v>
      </c>
    </row>
    <row r="25" spans="1:24" x14ac:dyDescent="0.3">
      <c r="A25" s="2">
        <v>44484</v>
      </c>
      <c r="B25" s="3">
        <v>0.5332986111111111</v>
      </c>
      <c r="C25">
        <v>0</v>
      </c>
      <c r="D25" t="s">
        <v>51</v>
      </c>
      <c r="E25">
        <v>64.91</v>
      </c>
      <c r="F25">
        <v>95.135000000000005</v>
      </c>
      <c r="G25">
        <v>47.1</v>
      </c>
      <c r="H25">
        <v>95.475999999999999</v>
      </c>
      <c r="I25">
        <v>54.7</v>
      </c>
      <c r="J25">
        <v>82.3</v>
      </c>
      <c r="K25">
        <v>82.7</v>
      </c>
      <c r="L25">
        <v>7.75</v>
      </c>
      <c r="M25">
        <v>41.332999999999998</v>
      </c>
      <c r="N25">
        <v>0.02</v>
      </c>
      <c r="O25">
        <v>54</v>
      </c>
      <c r="P25">
        <v>35</v>
      </c>
      <c r="Q25">
        <v>37.039709999999999</v>
      </c>
      <c r="R25">
        <v>-119.6349</v>
      </c>
      <c r="S25">
        <v>158.80000000000001</v>
      </c>
      <c r="T25">
        <v>2.29</v>
      </c>
      <c r="U25">
        <v>0</v>
      </c>
      <c r="V25">
        <v>750.3</v>
      </c>
      <c r="W25">
        <f t="shared" si="0"/>
        <v>431.904</v>
      </c>
      <c r="X25">
        <v>527.38</v>
      </c>
    </row>
    <row r="26" spans="1:24" x14ac:dyDescent="0.3">
      <c r="A26" s="2">
        <v>44484</v>
      </c>
      <c r="B26" s="3">
        <v>0.53357638888888892</v>
      </c>
      <c r="C26">
        <v>0</v>
      </c>
      <c r="D26" t="s">
        <v>51</v>
      </c>
      <c r="E26">
        <v>64.543000000000006</v>
      </c>
      <c r="F26">
        <v>105.169</v>
      </c>
      <c r="G26">
        <v>46.5</v>
      </c>
      <c r="H26">
        <v>105.015</v>
      </c>
      <c r="I26">
        <v>54.2</v>
      </c>
      <c r="J26">
        <v>74.5</v>
      </c>
      <c r="K26">
        <v>74.900000000000006</v>
      </c>
      <c r="L26">
        <v>7.04</v>
      </c>
      <c r="M26">
        <v>45.465000000000003</v>
      </c>
      <c r="N26">
        <v>0.02</v>
      </c>
      <c r="O26">
        <v>53.6</v>
      </c>
      <c r="P26">
        <v>35</v>
      </c>
      <c r="Q26">
        <v>37.039679999999997</v>
      </c>
      <c r="R26">
        <v>-119.6349</v>
      </c>
      <c r="S26">
        <v>157.5</v>
      </c>
      <c r="T26">
        <v>2.2599999999999998</v>
      </c>
      <c r="U26">
        <v>0</v>
      </c>
      <c r="V26">
        <v>750.2</v>
      </c>
      <c r="W26">
        <f t="shared" si="0"/>
        <v>422.36500000000001</v>
      </c>
      <c r="X26">
        <v>527.38</v>
      </c>
    </row>
    <row r="27" spans="1:24" x14ac:dyDescent="0.3">
      <c r="A27" s="2">
        <v>44484</v>
      </c>
      <c r="B27" s="3">
        <v>0.53372685185185187</v>
      </c>
      <c r="C27">
        <v>0</v>
      </c>
      <c r="D27" t="s">
        <v>51</v>
      </c>
      <c r="E27">
        <v>61.305</v>
      </c>
      <c r="F27">
        <v>115.495</v>
      </c>
      <c r="G27">
        <v>42.6</v>
      </c>
      <c r="H27">
        <v>113.629</v>
      </c>
      <c r="I27">
        <v>51.8</v>
      </c>
      <c r="J27">
        <v>46.5</v>
      </c>
      <c r="K27">
        <v>46.8</v>
      </c>
      <c r="L27">
        <v>4.5599999999999996</v>
      </c>
      <c r="M27">
        <v>49.21</v>
      </c>
      <c r="N27">
        <v>0.02</v>
      </c>
      <c r="O27">
        <v>51.1</v>
      </c>
      <c r="P27">
        <v>33</v>
      </c>
      <c r="Q27">
        <v>37.039659999999998</v>
      </c>
      <c r="R27">
        <v>-119.6349</v>
      </c>
      <c r="S27">
        <v>156.6</v>
      </c>
      <c r="T27">
        <v>2.27</v>
      </c>
      <c r="U27">
        <v>0</v>
      </c>
      <c r="V27">
        <v>750.2</v>
      </c>
      <c r="W27">
        <f t="shared" si="0"/>
        <v>413.75099999999998</v>
      </c>
      <c r="X27">
        <v>527.38</v>
      </c>
    </row>
    <row r="28" spans="1:24" x14ac:dyDescent="0.3">
      <c r="A28" s="2">
        <v>44484</v>
      </c>
      <c r="B28" s="3">
        <v>0.53394675925925927</v>
      </c>
      <c r="C28">
        <v>0</v>
      </c>
      <c r="D28" t="s">
        <v>51</v>
      </c>
      <c r="E28">
        <v>58.616</v>
      </c>
      <c r="F28">
        <v>124.563</v>
      </c>
      <c r="G28">
        <v>47.3</v>
      </c>
      <c r="H28">
        <v>124.515</v>
      </c>
      <c r="I28">
        <v>59.7</v>
      </c>
      <c r="J28">
        <v>22.8</v>
      </c>
      <c r="K28">
        <v>22.9</v>
      </c>
      <c r="L28">
        <v>2.31</v>
      </c>
      <c r="M28">
        <v>53.938000000000002</v>
      </c>
      <c r="N28">
        <v>0.03</v>
      </c>
      <c r="O28">
        <v>58.8</v>
      </c>
      <c r="P28">
        <v>38</v>
      </c>
      <c r="Q28">
        <v>37.039659999999998</v>
      </c>
      <c r="R28">
        <v>-119.6349</v>
      </c>
      <c r="S28">
        <v>155.5</v>
      </c>
      <c r="T28">
        <v>2.23</v>
      </c>
      <c r="U28">
        <v>0</v>
      </c>
      <c r="V28">
        <v>750.2</v>
      </c>
      <c r="W28">
        <f t="shared" si="0"/>
        <v>402.86500000000001</v>
      </c>
      <c r="X28">
        <v>527.38</v>
      </c>
    </row>
    <row r="29" spans="1:24" x14ac:dyDescent="0.3">
      <c r="A29" s="2">
        <v>44484</v>
      </c>
      <c r="B29" s="3">
        <v>0.53430555555555559</v>
      </c>
      <c r="C29">
        <v>0</v>
      </c>
      <c r="D29" t="s">
        <v>51</v>
      </c>
      <c r="E29">
        <v>57.786000000000001</v>
      </c>
      <c r="F29">
        <v>130.422</v>
      </c>
      <c r="G29">
        <v>49.9</v>
      </c>
      <c r="H29">
        <v>130.40700000000001</v>
      </c>
      <c r="I29">
        <v>63.7</v>
      </c>
      <c r="J29">
        <v>9.3000000000000007</v>
      </c>
      <c r="K29">
        <v>9.4</v>
      </c>
      <c r="L29">
        <v>0.95</v>
      </c>
      <c r="M29">
        <v>56.494999999999997</v>
      </c>
      <c r="N29">
        <v>0.03</v>
      </c>
      <c r="O29">
        <v>62.7</v>
      </c>
      <c r="P29">
        <v>41</v>
      </c>
      <c r="Q29">
        <v>37.039610000000003</v>
      </c>
      <c r="R29">
        <v>-119.6349</v>
      </c>
      <c r="S29">
        <v>153.5</v>
      </c>
      <c r="T29">
        <v>2.25</v>
      </c>
      <c r="U29">
        <v>0</v>
      </c>
      <c r="V29">
        <v>750.3</v>
      </c>
      <c r="W29">
        <f t="shared" si="0"/>
        <v>396.97299999999996</v>
      </c>
      <c r="X29">
        <v>527.38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710F-D469-4643-8D11-7DDEBAAF93A2}">
  <sheetPr codeName="Sheet129"/>
  <dimension ref="A1:AK34"/>
  <sheetViews>
    <sheetView topLeftCell="J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7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44518</v>
      </c>
      <c r="B2" s="3">
        <v>0.51222222222222225</v>
      </c>
      <c r="C2">
        <v>0</v>
      </c>
      <c r="D2" t="s">
        <v>51</v>
      </c>
      <c r="E2">
        <v>64.751999999999995</v>
      </c>
      <c r="F2">
        <v>1.018</v>
      </c>
      <c r="G2">
        <v>43.5</v>
      </c>
      <c r="H2">
        <v>0.40899999999999997</v>
      </c>
      <c r="I2">
        <v>50.6</v>
      </c>
      <c r="J2">
        <v>96.6</v>
      </c>
      <c r="K2">
        <v>97.3</v>
      </c>
      <c r="L2">
        <v>9.11</v>
      </c>
      <c r="M2">
        <v>0.17699999999999999</v>
      </c>
      <c r="N2">
        <v>0.02</v>
      </c>
      <c r="O2">
        <v>50</v>
      </c>
      <c r="P2">
        <v>33</v>
      </c>
      <c r="Q2">
        <v>0.32</v>
      </c>
      <c r="R2">
        <v>0</v>
      </c>
      <c r="S2">
        <v>7.14</v>
      </c>
      <c r="T2">
        <v>-23.3</v>
      </c>
      <c r="U2">
        <v>37.040939999999999</v>
      </c>
      <c r="V2">
        <v>-119.636</v>
      </c>
      <c r="W2">
        <v>155.9</v>
      </c>
      <c r="X2">
        <v>2.16</v>
      </c>
      <c r="Y2">
        <v>0</v>
      </c>
      <c r="Z2">
        <v>529.36</v>
      </c>
      <c r="AA2">
        <f>Z2-H2</f>
        <v>528.95100000000002</v>
      </c>
      <c r="AB2">
        <v>312.58800000000002</v>
      </c>
    </row>
    <row r="3" spans="1:37" x14ac:dyDescent="0.3">
      <c r="A3" s="2">
        <v>44518</v>
      </c>
      <c r="B3" s="3">
        <v>0.51240740740740742</v>
      </c>
      <c r="C3">
        <v>0</v>
      </c>
      <c r="D3" t="s">
        <v>51</v>
      </c>
      <c r="E3">
        <v>64.430000000000007</v>
      </c>
      <c r="F3">
        <v>3.14</v>
      </c>
      <c r="G3">
        <v>43.4</v>
      </c>
      <c r="H3">
        <v>3.2970000000000002</v>
      </c>
      <c r="I3">
        <v>50.6</v>
      </c>
      <c r="J3">
        <v>95.9</v>
      </c>
      <c r="K3">
        <v>96.7</v>
      </c>
      <c r="L3">
        <v>9.08</v>
      </c>
      <c r="M3">
        <v>1.427</v>
      </c>
      <c r="N3">
        <v>0.02</v>
      </c>
      <c r="O3">
        <v>50.1</v>
      </c>
      <c r="P3">
        <v>33</v>
      </c>
      <c r="Q3">
        <v>0.35</v>
      </c>
      <c r="R3">
        <v>0</v>
      </c>
      <c r="S3">
        <v>7.15</v>
      </c>
      <c r="T3">
        <v>-23.7</v>
      </c>
      <c r="U3">
        <v>37.04092</v>
      </c>
      <c r="V3">
        <v>-119.636</v>
      </c>
      <c r="W3">
        <v>156.4</v>
      </c>
      <c r="X3">
        <v>2.15</v>
      </c>
      <c r="Y3">
        <v>0</v>
      </c>
      <c r="Z3">
        <v>529.36</v>
      </c>
      <c r="AA3">
        <f t="shared" ref="AA3:AA34" si="0">Z3-H3</f>
        <v>526.06299999999999</v>
      </c>
    </row>
    <row r="4" spans="1:37" x14ac:dyDescent="0.3">
      <c r="A4" s="2">
        <v>44518</v>
      </c>
      <c r="B4" s="3">
        <v>0.51255787037037037</v>
      </c>
      <c r="C4">
        <v>0</v>
      </c>
      <c r="D4" t="s">
        <v>51</v>
      </c>
      <c r="E4">
        <v>64.335999999999999</v>
      </c>
      <c r="F4">
        <v>5.9649999999999999</v>
      </c>
      <c r="G4">
        <v>43.3</v>
      </c>
      <c r="H4">
        <v>5.9329999999999998</v>
      </c>
      <c r="I4">
        <v>50.6</v>
      </c>
      <c r="J4">
        <v>95.8</v>
      </c>
      <c r="K4">
        <v>96.5</v>
      </c>
      <c r="L4">
        <v>9.07</v>
      </c>
      <c r="M4">
        <v>2.569</v>
      </c>
      <c r="N4">
        <v>0.02</v>
      </c>
      <c r="O4">
        <v>50</v>
      </c>
      <c r="P4">
        <v>32</v>
      </c>
      <c r="Q4">
        <v>0.36</v>
      </c>
      <c r="R4">
        <v>0</v>
      </c>
      <c r="S4">
        <v>7.15</v>
      </c>
      <c r="T4">
        <v>-24</v>
      </c>
      <c r="U4">
        <v>37.040909999999997</v>
      </c>
      <c r="V4">
        <v>-119.636</v>
      </c>
      <c r="W4">
        <v>156</v>
      </c>
      <c r="X4">
        <v>2.16</v>
      </c>
      <c r="Y4">
        <v>0</v>
      </c>
      <c r="Z4">
        <v>529.36</v>
      </c>
      <c r="AA4">
        <f t="shared" si="0"/>
        <v>523.42700000000002</v>
      </c>
    </row>
    <row r="5" spans="1:37" x14ac:dyDescent="0.3">
      <c r="A5" s="2">
        <v>44518</v>
      </c>
      <c r="B5" s="3">
        <v>0.51278935185185182</v>
      </c>
      <c r="C5">
        <v>0</v>
      </c>
      <c r="D5" t="s">
        <v>51</v>
      </c>
      <c r="E5">
        <v>64.234999999999999</v>
      </c>
      <c r="F5">
        <v>8.9629999999999992</v>
      </c>
      <c r="G5">
        <v>43.2</v>
      </c>
      <c r="H5">
        <v>7.6689999999999996</v>
      </c>
      <c r="I5">
        <v>50.6</v>
      </c>
      <c r="J5">
        <v>95.7</v>
      </c>
      <c r="K5">
        <v>96.4</v>
      </c>
      <c r="L5">
        <v>9.07</v>
      </c>
      <c r="M5">
        <v>3.32</v>
      </c>
      <c r="N5">
        <v>0.02</v>
      </c>
      <c r="O5">
        <v>50</v>
      </c>
      <c r="P5">
        <v>32</v>
      </c>
      <c r="Q5">
        <v>0.36</v>
      </c>
      <c r="R5">
        <v>0</v>
      </c>
      <c r="S5">
        <v>7.16</v>
      </c>
      <c r="T5">
        <v>-24.2</v>
      </c>
      <c r="U5">
        <v>37.040889999999997</v>
      </c>
      <c r="V5">
        <v>-119.636</v>
      </c>
      <c r="W5">
        <v>155.9</v>
      </c>
      <c r="X5">
        <v>2.15</v>
      </c>
      <c r="Y5">
        <v>0</v>
      </c>
      <c r="Z5">
        <v>529.36</v>
      </c>
      <c r="AA5">
        <f t="shared" si="0"/>
        <v>521.69100000000003</v>
      </c>
    </row>
    <row r="6" spans="1:37" x14ac:dyDescent="0.3">
      <c r="A6" s="2">
        <v>44518</v>
      </c>
      <c r="B6" s="3">
        <v>0.5131134259259259</v>
      </c>
      <c r="C6">
        <v>0</v>
      </c>
      <c r="D6" t="s">
        <v>51</v>
      </c>
      <c r="E6">
        <v>64.191000000000003</v>
      </c>
      <c r="F6">
        <v>11.914999999999999</v>
      </c>
      <c r="G6">
        <v>43.2</v>
      </c>
      <c r="H6">
        <v>11.795</v>
      </c>
      <c r="I6">
        <v>50.6</v>
      </c>
      <c r="J6">
        <v>94.9</v>
      </c>
      <c r="K6">
        <v>95.6</v>
      </c>
      <c r="L6">
        <v>9.01</v>
      </c>
      <c r="M6">
        <v>5.1070000000000002</v>
      </c>
      <c r="N6">
        <v>0.02</v>
      </c>
      <c r="O6">
        <v>50</v>
      </c>
      <c r="P6">
        <v>32</v>
      </c>
      <c r="Q6">
        <v>0.42</v>
      </c>
      <c r="R6">
        <v>0</v>
      </c>
      <c r="S6">
        <v>7.17</v>
      </c>
      <c r="T6">
        <v>-24.8</v>
      </c>
      <c r="U6">
        <v>37.040860000000002</v>
      </c>
      <c r="V6">
        <v>-119.63590000000001</v>
      </c>
      <c r="W6">
        <v>156.5</v>
      </c>
      <c r="X6">
        <v>2.15</v>
      </c>
      <c r="Y6">
        <v>0</v>
      </c>
      <c r="Z6">
        <v>529.36</v>
      </c>
      <c r="AA6">
        <f t="shared" si="0"/>
        <v>517.56500000000005</v>
      </c>
    </row>
    <row r="7" spans="1:37" x14ac:dyDescent="0.3">
      <c r="A7" s="2">
        <v>44518</v>
      </c>
      <c r="B7" s="3">
        <v>0.51359953703703709</v>
      </c>
      <c r="C7">
        <v>0</v>
      </c>
      <c r="D7" t="s">
        <v>51</v>
      </c>
      <c r="E7">
        <v>64.171000000000006</v>
      </c>
      <c r="F7">
        <v>14.901999999999999</v>
      </c>
      <c r="G7">
        <v>43.2</v>
      </c>
      <c r="H7">
        <v>14.858000000000001</v>
      </c>
      <c r="I7">
        <v>50.6</v>
      </c>
      <c r="J7">
        <v>94.4</v>
      </c>
      <c r="K7">
        <v>95.1</v>
      </c>
      <c r="L7">
        <v>8.9600000000000009</v>
      </c>
      <c r="M7">
        <v>6.4320000000000004</v>
      </c>
      <c r="N7">
        <v>0.02</v>
      </c>
      <c r="O7">
        <v>50</v>
      </c>
      <c r="P7">
        <v>33</v>
      </c>
      <c r="Q7">
        <v>0.36</v>
      </c>
      <c r="R7">
        <v>0</v>
      </c>
      <c r="S7">
        <v>7.19</v>
      </c>
      <c r="T7">
        <v>-26.2</v>
      </c>
      <c r="U7">
        <v>37.040819999999997</v>
      </c>
      <c r="V7">
        <v>-119.63590000000001</v>
      </c>
      <c r="W7">
        <v>156.4</v>
      </c>
      <c r="X7">
        <v>2.11</v>
      </c>
      <c r="Y7">
        <v>0</v>
      </c>
      <c r="Z7">
        <v>529.36</v>
      </c>
      <c r="AA7">
        <f t="shared" si="0"/>
        <v>514.50200000000007</v>
      </c>
    </row>
    <row r="8" spans="1:37" x14ac:dyDescent="0.3">
      <c r="A8" s="2">
        <v>44518</v>
      </c>
      <c r="B8" s="3">
        <v>0.51377314814814812</v>
      </c>
      <c r="C8">
        <v>0</v>
      </c>
      <c r="D8" t="s">
        <v>51</v>
      </c>
      <c r="E8">
        <v>64.153000000000006</v>
      </c>
      <c r="F8">
        <v>17.09</v>
      </c>
      <c r="G8">
        <v>43.2</v>
      </c>
      <c r="H8">
        <v>17.212</v>
      </c>
      <c r="I8">
        <v>50.6</v>
      </c>
      <c r="J8">
        <v>94.3</v>
      </c>
      <c r="K8">
        <v>95</v>
      </c>
      <c r="L8">
        <v>8.9499999999999993</v>
      </c>
      <c r="M8">
        <v>7.452</v>
      </c>
      <c r="N8">
        <v>0.02</v>
      </c>
      <c r="O8">
        <v>50</v>
      </c>
      <c r="P8">
        <v>33</v>
      </c>
      <c r="Q8">
        <v>0.35</v>
      </c>
      <c r="R8">
        <v>0</v>
      </c>
      <c r="S8">
        <v>7.19</v>
      </c>
      <c r="T8">
        <v>-26</v>
      </c>
      <c r="U8">
        <v>37.04081</v>
      </c>
      <c r="V8">
        <v>-119.63590000000001</v>
      </c>
      <c r="W8">
        <v>156.4</v>
      </c>
      <c r="X8">
        <v>2.14</v>
      </c>
      <c r="Y8">
        <v>0</v>
      </c>
      <c r="Z8">
        <v>529.36</v>
      </c>
      <c r="AA8">
        <f t="shared" si="0"/>
        <v>512.14800000000002</v>
      </c>
    </row>
    <row r="9" spans="1:37" x14ac:dyDescent="0.3">
      <c r="A9" s="2">
        <v>44518</v>
      </c>
      <c r="B9" s="3">
        <v>0.51395833333333341</v>
      </c>
      <c r="C9">
        <v>0</v>
      </c>
      <c r="D9" t="s">
        <v>51</v>
      </c>
      <c r="E9">
        <v>64.150999999999996</v>
      </c>
      <c r="F9">
        <v>19.120999999999999</v>
      </c>
      <c r="G9">
        <v>43.2</v>
      </c>
      <c r="H9">
        <v>18.13</v>
      </c>
      <c r="I9">
        <v>50.6</v>
      </c>
      <c r="J9">
        <v>94.2</v>
      </c>
      <c r="K9">
        <v>94.9</v>
      </c>
      <c r="L9">
        <v>8.94</v>
      </c>
      <c r="M9">
        <v>7.8490000000000002</v>
      </c>
      <c r="N9">
        <v>0.02</v>
      </c>
      <c r="O9">
        <v>50</v>
      </c>
      <c r="P9">
        <v>33</v>
      </c>
      <c r="Q9">
        <v>0.39</v>
      </c>
      <c r="R9">
        <v>0</v>
      </c>
      <c r="S9">
        <v>7.19</v>
      </c>
      <c r="T9">
        <v>-26</v>
      </c>
      <c r="U9">
        <v>37.040799999999997</v>
      </c>
      <c r="V9">
        <v>-119.63590000000001</v>
      </c>
      <c r="W9">
        <v>155.80000000000001</v>
      </c>
      <c r="X9">
        <v>2.13</v>
      </c>
      <c r="Y9">
        <v>0</v>
      </c>
      <c r="Z9">
        <v>529.36</v>
      </c>
      <c r="AA9">
        <f t="shared" si="0"/>
        <v>511.23</v>
      </c>
    </row>
    <row r="10" spans="1:37" x14ac:dyDescent="0.3">
      <c r="A10" s="2">
        <v>44518</v>
      </c>
      <c r="B10" s="3">
        <v>0.5142592592592593</v>
      </c>
      <c r="C10">
        <v>0</v>
      </c>
      <c r="D10" t="s">
        <v>51</v>
      </c>
      <c r="E10">
        <v>64.147000000000006</v>
      </c>
      <c r="F10">
        <v>20.952999999999999</v>
      </c>
      <c r="G10">
        <v>43.2</v>
      </c>
      <c r="H10">
        <v>20.068000000000001</v>
      </c>
      <c r="I10">
        <v>50.6</v>
      </c>
      <c r="J10">
        <v>94</v>
      </c>
      <c r="K10">
        <v>94.7</v>
      </c>
      <c r="L10">
        <v>8.93</v>
      </c>
      <c r="M10">
        <v>8.6880000000000006</v>
      </c>
      <c r="N10">
        <v>0.02</v>
      </c>
      <c r="O10">
        <v>50</v>
      </c>
      <c r="P10">
        <v>33</v>
      </c>
      <c r="Q10">
        <v>0.36</v>
      </c>
      <c r="R10">
        <v>0</v>
      </c>
      <c r="S10">
        <v>7.21</v>
      </c>
      <c r="T10">
        <v>-27.2</v>
      </c>
      <c r="U10">
        <v>37.040770000000002</v>
      </c>
      <c r="V10">
        <v>-119.63590000000001</v>
      </c>
      <c r="W10">
        <v>155.1</v>
      </c>
      <c r="X10">
        <v>2.14</v>
      </c>
      <c r="Y10">
        <v>0</v>
      </c>
      <c r="Z10">
        <v>529.36</v>
      </c>
      <c r="AA10">
        <f t="shared" si="0"/>
        <v>509.29200000000003</v>
      </c>
    </row>
    <row r="11" spans="1:37" x14ac:dyDescent="0.3">
      <c r="A11" s="2">
        <v>44518</v>
      </c>
      <c r="B11" s="3">
        <v>0.51449074074074075</v>
      </c>
      <c r="C11">
        <v>0</v>
      </c>
      <c r="D11" t="s">
        <v>51</v>
      </c>
      <c r="E11">
        <v>64.138000000000005</v>
      </c>
      <c r="F11">
        <v>23.928999999999998</v>
      </c>
      <c r="G11">
        <v>43.2</v>
      </c>
      <c r="H11">
        <v>23.866</v>
      </c>
      <c r="I11">
        <v>50.6</v>
      </c>
      <c r="J11">
        <v>93.9</v>
      </c>
      <c r="K11">
        <v>94.6</v>
      </c>
      <c r="L11">
        <v>8.91</v>
      </c>
      <c r="M11">
        <v>10.332000000000001</v>
      </c>
      <c r="N11">
        <v>0.02</v>
      </c>
      <c r="O11">
        <v>50</v>
      </c>
      <c r="P11">
        <v>32</v>
      </c>
      <c r="Q11">
        <v>0.37</v>
      </c>
      <c r="R11">
        <v>0</v>
      </c>
      <c r="S11">
        <v>7.2</v>
      </c>
      <c r="T11">
        <v>-26.9</v>
      </c>
      <c r="U11">
        <v>37.040759999999999</v>
      </c>
      <c r="V11">
        <v>-119.6358</v>
      </c>
      <c r="W11">
        <v>155.4</v>
      </c>
      <c r="X11">
        <v>2.14</v>
      </c>
      <c r="Y11">
        <v>0</v>
      </c>
      <c r="Z11">
        <v>529.36</v>
      </c>
      <c r="AA11">
        <f t="shared" si="0"/>
        <v>505.49400000000003</v>
      </c>
    </row>
    <row r="12" spans="1:37" x14ac:dyDescent="0.3">
      <c r="A12" s="2">
        <v>44518</v>
      </c>
      <c r="B12" s="3">
        <v>0.51468749999999996</v>
      </c>
      <c r="C12">
        <v>0</v>
      </c>
      <c r="D12" t="s">
        <v>51</v>
      </c>
      <c r="E12">
        <v>64.129000000000005</v>
      </c>
      <c r="F12">
        <v>27.064</v>
      </c>
      <c r="G12">
        <v>43.1</v>
      </c>
      <c r="H12">
        <v>27.167000000000002</v>
      </c>
      <c r="I12">
        <v>50.6</v>
      </c>
      <c r="J12">
        <v>93.7</v>
      </c>
      <c r="K12">
        <v>94.4</v>
      </c>
      <c r="L12">
        <v>8.9</v>
      </c>
      <c r="M12">
        <v>11.762</v>
      </c>
      <c r="N12">
        <v>0.02</v>
      </c>
      <c r="O12">
        <v>50</v>
      </c>
      <c r="P12">
        <v>32</v>
      </c>
      <c r="Q12">
        <v>0.35</v>
      </c>
      <c r="R12">
        <v>0</v>
      </c>
      <c r="S12">
        <v>7.2</v>
      </c>
      <c r="T12">
        <v>-26.7</v>
      </c>
      <c r="U12">
        <v>37.040750000000003</v>
      </c>
      <c r="V12">
        <v>-119.6358</v>
      </c>
      <c r="W12">
        <v>154.69999999999999</v>
      </c>
      <c r="X12">
        <v>2.14</v>
      </c>
      <c r="Y12">
        <v>0</v>
      </c>
      <c r="Z12">
        <v>529.36</v>
      </c>
      <c r="AA12">
        <f t="shared" si="0"/>
        <v>502.19299999999998</v>
      </c>
    </row>
    <row r="13" spans="1:37" x14ac:dyDescent="0.3">
      <c r="A13" s="2">
        <v>44518</v>
      </c>
      <c r="B13" s="3">
        <v>0.51476851851851857</v>
      </c>
      <c r="C13">
        <v>0</v>
      </c>
      <c r="D13" t="s">
        <v>51</v>
      </c>
      <c r="E13">
        <v>64.125</v>
      </c>
      <c r="F13">
        <v>30.079000000000001</v>
      </c>
      <c r="G13">
        <v>43.1</v>
      </c>
      <c r="H13">
        <v>30.099</v>
      </c>
      <c r="I13">
        <v>50.6</v>
      </c>
      <c r="J13">
        <v>93.7</v>
      </c>
      <c r="K13">
        <v>94.4</v>
      </c>
      <c r="L13">
        <v>8.89</v>
      </c>
      <c r="M13">
        <v>13.031000000000001</v>
      </c>
      <c r="N13">
        <v>0.02</v>
      </c>
      <c r="O13">
        <v>50</v>
      </c>
      <c r="P13">
        <v>32</v>
      </c>
      <c r="Q13">
        <v>0.33</v>
      </c>
      <c r="R13">
        <v>0</v>
      </c>
      <c r="S13">
        <v>7.19</v>
      </c>
      <c r="T13">
        <v>-26.3</v>
      </c>
      <c r="U13">
        <v>37.040750000000003</v>
      </c>
      <c r="V13">
        <v>-119.6358</v>
      </c>
      <c r="W13">
        <v>154.80000000000001</v>
      </c>
      <c r="X13">
        <v>2.14</v>
      </c>
      <c r="Y13">
        <v>0</v>
      </c>
      <c r="Z13">
        <v>529.36</v>
      </c>
      <c r="AA13">
        <f t="shared" si="0"/>
        <v>499.26100000000002</v>
      </c>
    </row>
    <row r="14" spans="1:37" x14ac:dyDescent="0.3">
      <c r="A14" s="2">
        <v>44518</v>
      </c>
      <c r="B14" s="3">
        <v>0.51496527777777779</v>
      </c>
      <c r="C14">
        <v>0</v>
      </c>
      <c r="D14" t="s">
        <v>51</v>
      </c>
      <c r="E14">
        <v>64.114999999999995</v>
      </c>
      <c r="F14">
        <v>32.997999999999998</v>
      </c>
      <c r="G14">
        <v>43.1</v>
      </c>
      <c r="H14">
        <v>32.343000000000004</v>
      </c>
      <c r="I14">
        <v>50.6</v>
      </c>
      <c r="J14">
        <v>93.5</v>
      </c>
      <c r="K14">
        <v>94.2</v>
      </c>
      <c r="L14">
        <v>8.8800000000000008</v>
      </c>
      <c r="M14">
        <v>14.002000000000001</v>
      </c>
      <c r="N14">
        <v>0.02</v>
      </c>
      <c r="O14">
        <v>50</v>
      </c>
      <c r="P14">
        <v>32</v>
      </c>
      <c r="Q14">
        <v>0.33</v>
      </c>
      <c r="R14">
        <v>0</v>
      </c>
      <c r="S14">
        <v>7.2</v>
      </c>
      <c r="T14">
        <v>-26.5</v>
      </c>
      <c r="U14">
        <v>37.040730000000003</v>
      </c>
      <c r="V14">
        <v>-119.6358</v>
      </c>
      <c r="W14">
        <v>156.19999999999999</v>
      </c>
      <c r="X14">
        <v>2.14</v>
      </c>
      <c r="Y14">
        <v>0</v>
      </c>
      <c r="Z14">
        <v>529.36</v>
      </c>
      <c r="AA14">
        <f t="shared" si="0"/>
        <v>497.017</v>
      </c>
    </row>
    <row r="15" spans="1:37" x14ac:dyDescent="0.3">
      <c r="A15" s="2">
        <v>44518</v>
      </c>
      <c r="B15" s="3">
        <v>0.51513888888888892</v>
      </c>
      <c r="C15">
        <v>0</v>
      </c>
      <c r="D15" t="s">
        <v>51</v>
      </c>
      <c r="E15">
        <v>64.099999999999994</v>
      </c>
      <c r="F15">
        <v>36.018000000000001</v>
      </c>
      <c r="G15">
        <v>43.1</v>
      </c>
      <c r="H15">
        <v>36.223999999999997</v>
      </c>
      <c r="I15">
        <v>50.6</v>
      </c>
      <c r="J15">
        <v>93.3</v>
      </c>
      <c r="K15">
        <v>94</v>
      </c>
      <c r="L15">
        <v>8.86</v>
      </c>
      <c r="M15">
        <v>15.683</v>
      </c>
      <c r="N15">
        <v>0.02</v>
      </c>
      <c r="O15">
        <v>50</v>
      </c>
      <c r="P15">
        <v>32</v>
      </c>
      <c r="Q15">
        <v>0.41</v>
      </c>
      <c r="R15">
        <v>0</v>
      </c>
      <c r="S15">
        <v>7.2</v>
      </c>
      <c r="T15">
        <v>-26.6</v>
      </c>
      <c r="U15">
        <v>37.04072</v>
      </c>
      <c r="V15">
        <v>-119.6358</v>
      </c>
      <c r="W15">
        <v>156</v>
      </c>
      <c r="X15">
        <v>2.13</v>
      </c>
      <c r="Y15">
        <v>0</v>
      </c>
      <c r="Z15">
        <v>529.36</v>
      </c>
      <c r="AA15">
        <f t="shared" si="0"/>
        <v>493.13600000000002</v>
      </c>
    </row>
    <row r="16" spans="1:37" x14ac:dyDescent="0.3">
      <c r="A16" s="2">
        <v>44518</v>
      </c>
      <c r="B16" s="3">
        <v>0.51557870370370373</v>
      </c>
      <c r="C16">
        <v>0</v>
      </c>
      <c r="D16" t="s">
        <v>51</v>
      </c>
      <c r="E16">
        <v>64.087999999999994</v>
      </c>
      <c r="F16">
        <v>38.898000000000003</v>
      </c>
      <c r="G16">
        <v>43.2</v>
      </c>
      <c r="H16">
        <v>38.036999999999999</v>
      </c>
      <c r="I16">
        <v>50.6</v>
      </c>
      <c r="J16">
        <v>93</v>
      </c>
      <c r="K16">
        <v>93.7</v>
      </c>
      <c r="L16">
        <v>8.83</v>
      </c>
      <c r="M16">
        <v>16.468</v>
      </c>
      <c r="N16">
        <v>0.02</v>
      </c>
      <c r="O16">
        <v>50</v>
      </c>
      <c r="P16">
        <v>33</v>
      </c>
      <c r="Q16">
        <v>0.37</v>
      </c>
      <c r="R16">
        <v>0</v>
      </c>
      <c r="S16">
        <v>7.23</v>
      </c>
      <c r="T16">
        <v>-28.1</v>
      </c>
      <c r="U16">
        <v>37.040700000000001</v>
      </c>
      <c r="V16">
        <v>-119.6357</v>
      </c>
      <c r="W16">
        <v>158.4</v>
      </c>
      <c r="X16">
        <v>2.13</v>
      </c>
      <c r="Y16">
        <v>0</v>
      </c>
      <c r="Z16">
        <v>529.36</v>
      </c>
      <c r="AA16">
        <f t="shared" si="0"/>
        <v>491.32300000000004</v>
      </c>
    </row>
    <row r="17" spans="1:27" x14ac:dyDescent="0.3">
      <c r="A17" s="2">
        <v>44518</v>
      </c>
      <c r="B17" s="3">
        <v>0.51565972222222223</v>
      </c>
      <c r="C17">
        <v>0</v>
      </c>
      <c r="D17" t="s">
        <v>51</v>
      </c>
      <c r="E17">
        <v>64.072999999999993</v>
      </c>
      <c r="F17">
        <v>41.887999999999998</v>
      </c>
      <c r="G17">
        <v>43.2</v>
      </c>
      <c r="H17">
        <v>41.936999999999998</v>
      </c>
      <c r="I17">
        <v>50.7</v>
      </c>
      <c r="J17">
        <v>92.9</v>
      </c>
      <c r="K17">
        <v>93.6</v>
      </c>
      <c r="L17">
        <v>8.82</v>
      </c>
      <c r="M17">
        <v>18.155999999999999</v>
      </c>
      <c r="N17">
        <v>0.02</v>
      </c>
      <c r="O17">
        <v>50.1</v>
      </c>
      <c r="P17">
        <v>33</v>
      </c>
      <c r="Q17">
        <v>0.38</v>
      </c>
      <c r="R17">
        <v>0</v>
      </c>
      <c r="S17">
        <v>7.22</v>
      </c>
      <c r="T17">
        <v>-27.6</v>
      </c>
      <c r="U17">
        <v>37.040700000000001</v>
      </c>
      <c r="V17">
        <v>-119.6357</v>
      </c>
      <c r="W17">
        <v>158.5</v>
      </c>
      <c r="X17">
        <v>2.12</v>
      </c>
      <c r="Y17">
        <v>0</v>
      </c>
      <c r="Z17">
        <v>529.36</v>
      </c>
      <c r="AA17">
        <f t="shared" si="0"/>
        <v>487.423</v>
      </c>
    </row>
    <row r="18" spans="1:27" x14ac:dyDescent="0.3">
      <c r="A18" s="2">
        <v>44518</v>
      </c>
      <c r="B18" s="3">
        <v>0.51572916666666668</v>
      </c>
      <c r="C18">
        <v>0</v>
      </c>
      <c r="D18" t="s">
        <v>51</v>
      </c>
      <c r="E18">
        <v>64.043999999999997</v>
      </c>
      <c r="F18">
        <v>44.893999999999998</v>
      </c>
      <c r="G18">
        <v>43.2</v>
      </c>
      <c r="H18">
        <v>44.887</v>
      </c>
      <c r="I18">
        <v>50.7</v>
      </c>
      <c r="J18">
        <v>92.7</v>
      </c>
      <c r="K18">
        <v>93.4</v>
      </c>
      <c r="L18">
        <v>8.81</v>
      </c>
      <c r="M18">
        <v>19.433</v>
      </c>
      <c r="N18">
        <v>0.02</v>
      </c>
      <c r="O18">
        <v>50.1</v>
      </c>
      <c r="P18">
        <v>33</v>
      </c>
      <c r="Q18">
        <v>0.41</v>
      </c>
      <c r="R18">
        <v>0</v>
      </c>
      <c r="S18">
        <v>7.2</v>
      </c>
      <c r="T18">
        <v>-26.8</v>
      </c>
      <c r="U18">
        <v>37.040700000000001</v>
      </c>
      <c r="V18">
        <v>-119.6357</v>
      </c>
      <c r="W18">
        <v>158.80000000000001</v>
      </c>
      <c r="X18">
        <v>2.12</v>
      </c>
      <c r="Y18">
        <v>0</v>
      </c>
      <c r="Z18">
        <v>529.36</v>
      </c>
      <c r="AA18">
        <f t="shared" si="0"/>
        <v>484.47300000000001</v>
      </c>
    </row>
    <row r="19" spans="1:27" x14ac:dyDescent="0.3">
      <c r="A19" s="2">
        <v>44518</v>
      </c>
      <c r="B19" s="3">
        <v>0.51631944444444444</v>
      </c>
      <c r="C19">
        <v>0</v>
      </c>
      <c r="D19" t="s">
        <v>51</v>
      </c>
      <c r="E19">
        <v>63.988</v>
      </c>
      <c r="F19">
        <v>48.000999999999998</v>
      </c>
      <c r="G19">
        <v>43.2</v>
      </c>
      <c r="H19">
        <v>47.442</v>
      </c>
      <c r="I19">
        <v>50.7</v>
      </c>
      <c r="J19">
        <v>92.4</v>
      </c>
      <c r="K19">
        <v>93.1</v>
      </c>
      <c r="L19">
        <v>8.7899999999999991</v>
      </c>
      <c r="M19">
        <v>20.54</v>
      </c>
      <c r="N19">
        <v>0.02</v>
      </c>
      <c r="O19">
        <v>50.1</v>
      </c>
      <c r="P19">
        <v>33</v>
      </c>
      <c r="Q19">
        <v>0.46</v>
      </c>
      <c r="R19">
        <v>0</v>
      </c>
      <c r="S19">
        <v>7.23</v>
      </c>
      <c r="T19">
        <v>-28</v>
      </c>
      <c r="U19">
        <v>37.040669999999999</v>
      </c>
      <c r="V19">
        <v>-119.6356</v>
      </c>
      <c r="W19">
        <v>158.6</v>
      </c>
      <c r="X19">
        <v>2.12</v>
      </c>
      <c r="Y19">
        <v>0</v>
      </c>
      <c r="Z19">
        <v>529.36</v>
      </c>
      <c r="AA19">
        <f t="shared" si="0"/>
        <v>481.91800000000001</v>
      </c>
    </row>
    <row r="20" spans="1:27" x14ac:dyDescent="0.3">
      <c r="A20" s="2">
        <v>44518</v>
      </c>
      <c r="B20" s="3">
        <v>0.51651620370370377</v>
      </c>
      <c r="C20">
        <v>0</v>
      </c>
      <c r="D20" t="s">
        <v>51</v>
      </c>
      <c r="E20">
        <v>63.973999999999997</v>
      </c>
      <c r="F20">
        <v>50.892000000000003</v>
      </c>
      <c r="G20">
        <v>43.2</v>
      </c>
      <c r="H20">
        <v>50.805</v>
      </c>
      <c r="I20">
        <v>50.7</v>
      </c>
      <c r="J20">
        <v>92.3</v>
      </c>
      <c r="K20">
        <v>93</v>
      </c>
      <c r="L20">
        <v>8.7799999999999994</v>
      </c>
      <c r="M20">
        <v>21.995999999999999</v>
      </c>
      <c r="N20">
        <v>0.02</v>
      </c>
      <c r="O20">
        <v>50.1</v>
      </c>
      <c r="P20">
        <v>33</v>
      </c>
      <c r="Q20">
        <v>0.41</v>
      </c>
      <c r="R20">
        <v>0</v>
      </c>
      <c r="S20">
        <v>7.2</v>
      </c>
      <c r="T20">
        <v>-26.6</v>
      </c>
      <c r="U20">
        <v>37.040660000000003</v>
      </c>
      <c r="V20">
        <v>-119.6356</v>
      </c>
      <c r="W20">
        <v>157.80000000000001</v>
      </c>
      <c r="X20">
        <v>2.12</v>
      </c>
      <c r="Y20">
        <v>0</v>
      </c>
      <c r="Z20">
        <v>529.36</v>
      </c>
      <c r="AA20">
        <f t="shared" si="0"/>
        <v>478.55500000000001</v>
      </c>
    </row>
    <row r="21" spans="1:27" x14ac:dyDescent="0.3">
      <c r="A21" s="2">
        <v>44518</v>
      </c>
      <c r="B21" s="3">
        <v>0.51672453703703702</v>
      </c>
      <c r="C21">
        <v>0</v>
      </c>
      <c r="D21" t="s">
        <v>51</v>
      </c>
      <c r="E21">
        <v>63.942</v>
      </c>
      <c r="F21">
        <v>53.923000000000002</v>
      </c>
      <c r="G21">
        <v>43.2</v>
      </c>
      <c r="H21">
        <v>52.302</v>
      </c>
      <c r="I21">
        <v>50.7</v>
      </c>
      <c r="J21">
        <v>92.2</v>
      </c>
      <c r="K21">
        <v>92.9</v>
      </c>
      <c r="L21">
        <v>8.7799999999999994</v>
      </c>
      <c r="M21">
        <v>22.643999999999998</v>
      </c>
      <c r="N21">
        <v>0.02</v>
      </c>
      <c r="O21">
        <v>50.1</v>
      </c>
      <c r="P21">
        <v>33</v>
      </c>
      <c r="Q21">
        <v>0.42</v>
      </c>
      <c r="R21">
        <v>0</v>
      </c>
      <c r="S21">
        <v>7.19</v>
      </c>
      <c r="T21">
        <v>-25.8</v>
      </c>
      <c r="U21">
        <v>37.040649999999999</v>
      </c>
      <c r="V21">
        <v>-119.6356</v>
      </c>
      <c r="W21">
        <v>158.1</v>
      </c>
      <c r="X21">
        <v>2.09</v>
      </c>
      <c r="Y21">
        <v>0</v>
      </c>
      <c r="Z21">
        <v>529.36</v>
      </c>
      <c r="AA21">
        <f t="shared" si="0"/>
        <v>477.05799999999999</v>
      </c>
    </row>
    <row r="22" spans="1:27" x14ac:dyDescent="0.3">
      <c r="A22" s="2">
        <v>44518</v>
      </c>
      <c r="B22" s="3">
        <v>0.51681712962962967</v>
      </c>
      <c r="C22">
        <v>0</v>
      </c>
      <c r="D22" t="s">
        <v>51</v>
      </c>
      <c r="E22">
        <v>63.930999999999997</v>
      </c>
      <c r="F22">
        <v>56.915999999999997</v>
      </c>
      <c r="G22">
        <v>43.2</v>
      </c>
      <c r="H22">
        <v>56.96</v>
      </c>
      <c r="I22">
        <v>50.7</v>
      </c>
      <c r="J22">
        <v>92.2</v>
      </c>
      <c r="K22">
        <v>92.9</v>
      </c>
      <c r="L22">
        <v>8.77</v>
      </c>
      <c r="M22">
        <v>24.661000000000001</v>
      </c>
      <c r="N22">
        <v>0.02</v>
      </c>
      <c r="O22">
        <v>50.1</v>
      </c>
      <c r="P22">
        <v>33</v>
      </c>
      <c r="Q22">
        <v>0.46</v>
      </c>
      <c r="R22">
        <v>0</v>
      </c>
      <c r="S22">
        <v>7.18</v>
      </c>
      <c r="T22">
        <v>-25.6</v>
      </c>
      <c r="U22">
        <v>37.040649999999999</v>
      </c>
      <c r="V22">
        <v>-119.6356</v>
      </c>
      <c r="W22">
        <v>157.6</v>
      </c>
      <c r="X22">
        <v>2.1</v>
      </c>
      <c r="Y22">
        <v>0</v>
      </c>
      <c r="Z22">
        <v>529.36</v>
      </c>
      <c r="AA22">
        <f t="shared" si="0"/>
        <v>472.40000000000003</v>
      </c>
    </row>
    <row r="23" spans="1:27" x14ac:dyDescent="0.3">
      <c r="A23" s="2">
        <v>44518</v>
      </c>
      <c r="B23" s="3">
        <v>0.51704861111111111</v>
      </c>
      <c r="C23">
        <v>0</v>
      </c>
      <c r="D23" t="s">
        <v>51</v>
      </c>
      <c r="E23">
        <v>63.884999999999998</v>
      </c>
      <c r="F23">
        <v>59.298000000000002</v>
      </c>
      <c r="G23">
        <v>43.3</v>
      </c>
      <c r="H23">
        <v>58.573</v>
      </c>
      <c r="I23">
        <v>50.9</v>
      </c>
      <c r="J23">
        <v>91.9</v>
      </c>
      <c r="K23">
        <v>92.6</v>
      </c>
      <c r="L23">
        <v>8.75</v>
      </c>
      <c r="M23">
        <v>25.359000000000002</v>
      </c>
      <c r="N23">
        <v>0.02</v>
      </c>
      <c r="O23">
        <v>50.3</v>
      </c>
      <c r="P23">
        <v>33</v>
      </c>
      <c r="Q23">
        <v>0.51</v>
      </c>
      <c r="R23">
        <v>0</v>
      </c>
      <c r="S23">
        <v>7.19</v>
      </c>
      <c r="T23">
        <v>-25.9</v>
      </c>
      <c r="U23">
        <v>37.040640000000003</v>
      </c>
      <c r="V23">
        <v>-119.6356</v>
      </c>
      <c r="W23">
        <v>157.69999999999999</v>
      </c>
      <c r="X23">
        <v>2.12</v>
      </c>
      <c r="Y23">
        <v>0</v>
      </c>
      <c r="Z23">
        <v>529.36</v>
      </c>
      <c r="AA23">
        <f t="shared" si="0"/>
        <v>470.78700000000003</v>
      </c>
    </row>
    <row r="24" spans="1:27" x14ac:dyDescent="0.3">
      <c r="A24" s="2">
        <v>44518</v>
      </c>
      <c r="B24" s="3">
        <v>0.51715277777777779</v>
      </c>
      <c r="C24">
        <v>0</v>
      </c>
      <c r="D24" t="s">
        <v>51</v>
      </c>
      <c r="E24">
        <v>63.865000000000002</v>
      </c>
      <c r="F24">
        <v>63.061</v>
      </c>
      <c r="G24">
        <v>43.4</v>
      </c>
      <c r="H24">
        <v>63.021000000000001</v>
      </c>
      <c r="I24">
        <v>51.1</v>
      </c>
      <c r="J24">
        <v>91.8</v>
      </c>
      <c r="K24">
        <v>92.5</v>
      </c>
      <c r="L24">
        <v>8.74</v>
      </c>
      <c r="M24">
        <v>27.285</v>
      </c>
      <c r="N24">
        <v>0.02</v>
      </c>
      <c r="O24">
        <v>50.5</v>
      </c>
      <c r="P24">
        <v>33</v>
      </c>
      <c r="Q24">
        <v>0.63</v>
      </c>
      <c r="R24">
        <v>0</v>
      </c>
      <c r="S24">
        <v>7.19</v>
      </c>
      <c r="T24">
        <v>-26.1</v>
      </c>
      <c r="U24">
        <v>37.040640000000003</v>
      </c>
      <c r="V24">
        <v>-119.6356</v>
      </c>
      <c r="W24">
        <v>158</v>
      </c>
      <c r="X24">
        <v>2.12</v>
      </c>
      <c r="Y24">
        <v>0</v>
      </c>
      <c r="Z24">
        <v>529.36</v>
      </c>
      <c r="AA24">
        <f t="shared" si="0"/>
        <v>466.339</v>
      </c>
    </row>
    <row r="25" spans="1:27" x14ac:dyDescent="0.3">
      <c r="A25" s="2">
        <v>44518</v>
      </c>
      <c r="B25" s="3">
        <v>0.51731481481481478</v>
      </c>
      <c r="C25">
        <v>0</v>
      </c>
      <c r="D25" t="s">
        <v>51</v>
      </c>
      <c r="E25">
        <v>63.735999999999997</v>
      </c>
      <c r="F25">
        <v>65.64</v>
      </c>
      <c r="G25">
        <v>44.5</v>
      </c>
      <c r="H25">
        <v>64.823999999999998</v>
      </c>
      <c r="I25">
        <v>52.4</v>
      </c>
      <c r="J25">
        <v>90.7</v>
      </c>
      <c r="K25">
        <v>91.3</v>
      </c>
      <c r="L25">
        <v>8.65</v>
      </c>
      <c r="M25">
        <v>28.065999999999999</v>
      </c>
      <c r="N25">
        <v>0.02</v>
      </c>
      <c r="O25">
        <v>51.8</v>
      </c>
      <c r="P25">
        <v>34</v>
      </c>
      <c r="Q25">
        <v>1.1100000000000001</v>
      </c>
      <c r="R25">
        <v>0</v>
      </c>
      <c r="S25">
        <v>7.17</v>
      </c>
      <c r="T25">
        <v>-25.2</v>
      </c>
      <c r="U25">
        <v>37.04063</v>
      </c>
      <c r="V25">
        <v>-119.6356</v>
      </c>
      <c r="W25">
        <v>157.69999999999999</v>
      </c>
      <c r="X25">
        <v>2.12</v>
      </c>
      <c r="Y25">
        <v>0</v>
      </c>
      <c r="Z25">
        <v>529.36</v>
      </c>
      <c r="AA25">
        <f t="shared" si="0"/>
        <v>464.536</v>
      </c>
    </row>
    <row r="26" spans="1:27" x14ac:dyDescent="0.3">
      <c r="A26" s="2">
        <v>44518</v>
      </c>
      <c r="B26" s="3">
        <v>0.51755787037037038</v>
      </c>
      <c r="C26">
        <v>0</v>
      </c>
      <c r="D26" t="s">
        <v>51</v>
      </c>
      <c r="E26">
        <v>63.161000000000001</v>
      </c>
      <c r="F26">
        <v>76.087000000000003</v>
      </c>
      <c r="G26">
        <v>45.1</v>
      </c>
      <c r="H26">
        <v>74.918000000000006</v>
      </c>
      <c r="I26">
        <v>53.6</v>
      </c>
      <c r="J26">
        <v>89.7</v>
      </c>
      <c r="K26">
        <v>90.4</v>
      </c>
      <c r="L26">
        <v>8.61</v>
      </c>
      <c r="M26">
        <v>32.439</v>
      </c>
      <c r="N26">
        <v>0.02</v>
      </c>
      <c r="O26">
        <v>52.9</v>
      </c>
      <c r="P26">
        <v>34</v>
      </c>
      <c r="Q26">
        <v>2.27</v>
      </c>
      <c r="R26">
        <v>0</v>
      </c>
      <c r="S26">
        <v>7.16</v>
      </c>
      <c r="T26">
        <v>-24.5</v>
      </c>
      <c r="U26">
        <v>37.040619999999997</v>
      </c>
      <c r="V26">
        <v>-119.63549999999999</v>
      </c>
      <c r="W26">
        <v>158.6</v>
      </c>
      <c r="X26">
        <v>2.12</v>
      </c>
      <c r="Y26">
        <v>0</v>
      </c>
      <c r="Z26">
        <v>529.36</v>
      </c>
      <c r="AA26">
        <f t="shared" si="0"/>
        <v>454.44200000000001</v>
      </c>
    </row>
    <row r="27" spans="1:27" x14ac:dyDescent="0.3">
      <c r="A27" s="2">
        <v>44518</v>
      </c>
      <c r="B27" s="3">
        <v>0.51769675925925929</v>
      </c>
      <c r="C27">
        <v>0</v>
      </c>
      <c r="D27" t="s">
        <v>51</v>
      </c>
      <c r="E27">
        <v>62.482999999999997</v>
      </c>
      <c r="F27">
        <v>86.12</v>
      </c>
      <c r="G27">
        <v>45.3</v>
      </c>
      <c r="H27">
        <v>86.424000000000007</v>
      </c>
      <c r="I27">
        <v>54.2</v>
      </c>
      <c r="J27">
        <v>90.5</v>
      </c>
      <c r="K27">
        <v>91.2</v>
      </c>
      <c r="L27">
        <v>8.75</v>
      </c>
      <c r="M27">
        <v>37.423000000000002</v>
      </c>
      <c r="N27">
        <v>0.02</v>
      </c>
      <c r="O27">
        <v>53.5</v>
      </c>
      <c r="P27">
        <v>35</v>
      </c>
      <c r="Q27">
        <v>3.42</v>
      </c>
      <c r="R27">
        <v>0</v>
      </c>
      <c r="S27">
        <v>7.17</v>
      </c>
      <c r="T27">
        <v>-25</v>
      </c>
      <c r="U27">
        <v>37.040619999999997</v>
      </c>
      <c r="V27">
        <v>-119.63549999999999</v>
      </c>
      <c r="W27">
        <v>158.5</v>
      </c>
      <c r="X27">
        <v>2.12</v>
      </c>
      <c r="Y27">
        <v>0</v>
      </c>
      <c r="Z27">
        <v>529.36</v>
      </c>
      <c r="AA27">
        <f t="shared" si="0"/>
        <v>442.93600000000004</v>
      </c>
    </row>
    <row r="28" spans="1:27" x14ac:dyDescent="0.3">
      <c r="A28" s="2">
        <v>44518</v>
      </c>
      <c r="B28" s="3">
        <v>0.5178935185185185</v>
      </c>
      <c r="C28">
        <v>0</v>
      </c>
      <c r="D28" t="s">
        <v>51</v>
      </c>
      <c r="E28">
        <v>61.860999999999997</v>
      </c>
      <c r="F28">
        <v>96.135000000000005</v>
      </c>
      <c r="G28">
        <v>45.6</v>
      </c>
      <c r="H28">
        <v>95.512</v>
      </c>
      <c r="I28">
        <v>55.1</v>
      </c>
      <c r="J28">
        <v>91</v>
      </c>
      <c r="K28">
        <v>91.7</v>
      </c>
      <c r="L28">
        <v>8.8699999999999992</v>
      </c>
      <c r="M28">
        <v>41.360999999999997</v>
      </c>
      <c r="N28">
        <v>0.02</v>
      </c>
      <c r="O28">
        <v>54.4</v>
      </c>
      <c r="P28">
        <v>35</v>
      </c>
      <c r="Q28">
        <v>4.83</v>
      </c>
      <c r="R28">
        <v>0</v>
      </c>
      <c r="S28">
        <v>7.18</v>
      </c>
      <c r="T28">
        <v>-25.6</v>
      </c>
      <c r="U28">
        <v>37.040619999999997</v>
      </c>
      <c r="V28">
        <v>-119.63549999999999</v>
      </c>
      <c r="W28">
        <v>158.6</v>
      </c>
      <c r="X28">
        <v>2.12</v>
      </c>
      <c r="Y28">
        <v>0</v>
      </c>
      <c r="Z28">
        <v>529.36</v>
      </c>
      <c r="AA28">
        <f t="shared" si="0"/>
        <v>433.84800000000001</v>
      </c>
    </row>
    <row r="29" spans="1:27" x14ac:dyDescent="0.3">
      <c r="A29" s="2">
        <v>44518</v>
      </c>
      <c r="B29" s="3">
        <v>0.51806712962962964</v>
      </c>
      <c r="C29">
        <v>0</v>
      </c>
      <c r="D29" t="s">
        <v>51</v>
      </c>
      <c r="E29">
        <v>61.18</v>
      </c>
      <c r="F29">
        <v>106.026</v>
      </c>
      <c r="G29">
        <v>46</v>
      </c>
      <c r="H29">
        <v>105.78</v>
      </c>
      <c r="I29">
        <v>56</v>
      </c>
      <c r="J29">
        <v>91.8</v>
      </c>
      <c r="K29">
        <v>92.5</v>
      </c>
      <c r="L29">
        <v>9.01</v>
      </c>
      <c r="M29">
        <v>45.811</v>
      </c>
      <c r="N29">
        <v>0.02</v>
      </c>
      <c r="O29">
        <v>55.2</v>
      </c>
      <c r="P29">
        <v>36</v>
      </c>
      <c r="Q29">
        <v>6.76</v>
      </c>
      <c r="R29">
        <v>0</v>
      </c>
      <c r="S29">
        <v>7.19</v>
      </c>
      <c r="T29">
        <v>-25.9</v>
      </c>
      <c r="U29">
        <v>37.040610000000001</v>
      </c>
      <c r="V29">
        <v>-119.63549999999999</v>
      </c>
      <c r="W29">
        <v>159.1</v>
      </c>
      <c r="X29">
        <v>2.12</v>
      </c>
      <c r="Y29">
        <v>0</v>
      </c>
      <c r="Z29">
        <v>529.36</v>
      </c>
      <c r="AA29">
        <f t="shared" si="0"/>
        <v>423.58000000000004</v>
      </c>
    </row>
    <row r="30" spans="1:27" x14ac:dyDescent="0.3">
      <c r="A30" s="2">
        <v>44518</v>
      </c>
      <c r="B30" s="3">
        <v>0.51827546296296301</v>
      </c>
      <c r="C30">
        <v>0</v>
      </c>
      <c r="D30" t="s">
        <v>51</v>
      </c>
      <c r="E30">
        <v>60.648000000000003</v>
      </c>
      <c r="F30">
        <v>116.23</v>
      </c>
      <c r="G30">
        <v>46.6</v>
      </c>
      <c r="H30">
        <v>114.645</v>
      </c>
      <c r="I30">
        <v>57.2</v>
      </c>
      <c r="J30">
        <v>93.2</v>
      </c>
      <c r="K30">
        <v>93.9</v>
      </c>
      <c r="L30">
        <v>9.2100000000000009</v>
      </c>
      <c r="M30">
        <v>49.652999999999999</v>
      </c>
      <c r="N30">
        <v>0.03</v>
      </c>
      <c r="O30">
        <v>56.4</v>
      </c>
      <c r="P30">
        <v>37</v>
      </c>
      <c r="Q30">
        <v>8.69</v>
      </c>
      <c r="R30">
        <v>0</v>
      </c>
      <c r="S30">
        <v>7.21</v>
      </c>
      <c r="T30">
        <v>-26.9</v>
      </c>
      <c r="U30">
        <v>37.040599999999998</v>
      </c>
      <c r="V30">
        <v>-119.63549999999999</v>
      </c>
      <c r="W30">
        <v>161.19999999999999</v>
      </c>
      <c r="X30">
        <v>2.12</v>
      </c>
      <c r="Y30">
        <v>0</v>
      </c>
      <c r="Z30">
        <v>529.36</v>
      </c>
      <c r="AA30">
        <f t="shared" si="0"/>
        <v>414.71500000000003</v>
      </c>
    </row>
    <row r="31" spans="1:27" x14ac:dyDescent="0.3">
      <c r="A31" s="2">
        <v>44518</v>
      </c>
      <c r="B31" s="3">
        <v>0.51841435185185192</v>
      </c>
      <c r="C31">
        <v>0</v>
      </c>
      <c r="D31" t="s">
        <v>51</v>
      </c>
      <c r="E31">
        <v>60.515000000000001</v>
      </c>
      <c r="F31">
        <v>126.19499999999999</v>
      </c>
      <c r="G31">
        <v>46.8</v>
      </c>
      <c r="H31">
        <v>125.63</v>
      </c>
      <c r="I31">
        <v>57.5</v>
      </c>
      <c r="J31">
        <v>93.6</v>
      </c>
      <c r="K31">
        <v>94.3</v>
      </c>
      <c r="L31">
        <v>9.26</v>
      </c>
      <c r="M31">
        <v>54.411999999999999</v>
      </c>
      <c r="N31">
        <v>0.03</v>
      </c>
      <c r="O31">
        <v>56.7</v>
      </c>
      <c r="P31">
        <v>37</v>
      </c>
      <c r="Q31">
        <v>9.09</v>
      </c>
      <c r="R31">
        <v>0</v>
      </c>
      <c r="S31">
        <v>7.22</v>
      </c>
      <c r="T31">
        <v>-27.4</v>
      </c>
      <c r="U31">
        <v>37.040599999999998</v>
      </c>
      <c r="V31">
        <v>-119.63549999999999</v>
      </c>
      <c r="W31">
        <v>162.19999999999999</v>
      </c>
      <c r="X31">
        <v>2.12</v>
      </c>
      <c r="Y31">
        <v>0</v>
      </c>
      <c r="Z31">
        <v>529.36</v>
      </c>
      <c r="AA31">
        <f t="shared" si="0"/>
        <v>403.73</v>
      </c>
    </row>
    <row r="32" spans="1:27" x14ac:dyDescent="0.3">
      <c r="A32" s="2">
        <v>44518</v>
      </c>
      <c r="B32" s="3">
        <v>0.51868055555555559</v>
      </c>
      <c r="C32">
        <v>0</v>
      </c>
      <c r="D32" t="s">
        <v>51</v>
      </c>
      <c r="E32">
        <v>60.366</v>
      </c>
      <c r="F32">
        <v>136.13399999999999</v>
      </c>
      <c r="G32">
        <v>47</v>
      </c>
      <c r="H32">
        <v>134.38399999999999</v>
      </c>
      <c r="I32">
        <v>57.9</v>
      </c>
      <c r="J32">
        <v>93.4</v>
      </c>
      <c r="K32">
        <v>94.1</v>
      </c>
      <c r="L32">
        <v>9.26</v>
      </c>
      <c r="M32">
        <v>58.204999999999998</v>
      </c>
      <c r="N32">
        <v>0.03</v>
      </c>
      <c r="O32">
        <v>57.1</v>
      </c>
      <c r="P32">
        <v>37</v>
      </c>
      <c r="Q32">
        <v>9.86</v>
      </c>
      <c r="R32">
        <v>0</v>
      </c>
      <c r="S32">
        <v>7.23</v>
      </c>
      <c r="T32">
        <v>-28</v>
      </c>
      <c r="U32">
        <v>37.040590000000002</v>
      </c>
      <c r="V32">
        <v>-119.63549999999999</v>
      </c>
      <c r="W32">
        <v>163.5</v>
      </c>
      <c r="X32">
        <v>2.12</v>
      </c>
      <c r="Y32">
        <v>0</v>
      </c>
      <c r="Z32">
        <v>529.36</v>
      </c>
      <c r="AA32">
        <f t="shared" si="0"/>
        <v>394.976</v>
      </c>
    </row>
    <row r="33" spans="1:27" x14ac:dyDescent="0.3">
      <c r="A33" s="2">
        <v>44518</v>
      </c>
      <c r="B33" s="3">
        <v>0.51880787037037035</v>
      </c>
      <c r="C33">
        <v>0</v>
      </c>
      <c r="D33" t="s">
        <v>51</v>
      </c>
      <c r="E33">
        <v>59.871000000000002</v>
      </c>
      <c r="F33">
        <v>145.85499999999999</v>
      </c>
      <c r="G33">
        <v>47.4</v>
      </c>
      <c r="H33">
        <v>145.34200000000001</v>
      </c>
      <c r="I33">
        <v>58.8</v>
      </c>
      <c r="J33">
        <v>77.3</v>
      </c>
      <c r="K33">
        <v>77.900000000000006</v>
      </c>
      <c r="L33">
        <v>7.71</v>
      </c>
      <c r="M33">
        <v>62.954000000000001</v>
      </c>
      <c r="N33">
        <v>0.03</v>
      </c>
      <c r="O33">
        <v>57.9</v>
      </c>
      <c r="P33">
        <v>38</v>
      </c>
      <c r="Q33">
        <v>8.59</v>
      </c>
      <c r="R33">
        <v>0</v>
      </c>
      <c r="S33">
        <v>7.1</v>
      </c>
      <c r="T33">
        <v>-21.1</v>
      </c>
      <c r="U33">
        <v>37.040579999999999</v>
      </c>
      <c r="V33">
        <v>-119.63549999999999</v>
      </c>
      <c r="W33">
        <v>164.5</v>
      </c>
      <c r="X33">
        <v>2.12</v>
      </c>
      <c r="Y33">
        <v>0</v>
      </c>
      <c r="Z33">
        <v>529.36</v>
      </c>
      <c r="AA33">
        <f t="shared" si="0"/>
        <v>384.01800000000003</v>
      </c>
    </row>
    <row r="34" spans="1:27" x14ac:dyDescent="0.3">
      <c r="A34" s="2">
        <v>44518</v>
      </c>
      <c r="B34" s="3">
        <v>0.51901620370370372</v>
      </c>
      <c r="C34">
        <v>0</v>
      </c>
      <c r="D34" t="s">
        <v>51</v>
      </c>
      <c r="E34">
        <v>58.429000000000002</v>
      </c>
      <c r="F34">
        <v>146.78299999999999</v>
      </c>
      <c r="G34">
        <v>50</v>
      </c>
      <c r="H34">
        <v>146.91399999999999</v>
      </c>
      <c r="I34">
        <v>63.2</v>
      </c>
      <c r="J34">
        <v>38.6</v>
      </c>
      <c r="K34">
        <v>38.9</v>
      </c>
      <c r="L34">
        <v>3.92</v>
      </c>
      <c r="M34">
        <v>63.643000000000001</v>
      </c>
      <c r="N34">
        <v>0.03</v>
      </c>
      <c r="O34">
        <v>62.2</v>
      </c>
      <c r="P34">
        <v>40</v>
      </c>
      <c r="Q34">
        <v>393.68</v>
      </c>
      <c r="R34">
        <v>0</v>
      </c>
      <c r="S34">
        <v>6.93</v>
      </c>
      <c r="T34">
        <v>-11.5</v>
      </c>
      <c r="U34">
        <v>37.040570000000002</v>
      </c>
      <c r="V34">
        <v>-119.6354</v>
      </c>
      <c r="W34">
        <v>159.30000000000001</v>
      </c>
      <c r="X34">
        <v>2.09</v>
      </c>
      <c r="Y34">
        <v>0</v>
      </c>
      <c r="Z34">
        <v>529.36</v>
      </c>
      <c r="AA34">
        <f t="shared" si="0"/>
        <v>382.44600000000003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A409-EBE2-427F-89E4-AE7E91853537}">
  <sheetPr codeName="Sheet130"/>
  <dimension ref="A1:AH34"/>
  <sheetViews>
    <sheetView topLeftCell="O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0.48731481481481481</v>
      </c>
      <c r="C2">
        <v>0</v>
      </c>
      <c r="D2" t="s">
        <v>51</v>
      </c>
      <c r="E2">
        <v>54.262</v>
      </c>
      <c r="F2">
        <v>1.0089999999999999</v>
      </c>
      <c r="G2">
        <v>43.1</v>
      </c>
      <c r="H2">
        <v>0.99199999999999999</v>
      </c>
      <c r="I2">
        <v>57.8</v>
      </c>
      <c r="J2">
        <v>97.5</v>
      </c>
      <c r="K2">
        <v>97.7</v>
      </c>
      <c r="L2">
        <v>10.42</v>
      </c>
      <c r="M2">
        <v>0.43</v>
      </c>
      <c r="N2">
        <v>0.03</v>
      </c>
      <c r="O2">
        <v>56.8</v>
      </c>
      <c r="P2">
        <v>37</v>
      </c>
      <c r="Q2">
        <v>37.041049999999998</v>
      </c>
      <c r="R2">
        <v>-119.636</v>
      </c>
      <c r="S2">
        <v>158.30000000000001</v>
      </c>
      <c r="T2">
        <v>2.96</v>
      </c>
      <c r="U2">
        <v>0</v>
      </c>
      <c r="V2">
        <v>753.5</v>
      </c>
      <c r="W2">
        <v>527.88</v>
      </c>
      <c r="X2">
        <f>W2-H2</f>
        <v>526.88800000000003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0.48782407407407408</v>
      </c>
      <c r="C3">
        <v>0</v>
      </c>
      <c r="D3" t="s">
        <v>51</v>
      </c>
      <c r="E3">
        <v>54.101999999999997</v>
      </c>
      <c r="F3">
        <v>3.9750000000000001</v>
      </c>
      <c r="G3">
        <v>43.1</v>
      </c>
      <c r="H3">
        <v>3.3660000000000001</v>
      </c>
      <c r="I3">
        <v>57.9</v>
      </c>
      <c r="J3">
        <v>97</v>
      </c>
      <c r="K3">
        <v>97.2</v>
      </c>
      <c r="L3">
        <v>10.39</v>
      </c>
      <c r="M3">
        <v>1.458</v>
      </c>
      <c r="N3">
        <v>0.03</v>
      </c>
      <c r="O3">
        <v>56.9</v>
      </c>
      <c r="P3">
        <v>37</v>
      </c>
      <c r="Q3">
        <v>37.041060000000002</v>
      </c>
      <c r="R3">
        <v>-119.636</v>
      </c>
      <c r="S3">
        <v>158.5</v>
      </c>
      <c r="T3">
        <v>2.96</v>
      </c>
      <c r="U3">
        <v>0</v>
      </c>
      <c r="V3">
        <v>753.5</v>
      </c>
      <c r="W3">
        <v>527.88</v>
      </c>
      <c r="X3">
        <f t="shared" ref="X3:X34" si="0">W3-H3</f>
        <v>524.51400000000001</v>
      </c>
    </row>
    <row r="4" spans="1:34" x14ac:dyDescent="0.3">
      <c r="A4" s="2">
        <v>44574</v>
      </c>
      <c r="B4" s="3">
        <v>0.48807870370370371</v>
      </c>
      <c r="C4">
        <v>0</v>
      </c>
      <c r="D4" t="s">
        <v>51</v>
      </c>
      <c r="E4">
        <v>54.015000000000001</v>
      </c>
      <c r="F4">
        <v>7.0039999999999996</v>
      </c>
      <c r="G4">
        <v>43.1</v>
      </c>
      <c r="H4">
        <v>7.1689999999999996</v>
      </c>
      <c r="I4">
        <v>57.9</v>
      </c>
      <c r="J4">
        <v>96.6</v>
      </c>
      <c r="K4">
        <v>96.8</v>
      </c>
      <c r="L4">
        <v>10.36</v>
      </c>
      <c r="M4">
        <v>3.1059999999999999</v>
      </c>
      <c r="N4">
        <v>0.03</v>
      </c>
      <c r="O4">
        <v>57</v>
      </c>
      <c r="P4">
        <v>37</v>
      </c>
      <c r="Q4">
        <v>37.041069999999998</v>
      </c>
      <c r="R4">
        <v>-119.636</v>
      </c>
      <c r="S4">
        <v>160.30000000000001</v>
      </c>
      <c r="T4">
        <v>2.96</v>
      </c>
      <c r="U4">
        <v>0</v>
      </c>
      <c r="V4">
        <v>753.5</v>
      </c>
      <c r="W4">
        <v>527.88</v>
      </c>
      <c r="X4">
        <f t="shared" si="0"/>
        <v>520.71100000000001</v>
      </c>
    </row>
    <row r="5" spans="1:34" x14ac:dyDescent="0.3">
      <c r="A5" s="2">
        <v>44574</v>
      </c>
      <c r="B5" s="3">
        <v>0.48827546296296293</v>
      </c>
      <c r="C5">
        <v>0</v>
      </c>
      <c r="D5" t="s">
        <v>51</v>
      </c>
      <c r="E5">
        <v>53.948999999999998</v>
      </c>
      <c r="F5">
        <v>10.003</v>
      </c>
      <c r="G5">
        <v>43.1</v>
      </c>
      <c r="H5">
        <v>8.64</v>
      </c>
      <c r="I5">
        <v>58</v>
      </c>
      <c r="J5">
        <v>96.1</v>
      </c>
      <c r="K5">
        <v>96.3</v>
      </c>
      <c r="L5">
        <v>10.31</v>
      </c>
      <c r="M5">
        <v>3.7429999999999999</v>
      </c>
      <c r="N5">
        <v>0.03</v>
      </c>
      <c r="O5">
        <v>57</v>
      </c>
      <c r="P5">
        <v>37</v>
      </c>
      <c r="Q5">
        <v>37.041069999999998</v>
      </c>
      <c r="R5">
        <v>-119.636</v>
      </c>
      <c r="S5">
        <v>160.9</v>
      </c>
      <c r="T5">
        <v>2.94</v>
      </c>
      <c r="U5">
        <v>0</v>
      </c>
      <c r="V5">
        <v>753.5</v>
      </c>
      <c r="W5">
        <v>527.88</v>
      </c>
      <c r="X5">
        <f t="shared" si="0"/>
        <v>519.24</v>
      </c>
    </row>
    <row r="6" spans="1:34" x14ac:dyDescent="0.3">
      <c r="A6" s="2">
        <v>44574</v>
      </c>
      <c r="B6" s="3">
        <v>0.48835648148148153</v>
      </c>
      <c r="C6">
        <v>0</v>
      </c>
      <c r="D6" t="s">
        <v>51</v>
      </c>
      <c r="E6">
        <v>53.923000000000002</v>
      </c>
      <c r="F6">
        <v>13.069000000000001</v>
      </c>
      <c r="G6">
        <v>43.1</v>
      </c>
      <c r="H6">
        <v>13.076000000000001</v>
      </c>
      <c r="I6">
        <v>58</v>
      </c>
      <c r="J6">
        <v>95.9</v>
      </c>
      <c r="K6">
        <v>96.1</v>
      </c>
      <c r="L6">
        <v>10.29</v>
      </c>
      <c r="M6">
        <v>5.6660000000000004</v>
      </c>
      <c r="N6">
        <v>0.03</v>
      </c>
      <c r="O6">
        <v>57</v>
      </c>
      <c r="P6">
        <v>37</v>
      </c>
      <c r="Q6">
        <v>37.041060000000002</v>
      </c>
      <c r="R6">
        <v>-119.636</v>
      </c>
      <c r="S6">
        <v>160</v>
      </c>
      <c r="T6">
        <v>2.94</v>
      </c>
      <c r="U6">
        <v>0</v>
      </c>
      <c r="V6">
        <v>753.5</v>
      </c>
      <c r="W6">
        <v>527.88</v>
      </c>
      <c r="X6">
        <f t="shared" si="0"/>
        <v>514.80399999999997</v>
      </c>
    </row>
    <row r="7" spans="1:34" x14ac:dyDescent="0.3">
      <c r="A7" s="2">
        <v>44574</v>
      </c>
      <c r="B7" s="3">
        <v>0.48854166666666665</v>
      </c>
      <c r="C7">
        <v>0</v>
      </c>
      <c r="D7" t="s">
        <v>51</v>
      </c>
      <c r="E7">
        <v>53.872999999999998</v>
      </c>
      <c r="F7">
        <v>15.903</v>
      </c>
      <c r="G7">
        <v>43.1</v>
      </c>
      <c r="H7">
        <v>15.901999999999999</v>
      </c>
      <c r="I7">
        <v>58.1</v>
      </c>
      <c r="J7">
        <v>95.1</v>
      </c>
      <c r="K7">
        <v>95.3</v>
      </c>
      <c r="L7">
        <v>10.220000000000001</v>
      </c>
      <c r="M7">
        <v>6.891</v>
      </c>
      <c r="N7">
        <v>0.03</v>
      </c>
      <c r="O7">
        <v>57.1</v>
      </c>
      <c r="P7">
        <v>37</v>
      </c>
      <c r="Q7">
        <v>37.041060000000002</v>
      </c>
      <c r="R7">
        <v>-119.636</v>
      </c>
      <c r="S7">
        <v>158.9</v>
      </c>
      <c r="T7">
        <v>2.95</v>
      </c>
      <c r="U7">
        <v>0</v>
      </c>
      <c r="V7">
        <v>753.5</v>
      </c>
      <c r="W7">
        <v>527.88</v>
      </c>
      <c r="X7">
        <f t="shared" si="0"/>
        <v>511.97800000000001</v>
      </c>
    </row>
    <row r="8" spans="1:34" x14ac:dyDescent="0.3">
      <c r="A8" s="2">
        <v>44574</v>
      </c>
      <c r="B8" s="3">
        <v>0.48865740740740743</v>
      </c>
      <c r="C8">
        <v>0</v>
      </c>
      <c r="D8" t="s">
        <v>51</v>
      </c>
      <c r="E8">
        <v>53.845999999999997</v>
      </c>
      <c r="F8">
        <v>19.126000000000001</v>
      </c>
      <c r="G8">
        <v>43.1</v>
      </c>
      <c r="H8">
        <v>19.152999999999999</v>
      </c>
      <c r="I8">
        <v>58.2</v>
      </c>
      <c r="J8">
        <v>94.8</v>
      </c>
      <c r="K8">
        <v>94.9</v>
      </c>
      <c r="L8">
        <v>10.18</v>
      </c>
      <c r="M8">
        <v>8.2989999999999995</v>
      </c>
      <c r="N8">
        <v>0.03</v>
      </c>
      <c r="O8">
        <v>57.2</v>
      </c>
      <c r="P8">
        <v>37</v>
      </c>
      <c r="Q8">
        <v>37.041060000000002</v>
      </c>
      <c r="R8">
        <v>-119.636</v>
      </c>
      <c r="S8">
        <v>160.9</v>
      </c>
      <c r="T8">
        <v>2.95</v>
      </c>
      <c r="U8">
        <v>0</v>
      </c>
      <c r="V8">
        <v>753.5</v>
      </c>
      <c r="W8">
        <v>527.88</v>
      </c>
      <c r="X8">
        <f t="shared" si="0"/>
        <v>508.72699999999998</v>
      </c>
    </row>
    <row r="9" spans="1:34" x14ac:dyDescent="0.3">
      <c r="A9" s="2">
        <v>44574</v>
      </c>
      <c r="B9" s="3">
        <v>0.48899305555555556</v>
      </c>
      <c r="C9">
        <v>0</v>
      </c>
      <c r="D9" t="s">
        <v>51</v>
      </c>
      <c r="E9">
        <v>53.780999999999999</v>
      </c>
      <c r="F9">
        <v>21.972999999999999</v>
      </c>
      <c r="G9">
        <v>43.2</v>
      </c>
      <c r="H9">
        <v>21.841000000000001</v>
      </c>
      <c r="I9">
        <v>58.3</v>
      </c>
      <c r="J9">
        <v>93.8</v>
      </c>
      <c r="K9">
        <v>94</v>
      </c>
      <c r="L9">
        <v>10.09</v>
      </c>
      <c r="M9">
        <v>9.4640000000000004</v>
      </c>
      <c r="N9">
        <v>0.03</v>
      </c>
      <c r="O9">
        <v>57.3</v>
      </c>
      <c r="P9">
        <v>37</v>
      </c>
      <c r="Q9">
        <v>37.041049999999998</v>
      </c>
      <c r="R9">
        <v>-119.636</v>
      </c>
      <c r="S9">
        <v>160.4</v>
      </c>
      <c r="T9">
        <v>2.95</v>
      </c>
      <c r="U9">
        <v>0</v>
      </c>
      <c r="V9">
        <v>753.5</v>
      </c>
      <c r="W9">
        <v>527.88</v>
      </c>
      <c r="X9">
        <f t="shared" si="0"/>
        <v>506.03899999999999</v>
      </c>
    </row>
    <row r="10" spans="1:34" x14ac:dyDescent="0.3">
      <c r="A10" s="2">
        <v>44574</v>
      </c>
      <c r="B10" s="3">
        <v>0.48923611111111115</v>
      </c>
      <c r="C10">
        <v>0</v>
      </c>
      <c r="D10" t="s">
        <v>51</v>
      </c>
      <c r="E10">
        <v>53.755000000000003</v>
      </c>
      <c r="F10">
        <v>24.966000000000001</v>
      </c>
      <c r="G10">
        <v>43.3</v>
      </c>
      <c r="H10">
        <v>24.917999999999999</v>
      </c>
      <c r="I10">
        <v>58.4</v>
      </c>
      <c r="J10">
        <v>93.6</v>
      </c>
      <c r="K10">
        <v>93.8</v>
      </c>
      <c r="L10">
        <v>10.07</v>
      </c>
      <c r="M10">
        <v>10.797000000000001</v>
      </c>
      <c r="N10">
        <v>0.03</v>
      </c>
      <c r="O10">
        <v>57.5</v>
      </c>
      <c r="P10">
        <v>37</v>
      </c>
      <c r="Q10">
        <v>37.041069999999998</v>
      </c>
      <c r="R10">
        <v>-119.636</v>
      </c>
      <c r="S10">
        <v>159.80000000000001</v>
      </c>
      <c r="T10">
        <v>2.95</v>
      </c>
      <c r="U10">
        <v>0</v>
      </c>
      <c r="V10">
        <v>753.5</v>
      </c>
      <c r="W10">
        <v>527.88</v>
      </c>
      <c r="X10">
        <f t="shared" si="0"/>
        <v>502.96199999999999</v>
      </c>
    </row>
    <row r="11" spans="1:34" x14ac:dyDescent="0.3">
      <c r="A11" s="2">
        <v>44574</v>
      </c>
      <c r="B11" s="3">
        <v>0.48947916666666669</v>
      </c>
      <c r="C11">
        <v>0</v>
      </c>
      <c r="D11" t="s">
        <v>51</v>
      </c>
      <c r="E11">
        <v>53.747999999999998</v>
      </c>
      <c r="F11">
        <v>27.957999999999998</v>
      </c>
      <c r="G11">
        <v>43.2</v>
      </c>
      <c r="H11">
        <v>27.885999999999999</v>
      </c>
      <c r="I11">
        <v>58.4</v>
      </c>
      <c r="J11">
        <v>93.5</v>
      </c>
      <c r="K11">
        <v>93.7</v>
      </c>
      <c r="L11">
        <v>10.06</v>
      </c>
      <c r="M11">
        <v>12.083</v>
      </c>
      <c r="N11">
        <v>0.03</v>
      </c>
      <c r="O11">
        <v>57.4</v>
      </c>
      <c r="P11">
        <v>37</v>
      </c>
      <c r="Q11">
        <v>37.041069999999998</v>
      </c>
      <c r="R11">
        <v>-119.636</v>
      </c>
      <c r="S11">
        <v>160.9</v>
      </c>
      <c r="T11">
        <v>2.95</v>
      </c>
      <c r="U11">
        <v>0</v>
      </c>
      <c r="V11">
        <v>753.4</v>
      </c>
      <c r="W11">
        <v>527.88</v>
      </c>
      <c r="X11">
        <f t="shared" si="0"/>
        <v>499.99399999999997</v>
      </c>
    </row>
    <row r="12" spans="1:34" x14ac:dyDescent="0.3">
      <c r="A12" s="2">
        <v>44574</v>
      </c>
      <c r="B12" s="3">
        <v>0.48964120370370368</v>
      </c>
      <c r="C12">
        <v>0</v>
      </c>
      <c r="D12" t="s">
        <v>51</v>
      </c>
      <c r="E12">
        <v>53.734000000000002</v>
      </c>
      <c r="F12">
        <v>30.995000000000001</v>
      </c>
      <c r="G12">
        <v>43</v>
      </c>
      <c r="H12">
        <v>31.161000000000001</v>
      </c>
      <c r="I12">
        <v>58</v>
      </c>
      <c r="J12">
        <v>93.7</v>
      </c>
      <c r="K12">
        <v>93.9</v>
      </c>
      <c r="L12">
        <v>10.08</v>
      </c>
      <c r="M12">
        <v>13.503</v>
      </c>
      <c r="N12">
        <v>0.03</v>
      </c>
      <c r="O12">
        <v>57.1</v>
      </c>
      <c r="P12">
        <v>37</v>
      </c>
      <c r="Q12">
        <v>37.041069999999998</v>
      </c>
      <c r="R12">
        <v>-119.636</v>
      </c>
      <c r="S12">
        <v>159.9</v>
      </c>
      <c r="T12">
        <v>2.95</v>
      </c>
      <c r="U12">
        <v>0</v>
      </c>
      <c r="V12">
        <v>753.5</v>
      </c>
      <c r="W12">
        <v>527.88</v>
      </c>
      <c r="X12">
        <f t="shared" si="0"/>
        <v>496.71899999999999</v>
      </c>
    </row>
    <row r="13" spans="1:34" x14ac:dyDescent="0.3">
      <c r="A13" s="2">
        <v>44574</v>
      </c>
      <c r="B13" s="3">
        <v>0.48982638888888891</v>
      </c>
      <c r="C13">
        <v>0</v>
      </c>
      <c r="D13" t="s">
        <v>51</v>
      </c>
      <c r="E13">
        <v>53.713000000000001</v>
      </c>
      <c r="F13">
        <v>34.034999999999997</v>
      </c>
      <c r="G13">
        <v>42.8</v>
      </c>
      <c r="H13">
        <v>34.268000000000001</v>
      </c>
      <c r="I13">
        <v>57.9</v>
      </c>
      <c r="J13">
        <v>94</v>
      </c>
      <c r="K13">
        <v>94.2</v>
      </c>
      <c r="L13">
        <v>10.11</v>
      </c>
      <c r="M13">
        <v>14.849</v>
      </c>
      <c r="N13">
        <v>0.03</v>
      </c>
      <c r="O13">
        <v>56.9</v>
      </c>
      <c r="P13">
        <v>37</v>
      </c>
      <c r="Q13">
        <v>37.041080000000001</v>
      </c>
      <c r="R13">
        <v>-119.636</v>
      </c>
      <c r="S13">
        <v>160.4</v>
      </c>
      <c r="T13">
        <v>2.95</v>
      </c>
      <c r="U13">
        <v>0</v>
      </c>
      <c r="V13">
        <v>753.5</v>
      </c>
      <c r="W13">
        <v>527.88</v>
      </c>
      <c r="X13">
        <f t="shared" si="0"/>
        <v>493.61199999999997</v>
      </c>
    </row>
    <row r="14" spans="1:34" x14ac:dyDescent="0.3">
      <c r="A14" s="2">
        <v>44574</v>
      </c>
      <c r="B14" s="3">
        <v>0.49005787037037035</v>
      </c>
      <c r="C14">
        <v>0</v>
      </c>
      <c r="D14" t="s">
        <v>51</v>
      </c>
      <c r="E14">
        <v>53.7</v>
      </c>
      <c r="F14">
        <v>36.932000000000002</v>
      </c>
      <c r="G14">
        <v>42.8</v>
      </c>
      <c r="H14">
        <v>35.676000000000002</v>
      </c>
      <c r="I14">
        <v>57.9</v>
      </c>
      <c r="J14">
        <v>94.1</v>
      </c>
      <c r="K14">
        <v>94.3</v>
      </c>
      <c r="L14">
        <v>10.130000000000001</v>
      </c>
      <c r="M14">
        <v>15.459</v>
      </c>
      <c r="N14">
        <v>0.03</v>
      </c>
      <c r="O14">
        <v>56.9</v>
      </c>
      <c r="P14">
        <v>37</v>
      </c>
      <c r="Q14">
        <v>37.041069999999998</v>
      </c>
      <c r="R14">
        <v>-119.636</v>
      </c>
      <c r="S14">
        <v>160.6</v>
      </c>
      <c r="T14">
        <v>2.95</v>
      </c>
      <c r="U14">
        <v>0</v>
      </c>
      <c r="V14">
        <v>753.4</v>
      </c>
      <c r="W14">
        <v>527.88</v>
      </c>
      <c r="X14">
        <f t="shared" si="0"/>
        <v>492.20400000000001</v>
      </c>
    </row>
    <row r="15" spans="1:34" x14ac:dyDescent="0.3">
      <c r="A15" s="2">
        <v>44574</v>
      </c>
      <c r="B15" s="3">
        <v>0.49038194444444444</v>
      </c>
      <c r="C15">
        <v>0</v>
      </c>
      <c r="D15" t="s">
        <v>51</v>
      </c>
      <c r="E15">
        <v>53.677</v>
      </c>
      <c r="F15">
        <v>39.941000000000003</v>
      </c>
      <c r="G15">
        <v>43</v>
      </c>
      <c r="H15">
        <v>39.601999999999997</v>
      </c>
      <c r="I15">
        <v>58.1</v>
      </c>
      <c r="J15">
        <v>93.9</v>
      </c>
      <c r="K15">
        <v>94.1</v>
      </c>
      <c r="L15">
        <v>10.11</v>
      </c>
      <c r="M15">
        <v>17.16</v>
      </c>
      <c r="N15">
        <v>0.03</v>
      </c>
      <c r="O15">
        <v>57.1</v>
      </c>
      <c r="P15">
        <v>37</v>
      </c>
      <c r="Q15">
        <v>37.041060000000002</v>
      </c>
      <c r="R15">
        <v>-119.636</v>
      </c>
      <c r="S15">
        <v>162.80000000000001</v>
      </c>
      <c r="T15">
        <v>2.94</v>
      </c>
      <c r="U15">
        <v>0</v>
      </c>
      <c r="V15">
        <v>753.5</v>
      </c>
      <c r="W15">
        <v>527.88</v>
      </c>
      <c r="X15">
        <f t="shared" si="0"/>
        <v>488.27800000000002</v>
      </c>
    </row>
    <row r="16" spans="1:34" x14ac:dyDescent="0.3">
      <c r="A16" s="2">
        <v>44574</v>
      </c>
      <c r="B16" s="3">
        <v>0.49047453703703708</v>
      </c>
      <c r="C16">
        <v>0</v>
      </c>
      <c r="D16" t="s">
        <v>51</v>
      </c>
      <c r="E16">
        <v>53.67</v>
      </c>
      <c r="F16">
        <v>42.933999999999997</v>
      </c>
      <c r="G16">
        <v>43.1</v>
      </c>
      <c r="H16">
        <v>42.938000000000002</v>
      </c>
      <c r="I16">
        <v>58.3</v>
      </c>
      <c r="J16">
        <v>93.9</v>
      </c>
      <c r="K16">
        <v>94</v>
      </c>
      <c r="L16">
        <v>10.1</v>
      </c>
      <c r="M16">
        <v>18.606000000000002</v>
      </c>
      <c r="N16">
        <v>0.03</v>
      </c>
      <c r="O16">
        <v>57.3</v>
      </c>
      <c r="P16">
        <v>37</v>
      </c>
      <c r="Q16">
        <v>37.041060000000002</v>
      </c>
      <c r="R16">
        <v>-119.636</v>
      </c>
      <c r="S16">
        <v>163.5</v>
      </c>
      <c r="T16">
        <v>2.94</v>
      </c>
      <c r="U16">
        <v>0</v>
      </c>
      <c r="V16">
        <v>753.5</v>
      </c>
      <c r="W16">
        <v>527.88</v>
      </c>
      <c r="X16">
        <f t="shared" si="0"/>
        <v>484.94200000000001</v>
      </c>
    </row>
    <row r="17" spans="1:24" x14ac:dyDescent="0.3">
      <c r="A17" s="2">
        <v>44574</v>
      </c>
      <c r="B17" s="3">
        <v>0.49075231481481479</v>
      </c>
      <c r="C17">
        <v>0</v>
      </c>
      <c r="D17" t="s">
        <v>51</v>
      </c>
      <c r="E17">
        <v>53.656999999999996</v>
      </c>
      <c r="F17">
        <v>45.988999999999997</v>
      </c>
      <c r="G17">
        <v>43.7</v>
      </c>
      <c r="H17">
        <v>45.79</v>
      </c>
      <c r="I17">
        <v>59.1</v>
      </c>
      <c r="J17">
        <v>93.2</v>
      </c>
      <c r="K17">
        <v>93.4</v>
      </c>
      <c r="L17">
        <v>10.039999999999999</v>
      </c>
      <c r="M17">
        <v>19.841999999999999</v>
      </c>
      <c r="N17">
        <v>0.03</v>
      </c>
      <c r="O17">
        <v>58.1</v>
      </c>
      <c r="P17">
        <v>38</v>
      </c>
      <c r="Q17">
        <v>37.041060000000002</v>
      </c>
      <c r="R17">
        <v>-119.636</v>
      </c>
      <c r="S17">
        <v>165</v>
      </c>
      <c r="T17">
        <v>2.94</v>
      </c>
      <c r="U17">
        <v>0</v>
      </c>
      <c r="V17">
        <v>753.5</v>
      </c>
      <c r="W17">
        <v>527.88</v>
      </c>
      <c r="X17">
        <f t="shared" si="0"/>
        <v>482.09</v>
      </c>
    </row>
    <row r="18" spans="1:24" x14ac:dyDescent="0.3">
      <c r="A18" s="2">
        <v>44574</v>
      </c>
      <c r="B18" s="3">
        <v>0.49086805555555557</v>
      </c>
      <c r="C18">
        <v>0</v>
      </c>
      <c r="D18" t="s">
        <v>51</v>
      </c>
      <c r="E18">
        <v>53.643999999999998</v>
      </c>
      <c r="F18">
        <v>48.98</v>
      </c>
      <c r="G18">
        <v>43.7</v>
      </c>
      <c r="H18">
        <v>48.927</v>
      </c>
      <c r="I18">
        <v>59.1</v>
      </c>
      <c r="J18">
        <v>93.1</v>
      </c>
      <c r="K18">
        <v>93.3</v>
      </c>
      <c r="L18">
        <v>10.02</v>
      </c>
      <c r="M18">
        <v>21.201000000000001</v>
      </c>
      <c r="N18">
        <v>0.03</v>
      </c>
      <c r="O18">
        <v>58.1</v>
      </c>
      <c r="P18">
        <v>38</v>
      </c>
      <c r="Q18">
        <v>37.041049999999998</v>
      </c>
      <c r="R18">
        <v>-119.636</v>
      </c>
      <c r="S18">
        <v>164.5</v>
      </c>
      <c r="T18">
        <v>2.93</v>
      </c>
      <c r="U18">
        <v>0</v>
      </c>
      <c r="V18">
        <v>753.5</v>
      </c>
      <c r="W18">
        <v>527.88</v>
      </c>
      <c r="X18">
        <f t="shared" si="0"/>
        <v>478.95299999999997</v>
      </c>
    </row>
    <row r="19" spans="1:24" x14ac:dyDescent="0.3">
      <c r="A19" s="2">
        <v>44574</v>
      </c>
      <c r="B19" s="3">
        <v>0.49104166666666665</v>
      </c>
      <c r="C19">
        <v>0</v>
      </c>
      <c r="D19" t="s">
        <v>51</v>
      </c>
      <c r="E19">
        <v>53.609000000000002</v>
      </c>
      <c r="F19">
        <v>51.982999999999997</v>
      </c>
      <c r="G19">
        <v>43.9</v>
      </c>
      <c r="H19">
        <v>51.911999999999999</v>
      </c>
      <c r="I19">
        <v>59.4</v>
      </c>
      <c r="J19">
        <v>93</v>
      </c>
      <c r="K19">
        <v>93.1</v>
      </c>
      <c r="L19">
        <v>10.02</v>
      </c>
      <c r="M19">
        <v>22.495000000000001</v>
      </c>
      <c r="N19">
        <v>0.03</v>
      </c>
      <c r="O19">
        <v>58.4</v>
      </c>
      <c r="P19">
        <v>38</v>
      </c>
      <c r="Q19">
        <v>37.041040000000002</v>
      </c>
      <c r="R19">
        <v>-119.636</v>
      </c>
      <c r="S19">
        <v>163.9</v>
      </c>
      <c r="T19">
        <v>2.94</v>
      </c>
      <c r="U19">
        <v>0</v>
      </c>
      <c r="V19">
        <v>753.5</v>
      </c>
      <c r="W19">
        <v>527.88</v>
      </c>
      <c r="X19">
        <f t="shared" si="0"/>
        <v>475.96800000000002</v>
      </c>
    </row>
    <row r="20" spans="1:24" x14ac:dyDescent="0.3">
      <c r="A20" s="2">
        <v>44574</v>
      </c>
      <c r="B20" s="3">
        <v>0.49129629629629629</v>
      </c>
      <c r="C20">
        <v>0</v>
      </c>
      <c r="D20" t="s">
        <v>51</v>
      </c>
      <c r="E20">
        <v>53.543999999999997</v>
      </c>
      <c r="F20">
        <v>55.072000000000003</v>
      </c>
      <c r="G20">
        <v>45</v>
      </c>
      <c r="H20">
        <v>53.173000000000002</v>
      </c>
      <c r="I20">
        <v>60.9</v>
      </c>
      <c r="J20">
        <v>92.6</v>
      </c>
      <c r="K20">
        <v>92.8</v>
      </c>
      <c r="L20">
        <v>9.99</v>
      </c>
      <c r="M20">
        <v>23.041</v>
      </c>
      <c r="N20">
        <v>0.03</v>
      </c>
      <c r="O20">
        <v>59.9</v>
      </c>
      <c r="P20">
        <v>39</v>
      </c>
      <c r="Q20">
        <v>37.041029999999999</v>
      </c>
      <c r="R20">
        <v>-119.636</v>
      </c>
      <c r="S20">
        <v>160.30000000000001</v>
      </c>
      <c r="T20">
        <v>2.94</v>
      </c>
      <c r="U20">
        <v>0</v>
      </c>
      <c r="V20">
        <v>753.5</v>
      </c>
      <c r="W20">
        <v>527.88</v>
      </c>
      <c r="X20">
        <f t="shared" si="0"/>
        <v>474.70699999999999</v>
      </c>
    </row>
    <row r="21" spans="1:24" x14ac:dyDescent="0.3">
      <c r="A21" s="2">
        <v>44574</v>
      </c>
      <c r="B21" s="3">
        <v>0.49144675925925929</v>
      </c>
      <c r="C21">
        <v>0</v>
      </c>
      <c r="D21" t="s">
        <v>51</v>
      </c>
      <c r="E21">
        <v>53.432000000000002</v>
      </c>
      <c r="F21">
        <v>57.933999999999997</v>
      </c>
      <c r="G21">
        <v>46.3</v>
      </c>
      <c r="H21">
        <v>57.863999999999997</v>
      </c>
      <c r="I21">
        <v>62.8</v>
      </c>
      <c r="J21">
        <v>92.2</v>
      </c>
      <c r="K21">
        <v>92.4</v>
      </c>
      <c r="L21">
        <v>9.9600000000000009</v>
      </c>
      <c r="M21">
        <v>25.074000000000002</v>
      </c>
      <c r="N21">
        <v>0.03</v>
      </c>
      <c r="O21">
        <v>61.8</v>
      </c>
      <c r="P21">
        <v>40</v>
      </c>
      <c r="Q21">
        <v>37.041029999999999</v>
      </c>
      <c r="R21">
        <v>-119.636</v>
      </c>
      <c r="S21">
        <v>160.4</v>
      </c>
      <c r="T21">
        <v>2.94</v>
      </c>
      <c r="U21">
        <v>0</v>
      </c>
      <c r="V21">
        <v>753.5</v>
      </c>
      <c r="W21">
        <v>527.88</v>
      </c>
      <c r="X21">
        <f t="shared" si="0"/>
        <v>470.01600000000002</v>
      </c>
    </row>
    <row r="22" spans="1:24" x14ac:dyDescent="0.3">
      <c r="A22" s="2">
        <v>44574</v>
      </c>
      <c r="B22" s="3">
        <v>0.49152777777777779</v>
      </c>
      <c r="C22">
        <v>0</v>
      </c>
      <c r="D22" t="s">
        <v>51</v>
      </c>
      <c r="E22">
        <v>53.332999999999998</v>
      </c>
      <c r="F22">
        <v>60.097000000000001</v>
      </c>
      <c r="G22">
        <v>47.8</v>
      </c>
      <c r="H22">
        <v>58.36</v>
      </c>
      <c r="I22">
        <v>64.900000000000006</v>
      </c>
      <c r="J22">
        <v>91.7</v>
      </c>
      <c r="K22">
        <v>91.9</v>
      </c>
      <c r="L22">
        <v>9.92</v>
      </c>
      <c r="M22">
        <v>25.289000000000001</v>
      </c>
      <c r="N22">
        <v>0.03</v>
      </c>
      <c r="O22">
        <v>63.8</v>
      </c>
      <c r="P22">
        <v>41</v>
      </c>
      <c r="Q22">
        <v>37.041029999999999</v>
      </c>
      <c r="R22">
        <v>-119.636</v>
      </c>
      <c r="S22">
        <v>159.9</v>
      </c>
      <c r="T22">
        <v>2.94</v>
      </c>
      <c r="U22">
        <v>0</v>
      </c>
      <c r="V22">
        <v>753.5</v>
      </c>
      <c r="W22">
        <v>527.88</v>
      </c>
      <c r="X22">
        <f t="shared" si="0"/>
        <v>469.52</v>
      </c>
    </row>
    <row r="23" spans="1:24" x14ac:dyDescent="0.3">
      <c r="A23" s="2">
        <v>44574</v>
      </c>
      <c r="B23" s="3">
        <v>0.49172453703703706</v>
      </c>
      <c r="C23">
        <v>0</v>
      </c>
      <c r="D23" t="s">
        <v>51</v>
      </c>
      <c r="E23">
        <v>53.027999999999999</v>
      </c>
      <c r="F23">
        <v>63.003</v>
      </c>
      <c r="G23">
        <v>49.3</v>
      </c>
      <c r="H23">
        <v>62.642000000000003</v>
      </c>
      <c r="I23">
        <v>67.2</v>
      </c>
      <c r="J23">
        <v>90.3</v>
      </c>
      <c r="K23">
        <v>90.5</v>
      </c>
      <c r="L23">
        <v>9.8000000000000007</v>
      </c>
      <c r="M23">
        <v>27.145</v>
      </c>
      <c r="N23">
        <v>0.03</v>
      </c>
      <c r="O23">
        <v>66.099999999999994</v>
      </c>
      <c r="P23">
        <v>43</v>
      </c>
      <c r="Q23">
        <v>37.041020000000003</v>
      </c>
      <c r="R23">
        <v>-119.636</v>
      </c>
      <c r="S23">
        <v>158.69999999999999</v>
      </c>
      <c r="T23">
        <v>2.94</v>
      </c>
      <c r="U23">
        <v>0</v>
      </c>
      <c r="V23">
        <v>753.4</v>
      </c>
      <c r="W23">
        <v>527.88</v>
      </c>
      <c r="X23">
        <f t="shared" si="0"/>
        <v>465.238</v>
      </c>
    </row>
    <row r="24" spans="1:24" x14ac:dyDescent="0.3">
      <c r="A24" s="2">
        <v>44574</v>
      </c>
      <c r="B24" s="3">
        <v>0.49232638888888891</v>
      </c>
      <c r="C24">
        <v>0</v>
      </c>
      <c r="D24" t="s">
        <v>51</v>
      </c>
      <c r="E24">
        <v>52.823</v>
      </c>
      <c r="F24">
        <v>65.905000000000001</v>
      </c>
      <c r="G24">
        <v>46.7</v>
      </c>
      <c r="H24">
        <v>64.613</v>
      </c>
      <c r="I24">
        <v>63.8</v>
      </c>
      <c r="J24">
        <v>89.2</v>
      </c>
      <c r="K24">
        <v>89.4</v>
      </c>
      <c r="L24">
        <v>9.7100000000000009</v>
      </c>
      <c r="M24">
        <v>28</v>
      </c>
      <c r="N24">
        <v>0.03</v>
      </c>
      <c r="O24">
        <v>62.7</v>
      </c>
      <c r="P24">
        <v>41</v>
      </c>
      <c r="Q24">
        <v>37.040990000000001</v>
      </c>
      <c r="R24">
        <v>-119.636</v>
      </c>
      <c r="S24">
        <v>158.1</v>
      </c>
      <c r="T24">
        <v>2.94</v>
      </c>
      <c r="U24">
        <v>0</v>
      </c>
      <c r="V24">
        <v>753.5</v>
      </c>
      <c r="W24">
        <v>527.88</v>
      </c>
      <c r="X24">
        <f t="shared" si="0"/>
        <v>463.267</v>
      </c>
    </row>
    <row r="25" spans="1:24" x14ac:dyDescent="0.3">
      <c r="A25" s="2">
        <v>44574</v>
      </c>
      <c r="B25" s="3">
        <v>0.49259259259259264</v>
      </c>
      <c r="C25">
        <v>0</v>
      </c>
      <c r="D25" t="s">
        <v>51</v>
      </c>
      <c r="E25">
        <v>52.439</v>
      </c>
      <c r="F25">
        <v>75.900000000000006</v>
      </c>
      <c r="G25">
        <v>44.6</v>
      </c>
      <c r="H25">
        <v>76.075999999999993</v>
      </c>
      <c r="I25">
        <v>61.3</v>
      </c>
      <c r="J25">
        <v>89</v>
      </c>
      <c r="K25">
        <v>89.2</v>
      </c>
      <c r="L25">
        <v>9.74</v>
      </c>
      <c r="M25">
        <v>32.968000000000004</v>
      </c>
      <c r="N25">
        <v>0.03</v>
      </c>
      <c r="O25">
        <v>60.3</v>
      </c>
      <c r="P25">
        <v>39</v>
      </c>
      <c r="Q25">
        <v>37.040990000000001</v>
      </c>
      <c r="R25">
        <v>-119.636</v>
      </c>
      <c r="S25">
        <v>159</v>
      </c>
      <c r="T25">
        <v>2.94</v>
      </c>
      <c r="U25">
        <v>0</v>
      </c>
      <c r="V25">
        <v>753.4</v>
      </c>
      <c r="W25">
        <v>527.88</v>
      </c>
      <c r="X25">
        <f t="shared" si="0"/>
        <v>451.80399999999997</v>
      </c>
    </row>
    <row r="26" spans="1:24" x14ac:dyDescent="0.3">
      <c r="A26" s="2">
        <v>44574</v>
      </c>
      <c r="B26" s="3">
        <v>0.49276620370370372</v>
      </c>
      <c r="C26">
        <v>0</v>
      </c>
      <c r="D26" t="s">
        <v>51</v>
      </c>
      <c r="E26">
        <v>51.710999999999999</v>
      </c>
      <c r="F26">
        <v>86.105999999999995</v>
      </c>
      <c r="G26">
        <v>43.6</v>
      </c>
      <c r="H26">
        <v>86.593000000000004</v>
      </c>
      <c r="I26">
        <v>60.7</v>
      </c>
      <c r="J26">
        <v>88.9</v>
      </c>
      <c r="K26">
        <v>89.1</v>
      </c>
      <c r="L26">
        <v>9.81</v>
      </c>
      <c r="M26">
        <v>37.527999999999999</v>
      </c>
      <c r="N26">
        <v>0.03</v>
      </c>
      <c r="O26">
        <v>59.7</v>
      </c>
      <c r="P26">
        <v>39</v>
      </c>
      <c r="Q26">
        <v>37.040979999999998</v>
      </c>
      <c r="R26">
        <v>-119.636</v>
      </c>
      <c r="S26">
        <v>157.30000000000001</v>
      </c>
      <c r="T26">
        <v>2.93</v>
      </c>
      <c r="U26">
        <v>0</v>
      </c>
      <c r="V26">
        <v>753.4</v>
      </c>
      <c r="W26">
        <v>527.88</v>
      </c>
      <c r="X26">
        <f t="shared" si="0"/>
        <v>441.28699999999998</v>
      </c>
    </row>
    <row r="27" spans="1:24" x14ac:dyDescent="0.3">
      <c r="A27" s="2">
        <v>44574</v>
      </c>
      <c r="B27" s="3">
        <v>0.49299768518518516</v>
      </c>
      <c r="C27">
        <v>0</v>
      </c>
      <c r="D27" t="s">
        <v>51</v>
      </c>
      <c r="E27">
        <v>51.155999999999999</v>
      </c>
      <c r="F27">
        <v>96.158000000000001</v>
      </c>
      <c r="G27">
        <v>42.7</v>
      </c>
      <c r="H27">
        <v>95.728999999999999</v>
      </c>
      <c r="I27">
        <v>59.8</v>
      </c>
      <c r="J27">
        <v>89.8</v>
      </c>
      <c r="K27">
        <v>90</v>
      </c>
      <c r="L27">
        <v>9.98</v>
      </c>
      <c r="M27">
        <v>41.488</v>
      </c>
      <c r="N27">
        <v>0.03</v>
      </c>
      <c r="O27">
        <v>58.8</v>
      </c>
      <c r="P27">
        <v>38</v>
      </c>
      <c r="Q27">
        <v>37.040970000000002</v>
      </c>
      <c r="R27">
        <v>-119.636</v>
      </c>
      <c r="S27">
        <v>157.5</v>
      </c>
      <c r="T27">
        <v>2.93</v>
      </c>
      <c r="U27">
        <v>0</v>
      </c>
      <c r="V27">
        <v>753.4</v>
      </c>
      <c r="W27">
        <v>527.88</v>
      </c>
      <c r="X27">
        <f t="shared" si="0"/>
        <v>432.15100000000001</v>
      </c>
    </row>
    <row r="28" spans="1:24" x14ac:dyDescent="0.3">
      <c r="A28" s="2">
        <v>44574</v>
      </c>
      <c r="B28" s="3">
        <v>0.49364583333333334</v>
      </c>
      <c r="C28">
        <v>0</v>
      </c>
      <c r="D28" t="s">
        <v>51</v>
      </c>
      <c r="E28">
        <v>50.603000000000002</v>
      </c>
      <c r="F28">
        <v>105.982</v>
      </c>
      <c r="G28">
        <v>42.4</v>
      </c>
      <c r="H28">
        <v>104.95099999999999</v>
      </c>
      <c r="I28">
        <v>60</v>
      </c>
      <c r="J28">
        <v>91.8</v>
      </c>
      <c r="K28">
        <v>92</v>
      </c>
      <c r="L28">
        <v>10.28</v>
      </c>
      <c r="M28">
        <v>45.487000000000002</v>
      </c>
      <c r="N28">
        <v>0.03</v>
      </c>
      <c r="O28">
        <v>58.9</v>
      </c>
      <c r="P28">
        <v>38</v>
      </c>
      <c r="Q28">
        <v>37.040959999999998</v>
      </c>
      <c r="R28">
        <v>-119.636</v>
      </c>
      <c r="S28">
        <v>157.30000000000001</v>
      </c>
      <c r="T28">
        <v>2.93</v>
      </c>
      <c r="U28">
        <v>0</v>
      </c>
      <c r="V28">
        <v>753.4</v>
      </c>
      <c r="W28">
        <v>527.88</v>
      </c>
      <c r="X28">
        <f t="shared" si="0"/>
        <v>422.92899999999997</v>
      </c>
    </row>
    <row r="29" spans="1:24" x14ac:dyDescent="0.3">
      <c r="A29" s="2">
        <v>44574</v>
      </c>
      <c r="B29" s="3">
        <v>0.49435185185185188</v>
      </c>
      <c r="C29">
        <v>0</v>
      </c>
      <c r="D29" t="s">
        <v>51</v>
      </c>
      <c r="E29">
        <v>49.570999999999998</v>
      </c>
      <c r="F29">
        <v>116.00700000000001</v>
      </c>
      <c r="G29">
        <v>42.6</v>
      </c>
      <c r="H29">
        <v>115.669</v>
      </c>
      <c r="I29">
        <v>61.1</v>
      </c>
      <c r="J29">
        <v>92.4</v>
      </c>
      <c r="K29">
        <v>92.6</v>
      </c>
      <c r="L29">
        <v>10.49</v>
      </c>
      <c r="M29">
        <v>50.134999999999998</v>
      </c>
      <c r="N29">
        <v>0.03</v>
      </c>
      <c r="O29">
        <v>60.1</v>
      </c>
      <c r="P29">
        <v>39</v>
      </c>
      <c r="Q29">
        <v>37.040950000000002</v>
      </c>
      <c r="R29">
        <v>-119.636</v>
      </c>
      <c r="S29">
        <v>156.69999999999999</v>
      </c>
      <c r="T29">
        <v>2.93</v>
      </c>
      <c r="U29">
        <v>0</v>
      </c>
      <c r="V29">
        <v>753.5</v>
      </c>
      <c r="W29">
        <v>527.88</v>
      </c>
      <c r="X29">
        <f t="shared" si="0"/>
        <v>412.21100000000001</v>
      </c>
    </row>
    <row r="30" spans="1:24" x14ac:dyDescent="0.3">
      <c r="A30" s="2">
        <v>44574</v>
      </c>
      <c r="B30" s="3">
        <v>0.49484953703703699</v>
      </c>
      <c r="C30">
        <v>0</v>
      </c>
      <c r="D30" t="s">
        <v>51</v>
      </c>
      <c r="E30">
        <v>49.067999999999998</v>
      </c>
      <c r="F30">
        <v>126.149</v>
      </c>
      <c r="G30">
        <v>42.7</v>
      </c>
      <c r="H30">
        <v>125.38</v>
      </c>
      <c r="I30">
        <v>61.7</v>
      </c>
      <c r="J30">
        <v>93.2</v>
      </c>
      <c r="K30">
        <v>93.4</v>
      </c>
      <c r="L30">
        <v>10.65</v>
      </c>
      <c r="M30">
        <v>54.345999999999997</v>
      </c>
      <c r="N30">
        <v>0.03</v>
      </c>
      <c r="O30">
        <v>60.7</v>
      </c>
      <c r="P30">
        <v>39</v>
      </c>
      <c r="Q30">
        <v>37.040939999999999</v>
      </c>
      <c r="R30">
        <v>-119.6361</v>
      </c>
      <c r="S30">
        <v>158.19999999999999</v>
      </c>
      <c r="T30">
        <v>2.93</v>
      </c>
      <c r="U30">
        <v>0</v>
      </c>
      <c r="V30">
        <v>753.4</v>
      </c>
      <c r="W30">
        <v>527.88</v>
      </c>
      <c r="X30">
        <f t="shared" si="0"/>
        <v>402.5</v>
      </c>
    </row>
    <row r="31" spans="1:24" x14ac:dyDescent="0.3">
      <c r="A31" s="2">
        <v>44574</v>
      </c>
      <c r="B31" s="3">
        <v>0.49509259259259258</v>
      </c>
      <c r="C31">
        <v>0</v>
      </c>
      <c r="D31" t="s">
        <v>51</v>
      </c>
      <c r="E31">
        <v>48.960999999999999</v>
      </c>
      <c r="F31">
        <v>136.26400000000001</v>
      </c>
      <c r="G31">
        <v>42.7</v>
      </c>
      <c r="H31">
        <v>135.75299999999999</v>
      </c>
      <c r="I31">
        <v>61.9</v>
      </c>
      <c r="J31">
        <v>93.7</v>
      </c>
      <c r="K31">
        <v>93.9</v>
      </c>
      <c r="L31">
        <v>10.72</v>
      </c>
      <c r="M31">
        <v>58.843000000000004</v>
      </c>
      <c r="N31">
        <v>0.03</v>
      </c>
      <c r="O31">
        <v>60.8</v>
      </c>
      <c r="P31">
        <v>40</v>
      </c>
      <c r="Q31">
        <v>37.040950000000002</v>
      </c>
      <c r="R31">
        <v>-119.6361</v>
      </c>
      <c r="S31">
        <v>158.69999999999999</v>
      </c>
      <c r="T31">
        <v>2.92</v>
      </c>
      <c r="U31">
        <v>0</v>
      </c>
      <c r="V31">
        <v>753.3</v>
      </c>
      <c r="W31">
        <v>527.88</v>
      </c>
      <c r="X31">
        <f t="shared" si="0"/>
        <v>392.12700000000001</v>
      </c>
    </row>
    <row r="32" spans="1:24" x14ac:dyDescent="0.3">
      <c r="A32" s="2">
        <v>44574</v>
      </c>
      <c r="B32" s="3">
        <v>0.4952893518518518</v>
      </c>
      <c r="C32">
        <v>0</v>
      </c>
      <c r="D32" t="s">
        <v>51</v>
      </c>
      <c r="E32">
        <v>48.948</v>
      </c>
      <c r="F32">
        <v>146.27799999999999</v>
      </c>
      <c r="G32">
        <v>42.7</v>
      </c>
      <c r="H32">
        <v>145.38300000000001</v>
      </c>
      <c r="I32">
        <v>61.9</v>
      </c>
      <c r="J32">
        <v>93.9</v>
      </c>
      <c r="K32">
        <v>94</v>
      </c>
      <c r="L32">
        <v>10.74</v>
      </c>
      <c r="M32">
        <v>63.017000000000003</v>
      </c>
      <c r="N32">
        <v>0.03</v>
      </c>
      <c r="O32">
        <v>60.8</v>
      </c>
      <c r="P32">
        <v>40</v>
      </c>
      <c r="Q32">
        <v>37.040930000000003</v>
      </c>
      <c r="R32">
        <v>-119.6361</v>
      </c>
      <c r="S32">
        <v>158.69999999999999</v>
      </c>
      <c r="T32">
        <v>2.92</v>
      </c>
      <c r="U32">
        <v>0</v>
      </c>
      <c r="V32">
        <v>753.4</v>
      </c>
      <c r="W32">
        <v>527.88</v>
      </c>
      <c r="X32">
        <f t="shared" si="0"/>
        <v>382.49699999999996</v>
      </c>
    </row>
    <row r="33" spans="1:24" x14ac:dyDescent="0.3">
      <c r="A33" s="2">
        <v>44574</v>
      </c>
      <c r="B33" s="3">
        <v>0.49576388888888889</v>
      </c>
      <c r="C33">
        <v>0</v>
      </c>
      <c r="D33" t="s">
        <v>51</v>
      </c>
      <c r="E33">
        <v>48.887</v>
      </c>
      <c r="F33">
        <v>155.904</v>
      </c>
      <c r="G33">
        <v>42.7</v>
      </c>
      <c r="H33">
        <v>154.51900000000001</v>
      </c>
      <c r="I33">
        <v>62</v>
      </c>
      <c r="J33">
        <v>93.9</v>
      </c>
      <c r="K33">
        <v>94.1</v>
      </c>
      <c r="L33">
        <v>10.76</v>
      </c>
      <c r="M33">
        <v>66.978999999999999</v>
      </c>
      <c r="N33">
        <v>0.03</v>
      </c>
      <c r="O33">
        <v>60.9</v>
      </c>
      <c r="P33">
        <v>40</v>
      </c>
      <c r="Q33">
        <v>37.04092</v>
      </c>
      <c r="R33">
        <v>-119.6361</v>
      </c>
      <c r="S33">
        <v>159</v>
      </c>
      <c r="T33">
        <v>2.91</v>
      </c>
      <c r="U33">
        <v>0</v>
      </c>
      <c r="V33">
        <v>753.3</v>
      </c>
      <c r="W33">
        <v>527.88</v>
      </c>
      <c r="X33">
        <f t="shared" si="0"/>
        <v>373.36099999999999</v>
      </c>
    </row>
    <row r="34" spans="1:24" x14ac:dyDescent="0.3">
      <c r="A34" s="2">
        <v>44574</v>
      </c>
      <c r="B34" s="3">
        <v>0.49631944444444448</v>
      </c>
      <c r="C34">
        <v>0</v>
      </c>
      <c r="D34" t="s">
        <v>51</v>
      </c>
      <c r="E34">
        <v>48.883000000000003</v>
      </c>
      <c r="F34">
        <v>159.86000000000001</v>
      </c>
      <c r="G34">
        <v>43</v>
      </c>
      <c r="H34">
        <v>159.643</v>
      </c>
      <c r="I34">
        <v>62.3</v>
      </c>
      <c r="J34">
        <v>92.9</v>
      </c>
      <c r="K34">
        <v>93.1</v>
      </c>
      <c r="L34">
        <v>10.64</v>
      </c>
      <c r="M34">
        <v>69.2</v>
      </c>
      <c r="N34">
        <v>0.03</v>
      </c>
      <c r="O34">
        <v>61.3</v>
      </c>
      <c r="P34">
        <v>40</v>
      </c>
      <c r="Q34">
        <v>37.040900000000001</v>
      </c>
      <c r="R34">
        <v>-119.6361</v>
      </c>
      <c r="S34">
        <v>158.5</v>
      </c>
      <c r="T34">
        <v>2.92</v>
      </c>
      <c r="U34">
        <v>0</v>
      </c>
      <c r="V34">
        <v>753.2</v>
      </c>
      <c r="W34">
        <v>527.88</v>
      </c>
      <c r="X34">
        <f t="shared" si="0"/>
        <v>368.23699999999997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826-9AC2-45B2-ACBE-97924CADFBC4}">
  <sheetPr codeName="Sheet131"/>
  <dimension ref="A1:AH19"/>
  <sheetViews>
    <sheetView topLeftCell="G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3">
        <v>0.42960648148148151</v>
      </c>
      <c r="C2">
        <v>0</v>
      </c>
      <c r="D2" t="s">
        <v>51</v>
      </c>
      <c r="E2">
        <v>-4.0000000000000001E-3</v>
      </c>
      <c r="F2">
        <v>53.57</v>
      </c>
      <c r="G2">
        <v>43.4</v>
      </c>
      <c r="H2">
        <v>3.0000000000000001E-3</v>
      </c>
      <c r="I2">
        <v>58.7</v>
      </c>
      <c r="J2">
        <v>114.6</v>
      </c>
      <c r="K2">
        <v>116.2</v>
      </c>
      <c r="L2">
        <v>12.35</v>
      </c>
      <c r="M2">
        <v>1E-3</v>
      </c>
      <c r="N2">
        <v>0.03</v>
      </c>
      <c r="O2">
        <v>57.7</v>
      </c>
      <c r="P2">
        <v>38</v>
      </c>
      <c r="Q2">
        <v>37.040190000000003</v>
      </c>
      <c r="R2">
        <v>-119.63549999999999</v>
      </c>
      <c r="S2">
        <v>156.69999999999999</v>
      </c>
      <c r="T2">
        <v>2.78</v>
      </c>
      <c r="U2">
        <v>0</v>
      </c>
      <c r="V2">
        <v>745.1</v>
      </c>
      <c r="W2">
        <v>516.63</v>
      </c>
      <c r="X2">
        <f>W2-H2</f>
        <v>516.62699999999995</v>
      </c>
      <c r="Y2">
        <v>267.96699999999998</v>
      </c>
    </row>
    <row r="3" spans="1:34" x14ac:dyDescent="0.3">
      <c r="A3" s="2">
        <v>44607</v>
      </c>
      <c r="B3" s="3">
        <v>0.42975694444444446</v>
      </c>
      <c r="C3">
        <v>0</v>
      </c>
      <c r="D3" t="s">
        <v>51</v>
      </c>
      <c r="E3">
        <v>1.135</v>
      </c>
      <c r="F3">
        <v>53.466999999999999</v>
      </c>
      <c r="G3">
        <v>43.3</v>
      </c>
      <c r="H3">
        <v>0.25800000000000001</v>
      </c>
      <c r="I3">
        <v>58.8</v>
      </c>
      <c r="J3">
        <v>114.5</v>
      </c>
      <c r="K3">
        <v>116.2</v>
      </c>
      <c r="L3">
        <v>12.36</v>
      </c>
      <c r="M3">
        <v>0.112</v>
      </c>
      <c r="N3">
        <v>0.03</v>
      </c>
      <c r="O3">
        <v>57.8</v>
      </c>
      <c r="P3">
        <v>38</v>
      </c>
      <c r="Q3">
        <v>37.040179999999999</v>
      </c>
      <c r="R3">
        <v>-119.63549999999999</v>
      </c>
      <c r="S3">
        <v>155.5</v>
      </c>
      <c r="T3">
        <v>2.78</v>
      </c>
      <c r="U3">
        <v>0</v>
      </c>
      <c r="V3">
        <v>745</v>
      </c>
      <c r="W3">
        <v>516.63</v>
      </c>
      <c r="X3">
        <f t="shared" ref="X3:X19" si="0">W3-H3</f>
        <v>516.37199999999996</v>
      </c>
    </row>
    <row r="4" spans="1:34" x14ac:dyDescent="0.3">
      <c r="A4" s="2">
        <v>44607</v>
      </c>
      <c r="B4" s="3">
        <v>0.43034722222222221</v>
      </c>
      <c r="C4">
        <v>0</v>
      </c>
      <c r="D4" t="s">
        <v>51</v>
      </c>
      <c r="E4">
        <v>4.133</v>
      </c>
      <c r="F4">
        <v>53.133000000000003</v>
      </c>
      <c r="G4">
        <v>43.1</v>
      </c>
      <c r="H4">
        <v>3.0619999999999998</v>
      </c>
      <c r="I4">
        <v>58.8</v>
      </c>
      <c r="J4">
        <v>114.7</v>
      </c>
      <c r="K4">
        <v>116.3</v>
      </c>
      <c r="L4">
        <v>12.43</v>
      </c>
      <c r="M4">
        <v>1.327</v>
      </c>
      <c r="N4">
        <v>0.03</v>
      </c>
      <c r="O4">
        <v>57.8</v>
      </c>
      <c r="P4">
        <v>38</v>
      </c>
      <c r="Q4">
        <v>37.040100000000002</v>
      </c>
      <c r="R4">
        <v>-119.63549999999999</v>
      </c>
      <c r="S4">
        <v>155.5</v>
      </c>
      <c r="T4">
        <v>2.78</v>
      </c>
      <c r="U4">
        <v>0</v>
      </c>
      <c r="V4">
        <v>745.1</v>
      </c>
      <c r="W4">
        <v>516.63</v>
      </c>
      <c r="X4">
        <f t="shared" si="0"/>
        <v>513.56799999999998</v>
      </c>
    </row>
    <row r="5" spans="1:34" x14ac:dyDescent="0.3">
      <c r="A5" s="2">
        <v>44607</v>
      </c>
      <c r="B5" s="3">
        <v>0.43061342592592594</v>
      </c>
      <c r="C5">
        <v>0</v>
      </c>
      <c r="D5" t="s">
        <v>51</v>
      </c>
      <c r="E5">
        <v>6.9119999999999999</v>
      </c>
      <c r="F5">
        <v>52.8</v>
      </c>
      <c r="G5">
        <v>43</v>
      </c>
      <c r="H5">
        <v>6.6769999999999996</v>
      </c>
      <c r="I5">
        <v>58.8</v>
      </c>
      <c r="J5">
        <v>114</v>
      </c>
      <c r="K5">
        <v>115.6</v>
      </c>
      <c r="L5">
        <v>12.4</v>
      </c>
      <c r="M5">
        <v>2.8929999999999998</v>
      </c>
      <c r="N5">
        <v>0.03</v>
      </c>
      <c r="O5">
        <v>57.8</v>
      </c>
      <c r="P5">
        <v>38</v>
      </c>
      <c r="Q5">
        <v>37.040080000000003</v>
      </c>
      <c r="R5">
        <v>-119.6354</v>
      </c>
      <c r="S5">
        <v>156</v>
      </c>
      <c r="T5">
        <v>2.77</v>
      </c>
      <c r="U5">
        <v>0</v>
      </c>
      <c r="V5">
        <v>745.1</v>
      </c>
      <c r="W5">
        <v>516.63</v>
      </c>
      <c r="X5">
        <f t="shared" si="0"/>
        <v>509.95299999999997</v>
      </c>
    </row>
    <row r="6" spans="1:34" x14ac:dyDescent="0.3">
      <c r="A6" s="2">
        <v>44607</v>
      </c>
      <c r="B6" s="3">
        <v>0.43087962962962961</v>
      </c>
      <c r="C6">
        <v>0</v>
      </c>
      <c r="D6" t="s">
        <v>51</v>
      </c>
      <c r="E6">
        <v>10.01</v>
      </c>
      <c r="F6">
        <v>52.564</v>
      </c>
      <c r="G6">
        <v>42.7</v>
      </c>
      <c r="H6">
        <v>9.7609999999999992</v>
      </c>
      <c r="I6">
        <v>58.7</v>
      </c>
      <c r="J6">
        <v>112.4</v>
      </c>
      <c r="K6">
        <v>114</v>
      </c>
      <c r="L6">
        <v>12.27</v>
      </c>
      <c r="M6">
        <v>4.2300000000000004</v>
      </c>
      <c r="N6">
        <v>0.03</v>
      </c>
      <c r="O6">
        <v>57.7</v>
      </c>
      <c r="P6">
        <v>37</v>
      </c>
      <c r="Q6">
        <v>37.040050000000001</v>
      </c>
      <c r="R6">
        <v>-119.6354</v>
      </c>
      <c r="S6">
        <v>156.4</v>
      </c>
      <c r="T6">
        <v>2.77</v>
      </c>
      <c r="U6">
        <v>0</v>
      </c>
      <c r="V6">
        <v>745.1</v>
      </c>
      <c r="W6">
        <v>516.63</v>
      </c>
      <c r="X6">
        <f t="shared" si="0"/>
        <v>506.86899999999997</v>
      </c>
    </row>
    <row r="7" spans="1:34" x14ac:dyDescent="0.3">
      <c r="A7" s="2">
        <v>44607</v>
      </c>
      <c r="B7" s="3">
        <v>0.43099537037037039</v>
      </c>
      <c r="C7">
        <v>0</v>
      </c>
      <c r="D7" t="s">
        <v>51</v>
      </c>
      <c r="E7">
        <v>12.99</v>
      </c>
      <c r="F7">
        <v>52.485999999999997</v>
      </c>
      <c r="G7">
        <v>42.6</v>
      </c>
      <c r="H7">
        <v>13.010999999999999</v>
      </c>
      <c r="I7">
        <v>58.5</v>
      </c>
      <c r="J7">
        <v>111.6</v>
      </c>
      <c r="K7">
        <v>113.2</v>
      </c>
      <c r="L7">
        <v>12.2</v>
      </c>
      <c r="M7">
        <v>5.6379999999999999</v>
      </c>
      <c r="N7">
        <v>0.03</v>
      </c>
      <c r="O7">
        <v>57.5</v>
      </c>
      <c r="P7">
        <v>37</v>
      </c>
      <c r="Q7">
        <v>37.040039999999998</v>
      </c>
      <c r="R7">
        <v>-119.6354</v>
      </c>
      <c r="S7">
        <v>155.4</v>
      </c>
      <c r="T7">
        <v>2.77</v>
      </c>
      <c r="U7">
        <v>0</v>
      </c>
      <c r="V7">
        <v>745.1</v>
      </c>
      <c r="W7">
        <v>516.63</v>
      </c>
      <c r="X7">
        <f t="shared" si="0"/>
        <v>503.61899999999997</v>
      </c>
    </row>
    <row r="8" spans="1:34" x14ac:dyDescent="0.3">
      <c r="A8" s="2">
        <v>44607</v>
      </c>
      <c r="B8" s="3">
        <v>0.43114583333333334</v>
      </c>
      <c r="C8">
        <v>0</v>
      </c>
      <c r="D8" t="s">
        <v>51</v>
      </c>
      <c r="E8">
        <v>15.926</v>
      </c>
      <c r="F8">
        <v>52.378</v>
      </c>
      <c r="G8">
        <v>42.5</v>
      </c>
      <c r="H8">
        <v>14.718</v>
      </c>
      <c r="I8">
        <v>58.5</v>
      </c>
      <c r="J8">
        <v>110.5</v>
      </c>
      <c r="K8">
        <v>112</v>
      </c>
      <c r="L8">
        <v>12.09</v>
      </c>
      <c r="M8">
        <v>6.3780000000000001</v>
      </c>
      <c r="N8">
        <v>0.03</v>
      </c>
      <c r="O8">
        <v>57.5</v>
      </c>
      <c r="P8">
        <v>37</v>
      </c>
      <c r="Q8">
        <v>37.040039999999998</v>
      </c>
      <c r="R8">
        <v>-119.6354</v>
      </c>
      <c r="S8">
        <v>155.1</v>
      </c>
      <c r="T8">
        <v>2.77</v>
      </c>
      <c r="U8">
        <v>0</v>
      </c>
      <c r="V8">
        <v>745.1</v>
      </c>
      <c r="W8">
        <v>516.63</v>
      </c>
      <c r="X8">
        <f t="shared" si="0"/>
        <v>501.91199999999998</v>
      </c>
    </row>
    <row r="9" spans="1:34" x14ac:dyDescent="0.3">
      <c r="A9" s="2">
        <v>44607</v>
      </c>
      <c r="B9" s="3">
        <v>0.43123842592592593</v>
      </c>
      <c r="C9">
        <v>0</v>
      </c>
      <c r="D9" t="s">
        <v>51</v>
      </c>
      <c r="E9">
        <v>19.010999999999999</v>
      </c>
      <c r="F9">
        <v>52.271000000000001</v>
      </c>
      <c r="G9">
        <v>42.4</v>
      </c>
      <c r="H9">
        <v>18.995999999999999</v>
      </c>
      <c r="I9">
        <v>58.5</v>
      </c>
      <c r="J9">
        <v>109.6</v>
      </c>
      <c r="K9">
        <v>111.1</v>
      </c>
      <c r="L9">
        <v>12.01</v>
      </c>
      <c r="M9">
        <v>8.2319999999999993</v>
      </c>
      <c r="N9">
        <v>0.03</v>
      </c>
      <c r="O9">
        <v>57.4</v>
      </c>
      <c r="P9">
        <v>37</v>
      </c>
      <c r="Q9">
        <v>37.040030000000002</v>
      </c>
      <c r="R9">
        <v>-119.6354</v>
      </c>
      <c r="S9">
        <v>154.9</v>
      </c>
      <c r="T9">
        <v>2.77</v>
      </c>
      <c r="U9">
        <v>0</v>
      </c>
      <c r="V9">
        <v>745.1</v>
      </c>
      <c r="W9">
        <v>516.63</v>
      </c>
      <c r="X9">
        <f t="shared" si="0"/>
        <v>497.63400000000001</v>
      </c>
    </row>
    <row r="10" spans="1:34" x14ac:dyDescent="0.3">
      <c r="A10" s="2">
        <v>44607</v>
      </c>
      <c r="B10" s="3">
        <v>0.43136574074074074</v>
      </c>
      <c r="C10">
        <v>0</v>
      </c>
      <c r="D10" t="s">
        <v>51</v>
      </c>
      <c r="E10">
        <v>21.802</v>
      </c>
      <c r="F10">
        <v>52.061</v>
      </c>
      <c r="G10">
        <v>41.9</v>
      </c>
      <c r="H10">
        <v>21.942</v>
      </c>
      <c r="I10">
        <v>57.9</v>
      </c>
      <c r="J10">
        <v>107.6</v>
      </c>
      <c r="K10">
        <v>109.2</v>
      </c>
      <c r="L10">
        <v>11.83</v>
      </c>
      <c r="M10">
        <v>9.5090000000000003</v>
      </c>
      <c r="N10">
        <v>0.03</v>
      </c>
      <c r="O10">
        <v>56.9</v>
      </c>
      <c r="P10">
        <v>37</v>
      </c>
      <c r="Q10">
        <v>37.040019999999998</v>
      </c>
      <c r="R10">
        <v>-119.6354</v>
      </c>
      <c r="S10">
        <v>155.6</v>
      </c>
      <c r="T10">
        <v>2.76</v>
      </c>
      <c r="U10">
        <v>0</v>
      </c>
      <c r="V10">
        <v>745.1</v>
      </c>
      <c r="W10">
        <v>516.63</v>
      </c>
      <c r="X10">
        <f t="shared" si="0"/>
        <v>494.68799999999999</v>
      </c>
    </row>
    <row r="11" spans="1:34" x14ac:dyDescent="0.3">
      <c r="A11" s="2">
        <v>44607</v>
      </c>
      <c r="B11" s="3">
        <v>0.43158564814814815</v>
      </c>
      <c r="C11">
        <v>0</v>
      </c>
      <c r="D11" t="s">
        <v>51</v>
      </c>
      <c r="E11">
        <v>24.879000000000001</v>
      </c>
      <c r="F11">
        <v>51.984999999999999</v>
      </c>
      <c r="G11">
        <v>41.6</v>
      </c>
      <c r="H11">
        <v>23.632000000000001</v>
      </c>
      <c r="I11">
        <v>57.6</v>
      </c>
      <c r="J11">
        <v>105.5</v>
      </c>
      <c r="K11">
        <v>107</v>
      </c>
      <c r="L11">
        <v>11.6</v>
      </c>
      <c r="M11">
        <v>10.241</v>
      </c>
      <c r="N11">
        <v>0.03</v>
      </c>
      <c r="O11">
        <v>56.6</v>
      </c>
      <c r="P11">
        <v>37</v>
      </c>
      <c r="Q11">
        <v>37.04</v>
      </c>
      <c r="R11">
        <v>-119.6354</v>
      </c>
      <c r="S11">
        <v>153.80000000000001</v>
      </c>
      <c r="T11">
        <v>2.76</v>
      </c>
      <c r="U11">
        <v>0</v>
      </c>
      <c r="V11">
        <v>745.1</v>
      </c>
      <c r="W11">
        <v>516.63</v>
      </c>
      <c r="X11">
        <f t="shared" si="0"/>
        <v>492.99799999999999</v>
      </c>
    </row>
    <row r="12" spans="1:34" x14ac:dyDescent="0.3">
      <c r="A12" s="2">
        <v>44607</v>
      </c>
      <c r="B12" s="3">
        <v>0.43300925925925932</v>
      </c>
      <c r="C12">
        <v>0</v>
      </c>
      <c r="D12" t="s">
        <v>51</v>
      </c>
      <c r="E12">
        <v>45.930999999999997</v>
      </c>
      <c r="F12">
        <v>51.662999999999997</v>
      </c>
      <c r="G12">
        <v>42.4</v>
      </c>
      <c r="H12">
        <v>45.844000000000001</v>
      </c>
      <c r="I12">
        <v>59</v>
      </c>
      <c r="J12">
        <v>101.4</v>
      </c>
      <c r="K12">
        <v>102.8</v>
      </c>
      <c r="L12">
        <v>11.2</v>
      </c>
      <c r="M12">
        <v>19.867999999999999</v>
      </c>
      <c r="N12">
        <v>0.03</v>
      </c>
      <c r="O12">
        <v>57.9</v>
      </c>
      <c r="P12">
        <v>38</v>
      </c>
      <c r="Q12">
        <v>37.03989</v>
      </c>
      <c r="R12">
        <v>-119.6353</v>
      </c>
      <c r="S12">
        <v>155.69999999999999</v>
      </c>
      <c r="T12">
        <v>2.77</v>
      </c>
      <c r="U12">
        <v>0</v>
      </c>
      <c r="V12">
        <v>745.1</v>
      </c>
      <c r="W12">
        <v>516.63</v>
      </c>
      <c r="X12">
        <f t="shared" si="0"/>
        <v>470.786</v>
      </c>
    </row>
    <row r="13" spans="1:34" x14ac:dyDescent="0.3">
      <c r="A13" s="2">
        <v>44607</v>
      </c>
      <c r="B13" s="3">
        <v>0.43314814814814812</v>
      </c>
      <c r="C13">
        <v>0</v>
      </c>
      <c r="D13" t="s">
        <v>51</v>
      </c>
      <c r="E13">
        <v>57.362000000000002</v>
      </c>
      <c r="F13">
        <v>51.582000000000001</v>
      </c>
      <c r="G13">
        <v>42</v>
      </c>
      <c r="H13">
        <v>57.206000000000003</v>
      </c>
      <c r="I13">
        <v>58.6</v>
      </c>
      <c r="J13">
        <v>100.7</v>
      </c>
      <c r="K13">
        <v>102.1</v>
      </c>
      <c r="L13">
        <v>11.13</v>
      </c>
      <c r="M13">
        <v>24.792000000000002</v>
      </c>
      <c r="N13">
        <v>0.03</v>
      </c>
      <c r="O13">
        <v>57.6</v>
      </c>
      <c r="P13">
        <v>37</v>
      </c>
      <c r="Q13">
        <v>37.039879999999997</v>
      </c>
      <c r="R13">
        <v>-119.6353</v>
      </c>
      <c r="S13">
        <v>154.80000000000001</v>
      </c>
      <c r="T13">
        <v>2.76</v>
      </c>
      <c r="U13">
        <v>0</v>
      </c>
      <c r="V13">
        <v>745</v>
      </c>
      <c r="W13">
        <v>516.63</v>
      </c>
      <c r="X13">
        <f t="shared" si="0"/>
        <v>459.42399999999998</v>
      </c>
    </row>
    <row r="14" spans="1:34" x14ac:dyDescent="0.3">
      <c r="A14" s="2">
        <v>44607</v>
      </c>
      <c r="B14" s="3">
        <v>0.43337962962962967</v>
      </c>
      <c r="C14">
        <v>0</v>
      </c>
      <c r="D14" t="s">
        <v>51</v>
      </c>
      <c r="E14">
        <v>67.546000000000006</v>
      </c>
      <c r="F14">
        <v>51.393999999999998</v>
      </c>
      <c r="G14">
        <v>42.3</v>
      </c>
      <c r="H14">
        <v>67.372</v>
      </c>
      <c r="I14">
        <v>59.1</v>
      </c>
      <c r="J14">
        <v>98.5</v>
      </c>
      <c r="K14">
        <v>99.9</v>
      </c>
      <c r="L14">
        <v>10.91</v>
      </c>
      <c r="M14">
        <v>29.198</v>
      </c>
      <c r="N14">
        <v>0.03</v>
      </c>
      <c r="O14">
        <v>58.1</v>
      </c>
      <c r="P14">
        <v>38</v>
      </c>
      <c r="Q14">
        <v>37.039859999999997</v>
      </c>
      <c r="R14">
        <v>-119.6353</v>
      </c>
      <c r="S14">
        <v>157.30000000000001</v>
      </c>
      <c r="T14">
        <v>2.76</v>
      </c>
      <c r="U14">
        <v>0</v>
      </c>
      <c r="V14">
        <v>745</v>
      </c>
      <c r="W14">
        <v>516.63</v>
      </c>
      <c r="X14">
        <f t="shared" si="0"/>
        <v>449.25799999999998</v>
      </c>
    </row>
    <row r="15" spans="1:34" x14ac:dyDescent="0.3">
      <c r="A15" s="2">
        <v>44607</v>
      </c>
      <c r="B15" s="3">
        <v>0.43355324074074075</v>
      </c>
      <c r="C15">
        <v>0</v>
      </c>
      <c r="D15" t="s">
        <v>51</v>
      </c>
      <c r="E15">
        <v>77.031999999999996</v>
      </c>
      <c r="F15">
        <v>50.491999999999997</v>
      </c>
      <c r="G15">
        <v>43.1</v>
      </c>
      <c r="H15">
        <v>76.757999999999996</v>
      </c>
      <c r="I15">
        <v>61.1</v>
      </c>
      <c r="J15">
        <v>95.6</v>
      </c>
      <c r="K15">
        <v>97</v>
      </c>
      <c r="L15">
        <v>10.72</v>
      </c>
      <c r="M15">
        <v>33.267000000000003</v>
      </c>
      <c r="N15">
        <v>0.03</v>
      </c>
      <c r="O15">
        <v>60</v>
      </c>
      <c r="P15">
        <v>39</v>
      </c>
      <c r="Q15">
        <v>37.039839999999998</v>
      </c>
      <c r="R15">
        <v>-119.6353</v>
      </c>
      <c r="S15">
        <v>157.4</v>
      </c>
      <c r="T15">
        <v>2.76</v>
      </c>
      <c r="U15">
        <v>0</v>
      </c>
      <c r="V15">
        <v>745.1</v>
      </c>
      <c r="W15">
        <v>516.63</v>
      </c>
      <c r="X15">
        <f t="shared" si="0"/>
        <v>439.87200000000001</v>
      </c>
    </row>
    <row r="16" spans="1:34" x14ac:dyDescent="0.3">
      <c r="A16" s="2">
        <v>44607</v>
      </c>
      <c r="B16" s="3">
        <v>0.43399305555555556</v>
      </c>
      <c r="C16">
        <v>0</v>
      </c>
      <c r="D16" t="s">
        <v>51</v>
      </c>
      <c r="E16">
        <v>87.188000000000002</v>
      </c>
      <c r="F16">
        <v>49.545000000000002</v>
      </c>
      <c r="G16">
        <v>42.6</v>
      </c>
      <c r="H16">
        <v>86.573999999999998</v>
      </c>
      <c r="I16">
        <v>61.1</v>
      </c>
      <c r="J16">
        <v>97</v>
      </c>
      <c r="K16">
        <v>98.4</v>
      </c>
      <c r="L16">
        <v>11.02</v>
      </c>
      <c r="M16">
        <v>37.524000000000001</v>
      </c>
      <c r="N16">
        <v>0.03</v>
      </c>
      <c r="O16">
        <v>60.1</v>
      </c>
      <c r="P16">
        <v>39</v>
      </c>
      <c r="Q16">
        <v>37.039810000000003</v>
      </c>
      <c r="R16">
        <v>-119.6353</v>
      </c>
      <c r="S16">
        <v>156.4</v>
      </c>
      <c r="T16">
        <v>2.75</v>
      </c>
      <c r="U16">
        <v>0</v>
      </c>
      <c r="V16">
        <v>745</v>
      </c>
      <c r="W16">
        <v>516.63</v>
      </c>
      <c r="X16">
        <f t="shared" si="0"/>
        <v>430.05599999999998</v>
      </c>
    </row>
    <row r="17" spans="1:24" x14ac:dyDescent="0.3">
      <c r="A17" s="2">
        <v>44607</v>
      </c>
      <c r="B17" s="3">
        <v>0.43421296296296297</v>
      </c>
      <c r="C17">
        <v>0</v>
      </c>
      <c r="D17" t="s">
        <v>51</v>
      </c>
      <c r="E17">
        <v>96.635000000000005</v>
      </c>
      <c r="F17">
        <v>48.997</v>
      </c>
      <c r="G17">
        <v>42.4</v>
      </c>
      <c r="H17">
        <v>97.057000000000002</v>
      </c>
      <c r="I17">
        <v>61.4</v>
      </c>
      <c r="J17">
        <v>97.6</v>
      </c>
      <c r="K17">
        <v>99</v>
      </c>
      <c r="L17">
        <v>11.16</v>
      </c>
      <c r="M17">
        <v>42.069000000000003</v>
      </c>
      <c r="N17">
        <v>0.03</v>
      </c>
      <c r="O17">
        <v>60.3</v>
      </c>
      <c r="P17">
        <v>39</v>
      </c>
      <c r="Q17">
        <v>37.039790000000004</v>
      </c>
      <c r="R17">
        <v>-119.6353</v>
      </c>
      <c r="S17">
        <v>158.1</v>
      </c>
      <c r="T17">
        <v>2.76</v>
      </c>
      <c r="U17">
        <v>0</v>
      </c>
      <c r="V17">
        <v>745</v>
      </c>
      <c r="W17">
        <v>516.63</v>
      </c>
      <c r="X17">
        <f t="shared" si="0"/>
        <v>419.57299999999998</v>
      </c>
    </row>
    <row r="18" spans="1:24" x14ac:dyDescent="0.3">
      <c r="A18" s="2">
        <v>44607</v>
      </c>
      <c r="B18" s="3">
        <v>0.43451388888888887</v>
      </c>
      <c r="C18">
        <v>0</v>
      </c>
      <c r="D18" t="s">
        <v>51</v>
      </c>
      <c r="E18">
        <v>106.988</v>
      </c>
      <c r="F18">
        <v>48.253</v>
      </c>
      <c r="G18">
        <v>42.2</v>
      </c>
      <c r="H18">
        <v>106.569</v>
      </c>
      <c r="I18">
        <v>61.9</v>
      </c>
      <c r="J18">
        <v>99</v>
      </c>
      <c r="K18">
        <v>100.4</v>
      </c>
      <c r="L18">
        <v>11.43</v>
      </c>
      <c r="M18">
        <v>46.194000000000003</v>
      </c>
      <c r="N18">
        <v>0.03</v>
      </c>
      <c r="O18">
        <v>60.8</v>
      </c>
      <c r="P18">
        <v>40</v>
      </c>
      <c r="Q18">
        <v>37.03978</v>
      </c>
      <c r="R18">
        <v>-119.6353</v>
      </c>
      <c r="S18">
        <v>155.19999999999999</v>
      </c>
      <c r="T18">
        <v>2.76</v>
      </c>
      <c r="U18">
        <v>0</v>
      </c>
      <c r="V18">
        <v>744.9</v>
      </c>
      <c r="W18">
        <v>516.63</v>
      </c>
      <c r="X18">
        <f t="shared" si="0"/>
        <v>410.06099999999998</v>
      </c>
    </row>
    <row r="19" spans="1:24" x14ac:dyDescent="0.3">
      <c r="A19" s="2">
        <v>44607</v>
      </c>
      <c r="B19" s="3">
        <v>0.43487268518518518</v>
      </c>
      <c r="C19">
        <v>0</v>
      </c>
      <c r="D19" t="s">
        <v>51</v>
      </c>
      <c r="E19">
        <v>108.9</v>
      </c>
      <c r="F19">
        <v>48.228000000000002</v>
      </c>
      <c r="G19">
        <v>42.4</v>
      </c>
      <c r="H19">
        <v>109.277</v>
      </c>
      <c r="I19">
        <v>62.1</v>
      </c>
      <c r="J19">
        <v>99.1</v>
      </c>
      <c r="K19">
        <v>100.5</v>
      </c>
      <c r="L19">
        <v>11.45</v>
      </c>
      <c r="M19">
        <v>47.366999999999997</v>
      </c>
      <c r="N19">
        <v>0.03</v>
      </c>
      <c r="O19">
        <v>61.1</v>
      </c>
      <c r="P19">
        <v>40</v>
      </c>
      <c r="Q19">
        <v>37.039749999999998</v>
      </c>
      <c r="R19">
        <v>-119.6353</v>
      </c>
      <c r="S19">
        <v>155.5</v>
      </c>
      <c r="T19">
        <v>2.76</v>
      </c>
      <c r="U19">
        <v>0</v>
      </c>
      <c r="V19">
        <v>745</v>
      </c>
      <c r="W19">
        <v>516.63</v>
      </c>
      <c r="X19">
        <f t="shared" si="0"/>
        <v>407.35300000000001</v>
      </c>
    </row>
  </sheetData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5ECB-47F2-4412-805D-E94EA812F12D}">
  <sheetPr codeName="Sheet132"/>
  <dimension ref="A1:AH28"/>
  <sheetViews>
    <sheetView topLeftCell="J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156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0.56152777777777774</v>
      </c>
      <c r="C2">
        <v>0</v>
      </c>
      <c r="D2" t="s">
        <v>51</v>
      </c>
      <c r="E2">
        <v>1.0820000000000001</v>
      </c>
      <c r="F2">
        <v>55.514000000000003</v>
      </c>
      <c r="G2">
        <v>45.4</v>
      </c>
      <c r="H2">
        <v>0.91500000000000004</v>
      </c>
      <c r="I2">
        <v>59.7</v>
      </c>
      <c r="J2">
        <v>113.8</v>
      </c>
      <c r="K2">
        <v>114.9</v>
      </c>
      <c r="L2">
        <v>11.97</v>
      </c>
      <c r="M2">
        <v>0.39600000000000002</v>
      </c>
      <c r="N2">
        <v>0.03</v>
      </c>
      <c r="O2">
        <v>58.7</v>
      </c>
      <c r="P2">
        <v>38</v>
      </c>
      <c r="Q2">
        <v>37.040959999999998</v>
      </c>
      <c r="R2">
        <v>-119.63630000000001</v>
      </c>
      <c r="S2">
        <v>152</v>
      </c>
      <c r="T2">
        <v>2.87</v>
      </c>
      <c r="U2">
        <v>0</v>
      </c>
      <c r="V2">
        <v>747.2</v>
      </c>
      <c r="W2">
        <v>520.39</v>
      </c>
      <c r="X2">
        <f>W2-H2</f>
        <v>519.47500000000002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0.56171296296296302</v>
      </c>
      <c r="C3">
        <v>0</v>
      </c>
      <c r="D3" t="s">
        <v>51</v>
      </c>
      <c r="E3">
        <v>4.0259999999999998</v>
      </c>
      <c r="F3">
        <v>55.347000000000001</v>
      </c>
      <c r="G3">
        <v>45.2</v>
      </c>
      <c r="H3">
        <v>4.0359999999999996</v>
      </c>
      <c r="I3">
        <v>59.6</v>
      </c>
      <c r="J3">
        <v>113.5</v>
      </c>
      <c r="K3">
        <v>114.6</v>
      </c>
      <c r="L3">
        <v>11.96</v>
      </c>
      <c r="M3">
        <v>1.7490000000000001</v>
      </c>
      <c r="N3">
        <v>0.03</v>
      </c>
      <c r="O3">
        <v>58.6</v>
      </c>
      <c r="P3">
        <v>38</v>
      </c>
      <c r="Q3">
        <v>37.040979999999998</v>
      </c>
      <c r="R3">
        <v>-119.63630000000001</v>
      </c>
      <c r="S3">
        <v>151.30000000000001</v>
      </c>
      <c r="T3">
        <v>2.87</v>
      </c>
      <c r="U3">
        <v>0</v>
      </c>
      <c r="V3">
        <v>747.2</v>
      </c>
      <c r="W3">
        <v>520.39</v>
      </c>
      <c r="X3">
        <f t="shared" ref="X3:X28" si="0">W3-H3</f>
        <v>516.35400000000004</v>
      </c>
    </row>
    <row r="4" spans="1:34" x14ac:dyDescent="0.3">
      <c r="A4" s="2">
        <v>44630</v>
      </c>
      <c r="B4" s="3">
        <v>0.56192129629629628</v>
      </c>
      <c r="C4">
        <v>0</v>
      </c>
      <c r="D4" t="s">
        <v>51</v>
      </c>
      <c r="E4">
        <v>6.9909999999999997</v>
      </c>
      <c r="F4">
        <v>54.651000000000003</v>
      </c>
      <c r="G4">
        <v>44.8</v>
      </c>
      <c r="H4">
        <v>5.8639999999999999</v>
      </c>
      <c r="I4">
        <v>59.7</v>
      </c>
      <c r="J4">
        <v>112.6</v>
      </c>
      <c r="K4">
        <v>113.8</v>
      </c>
      <c r="L4">
        <v>11.97</v>
      </c>
      <c r="M4">
        <v>2.5409999999999999</v>
      </c>
      <c r="N4">
        <v>0.03</v>
      </c>
      <c r="O4">
        <v>58.7</v>
      </c>
      <c r="P4">
        <v>38</v>
      </c>
      <c r="Q4">
        <v>37.040999999999997</v>
      </c>
      <c r="R4">
        <v>-119.63630000000001</v>
      </c>
      <c r="S4">
        <v>152.30000000000001</v>
      </c>
      <c r="T4">
        <v>2.86</v>
      </c>
      <c r="U4">
        <v>0</v>
      </c>
      <c r="V4">
        <v>747.2</v>
      </c>
      <c r="W4">
        <v>520.39</v>
      </c>
      <c r="X4">
        <f t="shared" si="0"/>
        <v>514.52599999999995</v>
      </c>
    </row>
    <row r="5" spans="1:34" x14ac:dyDescent="0.3">
      <c r="A5" s="2">
        <v>44630</v>
      </c>
      <c r="B5" s="3">
        <v>0.56216435185185187</v>
      </c>
      <c r="C5">
        <v>0</v>
      </c>
      <c r="D5" t="s">
        <v>51</v>
      </c>
      <c r="E5">
        <v>9.9610000000000003</v>
      </c>
      <c r="F5">
        <v>53.476999999999997</v>
      </c>
      <c r="G5">
        <v>44.3</v>
      </c>
      <c r="H5">
        <v>9.7590000000000003</v>
      </c>
      <c r="I5">
        <v>60.1</v>
      </c>
      <c r="J5">
        <v>108.8</v>
      </c>
      <c r="K5">
        <v>109.9</v>
      </c>
      <c r="L5">
        <v>11.74</v>
      </c>
      <c r="M5">
        <v>4.2290000000000001</v>
      </c>
      <c r="N5">
        <v>0.03</v>
      </c>
      <c r="O5">
        <v>59.1</v>
      </c>
      <c r="P5">
        <v>38</v>
      </c>
      <c r="Q5">
        <v>37.041020000000003</v>
      </c>
      <c r="R5">
        <v>-119.63630000000001</v>
      </c>
      <c r="S5">
        <v>152.80000000000001</v>
      </c>
      <c r="T5">
        <v>2.86</v>
      </c>
      <c r="U5">
        <v>0</v>
      </c>
      <c r="V5">
        <v>747.2</v>
      </c>
      <c r="W5">
        <v>520.39</v>
      </c>
      <c r="X5">
        <f t="shared" si="0"/>
        <v>510.63099999999997</v>
      </c>
    </row>
    <row r="6" spans="1:34" x14ac:dyDescent="0.3">
      <c r="A6" s="2">
        <v>44630</v>
      </c>
      <c r="B6" s="3">
        <v>0.56231481481481482</v>
      </c>
      <c r="C6">
        <v>0</v>
      </c>
      <c r="D6" t="s">
        <v>51</v>
      </c>
      <c r="E6">
        <v>12.958</v>
      </c>
      <c r="F6">
        <v>53.061</v>
      </c>
      <c r="G6">
        <v>44.5</v>
      </c>
      <c r="H6">
        <v>12.933</v>
      </c>
      <c r="I6">
        <v>60.7</v>
      </c>
      <c r="J6">
        <v>106.8</v>
      </c>
      <c r="K6">
        <v>107.9</v>
      </c>
      <c r="L6">
        <v>11.59</v>
      </c>
      <c r="M6">
        <v>5.6040000000000001</v>
      </c>
      <c r="N6">
        <v>0.03</v>
      </c>
      <c r="O6">
        <v>59.7</v>
      </c>
      <c r="P6">
        <v>39</v>
      </c>
      <c r="Q6">
        <v>37.041029999999999</v>
      </c>
      <c r="R6">
        <v>-119.63630000000001</v>
      </c>
      <c r="S6">
        <v>152.80000000000001</v>
      </c>
      <c r="T6">
        <v>2.86</v>
      </c>
      <c r="U6">
        <v>0</v>
      </c>
      <c r="V6">
        <v>747.2</v>
      </c>
      <c r="W6">
        <v>520.39</v>
      </c>
      <c r="X6">
        <f t="shared" si="0"/>
        <v>507.45699999999999</v>
      </c>
    </row>
    <row r="7" spans="1:34" x14ac:dyDescent="0.3">
      <c r="A7" s="2">
        <v>44630</v>
      </c>
      <c r="B7" s="3">
        <v>0.56252314814814819</v>
      </c>
      <c r="C7">
        <v>0</v>
      </c>
      <c r="D7" t="s">
        <v>51</v>
      </c>
      <c r="E7">
        <v>16.07</v>
      </c>
      <c r="F7">
        <v>52.591999999999999</v>
      </c>
      <c r="G7">
        <v>43.1</v>
      </c>
      <c r="H7">
        <v>14.396000000000001</v>
      </c>
      <c r="I7">
        <v>59.2</v>
      </c>
      <c r="J7">
        <v>104.1</v>
      </c>
      <c r="K7">
        <v>105.2</v>
      </c>
      <c r="L7">
        <v>11.36</v>
      </c>
      <c r="M7">
        <v>6.2380000000000004</v>
      </c>
      <c r="N7">
        <v>0.03</v>
      </c>
      <c r="O7">
        <v>58.2</v>
      </c>
      <c r="P7">
        <v>38</v>
      </c>
      <c r="Q7">
        <v>37.041049999999998</v>
      </c>
      <c r="R7">
        <v>-119.63630000000001</v>
      </c>
      <c r="S7">
        <v>152.69999999999999</v>
      </c>
      <c r="T7">
        <v>2.86</v>
      </c>
      <c r="U7">
        <v>0</v>
      </c>
      <c r="V7">
        <v>747.2</v>
      </c>
      <c r="W7">
        <v>520.39</v>
      </c>
      <c r="X7">
        <f t="shared" si="0"/>
        <v>505.99399999999997</v>
      </c>
    </row>
    <row r="8" spans="1:34" x14ac:dyDescent="0.3">
      <c r="A8" s="2">
        <v>44630</v>
      </c>
      <c r="B8" s="3">
        <v>0.56277777777777771</v>
      </c>
      <c r="C8">
        <v>0</v>
      </c>
      <c r="D8" t="s">
        <v>51</v>
      </c>
      <c r="E8">
        <v>18.846</v>
      </c>
      <c r="F8">
        <v>52.207999999999998</v>
      </c>
      <c r="G8">
        <v>42.5</v>
      </c>
      <c r="H8">
        <v>19.436</v>
      </c>
      <c r="I8">
        <v>58.7</v>
      </c>
      <c r="J8">
        <v>100.4</v>
      </c>
      <c r="K8">
        <v>101.4</v>
      </c>
      <c r="L8">
        <v>11.01</v>
      </c>
      <c r="M8">
        <v>8.423</v>
      </c>
      <c r="N8">
        <v>0.03</v>
      </c>
      <c r="O8">
        <v>57.7</v>
      </c>
      <c r="P8">
        <v>37</v>
      </c>
      <c r="Q8">
        <v>37.041080000000001</v>
      </c>
      <c r="R8">
        <v>-119.63639999999999</v>
      </c>
      <c r="S8">
        <v>151.69999999999999</v>
      </c>
      <c r="T8">
        <v>2.86</v>
      </c>
      <c r="U8">
        <v>0</v>
      </c>
      <c r="V8">
        <v>747.2</v>
      </c>
      <c r="W8">
        <v>520.39</v>
      </c>
      <c r="X8">
        <f t="shared" si="0"/>
        <v>500.95400000000001</v>
      </c>
    </row>
    <row r="9" spans="1:34" x14ac:dyDescent="0.3">
      <c r="A9" s="2">
        <v>44630</v>
      </c>
      <c r="B9" s="3">
        <v>0.56287037037037035</v>
      </c>
      <c r="C9">
        <v>0</v>
      </c>
      <c r="D9" t="s">
        <v>51</v>
      </c>
      <c r="E9">
        <v>22.312000000000001</v>
      </c>
      <c r="F9">
        <v>52.164999999999999</v>
      </c>
      <c r="G9">
        <v>42.4</v>
      </c>
      <c r="H9">
        <v>22.24</v>
      </c>
      <c r="I9">
        <v>58.6</v>
      </c>
      <c r="J9">
        <v>99.6</v>
      </c>
      <c r="K9">
        <v>100.6</v>
      </c>
      <c r="L9">
        <v>10.93</v>
      </c>
      <c r="M9">
        <v>9.6379999999999999</v>
      </c>
      <c r="N9">
        <v>0.03</v>
      </c>
      <c r="O9">
        <v>57.6</v>
      </c>
      <c r="P9">
        <v>37</v>
      </c>
      <c r="Q9">
        <v>37.041080000000001</v>
      </c>
      <c r="R9">
        <v>-119.63639999999999</v>
      </c>
      <c r="S9">
        <v>152.30000000000001</v>
      </c>
      <c r="T9">
        <v>2.85</v>
      </c>
      <c r="U9">
        <v>0</v>
      </c>
      <c r="V9">
        <v>747.2</v>
      </c>
      <c r="W9">
        <v>520.39</v>
      </c>
      <c r="X9">
        <f t="shared" si="0"/>
        <v>498.15</v>
      </c>
    </row>
    <row r="10" spans="1:34" x14ac:dyDescent="0.3">
      <c r="A10" s="2">
        <v>44630</v>
      </c>
      <c r="B10" s="3">
        <v>0.56314814814814818</v>
      </c>
      <c r="C10">
        <v>0</v>
      </c>
      <c r="D10" t="s">
        <v>51</v>
      </c>
      <c r="E10">
        <v>24.036999999999999</v>
      </c>
      <c r="F10">
        <v>52.005000000000003</v>
      </c>
      <c r="G10">
        <v>42.5</v>
      </c>
      <c r="H10">
        <v>23.777000000000001</v>
      </c>
      <c r="I10">
        <v>58.8</v>
      </c>
      <c r="J10">
        <v>97.4</v>
      </c>
      <c r="K10">
        <v>98.4</v>
      </c>
      <c r="L10">
        <v>10.71</v>
      </c>
      <c r="M10">
        <v>10.304</v>
      </c>
      <c r="N10">
        <v>0.03</v>
      </c>
      <c r="O10">
        <v>57.8</v>
      </c>
      <c r="P10">
        <v>38</v>
      </c>
      <c r="Q10">
        <v>37.0411</v>
      </c>
      <c r="R10">
        <v>-119.63639999999999</v>
      </c>
      <c r="S10">
        <v>153.19999999999999</v>
      </c>
      <c r="T10">
        <v>2.85</v>
      </c>
      <c r="U10">
        <v>0</v>
      </c>
      <c r="V10">
        <v>747.2</v>
      </c>
      <c r="W10">
        <v>520.39</v>
      </c>
      <c r="X10">
        <f t="shared" si="0"/>
        <v>496.613</v>
      </c>
    </row>
    <row r="11" spans="1:34" x14ac:dyDescent="0.3">
      <c r="A11" s="2">
        <v>44630</v>
      </c>
      <c r="B11" s="3">
        <v>0.56387731481481485</v>
      </c>
      <c r="C11">
        <v>0</v>
      </c>
      <c r="D11" t="s">
        <v>51</v>
      </c>
      <c r="E11">
        <v>29.937000000000001</v>
      </c>
      <c r="F11">
        <v>51.527000000000001</v>
      </c>
      <c r="G11">
        <v>42.8</v>
      </c>
      <c r="H11">
        <v>30.152999999999999</v>
      </c>
      <c r="I11">
        <v>59.7</v>
      </c>
      <c r="J11">
        <v>93</v>
      </c>
      <c r="K11">
        <v>93.9</v>
      </c>
      <c r="L11">
        <v>10.29</v>
      </c>
      <c r="M11">
        <v>13.067</v>
      </c>
      <c r="N11">
        <v>0.03</v>
      </c>
      <c r="O11">
        <v>58.7</v>
      </c>
      <c r="P11">
        <v>38</v>
      </c>
      <c r="Q11">
        <v>37.041119999999999</v>
      </c>
      <c r="R11">
        <v>-119.6365</v>
      </c>
      <c r="S11">
        <v>153</v>
      </c>
      <c r="T11">
        <v>2.86</v>
      </c>
      <c r="U11">
        <v>0</v>
      </c>
      <c r="V11">
        <v>747.2</v>
      </c>
      <c r="W11">
        <v>520.39</v>
      </c>
      <c r="X11">
        <f t="shared" si="0"/>
        <v>490.23699999999997</v>
      </c>
    </row>
    <row r="12" spans="1:34" x14ac:dyDescent="0.3">
      <c r="A12" s="2">
        <v>44630</v>
      </c>
      <c r="B12" s="3">
        <v>0.56414351851851852</v>
      </c>
      <c r="C12">
        <v>0</v>
      </c>
      <c r="D12" t="s">
        <v>51</v>
      </c>
      <c r="E12">
        <v>32.999000000000002</v>
      </c>
      <c r="F12">
        <v>51.420999999999999</v>
      </c>
      <c r="G12">
        <v>42.8</v>
      </c>
      <c r="H12">
        <v>32.710999999999999</v>
      </c>
      <c r="I12">
        <v>59.8</v>
      </c>
      <c r="J12">
        <v>91.4</v>
      </c>
      <c r="K12">
        <v>92.3</v>
      </c>
      <c r="L12">
        <v>10.119999999999999</v>
      </c>
      <c r="M12">
        <v>14.176</v>
      </c>
      <c r="N12">
        <v>0.03</v>
      </c>
      <c r="O12">
        <v>58.7</v>
      </c>
      <c r="P12">
        <v>38</v>
      </c>
      <c r="Q12">
        <v>37.041130000000003</v>
      </c>
      <c r="R12">
        <v>-119.6365</v>
      </c>
      <c r="S12">
        <v>153.5</v>
      </c>
      <c r="T12">
        <v>2.86</v>
      </c>
      <c r="U12">
        <v>0</v>
      </c>
      <c r="V12">
        <v>747.2</v>
      </c>
      <c r="W12">
        <v>520.39</v>
      </c>
      <c r="X12">
        <f t="shared" si="0"/>
        <v>487.67899999999997</v>
      </c>
    </row>
    <row r="13" spans="1:34" x14ac:dyDescent="0.3">
      <c r="A13" s="2">
        <v>44630</v>
      </c>
      <c r="B13" s="3">
        <v>0.56429398148148147</v>
      </c>
      <c r="C13">
        <v>0</v>
      </c>
      <c r="D13" t="s">
        <v>51</v>
      </c>
      <c r="E13">
        <v>36.820999999999998</v>
      </c>
      <c r="F13">
        <v>51.347999999999999</v>
      </c>
      <c r="G13">
        <v>42.8</v>
      </c>
      <c r="H13">
        <v>36.857999999999997</v>
      </c>
      <c r="I13">
        <v>59.9</v>
      </c>
      <c r="J13">
        <v>90.8</v>
      </c>
      <c r="K13">
        <v>91.8</v>
      </c>
      <c r="L13">
        <v>10.07</v>
      </c>
      <c r="M13">
        <v>15.973000000000001</v>
      </c>
      <c r="N13">
        <v>0.03</v>
      </c>
      <c r="O13">
        <v>58.8</v>
      </c>
      <c r="P13">
        <v>38</v>
      </c>
      <c r="Q13">
        <v>37.041139999999999</v>
      </c>
      <c r="R13">
        <v>-119.6365</v>
      </c>
      <c r="S13">
        <v>153.69999999999999</v>
      </c>
      <c r="T13">
        <v>2.86</v>
      </c>
      <c r="U13">
        <v>0</v>
      </c>
      <c r="V13">
        <v>747.2</v>
      </c>
      <c r="W13">
        <v>520.39</v>
      </c>
      <c r="X13">
        <f t="shared" si="0"/>
        <v>483.53199999999998</v>
      </c>
    </row>
    <row r="14" spans="1:34" x14ac:dyDescent="0.3">
      <c r="A14" s="2">
        <v>44630</v>
      </c>
      <c r="B14" s="3">
        <v>0.56439814814814815</v>
      </c>
      <c r="C14">
        <v>0</v>
      </c>
      <c r="D14" t="s">
        <v>51</v>
      </c>
      <c r="E14">
        <v>38.978000000000002</v>
      </c>
      <c r="F14">
        <v>50.959000000000003</v>
      </c>
      <c r="G14">
        <v>43.4</v>
      </c>
      <c r="H14">
        <v>38.771999999999998</v>
      </c>
      <c r="I14">
        <v>61.1</v>
      </c>
      <c r="J14">
        <v>89.6</v>
      </c>
      <c r="K14">
        <v>90.5</v>
      </c>
      <c r="L14">
        <v>9.99</v>
      </c>
      <c r="M14">
        <v>16.803000000000001</v>
      </c>
      <c r="N14">
        <v>0.03</v>
      </c>
      <c r="O14">
        <v>60</v>
      </c>
      <c r="P14">
        <v>39</v>
      </c>
      <c r="Q14">
        <v>37.041130000000003</v>
      </c>
      <c r="R14">
        <v>-119.6365</v>
      </c>
      <c r="S14">
        <v>154.5</v>
      </c>
      <c r="T14">
        <v>2.86</v>
      </c>
      <c r="U14">
        <v>0</v>
      </c>
      <c r="V14">
        <v>747.2</v>
      </c>
      <c r="W14">
        <v>520.39</v>
      </c>
      <c r="X14">
        <f t="shared" si="0"/>
        <v>481.61799999999999</v>
      </c>
    </row>
    <row r="15" spans="1:34" x14ac:dyDescent="0.3">
      <c r="A15" s="2">
        <v>44630</v>
      </c>
      <c r="B15" s="3">
        <v>0.56461805555555555</v>
      </c>
      <c r="C15">
        <v>0</v>
      </c>
      <c r="D15" t="s">
        <v>51</v>
      </c>
      <c r="E15">
        <v>41.954999999999998</v>
      </c>
      <c r="F15">
        <v>50.594000000000001</v>
      </c>
      <c r="G15">
        <v>43.6</v>
      </c>
      <c r="H15">
        <v>41.887</v>
      </c>
      <c r="I15">
        <v>61.7</v>
      </c>
      <c r="J15">
        <v>88.2</v>
      </c>
      <c r="K15">
        <v>89.1</v>
      </c>
      <c r="L15">
        <v>9.8800000000000008</v>
      </c>
      <c r="M15">
        <v>18.152999999999999</v>
      </c>
      <c r="N15">
        <v>0.03</v>
      </c>
      <c r="O15">
        <v>60.6</v>
      </c>
      <c r="P15">
        <v>39</v>
      </c>
      <c r="Q15">
        <v>37.041130000000003</v>
      </c>
      <c r="R15">
        <v>-119.6366</v>
      </c>
      <c r="S15">
        <v>154.9</v>
      </c>
      <c r="T15">
        <v>2.85</v>
      </c>
      <c r="U15">
        <v>0</v>
      </c>
      <c r="V15">
        <v>747.2</v>
      </c>
      <c r="W15">
        <v>520.39</v>
      </c>
      <c r="X15">
        <f t="shared" si="0"/>
        <v>478.50299999999999</v>
      </c>
    </row>
    <row r="16" spans="1:34" x14ac:dyDescent="0.3">
      <c r="A16" s="2">
        <v>44630</v>
      </c>
      <c r="B16" s="3">
        <v>0.56498842592592591</v>
      </c>
      <c r="C16">
        <v>0</v>
      </c>
      <c r="D16" t="s">
        <v>51</v>
      </c>
      <c r="E16">
        <v>44.884999999999998</v>
      </c>
      <c r="F16">
        <v>49.942</v>
      </c>
      <c r="G16">
        <v>43.4</v>
      </c>
      <c r="H16">
        <v>44.883000000000003</v>
      </c>
      <c r="I16">
        <v>62</v>
      </c>
      <c r="J16">
        <v>88.3</v>
      </c>
      <c r="K16">
        <v>89.2</v>
      </c>
      <c r="L16">
        <v>9.98</v>
      </c>
      <c r="M16">
        <v>19.452999999999999</v>
      </c>
      <c r="N16">
        <v>0.03</v>
      </c>
      <c r="O16">
        <v>60.9</v>
      </c>
      <c r="P16">
        <v>40</v>
      </c>
      <c r="Q16">
        <v>37.041130000000003</v>
      </c>
      <c r="R16">
        <v>-119.6366</v>
      </c>
      <c r="S16">
        <v>155.69999999999999</v>
      </c>
      <c r="T16">
        <v>2.85</v>
      </c>
      <c r="U16">
        <v>0</v>
      </c>
      <c r="V16">
        <v>747.2</v>
      </c>
      <c r="W16">
        <v>520.39</v>
      </c>
      <c r="X16">
        <f t="shared" si="0"/>
        <v>475.50700000000001</v>
      </c>
    </row>
    <row r="17" spans="1:24" x14ac:dyDescent="0.3">
      <c r="A17" s="2">
        <v>44630</v>
      </c>
      <c r="B17" s="3">
        <v>0.56541666666666668</v>
      </c>
      <c r="C17">
        <v>0</v>
      </c>
      <c r="D17" t="s">
        <v>51</v>
      </c>
      <c r="E17">
        <v>55.037999999999997</v>
      </c>
      <c r="F17">
        <v>49.027000000000001</v>
      </c>
      <c r="G17">
        <v>43.6</v>
      </c>
      <c r="H17">
        <v>55.869</v>
      </c>
      <c r="I17">
        <v>63.1</v>
      </c>
      <c r="J17">
        <v>93.6</v>
      </c>
      <c r="K17">
        <v>94.6</v>
      </c>
      <c r="L17">
        <v>10.7</v>
      </c>
      <c r="M17">
        <v>24.216000000000001</v>
      </c>
      <c r="N17">
        <v>0.03</v>
      </c>
      <c r="O17">
        <v>62</v>
      </c>
      <c r="P17">
        <v>40</v>
      </c>
      <c r="Q17">
        <v>37.041150000000002</v>
      </c>
      <c r="R17">
        <v>-119.6366</v>
      </c>
      <c r="S17">
        <v>154.6</v>
      </c>
      <c r="T17">
        <v>2.85</v>
      </c>
      <c r="U17">
        <v>0</v>
      </c>
      <c r="V17">
        <v>747.2</v>
      </c>
      <c r="W17">
        <v>520.39</v>
      </c>
      <c r="X17">
        <f t="shared" si="0"/>
        <v>464.52099999999996</v>
      </c>
    </row>
    <row r="18" spans="1:24" x14ac:dyDescent="0.3">
      <c r="A18" s="2">
        <v>44630</v>
      </c>
      <c r="B18" s="3">
        <v>0.5662962962962963</v>
      </c>
      <c r="C18">
        <v>0</v>
      </c>
      <c r="D18" t="s">
        <v>51</v>
      </c>
      <c r="E18">
        <v>65.081000000000003</v>
      </c>
      <c r="F18">
        <v>48.564999999999998</v>
      </c>
      <c r="G18">
        <v>43.6</v>
      </c>
      <c r="H18">
        <v>64.088999999999999</v>
      </c>
      <c r="I18">
        <v>63.5</v>
      </c>
      <c r="J18">
        <v>96.1</v>
      </c>
      <c r="K18">
        <v>97.1</v>
      </c>
      <c r="L18">
        <v>11.06</v>
      </c>
      <c r="M18">
        <v>27.779</v>
      </c>
      <c r="N18">
        <v>0.03</v>
      </c>
      <c r="O18">
        <v>62.4</v>
      </c>
      <c r="P18">
        <v>41</v>
      </c>
      <c r="Q18">
        <v>37.041200000000003</v>
      </c>
      <c r="R18">
        <v>-119.6366</v>
      </c>
      <c r="S18">
        <v>153.4</v>
      </c>
      <c r="T18">
        <v>2.85</v>
      </c>
      <c r="U18">
        <v>0</v>
      </c>
      <c r="V18">
        <v>747.1</v>
      </c>
      <c r="W18">
        <v>520.39</v>
      </c>
      <c r="X18">
        <f t="shared" si="0"/>
        <v>456.30099999999999</v>
      </c>
    </row>
    <row r="19" spans="1:24" x14ac:dyDescent="0.3">
      <c r="A19" s="2">
        <v>44630</v>
      </c>
      <c r="B19" s="3">
        <v>0.56658564814814816</v>
      </c>
      <c r="C19">
        <v>0</v>
      </c>
      <c r="D19" t="s">
        <v>51</v>
      </c>
      <c r="E19">
        <v>74.903999999999996</v>
      </c>
      <c r="F19">
        <v>48.078000000000003</v>
      </c>
      <c r="G19">
        <v>43.5</v>
      </c>
      <c r="H19">
        <v>74.590999999999994</v>
      </c>
      <c r="I19">
        <v>63.9</v>
      </c>
      <c r="J19">
        <v>96.1</v>
      </c>
      <c r="K19">
        <v>97.1</v>
      </c>
      <c r="L19">
        <v>11.13</v>
      </c>
      <c r="M19">
        <v>32.332000000000001</v>
      </c>
      <c r="N19">
        <v>0.03</v>
      </c>
      <c r="O19">
        <v>62.8</v>
      </c>
      <c r="P19">
        <v>41</v>
      </c>
      <c r="Q19">
        <v>37.04121</v>
      </c>
      <c r="R19">
        <v>-119.6366</v>
      </c>
      <c r="S19">
        <v>153</v>
      </c>
      <c r="T19">
        <v>2.85</v>
      </c>
      <c r="U19">
        <v>0</v>
      </c>
      <c r="V19">
        <v>747.2</v>
      </c>
      <c r="W19">
        <v>520.39</v>
      </c>
      <c r="X19">
        <f t="shared" si="0"/>
        <v>445.79899999999998</v>
      </c>
    </row>
    <row r="20" spans="1:24" x14ac:dyDescent="0.3">
      <c r="A20" s="2">
        <v>44630</v>
      </c>
      <c r="B20" s="3">
        <v>0.56678240740740737</v>
      </c>
      <c r="C20">
        <v>0</v>
      </c>
      <c r="D20" t="s">
        <v>51</v>
      </c>
      <c r="E20">
        <v>84.989000000000004</v>
      </c>
      <c r="F20">
        <v>47.548999999999999</v>
      </c>
      <c r="G20">
        <v>43.4</v>
      </c>
      <c r="H20">
        <v>84.555000000000007</v>
      </c>
      <c r="I20">
        <v>64.3</v>
      </c>
      <c r="J20">
        <v>96</v>
      </c>
      <c r="K20">
        <v>96.9</v>
      </c>
      <c r="L20">
        <v>11.19</v>
      </c>
      <c r="M20">
        <v>36.652000000000001</v>
      </c>
      <c r="N20">
        <v>0.03</v>
      </c>
      <c r="O20">
        <v>63.2</v>
      </c>
      <c r="P20">
        <v>41</v>
      </c>
      <c r="Q20">
        <v>37.041220000000003</v>
      </c>
      <c r="R20">
        <v>-119.6366</v>
      </c>
      <c r="S20">
        <v>152.5</v>
      </c>
      <c r="T20">
        <v>2.85</v>
      </c>
      <c r="U20">
        <v>0</v>
      </c>
      <c r="V20">
        <v>747.2</v>
      </c>
      <c r="W20">
        <v>520.39</v>
      </c>
      <c r="X20">
        <f t="shared" si="0"/>
        <v>435.83499999999998</v>
      </c>
    </row>
    <row r="21" spans="1:24" x14ac:dyDescent="0.3">
      <c r="A21" s="2">
        <v>44630</v>
      </c>
      <c r="B21" s="3">
        <v>0.56702546296296297</v>
      </c>
      <c r="C21">
        <v>0</v>
      </c>
      <c r="D21" t="s">
        <v>51</v>
      </c>
      <c r="E21">
        <v>95.052999999999997</v>
      </c>
      <c r="F21">
        <v>47.137</v>
      </c>
      <c r="G21">
        <v>43.3</v>
      </c>
      <c r="H21">
        <v>94.287999999999997</v>
      </c>
      <c r="I21">
        <v>64.5</v>
      </c>
      <c r="J21">
        <v>96.6</v>
      </c>
      <c r="K21">
        <v>97.6</v>
      </c>
      <c r="L21">
        <v>11.33</v>
      </c>
      <c r="M21">
        <v>40.872</v>
      </c>
      <c r="N21">
        <v>0.03</v>
      </c>
      <c r="O21">
        <v>63.4</v>
      </c>
      <c r="P21">
        <v>41</v>
      </c>
      <c r="Q21">
        <v>37.041229999999999</v>
      </c>
      <c r="R21">
        <v>-119.6366</v>
      </c>
      <c r="S21">
        <v>152.9</v>
      </c>
      <c r="T21">
        <v>2.85</v>
      </c>
      <c r="U21">
        <v>0</v>
      </c>
      <c r="V21">
        <v>747.1</v>
      </c>
      <c r="W21">
        <v>520.39</v>
      </c>
      <c r="X21">
        <f t="shared" si="0"/>
        <v>426.10199999999998</v>
      </c>
    </row>
    <row r="22" spans="1:24" x14ac:dyDescent="0.3">
      <c r="A22" s="2">
        <v>44630</v>
      </c>
      <c r="B22" s="3">
        <v>0.56732638888888887</v>
      </c>
      <c r="C22">
        <v>0</v>
      </c>
      <c r="D22" t="s">
        <v>51</v>
      </c>
      <c r="E22">
        <v>104.986</v>
      </c>
      <c r="F22">
        <v>46.835999999999999</v>
      </c>
      <c r="G22">
        <v>43.2</v>
      </c>
      <c r="H22">
        <v>104.09399999999999</v>
      </c>
      <c r="I22">
        <v>64.7</v>
      </c>
      <c r="J22">
        <v>96.9</v>
      </c>
      <c r="K22">
        <v>97.9</v>
      </c>
      <c r="L22">
        <v>11.41</v>
      </c>
      <c r="M22">
        <v>45.122999999999998</v>
      </c>
      <c r="N22">
        <v>0.03</v>
      </c>
      <c r="O22">
        <v>63.6</v>
      </c>
      <c r="P22">
        <v>41</v>
      </c>
      <c r="Q22">
        <v>37.041229999999999</v>
      </c>
      <c r="R22">
        <v>-119.6366</v>
      </c>
      <c r="S22">
        <v>153.6</v>
      </c>
      <c r="T22">
        <v>2.85</v>
      </c>
      <c r="U22">
        <v>0</v>
      </c>
      <c r="V22">
        <v>747.1</v>
      </c>
      <c r="W22">
        <v>520.39</v>
      </c>
      <c r="X22">
        <f t="shared" si="0"/>
        <v>416.29599999999999</v>
      </c>
    </row>
    <row r="23" spans="1:24" x14ac:dyDescent="0.3">
      <c r="A23" s="2">
        <v>44630</v>
      </c>
      <c r="B23" s="3">
        <v>0.56807870370370372</v>
      </c>
      <c r="C23">
        <v>0</v>
      </c>
      <c r="D23" t="s">
        <v>51</v>
      </c>
      <c r="E23">
        <v>114.941</v>
      </c>
      <c r="F23">
        <v>46.481000000000002</v>
      </c>
      <c r="G23">
        <v>43.2</v>
      </c>
      <c r="H23">
        <v>115.075</v>
      </c>
      <c r="I23">
        <v>65</v>
      </c>
      <c r="J23">
        <v>97</v>
      </c>
      <c r="K23">
        <v>98</v>
      </c>
      <c r="L23">
        <v>11.48</v>
      </c>
      <c r="M23">
        <v>49.884</v>
      </c>
      <c r="N23">
        <v>0.03</v>
      </c>
      <c r="O23">
        <v>63.9</v>
      </c>
      <c r="P23">
        <v>42</v>
      </c>
      <c r="Q23">
        <v>37.041249999999998</v>
      </c>
      <c r="R23">
        <v>-119.6366</v>
      </c>
      <c r="S23">
        <v>154.80000000000001</v>
      </c>
      <c r="T23">
        <v>2.85</v>
      </c>
      <c r="U23">
        <v>0</v>
      </c>
      <c r="V23">
        <v>747.1</v>
      </c>
      <c r="W23">
        <v>520.39</v>
      </c>
      <c r="X23">
        <f t="shared" si="0"/>
        <v>405.315</v>
      </c>
    </row>
    <row r="24" spans="1:24" x14ac:dyDescent="0.3">
      <c r="A24" s="2">
        <v>44630</v>
      </c>
      <c r="B24" s="3">
        <v>0.56831018518518517</v>
      </c>
      <c r="C24">
        <v>0</v>
      </c>
      <c r="D24" t="s">
        <v>51</v>
      </c>
      <c r="E24">
        <v>124.96899999999999</v>
      </c>
      <c r="F24">
        <v>46.281999999999996</v>
      </c>
      <c r="G24">
        <v>43.2</v>
      </c>
      <c r="H24">
        <v>124.289</v>
      </c>
      <c r="I24">
        <v>65.099999999999994</v>
      </c>
      <c r="J24">
        <v>97.2</v>
      </c>
      <c r="K24">
        <v>98.1</v>
      </c>
      <c r="L24">
        <v>11.52</v>
      </c>
      <c r="M24">
        <v>53.878999999999998</v>
      </c>
      <c r="N24">
        <v>0.03</v>
      </c>
      <c r="O24">
        <v>64</v>
      </c>
      <c r="P24">
        <v>42</v>
      </c>
      <c r="Q24">
        <v>37.041249999999998</v>
      </c>
      <c r="R24">
        <v>-119.6366</v>
      </c>
      <c r="S24">
        <v>155.1</v>
      </c>
      <c r="T24">
        <v>2.84</v>
      </c>
      <c r="U24">
        <v>0</v>
      </c>
      <c r="V24">
        <v>747.2</v>
      </c>
      <c r="W24">
        <v>520.39</v>
      </c>
      <c r="X24">
        <f t="shared" si="0"/>
        <v>396.101</v>
      </c>
    </row>
    <row r="25" spans="1:24" x14ac:dyDescent="0.3">
      <c r="A25" s="2">
        <v>44630</v>
      </c>
      <c r="B25" s="3">
        <v>0.56861111111111107</v>
      </c>
      <c r="C25">
        <v>0</v>
      </c>
      <c r="D25" t="s">
        <v>51</v>
      </c>
      <c r="E25">
        <v>135.011</v>
      </c>
      <c r="F25">
        <v>46.244999999999997</v>
      </c>
      <c r="G25">
        <v>43.1</v>
      </c>
      <c r="H25">
        <v>134.91999999999999</v>
      </c>
      <c r="I25">
        <v>65.2</v>
      </c>
      <c r="J25">
        <v>97.2</v>
      </c>
      <c r="K25">
        <v>98.2</v>
      </c>
      <c r="L25">
        <v>11.54</v>
      </c>
      <c r="M25">
        <v>58.488</v>
      </c>
      <c r="N25">
        <v>0.03</v>
      </c>
      <c r="O25">
        <v>64.099999999999994</v>
      </c>
      <c r="P25">
        <v>42</v>
      </c>
      <c r="Q25">
        <v>37.041249999999998</v>
      </c>
      <c r="R25">
        <v>-119.6366</v>
      </c>
      <c r="S25">
        <v>155.5</v>
      </c>
      <c r="T25">
        <v>2.85</v>
      </c>
      <c r="U25">
        <v>0</v>
      </c>
      <c r="V25">
        <v>747.2</v>
      </c>
      <c r="W25">
        <v>520.39</v>
      </c>
      <c r="X25">
        <f t="shared" si="0"/>
        <v>385.47</v>
      </c>
    </row>
    <row r="26" spans="1:24" x14ac:dyDescent="0.3">
      <c r="A26" s="2">
        <v>44630</v>
      </c>
      <c r="B26" s="3">
        <v>0.56879629629629636</v>
      </c>
      <c r="C26">
        <v>0</v>
      </c>
      <c r="D26" t="s">
        <v>51</v>
      </c>
      <c r="E26">
        <v>144.93700000000001</v>
      </c>
      <c r="F26">
        <v>46.228999999999999</v>
      </c>
      <c r="G26">
        <v>43.2</v>
      </c>
      <c r="H26">
        <v>144.25800000000001</v>
      </c>
      <c r="I26">
        <v>65.2</v>
      </c>
      <c r="J26">
        <v>97.2</v>
      </c>
      <c r="K26">
        <v>98.2</v>
      </c>
      <c r="L26">
        <v>11.54</v>
      </c>
      <c r="M26">
        <v>62.536999999999999</v>
      </c>
      <c r="N26">
        <v>0.03</v>
      </c>
      <c r="O26">
        <v>64.099999999999994</v>
      </c>
      <c r="P26">
        <v>42</v>
      </c>
      <c r="Q26">
        <v>37.041260000000001</v>
      </c>
      <c r="R26">
        <v>-119.6366</v>
      </c>
      <c r="S26">
        <v>155.4</v>
      </c>
      <c r="T26">
        <v>2.84</v>
      </c>
      <c r="U26">
        <v>0</v>
      </c>
      <c r="V26">
        <v>747.2</v>
      </c>
      <c r="W26">
        <v>520.39</v>
      </c>
      <c r="X26">
        <f t="shared" si="0"/>
        <v>376.13199999999995</v>
      </c>
    </row>
    <row r="27" spans="1:24" x14ac:dyDescent="0.3">
      <c r="A27" s="2">
        <v>44630</v>
      </c>
      <c r="B27" s="3">
        <v>0.56895833333333334</v>
      </c>
      <c r="C27">
        <v>0</v>
      </c>
      <c r="D27" t="s">
        <v>51</v>
      </c>
      <c r="E27">
        <v>155.02600000000001</v>
      </c>
      <c r="F27">
        <v>46.225000000000001</v>
      </c>
      <c r="G27">
        <v>43.2</v>
      </c>
      <c r="H27">
        <v>155.00700000000001</v>
      </c>
      <c r="I27">
        <v>65.2</v>
      </c>
      <c r="J27">
        <v>97.2</v>
      </c>
      <c r="K27">
        <v>98.2</v>
      </c>
      <c r="L27">
        <v>11.54</v>
      </c>
      <c r="M27">
        <v>67.197000000000003</v>
      </c>
      <c r="N27">
        <v>0.03</v>
      </c>
      <c r="O27">
        <v>64.099999999999994</v>
      </c>
      <c r="P27">
        <v>42</v>
      </c>
      <c r="Q27">
        <v>37.041269999999997</v>
      </c>
      <c r="R27">
        <v>-119.6366</v>
      </c>
      <c r="S27">
        <v>153.6</v>
      </c>
      <c r="T27">
        <v>2.85</v>
      </c>
      <c r="U27">
        <v>0</v>
      </c>
      <c r="V27">
        <v>747.1</v>
      </c>
      <c r="W27">
        <v>520.39</v>
      </c>
      <c r="X27">
        <f t="shared" si="0"/>
        <v>365.38299999999998</v>
      </c>
    </row>
    <row r="28" spans="1:24" x14ac:dyDescent="0.3">
      <c r="A28" s="2">
        <v>44630</v>
      </c>
      <c r="B28" s="3">
        <v>0.56961805555555556</v>
      </c>
      <c r="C28">
        <v>0</v>
      </c>
      <c r="D28" t="s">
        <v>51</v>
      </c>
      <c r="E28">
        <v>162.11699999999999</v>
      </c>
      <c r="F28">
        <v>46.241</v>
      </c>
      <c r="G28">
        <v>45.9</v>
      </c>
      <c r="H28">
        <v>162.077</v>
      </c>
      <c r="I28">
        <v>69.400000000000006</v>
      </c>
      <c r="J28">
        <v>95.4</v>
      </c>
      <c r="K28">
        <v>96.4</v>
      </c>
      <c r="L28">
        <v>11.32</v>
      </c>
      <c r="M28">
        <v>70.262</v>
      </c>
      <c r="N28">
        <v>0.03</v>
      </c>
      <c r="O28">
        <v>68.2</v>
      </c>
      <c r="P28">
        <v>44</v>
      </c>
      <c r="Q28">
        <v>37.0413</v>
      </c>
      <c r="R28">
        <v>-119.6366</v>
      </c>
      <c r="S28">
        <v>152.30000000000001</v>
      </c>
      <c r="T28">
        <v>2.84</v>
      </c>
      <c r="U28">
        <v>0</v>
      </c>
      <c r="V28">
        <v>747.1</v>
      </c>
      <c r="W28">
        <v>520.39</v>
      </c>
      <c r="X28">
        <f t="shared" si="0"/>
        <v>358.31299999999999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807C-B130-4EEB-90E5-089CF5E73F17}">
  <sheetPr codeName="Sheet133"/>
  <dimension ref="A1:AJ26"/>
  <sheetViews>
    <sheetView topLeftCell="Z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0.50546296296296289</v>
      </c>
      <c r="C2">
        <v>0</v>
      </c>
      <c r="D2" t="s">
        <v>51</v>
      </c>
      <c r="E2">
        <v>50.8</v>
      </c>
      <c r="F2">
        <v>4.6470000000000002</v>
      </c>
      <c r="G2">
        <v>59.5</v>
      </c>
      <c r="H2">
        <v>104.3</v>
      </c>
      <c r="I2">
        <v>105.3</v>
      </c>
      <c r="J2">
        <v>9.9</v>
      </c>
      <c r="K2">
        <v>2.012</v>
      </c>
      <c r="L2">
        <v>0.03</v>
      </c>
      <c r="M2">
        <v>58.8</v>
      </c>
      <c r="N2">
        <v>38</v>
      </c>
      <c r="O2">
        <v>7.32</v>
      </c>
      <c r="P2">
        <v>-39.700000000000003</v>
      </c>
      <c r="Q2">
        <v>64.197000000000003</v>
      </c>
      <c r="R2">
        <v>3.8889999999999998</v>
      </c>
      <c r="S2">
        <v>37.040880000000001</v>
      </c>
      <c r="T2">
        <v>-119.636</v>
      </c>
      <c r="U2">
        <v>156.30000000000001</v>
      </c>
      <c r="V2">
        <v>2.78</v>
      </c>
      <c r="W2">
        <v>0</v>
      </c>
      <c r="X2">
        <v>747.7</v>
      </c>
      <c r="Y2">
        <v>539.01</v>
      </c>
      <c r="Z2">
        <f>Y2-F2</f>
        <v>534.36299999999994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0.5056828703703703</v>
      </c>
      <c r="C3">
        <v>0</v>
      </c>
      <c r="D3" t="s">
        <v>51</v>
      </c>
      <c r="E3">
        <v>50.5</v>
      </c>
      <c r="F3">
        <v>7.0469999999999997</v>
      </c>
      <c r="G3">
        <v>59.6</v>
      </c>
      <c r="H3">
        <v>104.6</v>
      </c>
      <c r="I3">
        <v>105.6</v>
      </c>
      <c r="J3">
        <v>9.98</v>
      </c>
      <c r="K3">
        <v>3.0510000000000002</v>
      </c>
      <c r="L3">
        <v>0.03</v>
      </c>
      <c r="M3">
        <v>58.8</v>
      </c>
      <c r="N3">
        <v>38</v>
      </c>
      <c r="O3">
        <v>7.49</v>
      </c>
      <c r="P3">
        <v>-48.9</v>
      </c>
      <c r="Q3">
        <v>63.706000000000003</v>
      </c>
      <c r="R3">
        <v>7.0679999999999996</v>
      </c>
      <c r="S3">
        <v>37.040900000000001</v>
      </c>
      <c r="T3">
        <v>-119.636</v>
      </c>
      <c r="U3">
        <v>155.30000000000001</v>
      </c>
      <c r="V3">
        <v>2.77</v>
      </c>
      <c r="W3">
        <v>0</v>
      </c>
      <c r="X3">
        <v>747.6</v>
      </c>
      <c r="Y3">
        <v>539.01</v>
      </c>
      <c r="Z3">
        <f t="shared" ref="Z3:Z26" si="0">Y3-F3</f>
        <v>531.96299999999997</v>
      </c>
    </row>
    <row r="4" spans="1:36" x14ac:dyDescent="0.3">
      <c r="A4" s="2">
        <v>44669</v>
      </c>
      <c r="B4" s="3">
        <v>0.50592592592592589</v>
      </c>
      <c r="C4">
        <v>0</v>
      </c>
      <c r="D4" t="s">
        <v>51</v>
      </c>
      <c r="E4">
        <v>50.3</v>
      </c>
      <c r="F4">
        <v>9.8640000000000008</v>
      </c>
      <c r="G4">
        <v>59.6</v>
      </c>
      <c r="H4">
        <v>104.5</v>
      </c>
      <c r="I4">
        <v>105.5</v>
      </c>
      <c r="J4">
        <v>10.01</v>
      </c>
      <c r="K4">
        <v>4.2709999999999999</v>
      </c>
      <c r="L4">
        <v>0.03</v>
      </c>
      <c r="M4">
        <v>58.9</v>
      </c>
      <c r="N4">
        <v>38</v>
      </c>
      <c r="O4">
        <v>7.55</v>
      </c>
      <c r="P4">
        <v>-51.7</v>
      </c>
      <c r="Q4">
        <v>63.328000000000003</v>
      </c>
      <c r="R4">
        <v>10.076000000000001</v>
      </c>
      <c r="S4">
        <v>37.040930000000003</v>
      </c>
      <c r="T4">
        <v>-119.6361</v>
      </c>
      <c r="U4">
        <v>155.19999999999999</v>
      </c>
      <c r="V4">
        <v>2.77</v>
      </c>
      <c r="W4">
        <v>0</v>
      </c>
      <c r="X4">
        <v>747.7</v>
      </c>
      <c r="Y4">
        <v>539.01</v>
      </c>
      <c r="Z4">
        <f t="shared" si="0"/>
        <v>529.14599999999996</v>
      </c>
    </row>
    <row r="5" spans="1:36" x14ac:dyDescent="0.3">
      <c r="A5" s="2">
        <v>44669</v>
      </c>
      <c r="B5" s="3">
        <v>0.50611111111111107</v>
      </c>
      <c r="C5">
        <v>0</v>
      </c>
      <c r="D5" t="s">
        <v>51</v>
      </c>
      <c r="E5">
        <v>50.2</v>
      </c>
      <c r="F5">
        <v>12.914</v>
      </c>
      <c r="G5">
        <v>59.8</v>
      </c>
      <c r="H5">
        <v>104.2</v>
      </c>
      <c r="I5">
        <v>105.1</v>
      </c>
      <c r="J5">
        <v>10.039999999999999</v>
      </c>
      <c r="K5">
        <v>5.5919999999999996</v>
      </c>
      <c r="L5">
        <v>0.03</v>
      </c>
      <c r="M5">
        <v>59</v>
      </c>
      <c r="N5">
        <v>38</v>
      </c>
      <c r="O5">
        <v>7.57</v>
      </c>
      <c r="P5">
        <v>-53.1</v>
      </c>
      <c r="Q5">
        <v>62.832999999999998</v>
      </c>
      <c r="R5">
        <v>13.015000000000001</v>
      </c>
      <c r="S5">
        <v>37.040950000000002</v>
      </c>
      <c r="T5">
        <v>-119.6361</v>
      </c>
      <c r="U5">
        <v>154.19999999999999</v>
      </c>
      <c r="V5">
        <v>2.77</v>
      </c>
      <c r="W5">
        <v>0</v>
      </c>
      <c r="X5">
        <v>747.7</v>
      </c>
      <c r="Y5">
        <v>539.01</v>
      </c>
      <c r="Z5">
        <f t="shared" si="0"/>
        <v>526.096</v>
      </c>
    </row>
    <row r="6" spans="1:36" x14ac:dyDescent="0.3">
      <c r="A6" s="2">
        <v>44669</v>
      </c>
      <c r="B6" s="3">
        <v>0.50634259259259262</v>
      </c>
      <c r="C6">
        <v>0</v>
      </c>
      <c r="D6" t="s">
        <v>51</v>
      </c>
      <c r="E6">
        <v>50</v>
      </c>
      <c r="F6">
        <v>13.363</v>
      </c>
      <c r="G6">
        <v>59.9</v>
      </c>
      <c r="H6">
        <v>104.1</v>
      </c>
      <c r="I6">
        <v>105.1</v>
      </c>
      <c r="J6">
        <v>10.08</v>
      </c>
      <c r="K6">
        <v>5.7859999999999996</v>
      </c>
      <c r="L6">
        <v>0.03</v>
      </c>
      <c r="M6">
        <v>59.1</v>
      </c>
      <c r="N6">
        <v>38</v>
      </c>
      <c r="O6">
        <v>7.58</v>
      </c>
      <c r="P6">
        <v>-53.6</v>
      </c>
      <c r="Q6">
        <v>62.497999999999998</v>
      </c>
      <c r="R6">
        <v>13.082000000000001</v>
      </c>
      <c r="S6">
        <v>37.040970000000002</v>
      </c>
      <c r="T6">
        <v>-119.6361</v>
      </c>
      <c r="U6">
        <v>153.5</v>
      </c>
      <c r="V6">
        <v>2.77</v>
      </c>
      <c r="W6">
        <v>0</v>
      </c>
      <c r="X6">
        <v>747.6</v>
      </c>
      <c r="Y6">
        <v>539.01</v>
      </c>
      <c r="Z6">
        <f t="shared" si="0"/>
        <v>525.64699999999993</v>
      </c>
    </row>
    <row r="7" spans="1:36" x14ac:dyDescent="0.3">
      <c r="A7" s="2">
        <v>44669</v>
      </c>
      <c r="B7" s="3">
        <v>0.50653935185185184</v>
      </c>
      <c r="C7">
        <v>0</v>
      </c>
      <c r="D7" t="s">
        <v>51</v>
      </c>
      <c r="E7">
        <v>49.7</v>
      </c>
      <c r="F7">
        <v>16.087</v>
      </c>
      <c r="G7">
        <v>60.1</v>
      </c>
      <c r="H7">
        <v>102.7</v>
      </c>
      <c r="I7">
        <v>103.7</v>
      </c>
      <c r="J7">
        <v>10.02</v>
      </c>
      <c r="K7">
        <v>6.9660000000000002</v>
      </c>
      <c r="L7">
        <v>0.03</v>
      </c>
      <c r="M7">
        <v>59.2</v>
      </c>
      <c r="N7">
        <v>39</v>
      </c>
      <c r="O7">
        <v>7.59</v>
      </c>
      <c r="P7">
        <v>-54</v>
      </c>
      <c r="Q7">
        <v>61.741999999999997</v>
      </c>
      <c r="R7">
        <v>16.175999999999998</v>
      </c>
      <c r="S7">
        <v>37.040999999999997</v>
      </c>
      <c r="T7">
        <v>-119.6362</v>
      </c>
      <c r="U7">
        <v>153.9</v>
      </c>
      <c r="V7">
        <v>2.77</v>
      </c>
      <c r="W7">
        <v>0</v>
      </c>
      <c r="X7">
        <v>747.6</v>
      </c>
      <c r="Y7">
        <v>539.01</v>
      </c>
      <c r="Z7">
        <f t="shared" si="0"/>
        <v>522.923</v>
      </c>
    </row>
    <row r="8" spans="1:36" x14ac:dyDescent="0.3">
      <c r="A8" s="2">
        <v>44669</v>
      </c>
      <c r="B8" s="3">
        <v>0.5067476851851852</v>
      </c>
      <c r="C8">
        <v>0</v>
      </c>
      <c r="D8" t="s">
        <v>51</v>
      </c>
      <c r="E8">
        <v>48.2</v>
      </c>
      <c r="F8">
        <v>18.988</v>
      </c>
      <c r="G8">
        <v>60.2</v>
      </c>
      <c r="H8">
        <v>101.3</v>
      </c>
      <c r="I8">
        <v>102.3</v>
      </c>
      <c r="J8">
        <v>10.18</v>
      </c>
      <c r="K8">
        <v>8.2240000000000002</v>
      </c>
      <c r="L8">
        <v>0.03</v>
      </c>
      <c r="M8">
        <v>59.3</v>
      </c>
      <c r="N8">
        <v>39</v>
      </c>
      <c r="O8">
        <v>7.56</v>
      </c>
      <c r="P8">
        <v>-52</v>
      </c>
      <c r="Q8">
        <v>59.302</v>
      </c>
      <c r="R8">
        <v>19.148</v>
      </c>
      <c r="S8">
        <v>37.041020000000003</v>
      </c>
      <c r="T8">
        <v>-119.6362</v>
      </c>
      <c r="U8">
        <v>154.69999999999999</v>
      </c>
      <c r="V8">
        <v>2.76</v>
      </c>
      <c r="W8">
        <v>0</v>
      </c>
      <c r="X8">
        <v>747.5</v>
      </c>
      <c r="Y8">
        <v>539.01</v>
      </c>
      <c r="Z8">
        <f t="shared" si="0"/>
        <v>520.02199999999993</v>
      </c>
    </row>
    <row r="9" spans="1:36" x14ac:dyDescent="0.3">
      <c r="A9" s="2">
        <v>44669</v>
      </c>
      <c r="B9" s="3">
        <v>0.50733796296296296</v>
      </c>
      <c r="C9">
        <v>0</v>
      </c>
      <c r="D9" t="s">
        <v>51</v>
      </c>
      <c r="E9">
        <v>45.2</v>
      </c>
      <c r="F9">
        <v>22.013000000000002</v>
      </c>
      <c r="G9">
        <v>58</v>
      </c>
      <c r="H9">
        <v>100.6</v>
      </c>
      <c r="I9">
        <v>101.6</v>
      </c>
      <c r="J9">
        <v>10.35</v>
      </c>
      <c r="K9">
        <v>9.5359999999999996</v>
      </c>
      <c r="L9">
        <v>0.03</v>
      </c>
      <c r="M9">
        <v>57.1</v>
      </c>
      <c r="N9">
        <v>37</v>
      </c>
      <c r="O9">
        <v>7.4</v>
      </c>
      <c r="P9">
        <v>-43.8</v>
      </c>
      <c r="Q9">
        <v>57.345999999999997</v>
      </c>
      <c r="R9">
        <v>22.109000000000002</v>
      </c>
      <c r="S9">
        <v>37.041060000000002</v>
      </c>
      <c r="T9">
        <v>-119.63630000000001</v>
      </c>
      <c r="U9">
        <v>155.80000000000001</v>
      </c>
      <c r="V9">
        <v>2.76</v>
      </c>
      <c r="W9">
        <v>0</v>
      </c>
      <c r="X9">
        <v>747.5</v>
      </c>
      <c r="Y9">
        <v>539.01</v>
      </c>
      <c r="Z9">
        <f t="shared" si="0"/>
        <v>516.99699999999996</v>
      </c>
    </row>
    <row r="10" spans="1:36" x14ac:dyDescent="0.3">
      <c r="A10" s="2">
        <v>44669</v>
      </c>
      <c r="B10" s="3">
        <v>0.50768518518518524</v>
      </c>
      <c r="C10">
        <v>0</v>
      </c>
      <c r="D10" t="s">
        <v>51</v>
      </c>
      <c r="E10">
        <v>43.4</v>
      </c>
      <c r="F10">
        <v>25.053000000000001</v>
      </c>
      <c r="G10">
        <v>56.6</v>
      </c>
      <c r="H10">
        <v>99.8</v>
      </c>
      <c r="I10">
        <v>100.8</v>
      </c>
      <c r="J10">
        <v>10.41</v>
      </c>
      <c r="K10">
        <v>10.853999999999999</v>
      </c>
      <c r="L10">
        <v>0.03</v>
      </c>
      <c r="M10">
        <v>55.7</v>
      </c>
      <c r="N10">
        <v>36</v>
      </c>
      <c r="O10">
        <v>7.38</v>
      </c>
      <c r="P10">
        <v>-42.3</v>
      </c>
      <c r="Q10">
        <v>56.152999999999999</v>
      </c>
      <c r="R10">
        <v>25.015000000000001</v>
      </c>
      <c r="S10">
        <v>37.041080000000001</v>
      </c>
      <c r="T10">
        <v>-119.63630000000001</v>
      </c>
      <c r="U10">
        <v>156.30000000000001</v>
      </c>
      <c r="V10">
        <v>2.74</v>
      </c>
      <c r="W10">
        <v>0</v>
      </c>
      <c r="X10">
        <v>747.5</v>
      </c>
      <c r="Y10">
        <v>539.01</v>
      </c>
      <c r="Z10">
        <f t="shared" si="0"/>
        <v>513.95699999999999</v>
      </c>
    </row>
    <row r="11" spans="1:36" x14ac:dyDescent="0.3">
      <c r="A11" s="2">
        <v>44669</v>
      </c>
      <c r="B11" s="3">
        <v>0.50804398148148155</v>
      </c>
      <c r="C11">
        <v>0</v>
      </c>
      <c r="D11" t="s">
        <v>51</v>
      </c>
      <c r="E11">
        <v>39</v>
      </c>
      <c r="F11">
        <v>34.020000000000003</v>
      </c>
      <c r="G11">
        <v>53.5</v>
      </c>
      <c r="H11">
        <v>98.2</v>
      </c>
      <c r="I11">
        <v>99.1</v>
      </c>
      <c r="J11">
        <v>10.71</v>
      </c>
      <c r="K11">
        <v>14.742000000000001</v>
      </c>
      <c r="L11">
        <v>0.02</v>
      </c>
      <c r="M11">
        <v>52.6</v>
      </c>
      <c r="N11">
        <v>34</v>
      </c>
      <c r="O11">
        <v>7.37</v>
      </c>
      <c r="P11">
        <v>-41.6</v>
      </c>
      <c r="Q11">
        <v>52.658000000000001</v>
      </c>
      <c r="R11">
        <v>34.889000000000003</v>
      </c>
      <c r="S11">
        <v>37.041089999999997</v>
      </c>
      <c r="T11">
        <v>-119.63639999999999</v>
      </c>
      <c r="U11">
        <v>155.19999999999999</v>
      </c>
      <c r="V11">
        <v>2.76</v>
      </c>
      <c r="W11">
        <v>0</v>
      </c>
      <c r="X11">
        <v>747.6</v>
      </c>
      <c r="Y11">
        <v>539.01</v>
      </c>
      <c r="Z11">
        <f t="shared" si="0"/>
        <v>504.99</v>
      </c>
    </row>
    <row r="12" spans="1:36" x14ac:dyDescent="0.3">
      <c r="A12" s="2">
        <v>44669</v>
      </c>
      <c r="B12" s="3">
        <v>0.50846064814814818</v>
      </c>
      <c r="C12">
        <v>0</v>
      </c>
      <c r="D12" t="s">
        <v>51</v>
      </c>
      <c r="E12">
        <v>37.9</v>
      </c>
      <c r="F12">
        <v>44.628</v>
      </c>
      <c r="G12">
        <v>53</v>
      </c>
      <c r="H12">
        <v>96.9</v>
      </c>
      <c r="I12">
        <v>97.8</v>
      </c>
      <c r="J12">
        <v>10.75</v>
      </c>
      <c r="K12">
        <v>19.341000000000001</v>
      </c>
      <c r="L12">
        <v>0.02</v>
      </c>
      <c r="M12">
        <v>52.1</v>
      </c>
      <c r="N12">
        <v>34</v>
      </c>
      <c r="O12">
        <v>7.3</v>
      </c>
      <c r="P12">
        <v>-38.200000000000003</v>
      </c>
      <c r="Q12">
        <v>51.292000000000002</v>
      </c>
      <c r="R12">
        <v>44.878999999999998</v>
      </c>
      <c r="S12">
        <v>37.041110000000003</v>
      </c>
      <c r="T12">
        <v>-119.6365</v>
      </c>
      <c r="U12">
        <v>154.6</v>
      </c>
      <c r="V12">
        <v>2.76</v>
      </c>
      <c r="W12">
        <v>0</v>
      </c>
      <c r="X12">
        <v>747.5</v>
      </c>
      <c r="Y12">
        <v>539.01</v>
      </c>
      <c r="Z12">
        <f t="shared" si="0"/>
        <v>494.38200000000001</v>
      </c>
    </row>
    <row r="13" spans="1:36" x14ac:dyDescent="0.3">
      <c r="A13" s="2">
        <v>44669</v>
      </c>
      <c r="B13" s="3">
        <v>0.50899305555555552</v>
      </c>
      <c r="C13">
        <v>0</v>
      </c>
      <c r="D13" t="s">
        <v>51</v>
      </c>
      <c r="E13">
        <v>38.6</v>
      </c>
      <c r="F13">
        <v>54.884</v>
      </c>
      <c r="G13">
        <v>54.5</v>
      </c>
      <c r="H13">
        <v>96.2</v>
      </c>
      <c r="I13">
        <v>97.1</v>
      </c>
      <c r="J13">
        <v>10.76</v>
      </c>
      <c r="K13">
        <v>23.786999999999999</v>
      </c>
      <c r="L13">
        <v>0.02</v>
      </c>
      <c r="M13">
        <v>53.6</v>
      </c>
      <c r="N13">
        <v>35</v>
      </c>
      <c r="O13">
        <v>7.24</v>
      </c>
      <c r="P13">
        <v>-35</v>
      </c>
      <c r="Q13">
        <v>50.707000000000001</v>
      </c>
      <c r="R13">
        <v>55.072000000000003</v>
      </c>
      <c r="S13">
        <v>37.041139999999999</v>
      </c>
      <c r="T13">
        <v>-119.6366</v>
      </c>
      <c r="U13">
        <v>155.4</v>
      </c>
      <c r="V13">
        <v>2.75</v>
      </c>
      <c r="W13">
        <v>0</v>
      </c>
      <c r="X13">
        <v>747.5</v>
      </c>
      <c r="Y13">
        <v>539.01</v>
      </c>
      <c r="Z13">
        <f t="shared" si="0"/>
        <v>484.12599999999998</v>
      </c>
    </row>
    <row r="14" spans="1:36" x14ac:dyDescent="0.3">
      <c r="A14" s="2">
        <v>44669</v>
      </c>
      <c r="B14" s="3">
        <v>0.50976851851851845</v>
      </c>
      <c r="C14">
        <v>0</v>
      </c>
      <c r="D14" t="s">
        <v>51</v>
      </c>
      <c r="E14">
        <v>41.2</v>
      </c>
      <c r="F14">
        <v>65.278999999999996</v>
      </c>
      <c r="G14">
        <v>58.7</v>
      </c>
      <c r="H14">
        <v>94</v>
      </c>
      <c r="I14">
        <v>94.9</v>
      </c>
      <c r="J14">
        <v>10.61</v>
      </c>
      <c r="K14">
        <v>28.292999999999999</v>
      </c>
      <c r="L14">
        <v>0.03</v>
      </c>
      <c r="M14">
        <v>57.7</v>
      </c>
      <c r="N14">
        <v>38</v>
      </c>
      <c r="O14">
        <v>7.19</v>
      </c>
      <c r="P14">
        <v>-32.200000000000003</v>
      </c>
      <c r="Q14">
        <v>50.039000000000001</v>
      </c>
      <c r="R14">
        <v>65</v>
      </c>
      <c r="S14">
        <v>37.041170000000001</v>
      </c>
      <c r="T14">
        <v>-119.6366</v>
      </c>
      <c r="U14">
        <v>154.69999999999999</v>
      </c>
      <c r="V14">
        <v>2.75</v>
      </c>
      <c r="W14">
        <v>0</v>
      </c>
      <c r="X14">
        <v>747.5</v>
      </c>
      <c r="Y14">
        <v>539.01</v>
      </c>
      <c r="Z14">
        <f t="shared" si="0"/>
        <v>473.73099999999999</v>
      </c>
    </row>
    <row r="15" spans="1:36" x14ac:dyDescent="0.3">
      <c r="A15" s="2">
        <v>44669</v>
      </c>
      <c r="B15" s="3">
        <v>0.51021990740740741</v>
      </c>
      <c r="C15">
        <v>0</v>
      </c>
      <c r="D15" t="s">
        <v>51</v>
      </c>
      <c r="E15">
        <v>42.4</v>
      </c>
      <c r="F15">
        <v>73.962999999999994</v>
      </c>
      <c r="G15">
        <v>60.8</v>
      </c>
      <c r="H15">
        <v>93.2</v>
      </c>
      <c r="I15">
        <v>94.1</v>
      </c>
      <c r="J15">
        <v>10.57</v>
      </c>
      <c r="K15">
        <v>32.057000000000002</v>
      </c>
      <c r="L15">
        <v>0.03</v>
      </c>
      <c r="M15">
        <v>59.7</v>
      </c>
      <c r="N15">
        <v>39</v>
      </c>
      <c r="O15">
        <v>7.17</v>
      </c>
      <c r="P15">
        <v>-31.3</v>
      </c>
      <c r="Q15">
        <v>49.665999999999997</v>
      </c>
      <c r="R15">
        <v>75.094999999999999</v>
      </c>
      <c r="S15">
        <v>37.04119</v>
      </c>
      <c r="T15">
        <v>-119.6366</v>
      </c>
      <c r="U15">
        <v>156</v>
      </c>
      <c r="V15">
        <v>2.75</v>
      </c>
      <c r="W15">
        <v>0</v>
      </c>
      <c r="X15">
        <v>747.5</v>
      </c>
      <c r="Y15">
        <v>539.01</v>
      </c>
      <c r="Z15">
        <f t="shared" si="0"/>
        <v>465.04700000000003</v>
      </c>
    </row>
    <row r="16" spans="1:36" x14ac:dyDescent="0.3">
      <c r="A16" s="2">
        <v>44669</v>
      </c>
      <c r="B16" s="3">
        <v>0.51070601851851849</v>
      </c>
      <c r="C16">
        <v>0</v>
      </c>
      <c r="D16" t="s">
        <v>51</v>
      </c>
      <c r="E16">
        <v>42.8</v>
      </c>
      <c r="F16">
        <v>84.813000000000002</v>
      </c>
      <c r="G16">
        <v>61.7</v>
      </c>
      <c r="H16">
        <v>91.8</v>
      </c>
      <c r="I16">
        <v>92.7</v>
      </c>
      <c r="J16">
        <v>10.45</v>
      </c>
      <c r="K16">
        <v>36.761000000000003</v>
      </c>
      <c r="L16">
        <v>0.03</v>
      </c>
      <c r="M16">
        <v>60.6</v>
      </c>
      <c r="N16">
        <v>39</v>
      </c>
      <c r="O16">
        <v>7.15</v>
      </c>
      <c r="P16">
        <v>-30.2</v>
      </c>
      <c r="Q16">
        <v>49.331000000000003</v>
      </c>
      <c r="R16">
        <v>85.055000000000007</v>
      </c>
      <c r="S16">
        <v>37.04121</v>
      </c>
      <c r="T16">
        <v>-119.6366</v>
      </c>
      <c r="U16">
        <v>157.19999999999999</v>
      </c>
      <c r="V16">
        <v>2.73</v>
      </c>
      <c r="W16">
        <v>0</v>
      </c>
      <c r="X16">
        <v>747.5</v>
      </c>
      <c r="Y16">
        <v>539.01</v>
      </c>
      <c r="Z16">
        <f t="shared" si="0"/>
        <v>454.197</v>
      </c>
    </row>
    <row r="17" spans="1:26" x14ac:dyDescent="0.3">
      <c r="A17" s="2">
        <v>44669</v>
      </c>
      <c r="B17" s="3">
        <v>0.51108796296296299</v>
      </c>
      <c r="C17">
        <v>0</v>
      </c>
      <c r="D17" t="s">
        <v>51</v>
      </c>
      <c r="E17">
        <v>43.2</v>
      </c>
      <c r="F17">
        <v>94.972999999999999</v>
      </c>
      <c r="G17">
        <v>62.7</v>
      </c>
      <c r="H17">
        <v>90.1</v>
      </c>
      <c r="I17">
        <v>90.9</v>
      </c>
      <c r="J17">
        <v>10.32</v>
      </c>
      <c r="K17">
        <v>41.165999999999997</v>
      </c>
      <c r="L17">
        <v>0.03</v>
      </c>
      <c r="M17">
        <v>61.6</v>
      </c>
      <c r="N17">
        <v>40</v>
      </c>
      <c r="O17">
        <v>7.13</v>
      </c>
      <c r="P17">
        <v>-29.2</v>
      </c>
      <c r="Q17">
        <v>48.854999999999997</v>
      </c>
      <c r="R17">
        <v>95.12</v>
      </c>
      <c r="S17">
        <v>37.041229999999999</v>
      </c>
      <c r="T17">
        <v>-119.6366</v>
      </c>
      <c r="U17">
        <v>158.19999999999999</v>
      </c>
      <c r="V17">
        <v>2.74</v>
      </c>
      <c r="W17">
        <v>0</v>
      </c>
      <c r="X17">
        <v>747.5</v>
      </c>
      <c r="Y17">
        <v>539.01</v>
      </c>
      <c r="Z17">
        <f t="shared" si="0"/>
        <v>444.03699999999998</v>
      </c>
    </row>
    <row r="18" spans="1:26" x14ac:dyDescent="0.3">
      <c r="A18" s="2">
        <v>44669</v>
      </c>
      <c r="B18" s="3">
        <v>0.51146990740740739</v>
      </c>
      <c r="C18">
        <v>0</v>
      </c>
      <c r="D18" t="s">
        <v>51</v>
      </c>
      <c r="E18">
        <v>43.4</v>
      </c>
      <c r="F18">
        <v>104.01300000000001</v>
      </c>
      <c r="G18">
        <v>63.1</v>
      </c>
      <c r="H18">
        <v>88.8</v>
      </c>
      <c r="I18">
        <v>89.7</v>
      </c>
      <c r="J18">
        <v>10.210000000000001</v>
      </c>
      <c r="K18">
        <v>45.085000000000001</v>
      </c>
      <c r="L18">
        <v>0.03</v>
      </c>
      <c r="M18">
        <v>62</v>
      </c>
      <c r="N18">
        <v>40</v>
      </c>
      <c r="O18">
        <v>7.11</v>
      </c>
      <c r="P18">
        <v>-28.1</v>
      </c>
      <c r="Q18">
        <v>48.612000000000002</v>
      </c>
      <c r="R18">
        <v>104.995</v>
      </c>
      <c r="S18">
        <v>37.041249999999998</v>
      </c>
      <c r="T18">
        <v>-119.6366</v>
      </c>
      <c r="U18">
        <v>160.1</v>
      </c>
      <c r="V18">
        <v>2.74</v>
      </c>
      <c r="W18">
        <v>0</v>
      </c>
      <c r="X18">
        <v>747.5</v>
      </c>
      <c r="Y18">
        <v>539.01</v>
      </c>
      <c r="Z18">
        <f t="shared" si="0"/>
        <v>434.99699999999996</v>
      </c>
    </row>
    <row r="19" spans="1:26" x14ac:dyDescent="0.3">
      <c r="A19" s="2">
        <v>44669</v>
      </c>
      <c r="B19" s="3">
        <v>0.51195601851851846</v>
      </c>
      <c r="C19">
        <v>0</v>
      </c>
      <c r="D19" t="s">
        <v>51</v>
      </c>
      <c r="E19">
        <v>43.6</v>
      </c>
      <c r="F19">
        <v>114.55800000000001</v>
      </c>
      <c r="G19">
        <v>63.8</v>
      </c>
      <c r="H19">
        <v>86.1</v>
      </c>
      <c r="I19">
        <v>86.9</v>
      </c>
      <c r="J19">
        <v>9.9499999999999993</v>
      </c>
      <c r="K19">
        <v>49.656999999999996</v>
      </c>
      <c r="L19">
        <v>0.03</v>
      </c>
      <c r="M19">
        <v>62.7</v>
      </c>
      <c r="N19">
        <v>41</v>
      </c>
      <c r="O19">
        <v>7.08</v>
      </c>
      <c r="P19">
        <v>-26.3</v>
      </c>
      <c r="Q19">
        <v>48.222000000000001</v>
      </c>
      <c r="R19">
        <v>114.985</v>
      </c>
      <c r="S19">
        <v>37.04128</v>
      </c>
      <c r="T19">
        <v>-119.6367</v>
      </c>
      <c r="U19">
        <v>158.30000000000001</v>
      </c>
      <c r="V19">
        <v>2.74</v>
      </c>
      <c r="W19">
        <v>0</v>
      </c>
      <c r="X19">
        <v>747.6</v>
      </c>
      <c r="Y19">
        <v>539.01</v>
      </c>
      <c r="Z19">
        <f t="shared" si="0"/>
        <v>424.452</v>
      </c>
    </row>
    <row r="20" spans="1:26" x14ac:dyDescent="0.3">
      <c r="A20" s="2">
        <v>44669</v>
      </c>
      <c r="B20" s="3">
        <v>0.51230324074074074</v>
      </c>
      <c r="C20">
        <v>0</v>
      </c>
      <c r="D20" t="s">
        <v>51</v>
      </c>
      <c r="E20">
        <v>43.6</v>
      </c>
      <c r="F20">
        <v>124.511</v>
      </c>
      <c r="G20">
        <v>64.099999999999994</v>
      </c>
      <c r="H20">
        <v>84.4</v>
      </c>
      <c r="I20">
        <v>85.2</v>
      </c>
      <c r="J20">
        <v>9.77</v>
      </c>
      <c r="K20">
        <v>53.972000000000001</v>
      </c>
      <c r="L20">
        <v>0.03</v>
      </c>
      <c r="M20">
        <v>63</v>
      </c>
      <c r="N20">
        <v>41</v>
      </c>
      <c r="O20">
        <v>7.05</v>
      </c>
      <c r="P20">
        <v>-24.9</v>
      </c>
      <c r="Q20">
        <v>48.048000000000002</v>
      </c>
      <c r="R20">
        <v>125.07899999999999</v>
      </c>
      <c r="S20">
        <v>37.041289999999996</v>
      </c>
      <c r="T20">
        <v>-119.6367</v>
      </c>
      <c r="U20">
        <v>157.5</v>
      </c>
      <c r="V20">
        <v>2.73</v>
      </c>
      <c r="W20">
        <v>0</v>
      </c>
      <c r="X20">
        <v>747.6</v>
      </c>
      <c r="Y20">
        <v>539.01</v>
      </c>
      <c r="Z20">
        <f t="shared" si="0"/>
        <v>414.49900000000002</v>
      </c>
    </row>
    <row r="21" spans="1:26" x14ac:dyDescent="0.3">
      <c r="A21" s="2">
        <v>44669</v>
      </c>
      <c r="B21" s="3">
        <v>0.51288194444444446</v>
      </c>
      <c r="C21">
        <v>0</v>
      </c>
      <c r="D21" t="s">
        <v>51</v>
      </c>
      <c r="E21">
        <v>43.7</v>
      </c>
      <c r="F21">
        <v>134.79</v>
      </c>
      <c r="G21">
        <v>64.5</v>
      </c>
      <c r="H21">
        <v>83</v>
      </c>
      <c r="I21">
        <v>83.8</v>
      </c>
      <c r="J21">
        <v>9.64</v>
      </c>
      <c r="K21">
        <v>58.427999999999997</v>
      </c>
      <c r="L21">
        <v>0.03</v>
      </c>
      <c r="M21">
        <v>63.3</v>
      </c>
      <c r="N21">
        <v>41</v>
      </c>
      <c r="O21">
        <v>7.02</v>
      </c>
      <c r="P21">
        <v>-23.4</v>
      </c>
      <c r="Q21">
        <v>47.817</v>
      </c>
      <c r="R21">
        <v>135.16900000000001</v>
      </c>
      <c r="S21">
        <v>37.0413</v>
      </c>
      <c r="T21">
        <v>-119.6367</v>
      </c>
      <c r="U21">
        <v>157.9</v>
      </c>
      <c r="V21">
        <v>2.73</v>
      </c>
      <c r="W21">
        <v>0</v>
      </c>
      <c r="X21">
        <v>747.6</v>
      </c>
      <c r="Y21">
        <v>539.01</v>
      </c>
      <c r="Z21">
        <f t="shared" si="0"/>
        <v>404.22</v>
      </c>
    </row>
    <row r="22" spans="1:26" x14ac:dyDescent="0.3">
      <c r="A22" s="2">
        <v>44669</v>
      </c>
      <c r="B22" s="3">
        <v>0.51336805555555554</v>
      </c>
      <c r="C22">
        <v>0</v>
      </c>
      <c r="D22" t="s">
        <v>51</v>
      </c>
      <c r="E22">
        <v>43.9</v>
      </c>
      <c r="F22">
        <v>144.96700000000001</v>
      </c>
      <c r="G22">
        <v>64.900000000000006</v>
      </c>
      <c r="H22">
        <v>80.7</v>
      </c>
      <c r="I22">
        <v>81.400000000000006</v>
      </c>
      <c r="J22">
        <v>9.4</v>
      </c>
      <c r="K22">
        <v>62.841000000000001</v>
      </c>
      <c r="L22">
        <v>0.03</v>
      </c>
      <c r="M22">
        <v>63.7</v>
      </c>
      <c r="N22">
        <v>41</v>
      </c>
      <c r="O22">
        <v>6.99</v>
      </c>
      <c r="P22">
        <v>-21.7</v>
      </c>
      <c r="Q22">
        <v>47.622999999999998</v>
      </c>
      <c r="R22">
        <v>144.92699999999999</v>
      </c>
      <c r="S22">
        <v>37.041310000000003</v>
      </c>
      <c r="T22">
        <v>-119.6367</v>
      </c>
      <c r="U22">
        <v>159.1</v>
      </c>
      <c r="V22">
        <v>2.73</v>
      </c>
      <c r="W22">
        <v>0</v>
      </c>
      <c r="X22">
        <v>747.6</v>
      </c>
      <c r="Y22">
        <v>539.01</v>
      </c>
      <c r="Z22">
        <f t="shared" si="0"/>
        <v>394.04300000000001</v>
      </c>
    </row>
    <row r="23" spans="1:26" x14ac:dyDescent="0.3">
      <c r="A23" s="2">
        <v>44669</v>
      </c>
      <c r="B23" s="3">
        <v>0.51368055555555558</v>
      </c>
      <c r="C23">
        <v>0</v>
      </c>
      <c r="D23" t="s">
        <v>51</v>
      </c>
      <c r="E23">
        <v>44</v>
      </c>
      <c r="F23">
        <v>154.03299999999999</v>
      </c>
      <c r="G23">
        <v>65.2</v>
      </c>
      <c r="H23">
        <v>78.8</v>
      </c>
      <c r="I23">
        <v>79.5</v>
      </c>
      <c r="J23">
        <v>9.19</v>
      </c>
      <c r="K23">
        <v>66.772000000000006</v>
      </c>
      <c r="L23">
        <v>0.03</v>
      </c>
      <c r="M23">
        <v>64.099999999999994</v>
      </c>
      <c r="N23">
        <v>42</v>
      </c>
      <c r="O23">
        <v>6.97</v>
      </c>
      <c r="P23">
        <v>-20.6</v>
      </c>
      <c r="Q23">
        <v>47.476999999999997</v>
      </c>
      <c r="R23">
        <v>154.977</v>
      </c>
      <c r="S23">
        <v>37.041310000000003</v>
      </c>
      <c r="T23">
        <v>-119.6367</v>
      </c>
      <c r="U23">
        <v>158.69999999999999</v>
      </c>
      <c r="V23">
        <v>2.73</v>
      </c>
      <c r="W23">
        <v>0</v>
      </c>
      <c r="X23">
        <v>747.5</v>
      </c>
      <c r="Y23">
        <v>539.01</v>
      </c>
      <c r="Z23">
        <f t="shared" si="0"/>
        <v>384.97699999999998</v>
      </c>
    </row>
    <row r="24" spans="1:26" x14ac:dyDescent="0.3">
      <c r="A24" s="2">
        <v>44669</v>
      </c>
      <c r="B24" s="3">
        <v>0.51416666666666666</v>
      </c>
      <c r="C24">
        <v>0</v>
      </c>
      <c r="D24" t="s">
        <v>51</v>
      </c>
      <c r="E24">
        <v>44</v>
      </c>
      <c r="F24">
        <v>164.61099999999999</v>
      </c>
      <c r="G24">
        <v>65.2</v>
      </c>
      <c r="H24">
        <v>76.900000000000006</v>
      </c>
      <c r="I24">
        <v>77.599999999999994</v>
      </c>
      <c r="J24">
        <v>8.98</v>
      </c>
      <c r="K24">
        <v>71.358000000000004</v>
      </c>
      <c r="L24">
        <v>0.03</v>
      </c>
      <c r="M24">
        <v>64.099999999999994</v>
      </c>
      <c r="N24">
        <v>42</v>
      </c>
      <c r="O24">
        <v>6.94</v>
      </c>
      <c r="P24">
        <v>-19.2</v>
      </c>
      <c r="Q24">
        <v>47.448</v>
      </c>
      <c r="R24">
        <v>165</v>
      </c>
      <c r="S24">
        <v>37.041339999999998</v>
      </c>
      <c r="T24">
        <v>-119.6367</v>
      </c>
      <c r="U24">
        <v>163.5</v>
      </c>
      <c r="V24">
        <v>2.72</v>
      </c>
      <c r="W24">
        <v>0</v>
      </c>
      <c r="X24">
        <v>747.5</v>
      </c>
      <c r="Y24">
        <v>539.01</v>
      </c>
      <c r="Z24">
        <f t="shared" si="0"/>
        <v>374.399</v>
      </c>
    </row>
    <row r="25" spans="1:26" x14ac:dyDescent="0.3">
      <c r="A25" s="2">
        <v>44669</v>
      </c>
      <c r="B25" s="3">
        <v>0.5146412037037037</v>
      </c>
      <c r="C25">
        <v>0</v>
      </c>
      <c r="D25" t="s">
        <v>51</v>
      </c>
      <c r="E25">
        <v>44</v>
      </c>
      <c r="F25">
        <v>175.17500000000001</v>
      </c>
      <c r="G25">
        <v>65.3</v>
      </c>
      <c r="H25">
        <v>76.3</v>
      </c>
      <c r="I25">
        <v>77</v>
      </c>
      <c r="J25">
        <v>8.91</v>
      </c>
      <c r="K25">
        <v>75.938000000000002</v>
      </c>
      <c r="L25">
        <v>0.03</v>
      </c>
      <c r="M25">
        <v>64.2</v>
      </c>
      <c r="N25">
        <v>42</v>
      </c>
      <c r="O25">
        <v>6.93</v>
      </c>
      <c r="P25">
        <v>-18.600000000000001</v>
      </c>
      <c r="Q25">
        <v>47.433999999999997</v>
      </c>
      <c r="R25">
        <v>174.98400000000001</v>
      </c>
      <c r="S25">
        <v>37.041350000000001</v>
      </c>
      <c r="T25">
        <v>-119.6367</v>
      </c>
      <c r="U25">
        <v>163.1</v>
      </c>
      <c r="V25">
        <v>2.72</v>
      </c>
      <c r="W25">
        <v>0</v>
      </c>
      <c r="X25">
        <v>747.5</v>
      </c>
      <c r="Y25">
        <v>539.01</v>
      </c>
      <c r="Z25">
        <f t="shared" si="0"/>
        <v>363.83499999999998</v>
      </c>
    </row>
    <row r="26" spans="1:26" x14ac:dyDescent="0.3">
      <c r="A26" s="2">
        <v>44669</v>
      </c>
      <c r="B26" s="3">
        <v>0.51527777777777783</v>
      </c>
      <c r="C26">
        <v>0</v>
      </c>
      <c r="D26" t="s">
        <v>51</v>
      </c>
      <c r="E26">
        <v>49.6</v>
      </c>
      <c r="F26">
        <v>182.68299999999999</v>
      </c>
      <c r="G26">
        <v>73.5</v>
      </c>
      <c r="H26">
        <v>71.2</v>
      </c>
      <c r="I26">
        <v>71.900000000000006</v>
      </c>
      <c r="J26">
        <v>8.31</v>
      </c>
      <c r="K26">
        <v>79.192999999999998</v>
      </c>
      <c r="L26">
        <v>0.03</v>
      </c>
      <c r="M26">
        <v>72.3</v>
      </c>
      <c r="N26">
        <v>47</v>
      </c>
      <c r="O26">
        <v>6.81</v>
      </c>
      <c r="P26">
        <v>-12.6</v>
      </c>
      <c r="Q26">
        <v>47.447000000000003</v>
      </c>
      <c r="R26">
        <v>182.005</v>
      </c>
      <c r="S26">
        <v>37.04139</v>
      </c>
      <c r="T26">
        <v>-119.6367</v>
      </c>
      <c r="U26">
        <v>163.80000000000001</v>
      </c>
      <c r="V26">
        <v>2.72</v>
      </c>
      <c r="W26">
        <v>0</v>
      </c>
      <c r="X26">
        <v>747.5</v>
      </c>
      <c r="Y26">
        <v>539.01</v>
      </c>
      <c r="Z26">
        <f t="shared" si="0"/>
        <v>356.327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A3CF-3D9E-4333-8AE2-06C74A689985}">
  <sheetPr codeName="Sheet134"/>
  <dimension ref="A1:AI24"/>
  <sheetViews>
    <sheetView topLeftCell="I1" workbookViewId="0">
      <selection activeCell="I1" sqref="I1"/>
    </sheetView>
  </sheetViews>
  <sheetFormatPr defaultRowHeight="14.4" x14ac:dyDescent="0.3"/>
  <sheetData>
    <row r="1" spans="1:35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44698</v>
      </c>
      <c r="B2" s="3">
        <v>0.50497685185185182</v>
      </c>
      <c r="C2">
        <v>0</v>
      </c>
      <c r="D2" t="s">
        <v>51</v>
      </c>
      <c r="E2">
        <v>1.056</v>
      </c>
      <c r="F2">
        <v>71.081999999999994</v>
      </c>
      <c r="G2">
        <v>1.0329999999999999</v>
      </c>
      <c r="H2">
        <v>58.7</v>
      </c>
      <c r="I2">
        <v>112.5</v>
      </c>
      <c r="J2">
        <v>113.9</v>
      </c>
      <c r="K2">
        <v>9.89</v>
      </c>
      <c r="L2">
        <v>0.44700000000000001</v>
      </c>
      <c r="M2">
        <v>0.03</v>
      </c>
      <c r="N2">
        <v>58.3</v>
      </c>
      <c r="O2">
        <v>38</v>
      </c>
      <c r="P2">
        <v>8.26</v>
      </c>
      <c r="Q2">
        <v>-89.2</v>
      </c>
      <c r="R2">
        <v>37.040649999999999</v>
      </c>
      <c r="S2">
        <v>-119.6358</v>
      </c>
      <c r="T2">
        <v>130.9</v>
      </c>
      <c r="U2">
        <v>2.77</v>
      </c>
      <c r="V2">
        <v>0</v>
      </c>
      <c r="W2">
        <v>745.7</v>
      </c>
      <c r="X2">
        <v>545.58000000000004</v>
      </c>
      <c r="Y2">
        <f t="shared" ref="Y2:Y23" si="0">X2-G2</f>
        <v>544.54700000000003</v>
      </c>
      <c r="Z2">
        <v>375.22300000000001</v>
      </c>
      <c r="AA2">
        <v>0.32500000000000001</v>
      </c>
      <c r="AB2">
        <v>1961</v>
      </c>
      <c r="AC2">
        <v>0</v>
      </c>
      <c r="AD2">
        <v>243</v>
      </c>
      <c r="AE2">
        <v>0</v>
      </c>
      <c r="AF2">
        <v>1501</v>
      </c>
      <c r="AG2">
        <v>0.4</v>
      </c>
      <c r="AH2">
        <v>53</v>
      </c>
      <c r="AI2">
        <v>0</v>
      </c>
    </row>
    <row r="3" spans="1:35" x14ac:dyDescent="0.3">
      <c r="A3" s="2">
        <v>44698</v>
      </c>
      <c r="B3" s="3">
        <v>0.50527777777777783</v>
      </c>
      <c r="C3">
        <v>0</v>
      </c>
      <c r="D3" t="s">
        <v>51</v>
      </c>
      <c r="E3">
        <v>4.0149999999999997</v>
      </c>
      <c r="F3">
        <v>70.680000000000007</v>
      </c>
      <c r="G3">
        <v>4.0549999999999997</v>
      </c>
      <c r="H3">
        <v>58.8</v>
      </c>
      <c r="I3">
        <v>113.8</v>
      </c>
      <c r="J3">
        <v>115.2</v>
      </c>
      <c r="K3">
        <v>10.050000000000001</v>
      </c>
      <c r="L3">
        <v>1.754</v>
      </c>
      <c r="M3">
        <v>0.03</v>
      </c>
      <c r="N3">
        <v>58.4</v>
      </c>
      <c r="O3">
        <v>38</v>
      </c>
      <c r="P3">
        <v>8.48</v>
      </c>
      <c r="Q3">
        <v>-101.5</v>
      </c>
      <c r="R3">
        <v>37.040709999999997</v>
      </c>
      <c r="S3">
        <v>-119.63590000000001</v>
      </c>
      <c r="T3">
        <v>166.6</v>
      </c>
      <c r="U3">
        <v>2.77</v>
      </c>
      <c r="V3">
        <v>0</v>
      </c>
      <c r="W3">
        <v>745.7</v>
      </c>
      <c r="X3">
        <v>545.58000000000004</v>
      </c>
      <c r="Y3">
        <f t="shared" si="0"/>
        <v>541.52500000000009</v>
      </c>
    </row>
    <row r="4" spans="1:35" x14ac:dyDescent="0.3">
      <c r="A4" s="2">
        <v>44698</v>
      </c>
      <c r="B4" s="3">
        <v>0.5053819444444444</v>
      </c>
      <c r="C4">
        <v>0</v>
      </c>
      <c r="D4" t="s">
        <v>51</v>
      </c>
      <c r="E4">
        <v>6.8710000000000004</v>
      </c>
      <c r="F4">
        <v>70.478999999999999</v>
      </c>
      <c r="G4">
        <v>6.8650000000000002</v>
      </c>
      <c r="H4">
        <v>58.7</v>
      </c>
      <c r="I4">
        <v>114.3</v>
      </c>
      <c r="J4">
        <v>115.6</v>
      </c>
      <c r="K4">
        <v>10.11</v>
      </c>
      <c r="L4">
        <v>2.97</v>
      </c>
      <c r="M4">
        <v>0.03</v>
      </c>
      <c r="N4">
        <v>58.4</v>
      </c>
      <c r="O4">
        <v>38</v>
      </c>
      <c r="P4">
        <v>8.5</v>
      </c>
      <c r="Q4">
        <v>-102.8</v>
      </c>
      <c r="R4">
        <v>37.040700000000001</v>
      </c>
      <c r="S4">
        <v>-119.63590000000001</v>
      </c>
      <c r="T4">
        <v>165.5</v>
      </c>
      <c r="U4">
        <v>2.77</v>
      </c>
      <c r="V4">
        <v>0</v>
      </c>
      <c r="W4">
        <v>745.7</v>
      </c>
      <c r="X4">
        <v>545.58000000000004</v>
      </c>
      <c r="Y4">
        <f t="shared" si="0"/>
        <v>538.71500000000003</v>
      </c>
    </row>
    <row r="5" spans="1:35" x14ac:dyDescent="0.3">
      <c r="A5" s="2">
        <v>44698</v>
      </c>
      <c r="B5" s="3">
        <v>0.50557870370370372</v>
      </c>
      <c r="C5">
        <v>0</v>
      </c>
      <c r="D5" t="s">
        <v>51</v>
      </c>
      <c r="E5">
        <v>9.9670000000000005</v>
      </c>
      <c r="F5">
        <v>70.100999999999999</v>
      </c>
      <c r="G5">
        <v>8.9060000000000006</v>
      </c>
      <c r="H5">
        <v>58.7</v>
      </c>
      <c r="I5">
        <v>114.9</v>
      </c>
      <c r="J5">
        <v>116.3</v>
      </c>
      <c r="K5">
        <v>10.210000000000001</v>
      </c>
      <c r="L5">
        <v>3.8530000000000002</v>
      </c>
      <c r="M5">
        <v>0.03</v>
      </c>
      <c r="N5">
        <v>58.3</v>
      </c>
      <c r="O5">
        <v>38</v>
      </c>
      <c r="P5">
        <v>8.58</v>
      </c>
      <c r="Q5">
        <v>-107.2</v>
      </c>
      <c r="R5">
        <v>37.040680000000002</v>
      </c>
      <c r="S5">
        <v>-119.63590000000001</v>
      </c>
      <c r="T5">
        <v>163.69999999999999</v>
      </c>
      <c r="U5">
        <v>2.76</v>
      </c>
      <c r="V5">
        <v>0</v>
      </c>
      <c r="W5">
        <v>745.7</v>
      </c>
      <c r="X5">
        <v>545.58000000000004</v>
      </c>
      <c r="Y5">
        <f t="shared" si="0"/>
        <v>536.67400000000009</v>
      </c>
    </row>
    <row r="6" spans="1:35" x14ac:dyDescent="0.3">
      <c r="A6" s="2">
        <v>44698</v>
      </c>
      <c r="B6" s="3">
        <v>0.50571759259259264</v>
      </c>
      <c r="C6">
        <v>0</v>
      </c>
      <c r="D6" t="s">
        <v>51</v>
      </c>
      <c r="E6">
        <v>12.971</v>
      </c>
      <c r="F6">
        <v>70.016000000000005</v>
      </c>
      <c r="G6">
        <v>13.016</v>
      </c>
      <c r="H6">
        <v>58.7</v>
      </c>
      <c r="I6">
        <v>114.7</v>
      </c>
      <c r="J6">
        <v>116.1</v>
      </c>
      <c r="K6">
        <v>10.199999999999999</v>
      </c>
      <c r="L6">
        <v>5.6310000000000002</v>
      </c>
      <c r="M6">
        <v>0.03</v>
      </c>
      <c r="N6">
        <v>58.3</v>
      </c>
      <c r="O6">
        <v>38</v>
      </c>
      <c r="P6">
        <v>8.61</v>
      </c>
      <c r="Q6">
        <v>-108.5</v>
      </c>
      <c r="R6">
        <v>37.040660000000003</v>
      </c>
      <c r="S6">
        <v>-119.6358</v>
      </c>
      <c r="T6">
        <v>162.30000000000001</v>
      </c>
      <c r="U6">
        <v>2.76</v>
      </c>
      <c r="V6">
        <v>0</v>
      </c>
      <c r="W6">
        <v>745.7</v>
      </c>
      <c r="X6">
        <v>545.58000000000004</v>
      </c>
      <c r="Y6">
        <f t="shared" si="0"/>
        <v>532.56400000000008</v>
      </c>
    </row>
    <row r="7" spans="1:35" x14ac:dyDescent="0.3">
      <c r="A7" s="2">
        <v>44698</v>
      </c>
      <c r="B7" s="3">
        <v>0.50596064814814812</v>
      </c>
      <c r="C7">
        <v>0</v>
      </c>
      <c r="D7" t="s">
        <v>51</v>
      </c>
      <c r="E7">
        <v>16.119</v>
      </c>
      <c r="F7">
        <v>69.093999999999994</v>
      </c>
      <c r="G7">
        <v>14.792</v>
      </c>
      <c r="H7">
        <v>58.2</v>
      </c>
      <c r="I7">
        <v>114.1</v>
      </c>
      <c r="J7">
        <v>115.4</v>
      </c>
      <c r="K7">
        <v>10.24</v>
      </c>
      <c r="L7">
        <v>6.4</v>
      </c>
      <c r="M7">
        <v>0.03</v>
      </c>
      <c r="N7">
        <v>57.8</v>
      </c>
      <c r="O7">
        <v>38</v>
      </c>
      <c r="P7">
        <v>8.6300000000000008</v>
      </c>
      <c r="Q7">
        <v>-109.8</v>
      </c>
      <c r="R7">
        <v>37.040610000000001</v>
      </c>
      <c r="S7">
        <v>-119.6358</v>
      </c>
      <c r="T7">
        <v>163.30000000000001</v>
      </c>
      <c r="U7">
        <v>2.76</v>
      </c>
      <c r="V7">
        <v>0</v>
      </c>
      <c r="W7">
        <v>745.8</v>
      </c>
      <c r="X7">
        <v>545.58000000000004</v>
      </c>
      <c r="Y7">
        <f t="shared" si="0"/>
        <v>530.78800000000001</v>
      </c>
    </row>
    <row r="8" spans="1:35" x14ac:dyDescent="0.3">
      <c r="A8" s="2">
        <v>44698</v>
      </c>
      <c r="B8" s="3">
        <v>0.50609953703703703</v>
      </c>
      <c r="C8">
        <v>0</v>
      </c>
      <c r="D8" t="s">
        <v>51</v>
      </c>
      <c r="E8">
        <v>18.885000000000002</v>
      </c>
      <c r="F8">
        <v>64.802999999999997</v>
      </c>
      <c r="G8">
        <v>19.189</v>
      </c>
      <c r="H8">
        <v>56.5</v>
      </c>
      <c r="I8">
        <v>113.9</v>
      </c>
      <c r="J8">
        <v>115.3</v>
      </c>
      <c r="K8">
        <v>10.74</v>
      </c>
      <c r="L8">
        <v>8.3070000000000004</v>
      </c>
      <c r="M8">
        <v>0.03</v>
      </c>
      <c r="N8">
        <v>55.8</v>
      </c>
      <c r="O8">
        <v>36</v>
      </c>
      <c r="P8">
        <v>8.66</v>
      </c>
      <c r="Q8">
        <v>-110.4</v>
      </c>
      <c r="R8">
        <v>37.040590000000002</v>
      </c>
      <c r="S8">
        <v>-119.6358</v>
      </c>
      <c r="T8">
        <v>162.30000000000001</v>
      </c>
      <c r="U8">
        <v>2.76</v>
      </c>
      <c r="V8">
        <v>0</v>
      </c>
      <c r="W8">
        <v>745.7</v>
      </c>
      <c r="X8">
        <v>545.58000000000004</v>
      </c>
      <c r="Y8">
        <f t="shared" si="0"/>
        <v>526.39100000000008</v>
      </c>
    </row>
    <row r="9" spans="1:35" x14ac:dyDescent="0.3">
      <c r="A9" s="2">
        <v>44698</v>
      </c>
      <c r="B9" s="3">
        <v>0.50633101851851847</v>
      </c>
      <c r="C9">
        <v>0</v>
      </c>
      <c r="D9" t="s">
        <v>51</v>
      </c>
      <c r="E9">
        <v>29.318000000000001</v>
      </c>
      <c r="F9">
        <v>57.408000000000001</v>
      </c>
      <c r="G9">
        <v>29.039000000000001</v>
      </c>
      <c r="H9">
        <v>46.7</v>
      </c>
      <c r="I9">
        <v>105.6</v>
      </c>
      <c r="J9">
        <v>106.9</v>
      </c>
      <c r="K9">
        <v>10.85</v>
      </c>
      <c r="L9">
        <v>12.579000000000001</v>
      </c>
      <c r="M9">
        <v>0.02</v>
      </c>
      <c r="N9">
        <v>46</v>
      </c>
      <c r="O9">
        <v>30</v>
      </c>
      <c r="P9">
        <v>8.2799999999999994</v>
      </c>
      <c r="Q9">
        <v>-88.4</v>
      </c>
      <c r="R9">
        <v>37.040559999999999</v>
      </c>
      <c r="S9">
        <v>-119.6357</v>
      </c>
      <c r="T9">
        <v>163.4</v>
      </c>
      <c r="U9">
        <v>2.75</v>
      </c>
      <c r="V9">
        <v>0</v>
      </c>
      <c r="W9">
        <v>745.7</v>
      </c>
      <c r="X9">
        <v>545.58000000000004</v>
      </c>
      <c r="Y9">
        <f t="shared" si="0"/>
        <v>516.54100000000005</v>
      </c>
    </row>
    <row r="10" spans="1:35" x14ac:dyDescent="0.3">
      <c r="A10" s="2">
        <v>44698</v>
      </c>
      <c r="B10" s="3">
        <v>0.5065277777777778</v>
      </c>
      <c r="C10">
        <v>0</v>
      </c>
      <c r="D10" t="s">
        <v>51</v>
      </c>
      <c r="E10">
        <v>38.784999999999997</v>
      </c>
      <c r="F10">
        <v>55.66</v>
      </c>
      <c r="G10">
        <v>39.249000000000002</v>
      </c>
      <c r="H10">
        <v>44</v>
      </c>
      <c r="I10">
        <v>100.8</v>
      </c>
      <c r="J10">
        <v>102</v>
      </c>
      <c r="K10">
        <v>10.59</v>
      </c>
      <c r="L10">
        <v>17.004999999999999</v>
      </c>
      <c r="M10">
        <v>0.02</v>
      </c>
      <c r="N10">
        <v>43.3</v>
      </c>
      <c r="O10">
        <v>28</v>
      </c>
      <c r="P10">
        <v>8.01</v>
      </c>
      <c r="Q10">
        <v>-73.3</v>
      </c>
      <c r="R10">
        <v>37.040550000000003</v>
      </c>
      <c r="S10">
        <v>-119.6357</v>
      </c>
      <c r="T10">
        <v>161.9</v>
      </c>
      <c r="U10">
        <v>2.74</v>
      </c>
      <c r="V10">
        <v>0</v>
      </c>
      <c r="W10">
        <v>745.7</v>
      </c>
      <c r="X10">
        <v>545.58000000000004</v>
      </c>
      <c r="Y10">
        <f t="shared" si="0"/>
        <v>506.33100000000002</v>
      </c>
    </row>
    <row r="11" spans="1:35" x14ac:dyDescent="0.3">
      <c r="A11" s="2">
        <v>44698</v>
      </c>
      <c r="B11" s="3">
        <v>0.50677083333333328</v>
      </c>
      <c r="C11">
        <v>0</v>
      </c>
      <c r="D11" t="s">
        <v>51</v>
      </c>
      <c r="E11">
        <v>48.432000000000002</v>
      </c>
      <c r="F11">
        <v>54.485999999999997</v>
      </c>
      <c r="G11">
        <v>48.76</v>
      </c>
      <c r="H11">
        <v>44.6</v>
      </c>
      <c r="I11">
        <v>97.7</v>
      </c>
      <c r="J11">
        <v>98.9</v>
      </c>
      <c r="K11">
        <v>10.42</v>
      </c>
      <c r="L11">
        <v>21.126999999999999</v>
      </c>
      <c r="M11">
        <v>0.02</v>
      </c>
      <c r="N11">
        <v>43.8</v>
      </c>
      <c r="O11">
        <v>28</v>
      </c>
      <c r="P11">
        <v>7.82</v>
      </c>
      <c r="Q11">
        <v>-62.9</v>
      </c>
      <c r="R11">
        <v>37.040529999999997</v>
      </c>
      <c r="S11">
        <v>-119.6357</v>
      </c>
      <c r="T11">
        <v>162</v>
      </c>
      <c r="U11">
        <v>2.75</v>
      </c>
      <c r="V11">
        <v>0</v>
      </c>
      <c r="W11">
        <v>745.7</v>
      </c>
      <c r="X11">
        <v>545.58000000000004</v>
      </c>
      <c r="Y11">
        <f t="shared" si="0"/>
        <v>496.82000000000005</v>
      </c>
    </row>
    <row r="12" spans="1:35" x14ac:dyDescent="0.3">
      <c r="A12" s="2">
        <v>44698</v>
      </c>
      <c r="B12" s="3">
        <v>0.50744212962962965</v>
      </c>
      <c r="C12">
        <v>0</v>
      </c>
      <c r="D12" t="s">
        <v>51</v>
      </c>
      <c r="E12">
        <v>59.081000000000003</v>
      </c>
      <c r="F12">
        <v>53.317</v>
      </c>
      <c r="G12">
        <v>59.113</v>
      </c>
      <c r="H12">
        <v>46.5</v>
      </c>
      <c r="I12">
        <v>92.6</v>
      </c>
      <c r="J12">
        <v>93.7</v>
      </c>
      <c r="K12">
        <v>10.01</v>
      </c>
      <c r="L12">
        <v>25.614999999999998</v>
      </c>
      <c r="M12">
        <v>0.02</v>
      </c>
      <c r="N12">
        <v>45.7</v>
      </c>
      <c r="O12">
        <v>30</v>
      </c>
      <c r="P12">
        <v>7.57</v>
      </c>
      <c r="Q12">
        <v>-49.3</v>
      </c>
      <c r="R12">
        <v>37.040469999999999</v>
      </c>
      <c r="S12">
        <v>-119.63549999999999</v>
      </c>
      <c r="T12">
        <v>160.19999999999999</v>
      </c>
      <c r="U12">
        <v>2.73</v>
      </c>
      <c r="V12">
        <v>0</v>
      </c>
      <c r="W12">
        <v>745.7</v>
      </c>
      <c r="X12">
        <v>545.58000000000004</v>
      </c>
      <c r="Y12">
        <f t="shared" si="0"/>
        <v>486.46700000000004</v>
      </c>
    </row>
    <row r="13" spans="1:35" x14ac:dyDescent="0.3">
      <c r="A13" s="2">
        <v>44698</v>
      </c>
      <c r="B13" s="3">
        <v>0.50777777777777777</v>
      </c>
      <c r="C13">
        <v>0</v>
      </c>
      <c r="D13" t="s">
        <v>51</v>
      </c>
      <c r="E13">
        <v>69.096000000000004</v>
      </c>
      <c r="F13">
        <v>52.546999999999997</v>
      </c>
      <c r="G13">
        <v>70.111000000000004</v>
      </c>
      <c r="H13">
        <v>48.3</v>
      </c>
      <c r="I13">
        <v>91.4</v>
      </c>
      <c r="J13">
        <v>92.5</v>
      </c>
      <c r="K13">
        <v>9.99</v>
      </c>
      <c r="L13">
        <v>30.382999999999999</v>
      </c>
      <c r="M13">
        <v>0.02</v>
      </c>
      <c r="N13">
        <v>47.4</v>
      </c>
      <c r="O13">
        <v>31</v>
      </c>
      <c r="P13">
        <v>7.47</v>
      </c>
      <c r="Q13">
        <v>-43.7</v>
      </c>
      <c r="R13">
        <v>37.04045</v>
      </c>
      <c r="S13">
        <v>-119.63549999999999</v>
      </c>
      <c r="T13">
        <v>159</v>
      </c>
      <c r="U13">
        <v>2.74</v>
      </c>
      <c r="V13">
        <v>0</v>
      </c>
      <c r="W13">
        <v>745.7</v>
      </c>
      <c r="X13">
        <v>545.58000000000004</v>
      </c>
      <c r="Y13">
        <f t="shared" si="0"/>
        <v>475.46900000000005</v>
      </c>
    </row>
    <row r="14" spans="1:35" x14ac:dyDescent="0.3">
      <c r="A14" s="2">
        <v>44698</v>
      </c>
      <c r="B14" s="3">
        <v>0.50813657407407409</v>
      </c>
      <c r="C14">
        <v>0</v>
      </c>
      <c r="D14" t="s">
        <v>51</v>
      </c>
      <c r="E14">
        <v>78.876000000000005</v>
      </c>
      <c r="F14">
        <v>52.003999999999998</v>
      </c>
      <c r="G14">
        <v>79.049000000000007</v>
      </c>
      <c r="H14">
        <v>50.1</v>
      </c>
      <c r="I14">
        <v>90.2</v>
      </c>
      <c r="J14">
        <v>91.3</v>
      </c>
      <c r="K14">
        <v>9.92</v>
      </c>
      <c r="L14">
        <v>34.256999999999998</v>
      </c>
      <c r="M14">
        <v>0.02</v>
      </c>
      <c r="N14">
        <v>49.3</v>
      </c>
      <c r="O14">
        <v>32</v>
      </c>
      <c r="P14">
        <v>7.41</v>
      </c>
      <c r="Q14">
        <v>-40.299999999999997</v>
      </c>
      <c r="R14">
        <v>37.040410000000001</v>
      </c>
      <c r="S14">
        <v>-119.6354</v>
      </c>
      <c r="T14">
        <v>158.4</v>
      </c>
      <c r="U14">
        <v>2.74</v>
      </c>
      <c r="V14">
        <v>0</v>
      </c>
      <c r="W14">
        <v>745.7</v>
      </c>
      <c r="X14">
        <v>545.58000000000004</v>
      </c>
      <c r="Y14">
        <f t="shared" si="0"/>
        <v>466.53100000000006</v>
      </c>
    </row>
    <row r="15" spans="1:35" x14ac:dyDescent="0.3">
      <c r="A15" s="2">
        <v>44698</v>
      </c>
      <c r="B15" s="3">
        <v>0.50835648148148149</v>
      </c>
      <c r="C15">
        <v>0</v>
      </c>
      <c r="D15" t="s">
        <v>51</v>
      </c>
      <c r="E15">
        <v>89.141999999999996</v>
      </c>
      <c r="F15">
        <v>51.066000000000003</v>
      </c>
      <c r="G15">
        <v>89.287999999999997</v>
      </c>
      <c r="H15">
        <v>54.4</v>
      </c>
      <c r="I15">
        <v>89.5</v>
      </c>
      <c r="J15">
        <v>90.5</v>
      </c>
      <c r="K15">
        <v>9.9600000000000009</v>
      </c>
      <c r="L15">
        <v>38.697000000000003</v>
      </c>
      <c r="M15">
        <v>0.02</v>
      </c>
      <c r="N15">
        <v>53.4</v>
      </c>
      <c r="O15">
        <v>35</v>
      </c>
      <c r="P15">
        <v>7.35</v>
      </c>
      <c r="Q15">
        <v>-37.4</v>
      </c>
      <c r="R15">
        <v>37.040390000000002</v>
      </c>
      <c r="S15">
        <v>-119.6354</v>
      </c>
      <c r="T15">
        <v>158.9</v>
      </c>
      <c r="U15">
        <v>2.74</v>
      </c>
      <c r="V15">
        <v>0</v>
      </c>
      <c r="W15">
        <v>745.7</v>
      </c>
      <c r="X15">
        <v>545.58000000000004</v>
      </c>
      <c r="Y15">
        <f t="shared" si="0"/>
        <v>456.29200000000003</v>
      </c>
    </row>
    <row r="16" spans="1:35" x14ac:dyDescent="0.3">
      <c r="A16" s="2">
        <v>44698</v>
      </c>
      <c r="B16" s="3">
        <v>0.50899305555555552</v>
      </c>
      <c r="C16">
        <v>0</v>
      </c>
      <c r="D16" t="s">
        <v>51</v>
      </c>
      <c r="E16">
        <v>99.299000000000007</v>
      </c>
      <c r="F16">
        <v>50.77</v>
      </c>
      <c r="G16">
        <v>98.986000000000004</v>
      </c>
      <c r="H16">
        <v>55.4</v>
      </c>
      <c r="I16">
        <v>87.7</v>
      </c>
      <c r="J16">
        <v>88.8</v>
      </c>
      <c r="K16">
        <v>9.8000000000000007</v>
      </c>
      <c r="L16">
        <v>42.901000000000003</v>
      </c>
      <c r="M16">
        <v>0.02</v>
      </c>
      <c r="N16">
        <v>54.4</v>
      </c>
      <c r="O16">
        <v>35</v>
      </c>
      <c r="P16">
        <v>7.3</v>
      </c>
      <c r="Q16">
        <v>-34.200000000000003</v>
      </c>
      <c r="R16">
        <v>37.040329999999997</v>
      </c>
      <c r="S16">
        <v>-119.6353</v>
      </c>
      <c r="T16">
        <v>157.69999999999999</v>
      </c>
      <c r="U16">
        <v>2.74</v>
      </c>
      <c r="V16">
        <v>0</v>
      </c>
      <c r="W16">
        <v>745.7</v>
      </c>
      <c r="X16">
        <v>545.58000000000004</v>
      </c>
      <c r="Y16">
        <f t="shared" si="0"/>
        <v>446.59400000000005</v>
      </c>
    </row>
    <row r="17" spans="1:25" x14ac:dyDescent="0.3">
      <c r="A17" s="2">
        <v>44698</v>
      </c>
      <c r="B17" s="3">
        <v>0.50921296296296303</v>
      </c>
      <c r="C17">
        <v>0</v>
      </c>
      <c r="D17" t="s">
        <v>51</v>
      </c>
      <c r="E17">
        <v>109.669</v>
      </c>
      <c r="F17">
        <v>50.201000000000001</v>
      </c>
      <c r="G17">
        <v>108.98699999999999</v>
      </c>
      <c r="H17">
        <v>57.7</v>
      </c>
      <c r="I17">
        <v>85.6</v>
      </c>
      <c r="J17">
        <v>86.6</v>
      </c>
      <c r="K17">
        <v>9.64</v>
      </c>
      <c r="L17">
        <v>47.237000000000002</v>
      </c>
      <c r="M17">
        <v>0.03</v>
      </c>
      <c r="N17">
        <v>56.7</v>
      </c>
      <c r="O17">
        <v>37</v>
      </c>
      <c r="P17">
        <v>7.26</v>
      </c>
      <c r="Q17">
        <v>-32</v>
      </c>
      <c r="R17">
        <v>37.040300000000002</v>
      </c>
      <c r="S17">
        <v>-119.6353</v>
      </c>
      <c r="T17">
        <v>160.4</v>
      </c>
      <c r="U17">
        <v>2.74</v>
      </c>
      <c r="V17">
        <v>0</v>
      </c>
      <c r="W17">
        <v>745.7</v>
      </c>
      <c r="X17">
        <v>545.58000000000004</v>
      </c>
      <c r="Y17">
        <f t="shared" si="0"/>
        <v>436.59300000000007</v>
      </c>
    </row>
    <row r="18" spans="1:25" x14ac:dyDescent="0.3">
      <c r="A18" s="2">
        <v>44698</v>
      </c>
      <c r="B18" s="3">
        <v>0.50940972222222225</v>
      </c>
      <c r="C18">
        <v>0</v>
      </c>
      <c r="D18" t="s">
        <v>51</v>
      </c>
      <c r="E18">
        <v>119.25</v>
      </c>
      <c r="F18">
        <v>49.866</v>
      </c>
      <c r="G18">
        <v>119.62</v>
      </c>
      <c r="H18">
        <v>58.9</v>
      </c>
      <c r="I18">
        <v>83.4</v>
      </c>
      <c r="J18">
        <v>84.4</v>
      </c>
      <c r="K18">
        <v>9.43</v>
      </c>
      <c r="L18">
        <v>51.847000000000001</v>
      </c>
      <c r="M18">
        <v>0.03</v>
      </c>
      <c r="N18">
        <v>57.9</v>
      </c>
      <c r="O18">
        <v>38</v>
      </c>
      <c r="P18">
        <v>7.23</v>
      </c>
      <c r="Q18">
        <v>-30.5</v>
      </c>
      <c r="R18">
        <v>37.040289999999999</v>
      </c>
      <c r="S18">
        <v>-119.6353</v>
      </c>
      <c r="T18">
        <v>159.69999999999999</v>
      </c>
      <c r="U18">
        <v>2.73</v>
      </c>
      <c r="V18">
        <v>0</v>
      </c>
      <c r="W18">
        <v>745.7</v>
      </c>
      <c r="X18">
        <v>545.58000000000004</v>
      </c>
      <c r="Y18">
        <f t="shared" si="0"/>
        <v>425.96000000000004</v>
      </c>
    </row>
    <row r="19" spans="1:25" x14ac:dyDescent="0.3">
      <c r="A19" s="2">
        <v>44698</v>
      </c>
      <c r="B19" s="3">
        <v>0.50989583333333333</v>
      </c>
      <c r="C19">
        <v>0</v>
      </c>
      <c r="D19" t="s">
        <v>51</v>
      </c>
      <c r="E19">
        <v>129.245</v>
      </c>
      <c r="F19">
        <v>49.585999999999999</v>
      </c>
      <c r="G19">
        <v>128.667</v>
      </c>
      <c r="H19">
        <v>60.1</v>
      </c>
      <c r="I19">
        <v>79.900000000000006</v>
      </c>
      <c r="J19">
        <v>80.8</v>
      </c>
      <c r="K19">
        <v>9.06</v>
      </c>
      <c r="L19">
        <v>55.77</v>
      </c>
      <c r="M19">
        <v>0.03</v>
      </c>
      <c r="N19">
        <v>59</v>
      </c>
      <c r="O19">
        <v>38</v>
      </c>
      <c r="P19">
        <v>7.17</v>
      </c>
      <c r="Q19">
        <v>-27.4</v>
      </c>
      <c r="R19">
        <v>37.04025</v>
      </c>
      <c r="S19">
        <v>-119.6352</v>
      </c>
      <c r="T19">
        <v>162.30000000000001</v>
      </c>
      <c r="U19">
        <v>2.73</v>
      </c>
      <c r="V19">
        <v>0</v>
      </c>
      <c r="W19">
        <v>745.8</v>
      </c>
      <c r="X19">
        <v>545.58000000000004</v>
      </c>
      <c r="Y19">
        <f t="shared" si="0"/>
        <v>416.91300000000001</v>
      </c>
    </row>
    <row r="20" spans="1:25" x14ac:dyDescent="0.3">
      <c r="A20" s="2">
        <v>44698</v>
      </c>
      <c r="B20" s="3">
        <v>0.51018518518518519</v>
      </c>
      <c r="C20">
        <v>0</v>
      </c>
      <c r="D20" t="s">
        <v>51</v>
      </c>
      <c r="E20">
        <v>139.26400000000001</v>
      </c>
      <c r="F20">
        <v>49.002000000000002</v>
      </c>
      <c r="G20">
        <v>138.535</v>
      </c>
      <c r="H20">
        <v>62.2</v>
      </c>
      <c r="I20">
        <v>76.2</v>
      </c>
      <c r="J20">
        <v>77.099999999999994</v>
      </c>
      <c r="K20">
        <v>8.7100000000000009</v>
      </c>
      <c r="L20">
        <v>60.048999999999999</v>
      </c>
      <c r="M20">
        <v>0.03</v>
      </c>
      <c r="N20">
        <v>61.1</v>
      </c>
      <c r="O20">
        <v>40</v>
      </c>
      <c r="P20">
        <v>7.13</v>
      </c>
      <c r="Q20">
        <v>-25.1</v>
      </c>
      <c r="R20">
        <v>37.040239999999997</v>
      </c>
      <c r="S20">
        <v>-119.63509999999999</v>
      </c>
      <c r="T20">
        <v>162.4</v>
      </c>
      <c r="U20">
        <v>2.73</v>
      </c>
      <c r="V20">
        <v>0</v>
      </c>
      <c r="W20">
        <v>745.7</v>
      </c>
      <c r="X20">
        <v>545.58000000000004</v>
      </c>
      <c r="Y20">
        <f t="shared" si="0"/>
        <v>407.04500000000007</v>
      </c>
    </row>
    <row r="21" spans="1:25" x14ac:dyDescent="0.3">
      <c r="A21" s="2">
        <v>44698</v>
      </c>
      <c r="B21" s="3">
        <v>0.51038194444444451</v>
      </c>
      <c r="C21">
        <v>0</v>
      </c>
      <c r="D21" t="s">
        <v>51</v>
      </c>
      <c r="E21">
        <v>149.422</v>
      </c>
      <c r="F21">
        <v>48.823</v>
      </c>
      <c r="G21">
        <v>148.16399999999999</v>
      </c>
      <c r="H21">
        <v>62.8</v>
      </c>
      <c r="I21">
        <v>73.8</v>
      </c>
      <c r="J21">
        <v>74.7</v>
      </c>
      <c r="K21">
        <v>8.4600000000000009</v>
      </c>
      <c r="L21">
        <v>64.222999999999999</v>
      </c>
      <c r="M21">
        <v>0.03</v>
      </c>
      <c r="N21">
        <v>61.7</v>
      </c>
      <c r="O21">
        <v>40</v>
      </c>
      <c r="P21">
        <v>7.1</v>
      </c>
      <c r="Q21">
        <v>-23.6</v>
      </c>
      <c r="R21">
        <v>37.040239999999997</v>
      </c>
      <c r="S21">
        <v>-119.63509999999999</v>
      </c>
      <c r="T21">
        <v>161.5</v>
      </c>
      <c r="U21">
        <v>2.73</v>
      </c>
      <c r="V21">
        <v>0</v>
      </c>
      <c r="W21">
        <v>745.6</v>
      </c>
      <c r="X21">
        <v>545.58000000000004</v>
      </c>
      <c r="Y21">
        <f t="shared" si="0"/>
        <v>397.41600000000005</v>
      </c>
    </row>
    <row r="22" spans="1:25" x14ac:dyDescent="0.3">
      <c r="A22" s="2">
        <v>44698</v>
      </c>
      <c r="B22" s="3">
        <v>0.51060185185185192</v>
      </c>
      <c r="C22">
        <v>0</v>
      </c>
      <c r="D22" t="s">
        <v>51</v>
      </c>
      <c r="E22">
        <v>159.131</v>
      </c>
      <c r="F22">
        <v>48.674999999999997</v>
      </c>
      <c r="G22">
        <v>158.60900000000001</v>
      </c>
      <c r="H22">
        <v>63.4</v>
      </c>
      <c r="I22">
        <v>71.5</v>
      </c>
      <c r="J22">
        <v>72.3</v>
      </c>
      <c r="K22">
        <v>8.2100000000000009</v>
      </c>
      <c r="L22">
        <v>68.751999999999995</v>
      </c>
      <c r="M22">
        <v>0.03</v>
      </c>
      <c r="N22">
        <v>62.3</v>
      </c>
      <c r="O22">
        <v>40</v>
      </c>
      <c r="P22">
        <v>7.07</v>
      </c>
      <c r="Q22">
        <v>-21.8</v>
      </c>
      <c r="R22">
        <v>37.040230000000001</v>
      </c>
      <c r="S22">
        <v>-119.63500000000001</v>
      </c>
      <c r="T22">
        <v>161.69999999999999</v>
      </c>
      <c r="U22">
        <v>2.71</v>
      </c>
      <c r="V22">
        <v>0</v>
      </c>
      <c r="W22">
        <v>745.7</v>
      </c>
      <c r="X22">
        <v>545.58000000000004</v>
      </c>
      <c r="Y22">
        <f t="shared" si="0"/>
        <v>386.971</v>
      </c>
    </row>
    <row r="23" spans="1:25" x14ac:dyDescent="0.3">
      <c r="A23" s="2">
        <v>44698</v>
      </c>
      <c r="B23" s="3">
        <v>0.51086805555555559</v>
      </c>
      <c r="C23">
        <v>0</v>
      </c>
      <c r="D23" t="s">
        <v>51</v>
      </c>
      <c r="E23">
        <v>169.54400000000001</v>
      </c>
      <c r="F23">
        <v>48.667999999999999</v>
      </c>
      <c r="G23">
        <v>167.99799999999999</v>
      </c>
      <c r="H23">
        <v>63.4</v>
      </c>
      <c r="I23">
        <v>70.2</v>
      </c>
      <c r="J23">
        <v>71</v>
      </c>
      <c r="K23">
        <v>8.06</v>
      </c>
      <c r="L23">
        <v>72.822999999999993</v>
      </c>
      <c r="M23">
        <v>0.03</v>
      </c>
      <c r="N23">
        <v>62.3</v>
      </c>
      <c r="O23">
        <v>41</v>
      </c>
      <c r="P23">
        <v>7.04</v>
      </c>
      <c r="Q23">
        <v>-20.5</v>
      </c>
      <c r="R23">
        <v>37.040230000000001</v>
      </c>
      <c r="S23">
        <v>-119.63500000000001</v>
      </c>
      <c r="T23">
        <v>158.69999999999999</v>
      </c>
      <c r="U23">
        <v>2.73</v>
      </c>
      <c r="V23">
        <v>0</v>
      </c>
      <c r="W23">
        <v>745.7</v>
      </c>
      <c r="X23">
        <v>545.58000000000004</v>
      </c>
      <c r="Y23">
        <f t="shared" si="0"/>
        <v>377.58200000000005</v>
      </c>
    </row>
    <row r="24" spans="1:25" x14ac:dyDescent="0.3">
      <c r="A24" s="2">
        <v>44698</v>
      </c>
      <c r="B24" s="3">
        <v>0.51148148148148154</v>
      </c>
      <c r="C24">
        <v>0</v>
      </c>
      <c r="D24" t="s">
        <v>51</v>
      </c>
      <c r="E24">
        <v>171.208</v>
      </c>
      <c r="F24">
        <v>48.683</v>
      </c>
      <c r="G24">
        <v>172.09299999999999</v>
      </c>
      <c r="H24">
        <v>69.599999999999994</v>
      </c>
      <c r="I24">
        <v>60.8</v>
      </c>
      <c r="J24">
        <v>61.5</v>
      </c>
      <c r="K24">
        <v>6.99</v>
      </c>
      <c r="L24">
        <v>74.597999999999999</v>
      </c>
      <c r="M24">
        <v>0.03</v>
      </c>
      <c r="N24">
        <v>68.400000000000006</v>
      </c>
      <c r="O24">
        <v>44</v>
      </c>
      <c r="P24">
        <v>6.86</v>
      </c>
      <c r="Q24">
        <v>-10.6</v>
      </c>
      <c r="R24">
        <v>37.040219999999998</v>
      </c>
      <c r="S24">
        <v>-119.63500000000001</v>
      </c>
      <c r="T24">
        <v>160.80000000000001</v>
      </c>
      <c r="U24">
        <v>2.72</v>
      </c>
      <c r="V24">
        <v>0</v>
      </c>
      <c r="W24">
        <v>745.6</v>
      </c>
      <c r="X24">
        <v>545.58000000000004</v>
      </c>
      <c r="Y24">
        <f t="shared" ref="Y24" si="1">X24-G24</f>
        <v>373.48700000000008</v>
      </c>
    </row>
  </sheetData>
  <pageMargins left="0.7" right="0.7" top="0.75" bottom="0.75" header="0.3" footer="0.3"/>
  <pageSetup orientation="portrait" horizontalDpi="1200" verticalDpi="12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49D1-DA75-41C2-BBF0-7E01622A90A1}">
  <dimension ref="A1:BA25"/>
  <sheetViews>
    <sheetView topLeftCell="N1" workbookViewId="0">
      <selection activeCell="I1" sqref="I1"/>
    </sheetView>
  </sheetViews>
  <sheetFormatPr defaultRowHeight="14.4" x14ac:dyDescent="0.3"/>
  <sheetData>
    <row r="1" spans="1:53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  <c r="AR1" t="s">
        <v>72</v>
      </c>
      <c r="AS1" t="s">
        <v>79</v>
      </c>
      <c r="AT1" t="s">
        <v>78</v>
      </c>
      <c r="AU1" t="s">
        <v>74</v>
      </c>
      <c r="AV1" t="s">
        <v>75</v>
      </c>
      <c r="AW1" t="s">
        <v>76</v>
      </c>
      <c r="AX1" t="s">
        <v>73</v>
      </c>
      <c r="AY1" t="s">
        <v>80</v>
      </c>
      <c r="AZ1" t="s">
        <v>81</v>
      </c>
      <c r="BA1" t="s">
        <v>77</v>
      </c>
    </row>
    <row r="2" spans="1:53" x14ac:dyDescent="0.3">
      <c r="A2" s="2">
        <v>44735</v>
      </c>
      <c r="B2" s="3">
        <v>0.46658564814814812</v>
      </c>
      <c r="C2">
        <v>0</v>
      </c>
      <c r="D2" t="s">
        <v>51</v>
      </c>
      <c r="E2">
        <v>54</v>
      </c>
      <c r="F2">
        <v>1.089</v>
      </c>
      <c r="G2">
        <v>1.034</v>
      </c>
      <c r="H2">
        <v>54.4</v>
      </c>
      <c r="I2">
        <v>106.1</v>
      </c>
      <c r="J2">
        <v>107.8</v>
      </c>
      <c r="K2">
        <v>8.82</v>
      </c>
      <c r="L2">
        <v>0.44700000000000001</v>
      </c>
      <c r="M2">
        <v>0.02</v>
      </c>
      <c r="N2">
        <v>54.4</v>
      </c>
      <c r="O2">
        <v>35</v>
      </c>
      <c r="P2">
        <v>7.86</v>
      </c>
      <c r="Q2">
        <v>-68.400000000000006</v>
      </c>
      <c r="R2">
        <v>76.370999999999995</v>
      </c>
      <c r="S2">
        <v>37.040900000000001</v>
      </c>
      <c r="T2">
        <v>-119.63590000000001</v>
      </c>
      <c r="U2">
        <v>158.9</v>
      </c>
      <c r="V2">
        <v>2.57</v>
      </c>
      <c r="W2">
        <v>0</v>
      </c>
      <c r="X2">
        <v>742.5</v>
      </c>
      <c r="Y2">
        <v>540.9</v>
      </c>
      <c r="Z2">
        <f>Y2-G2</f>
        <v>539.86599999999999</v>
      </c>
      <c r="AA2">
        <v>356.49200000000002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  <c r="AR2">
        <v>355.79</v>
      </c>
      <c r="AS2">
        <v>-1.7</v>
      </c>
      <c r="AT2">
        <v>1456</v>
      </c>
      <c r="AU2">
        <v>250</v>
      </c>
      <c r="AV2">
        <v>596</v>
      </c>
      <c r="AW2">
        <v>0</v>
      </c>
      <c r="AX2">
        <v>1439</v>
      </c>
      <c r="AY2">
        <v>45</v>
      </c>
      <c r="AZ2">
        <v>0.35</v>
      </c>
      <c r="BA2">
        <v>0</v>
      </c>
    </row>
    <row r="3" spans="1:53" x14ac:dyDescent="0.3">
      <c r="A3" s="2">
        <v>44735</v>
      </c>
      <c r="B3" s="3">
        <v>0.46680555555555553</v>
      </c>
      <c r="C3">
        <v>0</v>
      </c>
      <c r="D3" t="s">
        <v>51</v>
      </c>
      <c r="E3">
        <v>53.2</v>
      </c>
      <c r="F3">
        <v>4.0289999999999999</v>
      </c>
      <c r="G3">
        <v>4.07</v>
      </c>
      <c r="H3">
        <v>54.3</v>
      </c>
      <c r="I3">
        <v>107.6</v>
      </c>
      <c r="J3">
        <v>109.3</v>
      </c>
      <c r="K3">
        <v>9.0500000000000007</v>
      </c>
      <c r="L3">
        <v>1.76</v>
      </c>
      <c r="M3">
        <v>0.02</v>
      </c>
      <c r="N3">
        <v>54.2</v>
      </c>
      <c r="O3">
        <v>35</v>
      </c>
      <c r="P3">
        <v>8.08</v>
      </c>
      <c r="Q3">
        <v>-81</v>
      </c>
      <c r="R3">
        <v>75.254999999999995</v>
      </c>
      <c r="S3">
        <v>37.040900000000001</v>
      </c>
      <c r="T3">
        <v>-119.63590000000001</v>
      </c>
      <c r="U3">
        <v>159.4</v>
      </c>
      <c r="V3">
        <v>2.6</v>
      </c>
      <c r="W3">
        <v>0</v>
      </c>
      <c r="X3">
        <v>742.5</v>
      </c>
      <c r="Y3">
        <v>540.9</v>
      </c>
      <c r="Z3">
        <f t="shared" ref="Z3:Z25" si="0">Y3-G3</f>
        <v>536.82999999999993</v>
      </c>
    </row>
    <row r="4" spans="1:53" x14ac:dyDescent="0.3">
      <c r="A4" s="2">
        <v>44735</v>
      </c>
      <c r="B4" s="3">
        <v>0.4670023148148148</v>
      </c>
      <c r="C4">
        <v>0</v>
      </c>
      <c r="D4" t="s">
        <v>51</v>
      </c>
      <c r="E4">
        <v>53.1</v>
      </c>
      <c r="F4">
        <v>7.02</v>
      </c>
      <c r="G4">
        <v>7.1509999999999998</v>
      </c>
      <c r="H4">
        <v>54.3</v>
      </c>
      <c r="I4">
        <v>108.3</v>
      </c>
      <c r="J4">
        <v>110</v>
      </c>
      <c r="K4">
        <v>9.1300000000000008</v>
      </c>
      <c r="L4">
        <v>3.0920000000000001</v>
      </c>
      <c r="M4">
        <v>0.02</v>
      </c>
      <c r="N4">
        <v>54.2</v>
      </c>
      <c r="O4">
        <v>35</v>
      </c>
      <c r="P4">
        <v>8.1199999999999992</v>
      </c>
      <c r="Q4">
        <v>-83.5</v>
      </c>
      <c r="R4">
        <v>75.048000000000002</v>
      </c>
      <c r="S4">
        <v>37.040909999999997</v>
      </c>
      <c r="T4">
        <v>-119.63590000000001</v>
      </c>
      <c r="U4">
        <v>159.30000000000001</v>
      </c>
      <c r="V4">
        <v>2.5299999999999998</v>
      </c>
      <c r="W4">
        <v>0</v>
      </c>
      <c r="X4">
        <v>742.5</v>
      </c>
      <c r="Y4">
        <v>540.9</v>
      </c>
      <c r="Z4">
        <f t="shared" si="0"/>
        <v>533.74900000000002</v>
      </c>
    </row>
    <row r="5" spans="1:53" x14ac:dyDescent="0.3">
      <c r="A5" s="2">
        <v>44735</v>
      </c>
      <c r="B5" s="3">
        <v>0.46732638888888883</v>
      </c>
      <c r="C5">
        <v>0</v>
      </c>
      <c r="D5" t="s">
        <v>51</v>
      </c>
      <c r="E5">
        <v>52.8</v>
      </c>
      <c r="F5">
        <v>10.106</v>
      </c>
      <c r="G5">
        <v>8.7620000000000005</v>
      </c>
      <c r="H5">
        <v>54.1</v>
      </c>
      <c r="I5">
        <v>108.6</v>
      </c>
      <c r="J5">
        <v>110.3</v>
      </c>
      <c r="K5">
        <v>9.17</v>
      </c>
      <c r="L5">
        <v>3.7879999999999998</v>
      </c>
      <c r="M5">
        <v>0.02</v>
      </c>
      <c r="N5">
        <v>54</v>
      </c>
      <c r="O5">
        <v>35</v>
      </c>
      <c r="P5">
        <v>8.16</v>
      </c>
      <c r="Q5">
        <v>-85.6</v>
      </c>
      <c r="R5">
        <v>74.87</v>
      </c>
      <c r="S5">
        <v>37.040939999999999</v>
      </c>
      <c r="T5">
        <v>-119.63590000000001</v>
      </c>
      <c r="U5">
        <v>157.9</v>
      </c>
      <c r="V5">
        <v>2.57</v>
      </c>
      <c r="W5">
        <v>0</v>
      </c>
      <c r="X5">
        <v>742.5</v>
      </c>
      <c r="Y5">
        <v>540.9</v>
      </c>
      <c r="Z5">
        <f t="shared" si="0"/>
        <v>532.13799999999992</v>
      </c>
    </row>
    <row r="6" spans="1:53" x14ac:dyDescent="0.3">
      <c r="A6" s="2">
        <v>44735</v>
      </c>
      <c r="B6" s="3">
        <v>0.46759259259259256</v>
      </c>
      <c r="C6">
        <v>0</v>
      </c>
      <c r="D6" t="s">
        <v>51</v>
      </c>
      <c r="E6">
        <v>52</v>
      </c>
      <c r="F6">
        <v>13.016999999999999</v>
      </c>
      <c r="G6">
        <v>12.898</v>
      </c>
      <c r="H6">
        <v>53.8</v>
      </c>
      <c r="I6">
        <v>109</v>
      </c>
      <c r="J6">
        <v>110.7</v>
      </c>
      <c r="K6">
        <v>9.2799999999999994</v>
      </c>
      <c r="L6">
        <v>5.577</v>
      </c>
      <c r="M6">
        <v>0.02</v>
      </c>
      <c r="N6">
        <v>53.6</v>
      </c>
      <c r="O6">
        <v>35</v>
      </c>
      <c r="P6">
        <v>8.18</v>
      </c>
      <c r="Q6">
        <v>-86.6</v>
      </c>
      <c r="R6">
        <v>74.150999999999996</v>
      </c>
      <c r="S6">
        <v>37.040939999999999</v>
      </c>
      <c r="T6">
        <v>-119.63590000000001</v>
      </c>
      <c r="U6">
        <v>157.69999999999999</v>
      </c>
      <c r="V6">
        <v>2.4900000000000002</v>
      </c>
      <c r="W6">
        <v>0</v>
      </c>
      <c r="X6">
        <v>742.5</v>
      </c>
      <c r="Y6">
        <v>540.9</v>
      </c>
      <c r="Z6">
        <f t="shared" si="0"/>
        <v>528.00199999999995</v>
      </c>
    </row>
    <row r="7" spans="1:53" x14ac:dyDescent="0.3">
      <c r="A7" s="2">
        <v>44735</v>
      </c>
      <c r="B7" s="3">
        <v>0.46781249999999996</v>
      </c>
      <c r="C7">
        <v>0</v>
      </c>
      <c r="D7" t="s">
        <v>51</v>
      </c>
      <c r="E7">
        <v>50.1</v>
      </c>
      <c r="F7">
        <v>15.954000000000001</v>
      </c>
      <c r="G7">
        <v>15.742000000000001</v>
      </c>
      <c r="H7">
        <v>52.7</v>
      </c>
      <c r="I7">
        <v>108.2</v>
      </c>
      <c r="J7">
        <v>109.8</v>
      </c>
      <c r="K7">
        <v>9.34</v>
      </c>
      <c r="L7">
        <v>6.8090000000000002</v>
      </c>
      <c r="M7">
        <v>0.02</v>
      </c>
      <c r="N7">
        <v>52.5</v>
      </c>
      <c r="O7">
        <v>34</v>
      </c>
      <c r="P7">
        <v>8.17</v>
      </c>
      <c r="Q7">
        <v>-86.2</v>
      </c>
      <c r="R7">
        <v>72.75</v>
      </c>
      <c r="S7">
        <v>37.040939999999999</v>
      </c>
      <c r="T7">
        <v>-119.63590000000001</v>
      </c>
      <c r="U7">
        <v>158.69999999999999</v>
      </c>
      <c r="V7">
        <v>2.4700000000000002</v>
      </c>
      <c r="W7">
        <v>0</v>
      </c>
      <c r="X7">
        <v>742.6</v>
      </c>
      <c r="Y7">
        <v>540.9</v>
      </c>
      <c r="Z7">
        <f t="shared" si="0"/>
        <v>525.15800000000002</v>
      </c>
    </row>
    <row r="8" spans="1:53" x14ac:dyDescent="0.3">
      <c r="A8" s="2">
        <v>44735</v>
      </c>
      <c r="B8" s="3">
        <v>0.46807870370370369</v>
      </c>
      <c r="C8">
        <v>0</v>
      </c>
      <c r="D8" t="s">
        <v>51</v>
      </c>
      <c r="E8">
        <v>49.4</v>
      </c>
      <c r="F8">
        <v>19.119</v>
      </c>
      <c r="G8">
        <v>18.984999999999999</v>
      </c>
      <c r="H8">
        <v>52.5</v>
      </c>
      <c r="I8">
        <v>107.9</v>
      </c>
      <c r="J8">
        <v>109.5</v>
      </c>
      <c r="K8">
        <v>9.39</v>
      </c>
      <c r="L8">
        <v>8.2119999999999997</v>
      </c>
      <c r="M8">
        <v>0.02</v>
      </c>
      <c r="N8">
        <v>52.2</v>
      </c>
      <c r="O8">
        <v>34</v>
      </c>
      <c r="P8">
        <v>8.1199999999999992</v>
      </c>
      <c r="Q8">
        <v>-83.2</v>
      </c>
      <c r="R8">
        <v>71.960999999999999</v>
      </c>
      <c r="S8">
        <v>37.040939999999999</v>
      </c>
      <c r="T8">
        <v>-119.636</v>
      </c>
      <c r="U8">
        <v>158.4</v>
      </c>
      <c r="V8">
        <v>2.44</v>
      </c>
      <c r="W8">
        <v>0</v>
      </c>
      <c r="X8">
        <v>742.5</v>
      </c>
      <c r="Y8">
        <v>540.9</v>
      </c>
      <c r="Z8">
        <f t="shared" si="0"/>
        <v>521.91499999999996</v>
      </c>
    </row>
    <row r="9" spans="1:53" x14ac:dyDescent="0.3">
      <c r="A9" s="2">
        <v>44735</v>
      </c>
      <c r="B9" s="3">
        <v>0.46870370370370368</v>
      </c>
      <c r="C9">
        <v>0</v>
      </c>
      <c r="D9" t="s">
        <v>51</v>
      </c>
      <c r="E9">
        <v>44.3</v>
      </c>
      <c r="F9">
        <v>21.952000000000002</v>
      </c>
      <c r="G9">
        <v>21.966000000000001</v>
      </c>
      <c r="H9">
        <v>48.6</v>
      </c>
      <c r="I9">
        <v>107.1</v>
      </c>
      <c r="J9">
        <v>108.7</v>
      </c>
      <c r="K9">
        <v>9.58</v>
      </c>
      <c r="L9">
        <v>9.5039999999999996</v>
      </c>
      <c r="M9">
        <v>0.02</v>
      </c>
      <c r="N9">
        <v>48.2</v>
      </c>
      <c r="O9">
        <v>31</v>
      </c>
      <c r="P9">
        <v>7.94</v>
      </c>
      <c r="Q9">
        <v>-72.3</v>
      </c>
      <c r="R9">
        <v>69.459000000000003</v>
      </c>
      <c r="S9">
        <v>37.040959999999998</v>
      </c>
      <c r="T9">
        <v>-119.636</v>
      </c>
      <c r="U9">
        <v>159.6</v>
      </c>
      <c r="V9">
        <v>2.5099999999999998</v>
      </c>
      <c r="W9">
        <v>0</v>
      </c>
      <c r="X9">
        <v>742.6</v>
      </c>
      <c r="Y9">
        <v>540.9</v>
      </c>
      <c r="Z9">
        <f t="shared" si="0"/>
        <v>518.93399999999997</v>
      </c>
    </row>
    <row r="10" spans="1:53" x14ac:dyDescent="0.3">
      <c r="A10" s="2">
        <v>44735</v>
      </c>
      <c r="B10" s="3">
        <v>0.46900462962962958</v>
      </c>
      <c r="C10">
        <v>0</v>
      </c>
      <c r="D10" t="s">
        <v>51</v>
      </c>
      <c r="E10">
        <v>38.6</v>
      </c>
      <c r="F10">
        <v>24.951000000000001</v>
      </c>
      <c r="G10">
        <v>24.952000000000002</v>
      </c>
      <c r="H10">
        <v>43.3</v>
      </c>
      <c r="I10">
        <v>105.6</v>
      </c>
      <c r="J10">
        <v>107.2</v>
      </c>
      <c r="K10">
        <v>9.65</v>
      </c>
      <c r="L10">
        <v>10.798999999999999</v>
      </c>
      <c r="M10">
        <v>0.02</v>
      </c>
      <c r="N10">
        <v>42.9</v>
      </c>
      <c r="O10">
        <v>28</v>
      </c>
      <c r="P10">
        <v>7.84</v>
      </c>
      <c r="Q10">
        <v>-66.8</v>
      </c>
      <c r="R10">
        <v>67.510000000000005</v>
      </c>
      <c r="S10">
        <v>37.040970000000002</v>
      </c>
      <c r="T10">
        <v>-119.636</v>
      </c>
      <c r="U10">
        <v>159.30000000000001</v>
      </c>
      <c r="V10">
        <v>2.4700000000000002</v>
      </c>
      <c r="W10">
        <v>0</v>
      </c>
      <c r="X10">
        <v>742.6</v>
      </c>
      <c r="Y10">
        <v>540.9</v>
      </c>
      <c r="Z10">
        <f t="shared" si="0"/>
        <v>515.94799999999998</v>
      </c>
    </row>
    <row r="11" spans="1:53" x14ac:dyDescent="0.3">
      <c r="A11" s="2">
        <v>44735</v>
      </c>
      <c r="B11" s="3">
        <v>0.46960648148148149</v>
      </c>
      <c r="C11">
        <v>0</v>
      </c>
      <c r="D11" t="s">
        <v>51</v>
      </c>
      <c r="E11">
        <v>31.6</v>
      </c>
      <c r="F11">
        <v>34.914000000000001</v>
      </c>
      <c r="G11">
        <v>35.203000000000003</v>
      </c>
      <c r="H11">
        <v>37.6</v>
      </c>
      <c r="I11">
        <v>92.7</v>
      </c>
      <c r="J11">
        <v>94.1</v>
      </c>
      <c r="K11">
        <v>8.91</v>
      </c>
      <c r="L11">
        <v>15.242000000000001</v>
      </c>
      <c r="M11">
        <v>0.02</v>
      </c>
      <c r="N11">
        <v>37.1</v>
      </c>
      <c r="O11">
        <v>24</v>
      </c>
      <c r="P11">
        <v>7.51</v>
      </c>
      <c r="Q11">
        <v>-47.9</v>
      </c>
      <c r="R11">
        <v>63.07</v>
      </c>
      <c r="S11">
        <v>37.040979999999998</v>
      </c>
      <c r="T11">
        <v>-119.636</v>
      </c>
      <c r="U11">
        <v>159.5</v>
      </c>
      <c r="V11">
        <v>2.4700000000000002</v>
      </c>
      <c r="W11">
        <v>0</v>
      </c>
      <c r="X11">
        <v>742.5</v>
      </c>
      <c r="Y11">
        <v>540.9</v>
      </c>
      <c r="Z11">
        <f t="shared" si="0"/>
        <v>505.697</v>
      </c>
    </row>
    <row r="12" spans="1:53" x14ac:dyDescent="0.3">
      <c r="A12" s="2">
        <v>44735</v>
      </c>
      <c r="B12" s="3">
        <v>0.47030092592592593</v>
      </c>
      <c r="C12">
        <v>0</v>
      </c>
      <c r="D12" t="s">
        <v>51</v>
      </c>
      <c r="E12">
        <v>29.9</v>
      </c>
      <c r="F12">
        <v>44.957999999999998</v>
      </c>
      <c r="G12">
        <v>44.665999999999997</v>
      </c>
      <c r="H12">
        <v>36.200000000000003</v>
      </c>
      <c r="I12">
        <v>89.4</v>
      </c>
      <c r="J12">
        <v>90.8</v>
      </c>
      <c r="K12">
        <v>8.75</v>
      </c>
      <c r="L12">
        <v>19.343</v>
      </c>
      <c r="M12">
        <v>0.02</v>
      </c>
      <c r="N12">
        <v>35.700000000000003</v>
      </c>
      <c r="O12">
        <v>23</v>
      </c>
      <c r="P12">
        <v>7.29</v>
      </c>
      <c r="Q12">
        <v>-35.6</v>
      </c>
      <c r="R12">
        <v>61.472000000000001</v>
      </c>
      <c r="S12">
        <v>37.040959999999998</v>
      </c>
      <c r="T12">
        <v>-119.6361</v>
      </c>
      <c r="U12">
        <v>159.4</v>
      </c>
      <c r="V12">
        <v>2.54</v>
      </c>
      <c r="W12">
        <v>0</v>
      </c>
      <c r="X12">
        <v>742.6</v>
      </c>
      <c r="Y12">
        <v>540.9</v>
      </c>
      <c r="Z12">
        <f t="shared" si="0"/>
        <v>496.23399999999998</v>
      </c>
    </row>
    <row r="13" spans="1:53" x14ac:dyDescent="0.3">
      <c r="A13" s="2">
        <v>44735</v>
      </c>
      <c r="B13" s="3">
        <v>0.47083333333333338</v>
      </c>
      <c r="C13">
        <v>0</v>
      </c>
      <c r="D13" t="s">
        <v>51</v>
      </c>
      <c r="E13">
        <v>29.3</v>
      </c>
      <c r="F13">
        <v>54.953000000000003</v>
      </c>
      <c r="G13">
        <v>55.033999999999999</v>
      </c>
      <c r="H13">
        <v>36.1</v>
      </c>
      <c r="I13">
        <v>87.7</v>
      </c>
      <c r="J13">
        <v>89.1</v>
      </c>
      <c r="K13">
        <v>8.7100000000000009</v>
      </c>
      <c r="L13">
        <v>23.835000000000001</v>
      </c>
      <c r="M13">
        <v>0.02</v>
      </c>
      <c r="N13">
        <v>35.6</v>
      </c>
      <c r="O13">
        <v>23</v>
      </c>
      <c r="P13">
        <v>7.14</v>
      </c>
      <c r="Q13">
        <v>-27.4</v>
      </c>
      <c r="R13">
        <v>60.305</v>
      </c>
      <c r="S13">
        <v>37.040939999999999</v>
      </c>
      <c r="T13">
        <v>-119.6362</v>
      </c>
      <c r="U13">
        <v>160.4</v>
      </c>
      <c r="V13">
        <v>2.54</v>
      </c>
      <c r="W13">
        <v>0</v>
      </c>
      <c r="X13">
        <v>742.5</v>
      </c>
      <c r="Y13">
        <v>540.9</v>
      </c>
      <c r="Z13">
        <f t="shared" si="0"/>
        <v>485.86599999999999</v>
      </c>
    </row>
    <row r="14" spans="1:53" x14ac:dyDescent="0.3">
      <c r="A14" s="2">
        <v>44735</v>
      </c>
      <c r="B14" s="3">
        <v>0.47140046296296295</v>
      </c>
      <c r="C14">
        <v>0</v>
      </c>
      <c r="D14" t="s">
        <v>51</v>
      </c>
      <c r="E14">
        <v>30.8</v>
      </c>
      <c r="F14">
        <v>65.018000000000001</v>
      </c>
      <c r="G14">
        <v>64.480999999999995</v>
      </c>
      <c r="H14">
        <v>38.6</v>
      </c>
      <c r="I14">
        <v>84.4</v>
      </c>
      <c r="J14">
        <v>85.7</v>
      </c>
      <c r="K14">
        <v>8.5</v>
      </c>
      <c r="L14">
        <v>27.93</v>
      </c>
      <c r="M14">
        <v>0.02</v>
      </c>
      <c r="N14">
        <v>38.1</v>
      </c>
      <c r="O14">
        <v>25</v>
      </c>
      <c r="P14">
        <v>7.04</v>
      </c>
      <c r="Q14">
        <v>-21.6</v>
      </c>
      <c r="R14">
        <v>59.098999999999997</v>
      </c>
      <c r="S14">
        <v>37.040959999999998</v>
      </c>
      <c r="T14">
        <v>-119.6362</v>
      </c>
      <c r="U14">
        <v>162.30000000000001</v>
      </c>
      <c r="V14">
        <v>2.57</v>
      </c>
      <c r="W14">
        <v>0</v>
      </c>
      <c r="X14">
        <v>742.6</v>
      </c>
      <c r="Y14">
        <v>540.9</v>
      </c>
      <c r="Z14">
        <f t="shared" si="0"/>
        <v>476.41899999999998</v>
      </c>
    </row>
    <row r="15" spans="1:53" x14ac:dyDescent="0.3">
      <c r="A15" s="2">
        <v>44735</v>
      </c>
      <c r="B15" s="3">
        <v>0.47174768518518517</v>
      </c>
      <c r="C15">
        <v>0</v>
      </c>
      <c r="D15" t="s">
        <v>51</v>
      </c>
      <c r="E15">
        <v>32.299999999999997</v>
      </c>
      <c r="F15">
        <v>75.031999999999996</v>
      </c>
      <c r="G15">
        <v>74.852999999999994</v>
      </c>
      <c r="H15">
        <v>41.2</v>
      </c>
      <c r="I15">
        <v>82.8</v>
      </c>
      <c r="J15">
        <v>84.1</v>
      </c>
      <c r="K15">
        <v>8.48</v>
      </c>
      <c r="L15">
        <v>32.426000000000002</v>
      </c>
      <c r="M15">
        <v>0.02</v>
      </c>
      <c r="N15">
        <v>40.6</v>
      </c>
      <c r="O15">
        <v>26</v>
      </c>
      <c r="P15">
        <v>7</v>
      </c>
      <c r="Q15">
        <v>-19.2</v>
      </c>
      <c r="R15">
        <v>57.761000000000003</v>
      </c>
      <c r="S15">
        <v>37.040970000000002</v>
      </c>
      <c r="T15">
        <v>-119.6362</v>
      </c>
      <c r="U15">
        <v>161.6</v>
      </c>
      <c r="V15">
        <v>2.61</v>
      </c>
      <c r="W15">
        <v>0</v>
      </c>
      <c r="X15">
        <v>742.6</v>
      </c>
      <c r="Y15">
        <v>540.9</v>
      </c>
      <c r="Z15">
        <f t="shared" si="0"/>
        <v>466.04699999999997</v>
      </c>
    </row>
    <row r="16" spans="1:53" x14ac:dyDescent="0.3">
      <c r="A16" s="2">
        <v>44735</v>
      </c>
      <c r="B16" s="3">
        <v>0.47219907407407408</v>
      </c>
      <c r="C16">
        <v>0</v>
      </c>
      <c r="D16" t="s">
        <v>51</v>
      </c>
      <c r="E16">
        <v>33</v>
      </c>
      <c r="F16">
        <v>85.031000000000006</v>
      </c>
      <c r="G16">
        <v>84.367999999999995</v>
      </c>
      <c r="H16">
        <v>42.7</v>
      </c>
      <c r="I16">
        <v>80.900000000000006</v>
      </c>
      <c r="J16">
        <v>82.2</v>
      </c>
      <c r="K16">
        <v>8.4</v>
      </c>
      <c r="L16">
        <v>36.552</v>
      </c>
      <c r="M16">
        <v>0.02</v>
      </c>
      <c r="N16">
        <v>42.1</v>
      </c>
      <c r="O16">
        <v>27</v>
      </c>
      <c r="P16">
        <v>6.96</v>
      </c>
      <c r="Q16">
        <v>-17.3</v>
      </c>
      <c r="R16">
        <v>56.600999999999999</v>
      </c>
      <c r="S16">
        <v>37.040990000000001</v>
      </c>
      <c r="T16">
        <v>-119.6362</v>
      </c>
      <c r="U16">
        <v>161.80000000000001</v>
      </c>
      <c r="V16">
        <v>2.6</v>
      </c>
      <c r="W16">
        <v>0</v>
      </c>
      <c r="X16">
        <v>742.5</v>
      </c>
      <c r="Y16">
        <v>540.9</v>
      </c>
      <c r="Z16">
        <f t="shared" si="0"/>
        <v>456.53199999999998</v>
      </c>
    </row>
    <row r="17" spans="1:26" x14ac:dyDescent="0.3">
      <c r="A17" s="2">
        <v>44735</v>
      </c>
      <c r="B17" s="3">
        <v>0.47271990740740738</v>
      </c>
      <c r="C17">
        <v>0</v>
      </c>
      <c r="D17" t="s">
        <v>51</v>
      </c>
      <c r="E17">
        <v>33.700000000000003</v>
      </c>
      <c r="F17">
        <v>95.007000000000005</v>
      </c>
      <c r="G17">
        <v>95.012</v>
      </c>
      <c r="H17">
        <v>44.3</v>
      </c>
      <c r="I17">
        <v>78.2</v>
      </c>
      <c r="J17">
        <v>79.400000000000006</v>
      </c>
      <c r="K17">
        <v>8.1999999999999993</v>
      </c>
      <c r="L17">
        <v>41.165999999999997</v>
      </c>
      <c r="M17">
        <v>0.02</v>
      </c>
      <c r="N17">
        <v>43.5</v>
      </c>
      <c r="O17">
        <v>28</v>
      </c>
      <c r="P17">
        <v>6.92</v>
      </c>
      <c r="Q17">
        <v>-15.3</v>
      </c>
      <c r="R17">
        <v>55.720999999999997</v>
      </c>
      <c r="S17">
        <v>37.040999999999997</v>
      </c>
      <c r="T17">
        <v>-119.6362</v>
      </c>
      <c r="U17">
        <v>161.6</v>
      </c>
      <c r="V17">
        <v>2.4900000000000002</v>
      </c>
      <c r="W17">
        <v>0</v>
      </c>
      <c r="X17">
        <v>742.6</v>
      </c>
      <c r="Y17">
        <v>540.9</v>
      </c>
      <c r="Z17">
        <f t="shared" si="0"/>
        <v>445.88799999999998</v>
      </c>
    </row>
    <row r="18" spans="1:26" x14ac:dyDescent="0.3">
      <c r="A18" s="2">
        <v>44735</v>
      </c>
      <c r="B18" s="3">
        <v>0.47290509259259261</v>
      </c>
      <c r="C18">
        <v>0</v>
      </c>
      <c r="D18" t="s">
        <v>51</v>
      </c>
      <c r="E18">
        <v>34.799999999999997</v>
      </c>
      <c r="F18">
        <v>104.965</v>
      </c>
      <c r="G18">
        <v>104.247</v>
      </c>
      <c r="H18">
        <v>46.3</v>
      </c>
      <c r="I18">
        <v>75.599999999999994</v>
      </c>
      <c r="J18">
        <v>76.8</v>
      </c>
      <c r="K18">
        <v>8.0399999999999991</v>
      </c>
      <c r="L18">
        <v>45.170999999999999</v>
      </c>
      <c r="M18">
        <v>0.02</v>
      </c>
      <c r="N18">
        <v>45.6</v>
      </c>
      <c r="O18">
        <v>30</v>
      </c>
      <c r="P18">
        <v>6.9</v>
      </c>
      <c r="Q18">
        <v>-14</v>
      </c>
      <c r="R18">
        <v>54.651000000000003</v>
      </c>
      <c r="S18">
        <v>37.040990000000001</v>
      </c>
      <c r="T18">
        <v>-119.6362</v>
      </c>
      <c r="U18">
        <v>161.19999999999999</v>
      </c>
      <c r="V18">
        <v>2.5299999999999998</v>
      </c>
      <c r="W18">
        <v>0</v>
      </c>
      <c r="X18">
        <v>742.5</v>
      </c>
      <c r="Y18">
        <v>540.9</v>
      </c>
      <c r="Z18">
        <f t="shared" si="0"/>
        <v>436.65299999999996</v>
      </c>
    </row>
    <row r="19" spans="1:26" x14ac:dyDescent="0.3">
      <c r="A19" s="2">
        <v>44735</v>
      </c>
      <c r="B19" s="3">
        <v>0.47325231481481483</v>
      </c>
      <c r="C19">
        <v>0</v>
      </c>
      <c r="D19" t="s">
        <v>51</v>
      </c>
      <c r="E19">
        <v>35.700000000000003</v>
      </c>
      <c r="F19">
        <v>114.992</v>
      </c>
      <c r="G19">
        <v>113.459</v>
      </c>
      <c r="H19">
        <v>48.1</v>
      </c>
      <c r="I19">
        <v>71.3</v>
      </c>
      <c r="J19">
        <v>72.400000000000006</v>
      </c>
      <c r="K19">
        <v>7.66</v>
      </c>
      <c r="L19">
        <v>49.164999999999999</v>
      </c>
      <c r="M19">
        <v>0.02</v>
      </c>
      <c r="N19">
        <v>47.3</v>
      </c>
      <c r="O19">
        <v>31</v>
      </c>
      <c r="P19">
        <v>6.87</v>
      </c>
      <c r="Q19">
        <v>-12</v>
      </c>
      <c r="R19">
        <v>53.884999999999998</v>
      </c>
      <c r="S19">
        <v>37.040990000000001</v>
      </c>
      <c r="T19">
        <v>-119.63630000000001</v>
      </c>
      <c r="U19">
        <v>160.69999999999999</v>
      </c>
      <c r="V19">
        <v>2.54</v>
      </c>
      <c r="W19">
        <v>0</v>
      </c>
      <c r="X19">
        <v>742.5</v>
      </c>
      <c r="Y19">
        <v>540.9</v>
      </c>
      <c r="Z19">
        <f t="shared" si="0"/>
        <v>427.44099999999997</v>
      </c>
    </row>
    <row r="20" spans="1:26" x14ac:dyDescent="0.3">
      <c r="A20" s="2">
        <v>44735</v>
      </c>
      <c r="B20" s="3">
        <v>0.47355324074074073</v>
      </c>
      <c r="C20">
        <v>0</v>
      </c>
      <c r="D20" t="s">
        <v>51</v>
      </c>
      <c r="E20">
        <v>36.200000000000003</v>
      </c>
      <c r="F20">
        <v>125.108</v>
      </c>
      <c r="G20">
        <v>125.003</v>
      </c>
      <c r="H20">
        <v>49.1</v>
      </c>
      <c r="I20">
        <v>69.5</v>
      </c>
      <c r="J20">
        <v>70.5</v>
      </c>
      <c r="K20">
        <v>7.5</v>
      </c>
      <c r="L20">
        <v>54.17</v>
      </c>
      <c r="M20">
        <v>0.02</v>
      </c>
      <c r="N20">
        <v>48.3</v>
      </c>
      <c r="O20">
        <v>31</v>
      </c>
      <c r="P20">
        <v>6.85</v>
      </c>
      <c r="Q20">
        <v>-11.3</v>
      </c>
      <c r="R20">
        <v>53.405000000000001</v>
      </c>
      <c r="S20">
        <v>37.040990000000001</v>
      </c>
      <c r="T20">
        <v>-119.63630000000001</v>
      </c>
      <c r="U20">
        <v>161.6</v>
      </c>
      <c r="V20">
        <v>2.5499999999999998</v>
      </c>
      <c r="W20">
        <v>0</v>
      </c>
      <c r="X20">
        <v>742.6</v>
      </c>
      <c r="Y20">
        <v>540.9</v>
      </c>
      <c r="Z20">
        <f t="shared" si="0"/>
        <v>415.89699999999999</v>
      </c>
    </row>
    <row r="21" spans="1:26" x14ac:dyDescent="0.3">
      <c r="A21" s="2">
        <v>44735</v>
      </c>
      <c r="B21" s="3">
        <v>0.47387731481481482</v>
      </c>
      <c r="C21">
        <v>0</v>
      </c>
      <c r="D21" t="s">
        <v>51</v>
      </c>
      <c r="E21">
        <v>37.299999999999997</v>
      </c>
      <c r="F21">
        <v>135.02500000000001</v>
      </c>
      <c r="G21">
        <v>134.49600000000001</v>
      </c>
      <c r="H21">
        <v>51.1</v>
      </c>
      <c r="I21">
        <v>67.099999999999994</v>
      </c>
      <c r="J21">
        <v>68.2</v>
      </c>
      <c r="K21">
        <v>7.32</v>
      </c>
      <c r="L21">
        <v>58.286000000000001</v>
      </c>
      <c r="M21">
        <v>0.02</v>
      </c>
      <c r="N21">
        <v>50.3</v>
      </c>
      <c r="O21">
        <v>33</v>
      </c>
      <c r="P21">
        <v>6.83</v>
      </c>
      <c r="Q21">
        <v>-10.1</v>
      </c>
      <c r="R21">
        <v>52.642000000000003</v>
      </c>
      <c r="S21">
        <v>37.040990000000001</v>
      </c>
      <c r="T21">
        <v>-119.63630000000001</v>
      </c>
      <c r="U21">
        <v>161.4</v>
      </c>
      <c r="V21">
        <v>2.6</v>
      </c>
      <c r="W21">
        <v>0</v>
      </c>
      <c r="X21">
        <v>742.5</v>
      </c>
      <c r="Y21">
        <v>540.9</v>
      </c>
      <c r="Z21">
        <f t="shared" si="0"/>
        <v>406.404</v>
      </c>
    </row>
    <row r="22" spans="1:26" x14ac:dyDescent="0.3">
      <c r="A22" s="2">
        <v>44735</v>
      </c>
      <c r="B22" s="3">
        <v>0.47418981481481487</v>
      </c>
      <c r="C22">
        <v>0</v>
      </c>
      <c r="D22" t="s">
        <v>51</v>
      </c>
      <c r="E22">
        <v>38.4</v>
      </c>
      <c r="F22">
        <v>144.96</v>
      </c>
      <c r="G22">
        <v>144.17099999999999</v>
      </c>
      <c r="H22">
        <v>53.3</v>
      </c>
      <c r="I22">
        <v>63.8</v>
      </c>
      <c r="J22">
        <v>64.8</v>
      </c>
      <c r="K22">
        <v>7.03</v>
      </c>
      <c r="L22">
        <v>62.482999999999997</v>
      </c>
      <c r="M22">
        <v>0.02</v>
      </c>
      <c r="N22">
        <v>52.4</v>
      </c>
      <c r="O22">
        <v>34</v>
      </c>
      <c r="P22">
        <v>6.8</v>
      </c>
      <c r="Q22">
        <v>-8.3000000000000007</v>
      </c>
      <c r="R22">
        <v>51.859000000000002</v>
      </c>
      <c r="S22">
        <v>37.040990000000001</v>
      </c>
      <c r="T22">
        <v>-119.63630000000001</v>
      </c>
      <c r="U22">
        <v>162.19999999999999</v>
      </c>
      <c r="V22">
        <v>2.59</v>
      </c>
      <c r="W22">
        <v>0</v>
      </c>
      <c r="X22">
        <v>742.5</v>
      </c>
      <c r="Y22">
        <v>540.9</v>
      </c>
      <c r="Z22">
        <f t="shared" si="0"/>
        <v>396.72899999999998</v>
      </c>
    </row>
    <row r="23" spans="1:26" x14ac:dyDescent="0.3">
      <c r="A23" s="2">
        <v>44735</v>
      </c>
      <c r="B23" s="3">
        <v>0.4748263888888889</v>
      </c>
      <c r="C23">
        <v>0</v>
      </c>
      <c r="D23" t="s">
        <v>51</v>
      </c>
      <c r="E23">
        <v>39.1</v>
      </c>
      <c r="F23">
        <v>154.971</v>
      </c>
      <c r="G23">
        <v>155.1</v>
      </c>
      <c r="H23">
        <v>54.6</v>
      </c>
      <c r="I23">
        <v>60.3</v>
      </c>
      <c r="J23">
        <v>61.2</v>
      </c>
      <c r="K23">
        <v>6.67</v>
      </c>
      <c r="L23">
        <v>67.221000000000004</v>
      </c>
      <c r="M23">
        <v>0.02</v>
      </c>
      <c r="N23">
        <v>53.6</v>
      </c>
      <c r="O23">
        <v>35</v>
      </c>
      <c r="P23">
        <v>6.77</v>
      </c>
      <c r="Q23">
        <v>-6.9</v>
      </c>
      <c r="R23">
        <v>51.481000000000002</v>
      </c>
      <c r="S23">
        <v>37.04101</v>
      </c>
      <c r="T23">
        <v>-119.63639999999999</v>
      </c>
      <c r="U23">
        <v>161.9</v>
      </c>
      <c r="V23">
        <v>2.57</v>
      </c>
      <c r="W23">
        <v>0</v>
      </c>
      <c r="X23">
        <v>742.5</v>
      </c>
      <c r="Y23">
        <v>540.9</v>
      </c>
      <c r="Z23">
        <f t="shared" si="0"/>
        <v>385.79999999999995</v>
      </c>
    </row>
    <row r="24" spans="1:26" x14ac:dyDescent="0.3">
      <c r="A24" s="2">
        <v>44735</v>
      </c>
      <c r="B24" s="3">
        <v>0.47528935185185189</v>
      </c>
      <c r="C24">
        <v>0</v>
      </c>
      <c r="D24" t="s">
        <v>51</v>
      </c>
      <c r="E24">
        <v>39.6</v>
      </c>
      <c r="F24">
        <v>165.108</v>
      </c>
      <c r="G24">
        <v>165.32400000000001</v>
      </c>
      <c r="H24">
        <v>55.4</v>
      </c>
      <c r="I24">
        <v>58.5</v>
      </c>
      <c r="J24">
        <v>59.4</v>
      </c>
      <c r="K24">
        <v>6.49</v>
      </c>
      <c r="L24">
        <v>71.653999999999996</v>
      </c>
      <c r="M24">
        <v>0.02</v>
      </c>
      <c r="N24">
        <v>54.4</v>
      </c>
      <c r="O24">
        <v>35</v>
      </c>
      <c r="P24">
        <v>6.75</v>
      </c>
      <c r="Q24">
        <v>-5.8</v>
      </c>
      <c r="R24">
        <v>51.243000000000002</v>
      </c>
      <c r="S24">
        <v>37.041040000000002</v>
      </c>
      <c r="T24">
        <v>-119.63639999999999</v>
      </c>
      <c r="U24">
        <v>160.80000000000001</v>
      </c>
      <c r="V24">
        <v>2.56</v>
      </c>
      <c r="W24">
        <v>0</v>
      </c>
      <c r="X24">
        <v>742.6</v>
      </c>
      <c r="Y24">
        <v>540.9</v>
      </c>
      <c r="Z24">
        <f t="shared" si="0"/>
        <v>375.57599999999996</v>
      </c>
    </row>
    <row r="25" spans="1:26" x14ac:dyDescent="0.3">
      <c r="A25" s="2">
        <v>44735</v>
      </c>
      <c r="B25" s="3">
        <v>0.47660879629629632</v>
      </c>
      <c r="C25">
        <v>0</v>
      </c>
      <c r="D25" t="s">
        <v>51</v>
      </c>
      <c r="E25">
        <v>54</v>
      </c>
      <c r="F25">
        <v>173.999</v>
      </c>
      <c r="G25">
        <v>174.542</v>
      </c>
      <c r="H25">
        <v>75.599999999999994</v>
      </c>
      <c r="I25">
        <v>28.5</v>
      </c>
      <c r="J25">
        <v>28.9</v>
      </c>
      <c r="K25">
        <v>3.16</v>
      </c>
      <c r="L25">
        <v>75.650000000000006</v>
      </c>
      <c r="M25">
        <v>0.03</v>
      </c>
      <c r="N25">
        <v>74.3</v>
      </c>
      <c r="O25">
        <v>48</v>
      </c>
      <c r="P25">
        <v>6.98</v>
      </c>
      <c r="Q25">
        <v>-18.5</v>
      </c>
      <c r="R25">
        <v>51.218000000000004</v>
      </c>
      <c r="S25">
        <v>37.041040000000002</v>
      </c>
      <c r="T25">
        <v>-119.63639999999999</v>
      </c>
      <c r="U25">
        <v>159.9</v>
      </c>
      <c r="V25">
        <v>2.61</v>
      </c>
      <c r="W25">
        <v>0</v>
      </c>
      <c r="X25">
        <v>742.6</v>
      </c>
      <c r="Y25">
        <v>540.9</v>
      </c>
      <c r="Z25">
        <f t="shared" si="0"/>
        <v>366.35799999999995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434C-796A-4D83-82F0-80E269B26812}">
  <dimension ref="A1:AA26"/>
  <sheetViews>
    <sheetView topLeftCell="G1" workbookViewId="0">
      <selection activeCell="I1" sqref="I1"/>
    </sheetView>
  </sheetViews>
  <sheetFormatPr defaultRowHeight="14.4" x14ac:dyDescent="0.3"/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44755</v>
      </c>
      <c r="B2" s="3">
        <v>0.51613425925925926</v>
      </c>
      <c r="C2">
        <v>0</v>
      </c>
      <c r="D2" t="s">
        <v>51</v>
      </c>
      <c r="E2">
        <v>1.117</v>
      </c>
      <c r="F2">
        <v>82.013000000000005</v>
      </c>
      <c r="G2">
        <v>58.7</v>
      </c>
      <c r="H2">
        <v>0.63800000000000001</v>
      </c>
      <c r="I2">
        <v>55.4</v>
      </c>
      <c r="J2">
        <v>108.4</v>
      </c>
      <c r="K2">
        <v>110</v>
      </c>
      <c r="L2">
        <v>8.52</v>
      </c>
      <c r="M2">
        <v>0.27500000000000002</v>
      </c>
      <c r="N2">
        <v>0.02</v>
      </c>
      <c r="O2">
        <v>55.7</v>
      </c>
      <c r="P2">
        <v>36</v>
      </c>
      <c r="Q2">
        <v>7.87</v>
      </c>
      <c r="R2">
        <v>-71.2</v>
      </c>
      <c r="S2">
        <v>37.040469999999999</v>
      </c>
      <c r="T2">
        <v>-119.63549999999999</v>
      </c>
      <c r="U2">
        <v>155.19999999999999</v>
      </c>
      <c r="V2">
        <v>2.27</v>
      </c>
      <c r="W2">
        <v>0</v>
      </c>
      <c r="X2">
        <v>744.1</v>
      </c>
      <c r="Y2">
        <v>531.37</v>
      </c>
      <c r="Z2">
        <f>Y2-H2</f>
        <v>530.73199999999997</v>
      </c>
      <c r="AA2">
        <v>319.99599999999998</v>
      </c>
    </row>
    <row r="3" spans="1:27" x14ac:dyDescent="0.3">
      <c r="A3" s="2">
        <v>44755</v>
      </c>
      <c r="B3" s="3">
        <v>0.51637731481481486</v>
      </c>
      <c r="C3">
        <v>0</v>
      </c>
      <c r="D3" t="s">
        <v>51</v>
      </c>
      <c r="E3">
        <v>4.0869999999999997</v>
      </c>
      <c r="F3">
        <v>81.888999999999996</v>
      </c>
      <c r="G3">
        <v>58.6</v>
      </c>
      <c r="H3">
        <v>3.7389999999999999</v>
      </c>
      <c r="I3">
        <v>55.4</v>
      </c>
      <c r="J3">
        <v>108.8</v>
      </c>
      <c r="K3">
        <v>110.4</v>
      </c>
      <c r="L3">
        <v>8.56</v>
      </c>
      <c r="M3">
        <v>1.615</v>
      </c>
      <c r="N3">
        <v>0.02</v>
      </c>
      <c r="O3">
        <v>55.7</v>
      </c>
      <c r="P3">
        <v>36</v>
      </c>
      <c r="Q3">
        <v>7.92</v>
      </c>
      <c r="R3">
        <v>-73.900000000000006</v>
      </c>
      <c r="S3">
        <v>37.040439999999997</v>
      </c>
      <c r="T3">
        <v>-119.6354</v>
      </c>
      <c r="U3">
        <v>155.4</v>
      </c>
      <c r="V3">
        <v>2.31</v>
      </c>
      <c r="W3">
        <v>0</v>
      </c>
      <c r="X3">
        <v>744.1</v>
      </c>
      <c r="Y3">
        <v>531.37</v>
      </c>
      <c r="Z3">
        <f t="shared" ref="Z3:Z26" si="0">Y3-H3</f>
        <v>527.63099999999997</v>
      </c>
    </row>
    <row r="4" spans="1:27" x14ac:dyDescent="0.3">
      <c r="A4" s="2">
        <v>44755</v>
      </c>
      <c r="B4" s="3">
        <v>0.5166087962962963</v>
      </c>
      <c r="C4">
        <v>0</v>
      </c>
      <c r="D4" t="s">
        <v>51</v>
      </c>
      <c r="E4">
        <v>5.9930000000000003</v>
      </c>
      <c r="F4">
        <v>81.840999999999994</v>
      </c>
      <c r="G4">
        <v>58.6</v>
      </c>
      <c r="H4">
        <v>5.9420000000000002</v>
      </c>
      <c r="I4">
        <v>55.4</v>
      </c>
      <c r="J4">
        <v>109.1</v>
      </c>
      <c r="K4">
        <v>110.7</v>
      </c>
      <c r="L4">
        <v>8.58</v>
      </c>
      <c r="M4">
        <v>2.5659999999999998</v>
      </c>
      <c r="N4">
        <v>0.02</v>
      </c>
      <c r="O4">
        <v>55.7</v>
      </c>
      <c r="P4">
        <v>36</v>
      </c>
      <c r="Q4">
        <v>7.97</v>
      </c>
      <c r="R4">
        <v>-76.599999999999994</v>
      </c>
      <c r="S4">
        <v>37.040410000000001</v>
      </c>
      <c r="T4">
        <v>-119.6354</v>
      </c>
      <c r="U4">
        <v>155.30000000000001</v>
      </c>
      <c r="V4">
        <v>2.33</v>
      </c>
      <c r="W4">
        <v>0</v>
      </c>
      <c r="X4">
        <v>744.2</v>
      </c>
      <c r="Y4">
        <v>531.37</v>
      </c>
      <c r="Z4">
        <f t="shared" si="0"/>
        <v>525.428</v>
      </c>
    </row>
    <row r="5" spans="1:27" x14ac:dyDescent="0.3">
      <c r="A5" s="2">
        <v>44755</v>
      </c>
      <c r="B5" s="3">
        <v>0.51734953703703701</v>
      </c>
      <c r="C5">
        <v>0</v>
      </c>
      <c r="D5" t="s">
        <v>51</v>
      </c>
      <c r="E5">
        <v>8.9860000000000007</v>
      </c>
      <c r="F5">
        <v>81.787999999999997</v>
      </c>
      <c r="G5">
        <v>58.6</v>
      </c>
      <c r="H5">
        <v>8.4659999999999993</v>
      </c>
      <c r="I5">
        <v>55.4</v>
      </c>
      <c r="J5">
        <v>109.4</v>
      </c>
      <c r="K5">
        <v>111.1</v>
      </c>
      <c r="L5">
        <v>8.6199999999999992</v>
      </c>
      <c r="M5">
        <v>3.657</v>
      </c>
      <c r="N5">
        <v>0.02</v>
      </c>
      <c r="O5">
        <v>55.7</v>
      </c>
      <c r="P5">
        <v>36</v>
      </c>
      <c r="Q5">
        <v>8.0399999999999991</v>
      </c>
      <c r="R5">
        <v>-80.7</v>
      </c>
      <c r="S5">
        <v>37.04027</v>
      </c>
      <c r="T5">
        <v>-119.6353</v>
      </c>
      <c r="U5">
        <v>155.1</v>
      </c>
      <c r="V5">
        <v>2.4</v>
      </c>
      <c r="W5">
        <v>0</v>
      </c>
      <c r="X5">
        <v>744.1</v>
      </c>
      <c r="Y5">
        <v>531.37</v>
      </c>
      <c r="Z5">
        <f t="shared" si="0"/>
        <v>522.904</v>
      </c>
    </row>
    <row r="6" spans="1:27" x14ac:dyDescent="0.3">
      <c r="A6" s="2">
        <v>44755</v>
      </c>
      <c r="B6" s="3">
        <v>0.51762731481481483</v>
      </c>
      <c r="C6">
        <v>0</v>
      </c>
      <c r="D6" t="s">
        <v>51</v>
      </c>
      <c r="E6">
        <v>10.006</v>
      </c>
      <c r="F6">
        <v>81.783000000000001</v>
      </c>
      <c r="G6">
        <v>58.6</v>
      </c>
      <c r="H6">
        <v>9.0950000000000006</v>
      </c>
      <c r="I6">
        <v>55.5</v>
      </c>
      <c r="J6">
        <v>109.5</v>
      </c>
      <c r="K6">
        <v>111.2</v>
      </c>
      <c r="L6">
        <v>8.6300000000000008</v>
      </c>
      <c r="M6">
        <v>3.9289999999999998</v>
      </c>
      <c r="N6">
        <v>0.02</v>
      </c>
      <c r="O6">
        <v>55.8</v>
      </c>
      <c r="P6">
        <v>36</v>
      </c>
      <c r="Q6">
        <v>8.0500000000000007</v>
      </c>
      <c r="R6">
        <v>-81.099999999999994</v>
      </c>
      <c r="S6">
        <v>37.040210000000002</v>
      </c>
      <c r="T6">
        <v>-119.6352</v>
      </c>
      <c r="U6">
        <v>156</v>
      </c>
      <c r="V6">
        <v>2.4</v>
      </c>
      <c r="W6">
        <v>0</v>
      </c>
      <c r="X6">
        <v>744.1</v>
      </c>
      <c r="Y6">
        <v>531.37</v>
      </c>
      <c r="Z6">
        <f t="shared" si="0"/>
        <v>522.27499999999998</v>
      </c>
    </row>
    <row r="7" spans="1:27" x14ac:dyDescent="0.3">
      <c r="A7" s="2">
        <v>44755</v>
      </c>
      <c r="B7" s="3">
        <v>0.51901620370370372</v>
      </c>
      <c r="C7">
        <v>0</v>
      </c>
      <c r="D7" t="s">
        <v>51</v>
      </c>
      <c r="E7">
        <v>12.085000000000001</v>
      </c>
      <c r="F7">
        <v>81.745000000000005</v>
      </c>
      <c r="G7">
        <v>58.6</v>
      </c>
      <c r="H7">
        <v>12.371</v>
      </c>
      <c r="I7">
        <v>55.5</v>
      </c>
      <c r="J7">
        <v>110.1</v>
      </c>
      <c r="K7">
        <v>111.7</v>
      </c>
      <c r="L7">
        <v>8.67</v>
      </c>
      <c r="M7">
        <v>5.343</v>
      </c>
      <c r="N7">
        <v>0.02</v>
      </c>
      <c r="O7">
        <v>55.8</v>
      </c>
      <c r="P7">
        <v>36</v>
      </c>
      <c r="Q7">
        <v>8.09</v>
      </c>
      <c r="R7">
        <v>-83.3</v>
      </c>
      <c r="S7">
        <v>37.039870000000001</v>
      </c>
      <c r="T7">
        <v>-119.6349</v>
      </c>
      <c r="U7">
        <v>151.9</v>
      </c>
      <c r="V7">
        <v>2.46</v>
      </c>
      <c r="W7">
        <v>0</v>
      </c>
      <c r="X7">
        <v>744</v>
      </c>
      <c r="Y7">
        <v>531.37</v>
      </c>
      <c r="Z7">
        <f t="shared" si="0"/>
        <v>518.99900000000002</v>
      </c>
    </row>
    <row r="8" spans="1:27" x14ac:dyDescent="0.3">
      <c r="A8" s="2">
        <v>44755</v>
      </c>
      <c r="B8" s="3">
        <v>0.51940972222222215</v>
      </c>
      <c r="C8">
        <v>0</v>
      </c>
      <c r="D8" t="s">
        <v>51</v>
      </c>
      <c r="E8">
        <v>15.315</v>
      </c>
      <c r="F8">
        <v>81.308000000000007</v>
      </c>
      <c r="G8">
        <v>58.1</v>
      </c>
      <c r="H8">
        <v>14.771000000000001</v>
      </c>
      <c r="I8">
        <v>55.3</v>
      </c>
      <c r="J8">
        <v>110.3</v>
      </c>
      <c r="K8">
        <v>112</v>
      </c>
      <c r="L8">
        <v>8.73</v>
      </c>
      <c r="M8">
        <v>6.3810000000000002</v>
      </c>
      <c r="N8">
        <v>0.02</v>
      </c>
      <c r="O8">
        <v>55.6</v>
      </c>
      <c r="P8">
        <v>36</v>
      </c>
      <c r="Q8">
        <v>8.08</v>
      </c>
      <c r="R8">
        <v>-82.9</v>
      </c>
      <c r="S8">
        <v>37.03978</v>
      </c>
      <c r="T8">
        <v>-119.6348</v>
      </c>
      <c r="U8">
        <v>152.4</v>
      </c>
      <c r="V8">
        <v>2.4500000000000002</v>
      </c>
      <c r="W8">
        <v>0</v>
      </c>
      <c r="X8">
        <v>744.2</v>
      </c>
      <c r="Y8">
        <v>531.37</v>
      </c>
      <c r="Z8">
        <f t="shared" si="0"/>
        <v>516.59900000000005</v>
      </c>
    </row>
    <row r="9" spans="1:27" x14ac:dyDescent="0.3">
      <c r="A9" s="2">
        <v>44755</v>
      </c>
      <c r="B9" s="3">
        <v>0.51983796296296292</v>
      </c>
      <c r="C9">
        <v>0</v>
      </c>
      <c r="D9" t="s">
        <v>51</v>
      </c>
      <c r="E9">
        <v>18.131</v>
      </c>
      <c r="F9">
        <v>78.186000000000007</v>
      </c>
      <c r="G9">
        <v>53.3</v>
      </c>
      <c r="H9">
        <v>18.795999999999999</v>
      </c>
      <c r="I9">
        <v>52.6</v>
      </c>
      <c r="J9">
        <v>119.4</v>
      </c>
      <c r="K9">
        <v>121.2</v>
      </c>
      <c r="L9">
        <v>9.76</v>
      </c>
      <c r="M9">
        <v>8.1229999999999993</v>
      </c>
      <c r="N9">
        <v>0.02</v>
      </c>
      <c r="O9">
        <v>52.7</v>
      </c>
      <c r="P9">
        <v>34</v>
      </c>
      <c r="Q9">
        <v>8.4600000000000009</v>
      </c>
      <c r="R9">
        <v>-104</v>
      </c>
      <c r="S9">
        <v>37.039720000000003</v>
      </c>
      <c r="T9">
        <v>-119.6347</v>
      </c>
      <c r="U9">
        <v>152.19999999999999</v>
      </c>
      <c r="V9">
        <v>2.4700000000000002</v>
      </c>
      <c r="W9">
        <v>0</v>
      </c>
      <c r="X9">
        <v>744</v>
      </c>
      <c r="Y9">
        <v>531.37</v>
      </c>
      <c r="Z9">
        <f t="shared" si="0"/>
        <v>512.57399999999996</v>
      </c>
    </row>
    <row r="10" spans="1:27" x14ac:dyDescent="0.3">
      <c r="A10" s="2">
        <v>44755</v>
      </c>
      <c r="B10" s="3">
        <v>0.52009259259259266</v>
      </c>
      <c r="C10">
        <v>0</v>
      </c>
      <c r="D10" t="s">
        <v>51</v>
      </c>
      <c r="E10">
        <v>21.116</v>
      </c>
      <c r="F10">
        <v>75.218000000000004</v>
      </c>
      <c r="G10">
        <v>51</v>
      </c>
      <c r="H10">
        <v>20.998000000000001</v>
      </c>
      <c r="I10">
        <v>52.1</v>
      </c>
      <c r="J10">
        <v>118.1</v>
      </c>
      <c r="K10">
        <v>119.9</v>
      </c>
      <c r="L10">
        <v>9.94</v>
      </c>
      <c r="M10">
        <v>9.0790000000000006</v>
      </c>
      <c r="N10">
        <v>0.02</v>
      </c>
      <c r="O10">
        <v>52</v>
      </c>
      <c r="P10">
        <v>34</v>
      </c>
      <c r="Q10">
        <v>8.57</v>
      </c>
      <c r="R10">
        <v>-109.5</v>
      </c>
      <c r="S10">
        <v>37.039709999999999</v>
      </c>
      <c r="T10">
        <v>-119.6347</v>
      </c>
      <c r="U10">
        <v>152.4</v>
      </c>
      <c r="V10">
        <v>2.4900000000000002</v>
      </c>
      <c r="W10">
        <v>0</v>
      </c>
      <c r="X10">
        <v>744.2</v>
      </c>
      <c r="Y10">
        <v>531.37</v>
      </c>
      <c r="Z10">
        <f t="shared" si="0"/>
        <v>510.37200000000001</v>
      </c>
    </row>
    <row r="11" spans="1:27" x14ac:dyDescent="0.3">
      <c r="A11" s="2">
        <v>44755</v>
      </c>
      <c r="B11" s="3">
        <v>0.52177083333333341</v>
      </c>
      <c r="C11">
        <v>0</v>
      </c>
      <c r="D11" t="s">
        <v>51</v>
      </c>
      <c r="E11">
        <v>23.161999999999999</v>
      </c>
      <c r="F11">
        <v>72.774000000000001</v>
      </c>
      <c r="G11">
        <v>42.5</v>
      </c>
      <c r="H11">
        <v>23.855</v>
      </c>
      <c r="I11">
        <v>44.7</v>
      </c>
      <c r="J11">
        <v>112.7</v>
      </c>
      <c r="K11">
        <v>114.4</v>
      </c>
      <c r="L11">
        <v>9.74</v>
      </c>
      <c r="M11">
        <v>10.317</v>
      </c>
      <c r="N11">
        <v>0.02</v>
      </c>
      <c r="O11">
        <v>44.5</v>
      </c>
      <c r="P11">
        <v>29</v>
      </c>
      <c r="Q11">
        <v>7.91</v>
      </c>
      <c r="R11">
        <v>-72.5</v>
      </c>
      <c r="S11">
        <v>37.039389999999997</v>
      </c>
      <c r="T11">
        <v>-119.6344</v>
      </c>
      <c r="U11">
        <v>154</v>
      </c>
      <c r="V11">
        <v>2.44</v>
      </c>
      <c r="W11">
        <v>0</v>
      </c>
      <c r="X11">
        <v>744</v>
      </c>
      <c r="Y11">
        <v>531.37</v>
      </c>
      <c r="Z11">
        <f t="shared" si="0"/>
        <v>507.51499999999999</v>
      </c>
    </row>
    <row r="12" spans="1:27" x14ac:dyDescent="0.3">
      <c r="A12" s="2">
        <v>44755</v>
      </c>
      <c r="B12" s="3">
        <v>0.52216435185185184</v>
      </c>
      <c r="C12">
        <v>0</v>
      </c>
      <c r="D12" t="s">
        <v>51</v>
      </c>
      <c r="E12">
        <v>27.693999999999999</v>
      </c>
      <c r="F12">
        <v>68.447000000000003</v>
      </c>
      <c r="G12">
        <v>35.6</v>
      </c>
      <c r="H12">
        <v>27.431000000000001</v>
      </c>
      <c r="I12">
        <v>39.4</v>
      </c>
      <c r="J12">
        <v>99.4</v>
      </c>
      <c r="K12">
        <v>100.9</v>
      </c>
      <c r="L12">
        <v>8.99</v>
      </c>
      <c r="M12">
        <v>11.87</v>
      </c>
      <c r="N12">
        <v>0.02</v>
      </c>
      <c r="O12">
        <v>39.1</v>
      </c>
      <c r="P12">
        <v>25</v>
      </c>
      <c r="Q12">
        <v>7.76</v>
      </c>
      <c r="R12">
        <v>-63.8</v>
      </c>
      <c r="S12">
        <v>37.03931</v>
      </c>
      <c r="T12">
        <v>-119.6343</v>
      </c>
      <c r="U12">
        <v>154.6</v>
      </c>
      <c r="V12">
        <v>2.41</v>
      </c>
      <c r="W12">
        <v>0</v>
      </c>
      <c r="X12">
        <v>744.2</v>
      </c>
      <c r="Y12">
        <v>531.37</v>
      </c>
      <c r="Z12">
        <f t="shared" si="0"/>
        <v>503.93900000000002</v>
      </c>
    </row>
    <row r="13" spans="1:27" x14ac:dyDescent="0.3">
      <c r="A13" s="2">
        <v>44755</v>
      </c>
      <c r="B13" s="3">
        <v>0.52236111111111116</v>
      </c>
      <c r="C13">
        <v>0</v>
      </c>
      <c r="D13" t="s">
        <v>51</v>
      </c>
      <c r="E13">
        <v>38.884999999999998</v>
      </c>
      <c r="F13">
        <v>64.221999999999994</v>
      </c>
      <c r="G13">
        <v>30.3</v>
      </c>
      <c r="H13">
        <v>37.576000000000001</v>
      </c>
      <c r="I13">
        <v>35.5</v>
      </c>
      <c r="J13">
        <v>90.8</v>
      </c>
      <c r="K13">
        <v>92.2</v>
      </c>
      <c r="L13">
        <v>8.61</v>
      </c>
      <c r="M13">
        <v>16.268000000000001</v>
      </c>
      <c r="N13">
        <v>0.02</v>
      </c>
      <c r="O13">
        <v>35.1</v>
      </c>
      <c r="P13">
        <v>23</v>
      </c>
      <c r="Q13">
        <v>7.58</v>
      </c>
      <c r="R13">
        <v>-53.1</v>
      </c>
      <c r="S13">
        <v>37.039290000000001</v>
      </c>
      <c r="T13">
        <v>-119.6343</v>
      </c>
      <c r="U13">
        <v>154.6</v>
      </c>
      <c r="V13">
        <v>2.41</v>
      </c>
      <c r="W13">
        <v>0</v>
      </c>
      <c r="X13">
        <v>744</v>
      </c>
      <c r="Y13">
        <v>531.37</v>
      </c>
      <c r="Z13">
        <f t="shared" si="0"/>
        <v>493.79399999999998</v>
      </c>
    </row>
    <row r="14" spans="1:27" x14ac:dyDescent="0.3">
      <c r="A14" s="2">
        <v>44755</v>
      </c>
      <c r="B14" s="3">
        <v>0.5226736111111111</v>
      </c>
      <c r="C14">
        <v>0</v>
      </c>
      <c r="D14" t="s">
        <v>51</v>
      </c>
      <c r="E14">
        <v>45.874000000000002</v>
      </c>
      <c r="F14">
        <v>62.633000000000003</v>
      </c>
      <c r="G14">
        <v>29</v>
      </c>
      <c r="H14">
        <v>46.911000000000001</v>
      </c>
      <c r="I14">
        <v>34.700000000000003</v>
      </c>
      <c r="J14">
        <v>83.8</v>
      </c>
      <c r="K14">
        <v>85</v>
      </c>
      <c r="L14">
        <v>8.1</v>
      </c>
      <c r="M14">
        <v>20.312000000000001</v>
      </c>
      <c r="N14">
        <v>0.01</v>
      </c>
      <c r="O14">
        <v>34.299999999999997</v>
      </c>
      <c r="P14">
        <v>22</v>
      </c>
      <c r="Q14">
        <v>7.4</v>
      </c>
      <c r="R14">
        <v>-43.1</v>
      </c>
      <c r="S14">
        <v>37.039259999999999</v>
      </c>
      <c r="T14">
        <v>-119.63420000000001</v>
      </c>
      <c r="U14">
        <v>154.6</v>
      </c>
      <c r="V14">
        <v>2.5</v>
      </c>
      <c r="W14">
        <v>0</v>
      </c>
      <c r="X14">
        <v>744.2</v>
      </c>
      <c r="Y14">
        <v>531.37</v>
      </c>
      <c r="Z14">
        <f t="shared" si="0"/>
        <v>484.459</v>
      </c>
    </row>
    <row r="15" spans="1:27" x14ac:dyDescent="0.3">
      <c r="A15" s="2">
        <v>44755</v>
      </c>
      <c r="B15" s="3">
        <v>0.52300925925925923</v>
      </c>
      <c r="C15">
        <v>0</v>
      </c>
      <c r="D15" t="s">
        <v>51</v>
      </c>
      <c r="E15">
        <v>55.828000000000003</v>
      </c>
      <c r="F15">
        <v>61.433999999999997</v>
      </c>
      <c r="G15">
        <v>29.3</v>
      </c>
      <c r="H15">
        <v>56.713000000000001</v>
      </c>
      <c r="I15">
        <v>35.5</v>
      </c>
      <c r="J15">
        <v>79.5</v>
      </c>
      <c r="K15">
        <v>80.7</v>
      </c>
      <c r="L15">
        <v>7.79</v>
      </c>
      <c r="M15">
        <v>24.56</v>
      </c>
      <c r="N15">
        <v>0.02</v>
      </c>
      <c r="O15">
        <v>35.1</v>
      </c>
      <c r="P15">
        <v>23</v>
      </c>
      <c r="Q15">
        <v>7.25</v>
      </c>
      <c r="R15">
        <v>-35</v>
      </c>
      <c r="S15">
        <v>37.039200000000001</v>
      </c>
      <c r="T15">
        <v>-119.63420000000001</v>
      </c>
      <c r="U15">
        <v>155</v>
      </c>
      <c r="V15">
        <v>2.5</v>
      </c>
      <c r="W15">
        <v>0</v>
      </c>
      <c r="X15">
        <v>744</v>
      </c>
      <c r="Y15">
        <v>531.37</v>
      </c>
      <c r="Z15">
        <f t="shared" si="0"/>
        <v>474.65699999999998</v>
      </c>
    </row>
    <row r="16" spans="1:27" x14ac:dyDescent="0.3">
      <c r="A16" s="2">
        <v>44755</v>
      </c>
      <c r="B16" s="3">
        <v>0.52387731481481481</v>
      </c>
      <c r="C16">
        <v>0</v>
      </c>
      <c r="D16" t="s">
        <v>51</v>
      </c>
      <c r="E16">
        <v>68.195999999999998</v>
      </c>
      <c r="F16">
        <v>60.468000000000004</v>
      </c>
      <c r="G16">
        <v>29.8</v>
      </c>
      <c r="H16">
        <v>67.207999999999998</v>
      </c>
      <c r="I16">
        <v>36.700000000000003</v>
      </c>
      <c r="J16">
        <v>76.8</v>
      </c>
      <c r="K16">
        <v>78</v>
      </c>
      <c r="L16">
        <v>7.61</v>
      </c>
      <c r="M16">
        <v>29.106999999999999</v>
      </c>
      <c r="N16">
        <v>0.02</v>
      </c>
      <c r="O16">
        <v>36.200000000000003</v>
      </c>
      <c r="P16">
        <v>24</v>
      </c>
      <c r="Q16">
        <v>7.01</v>
      </c>
      <c r="R16">
        <v>-21.9</v>
      </c>
      <c r="S16">
        <v>37.039070000000002</v>
      </c>
      <c r="T16">
        <v>-119.634</v>
      </c>
      <c r="U16">
        <v>156.4</v>
      </c>
      <c r="V16">
        <v>2.4900000000000002</v>
      </c>
      <c r="W16">
        <v>0</v>
      </c>
      <c r="X16">
        <v>744.1</v>
      </c>
      <c r="Y16">
        <v>531.37</v>
      </c>
      <c r="Z16">
        <f t="shared" si="0"/>
        <v>464.16200000000003</v>
      </c>
    </row>
    <row r="17" spans="1:26" x14ac:dyDescent="0.3">
      <c r="A17" s="2">
        <v>44755</v>
      </c>
      <c r="B17" s="3">
        <v>0.52446759259259257</v>
      </c>
      <c r="C17">
        <v>0</v>
      </c>
      <c r="D17" t="s">
        <v>51</v>
      </c>
      <c r="E17">
        <v>76.474000000000004</v>
      </c>
      <c r="F17">
        <v>59.04</v>
      </c>
      <c r="G17">
        <v>31.1</v>
      </c>
      <c r="H17">
        <v>78.087999999999994</v>
      </c>
      <c r="I17">
        <v>39</v>
      </c>
      <c r="J17">
        <v>75.599999999999994</v>
      </c>
      <c r="K17">
        <v>76.7</v>
      </c>
      <c r="L17">
        <v>7.62</v>
      </c>
      <c r="M17">
        <v>33.823999999999998</v>
      </c>
      <c r="N17">
        <v>0.02</v>
      </c>
      <c r="O17">
        <v>38.4</v>
      </c>
      <c r="P17">
        <v>25</v>
      </c>
      <c r="Q17">
        <v>6.91</v>
      </c>
      <c r="R17">
        <v>-16.3</v>
      </c>
      <c r="S17">
        <v>37.039009999999998</v>
      </c>
      <c r="T17">
        <v>-119.6339</v>
      </c>
      <c r="U17">
        <v>158.19999999999999</v>
      </c>
      <c r="V17">
        <v>2.5099999999999998</v>
      </c>
      <c r="W17">
        <v>0</v>
      </c>
      <c r="X17">
        <v>744.1</v>
      </c>
      <c r="Y17">
        <v>531.37</v>
      </c>
      <c r="Z17">
        <f t="shared" si="0"/>
        <v>453.28200000000004</v>
      </c>
    </row>
    <row r="18" spans="1:26" x14ac:dyDescent="0.3">
      <c r="A18" s="2">
        <v>44755</v>
      </c>
      <c r="B18" s="3">
        <v>0.52510416666666659</v>
      </c>
      <c r="C18">
        <v>0</v>
      </c>
      <c r="D18" t="s">
        <v>51</v>
      </c>
      <c r="E18">
        <v>88.061000000000007</v>
      </c>
      <c r="F18">
        <v>57.820999999999998</v>
      </c>
      <c r="G18">
        <v>32.200000000000003</v>
      </c>
      <c r="H18">
        <v>87.274000000000001</v>
      </c>
      <c r="I18">
        <v>41</v>
      </c>
      <c r="J18">
        <v>73.900000000000006</v>
      </c>
      <c r="K18">
        <v>75</v>
      </c>
      <c r="L18">
        <v>7.56</v>
      </c>
      <c r="M18">
        <v>37.807000000000002</v>
      </c>
      <c r="N18">
        <v>0.02</v>
      </c>
      <c r="O18">
        <v>40.4</v>
      </c>
      <c r="P18">
        <v>26</v>
      </c>
      <c r="Q18">
        <v>6.82</v>
      </c>
      <c r="R18">
        <v>-11.7</v>
      </c>
      <c r="S18">
        <v>37.038960000000003</v>
      </c>
      <c r="T18">
        <v>-119.63379999999999</v>
      </c>
      <c r="U18">
        <v>157.5</v>
      </c>
      <c r="V18">
        <v>2.52</v>
      </c>
      <c r="W18">
        <v>0</v>
      </c>
      <c r="X18">
        <v>744</v>
      </c>
      <c r="Y18">
        <v>531.37</v>
      </c>
      <c r="Z18">
        <f t="shared" si="0"/>
        <v>444.096</v>
      </c>
    </row>
    <row r="19" spans="1:26" x14ac:dyDescent="0.3">
      <c r="A19" s="2">
        <v>44755</v>
      </c>
      <c r="B19" s="3">
        <v>0.52592592592592591</v>
      </c>
      <c r="C19">
        <v>0</v>
      </c>
      <c r="D19" t="s">
        <v>51</v>
      </c>
      <c r="E19">
        <v>97.277000000000001</v>
      </c>
      <c r="F19">
        <v>56.685000000000002</v>
      </c>
      <c r="G19">
        <v>33.200000000000003</v>
      </c>
      <c r="H19">
        <v>97.24</v>
      </c>
      <c r="I19">
        <v>43</v>
      </c>
      <c r="J19">
        <v>71.400000000000006</v>
      </c>
      <c r="K19">
        <v>72.400000000000006</v>
      </c>
      <c r="L19">
        <v>7.4</v>
      </c>
      <c r="M19">
        <v>42.128</v>
      </c>
      <c r="N19">
        <v>0.02</v>
      </c>
      <c r="O19">
        <v>42.4</v>
      </c>
      <c r="P19">
        <v>28</v>
      </c>
      <c r="Q19">
        <v>6.74</v>
      </c>
      <c r="R19">
        <v>-7.1</v>
      </c>
      <c r="S19">
        <v>37.038829999999997</v>
      </c>
      <c r="T19">
        <v>-119.6337</v>
      </c>
      <c r="U19">
        <v>157.69999999999999</v>
      </c>
      <c r="V19">
        <v>2.5299999999999998</v>
      </c>
      <c r="W19">
        <v>0</v>
      </c>
      <c r="X19">
        <v>744</v>
      </c>
      <c r="Y19">
        <v>531.37</v>
      </c>
      <c r="Z19">
        <f t="shared" si="0"/>
        <v>434.13</v>
      </c>
    </row>
    <row r="20" spans="1:26" x14ac:dyDescent="0.3">
      <c r="A20" s="2">
        <v>44755</v>
      </c>
      <c r="B20" s="3">
        <v>0.52626157407407403</v>
      </c>
      <c r="C20">
        <v>0</v>
      </c>
      <c r="D20" t="s">
        <v>51</v>
      </c>
      <c r="E20">
        <v>106.57899999999999</v>
      </c>
      <c r="F20">
        <v>55.521000000000001</v>
      </c>
      <c r="G20">
        <v>34.4</v>
      </c>
      <c r="H20">
        <v>105.93</v>
      </c>
      <c r="I20">
        <v>45.3</v>
      </c>
      <c r="J20">
        <v>67.099999999999994</v>
      </c>
      <c r="K20">
        <v>68.099999999999994</v>
      </c>
      <c r="L20">
        <v>7.06</v>
      </c>
      <c r="M20">
        <v>45.896999999999998</v>
      </c>
      <c r="N20">
        <v>0.02</v>
      </c>
      <c r="O20">
        <v>44.5</v>
      </c>
      <c r="P20">
        <v>29</v>
      </c>
      <c r="Q20">
        <v>6.66</v>
      </c>
      <c r="R20">
        <v>-2.8</v>
      </c>
      <c r="S20">
        <v>37.038789999999999</v>
      </c>
      <c r="T20">
        <v>-119.6336</v>
      </c>
      <c r="U20">
        <v>157.5</v>
      </c>
      <c r="V20">
        <v>2.52</v>
      </c>
      <c r="W20">
        <v>0</v>
      </c>
      <c r="X20">
        <v>744</v>
      </c>
      <c r="Y20">
        <v>531.37</v>
      </c>
      <c r="Z20">
        <f t="shared" si="0"/>
        <v>425.44</v>
      </c>
    </row>
    <row r="21" spans="1:26" x14ac:dyDescent="0.3">
      <c r="A21" s="2">
        <v>44755</v>
      </c>
      <c r="B21" s="3">
        <v>0.52700231481481474</v>
      </c>
      <c r="C21">
        <v>0</v>
      </c>
      <c r="D21" t="s">
        <v>51</v>
      </c>
      <c r="E21">
        <v>117.371</v>
      </c>
      <c r="F21">
        <v>54.664000000000001</v>
      </c>
      <c r="G21">
        <v>35.299999999999997</v>
      </c>
      <c r="H21">
        <v>118.45099999999999</v>
      </c>
      <c r="I21">
        <v>47.1</v>
      </c>
      <c r="J21">
        <v>62.5</v>
      </c>
      <c r="K21">
        <v>63.4</v>
      </c>
      <c r="L21">
        <v>6.64</v>
      </c>
      <c r="M21">
        <v>51.326000000000001</v>
      </c>
      <c r="N21">
        <v>0.02</v>
      </c>
      <c r="O21">
        <v>46.3</v>
      </c>
      <c r="P21">
        <v>30</v>
      </c>
      <c r="Q21">
        <v>6.57</v>
      </c>
      <c r="R21">
        <v>2</v>
      </c>
      <c r="S21">
        <v>37.038690000000003</v>
      </c>
      <c r="T21">
        <v>-119.6336</v>
      </c>
      <c r="U21">
        <v>156.9</v>
      </c>
      <c r="V21">
        <v>2.52</v>
      </c>
      <c r="W21">
        <v>0</v>
      </c>
      <c r="X21">
        <v>744.1</v>
      </c>
      <c r="Y21">
        <v>531.37</v>
      </c>
      <c r="Z21">
        <f t="shared" si="0"/>
        <v>412.91899999999998</v>
      </c>
    </row>
    <row r="22" spans="1:26" x14ac:dyDescent="0.3">
      <c r="A22" s="2">
        <v>44755</v>
      </c>
      <c r="B22" s="3">
        <v>0.5275347222222222</v>
      </c>
      <c r="C22">
        <v>0</v>
      </c>
      <c r="D22" t="s">
        <v>51</v>
      </c>
      <c r="E22">
        <v>126</v>
      </c>
      <c r="F22">
        <v>54.213000000000001</v>
      </c>
      <c r="G22">
        <v>36</v>
      </c>
      <c r="H22">
        <v>126.673</v>
      </c>
      <c r="I22">
        <v>48.3</v>
      </c>
      <c r="J22">
        <v>58.9</v>
      </c>
      <c r="K22">
        <v>59.8</v>
      </c>
      <c r="L22">
        <v>6.3</v>
      </c>
      <c r="M22">
        <v>54.89</v>
      </c>
      <c r="N22">
        <v>0.02</v>
      </c>
      <c r="O22">
        <v>47.5</v>
      </c>
      <c r="P22">
        <v>31</v>
      </c>
      <c r="Q22">
        <v>6.54</v>
      </c>
      <c r="R22">
        <v>3.5</v>
      </c>
      <c r="S22">
        <v>37.038649999999997</v>
      </c>
      <c r="T22">
        <v>-119.6335</v>
      </c>
      <c r="U22">
        <v>157.9</v>
      </c>
      <c r="V22">
        <v>2.5299999999999998</v>
      </c>
      <c r="W22">
        <v>0</v>
      </c>
      <c r="X22">
        <v>744</v>
      </c>
      <c r="Y22">
        <v>531.37</v>
      </c>
      <c r="Z22">
        <f t="shared" si="0"/>
        <v>404.697</v>
      </c>
    </row>
    <row r="23" spans="1:26" x14ac:dyDescent="0.3">
      <c r="A23" s="2">
        <v>44755</v>
      </c>
      <c r="B23" s="3">
        <v>0.52790509259259266</v>
      </c>
      <c r="C23">
        <v>0</v>
      </c>
      <c r="D23" t="s">
        <v>51</v>
      </c>
      <c r="E23">
        <v>137.17500000000001</v>
      </c>
      <c r="F23">
        <v>53.692</v>
      </c>
      <c r="G23">
        <v>37</v>
      </c>
      <c r="H23">
        <v>136.66</v>
      </c>
      <c r="I23">
        <v>50</v>
      </c>
      <c r="J23">
        <v>54.6</v>
      </c>
      <c r="K23">
        <v>55.4</v>
      </c>
      <c r="L23">
        <v>5.88</v>
      </c>
      <c r="M23">
        <v>59.22</v>
      </c>
      <c r="N23">
        <v>0.02</v>
      </c>
      <c r="O23">
        <v>49.1</v>
      </c>
      <c r="P23">
        <v>32</v>
      </c>
      <c r="Q23">
        <v>6.49</v>
      </c>
      <c r="R23">
        <v>6.3</v>
      </c>
      <c r="S23">
        <v>37.038609999999998</v>
      </c>
      <c r="T23">
        <v>-119.63339999999999</v>
      </c>
      <c r="U23">
        <v>159.5</v>
      </c>
      <c r="V23">
        <v>2.52</v>
      </c>
      <c r="W23">
        <v>0</v>
      </c>
      <c r="X23">
        <v>744</v>
      </c>
      <c r="Y23">
        <v>531.37</v>
      </c>
      <c r="Z23">
        <f t="shared" si="0"/>
        <v>394.71000000000004</v>
      </c>
    </row>
    <row r="24" spans="1:26" x14ac:dyDescent="0.3">
      <c r="A24" s="2">
        <v>44755</v>
      </c>
      <c r="B24" s="3">
        <v>0.5284375</v>
      </c>
      <c r="C24">
        <v>0</v>
      </c>
      <c r="D24" t="s">
        <v>51</v>
      </c>
      <c r="E24">
        <v>147.32</v>
      </c>
      <c r="F24">
        <v>53.034999999999997</v>
      </c>
      <c r="G24">
        <v>38.1</v>
      </c>
      <c r="H24">
        <v>146.88499999999999</v>
      </c>
      <c r="I24">
        <v>51.9</v>
      </c>
      <c r="J24">
        <v>48.8</v>
      </c>
      <c r="K24">
        <v>49.6</v>
      </c>
      <c r="L24">
        <v>5.3</v>
      </c>
      <c r="M24">
        <v>63.655000000000001</v>
      </c>
      <c r="N24">
        <v>0.02</v>
      </c>
      <c r="O24">
        <v>51.1</v>
      </c>
      <c r="P24">
        <v>33</v>
      </c>
      <c r="Q24">
        <v>6.44</v>
      </c>
      <c r="R24">
        <v>8.8000000000000007</v>
      </c>
      <c r="S24">
        <v>37.03857</v>
      </c>
      <c r="T24">
        <v>-119.63339999999999</v>
      </c>
      <c r="U24">
        <v>160.19999999999999</v>
      </c>
      <c r="V24">
        <v>2.4900000000000002</v>
      </c>
      <c r="W24">
        <v>0</v>
      </c>
      <c r="X24">
        <v>744</v>
      </c>
      <c r="Y24">
        <v>531.37</v>
      </c>
      <c r="Z24">
        <f t="shared" si="0"/>
        <v>384.48500000000001</v>
      </c>
    </row>
    <row r="25" spans="1:26" x14ac:dyDescent="0.3">
      <c r="A25" s="2">
        <v>44755</v>
      </c>
      <c r="B25" s="3">
        <v>0.52874999999999994</v>
      </c>
      <c r="C25">
        <v>0</v>
      </c>
      <c r="D25" t="s">
        <v>51</v>
      </c>
      <c r="E25">
        <v>157.172</v>
      </c>
      <c r="F25">
        <v>52.125</v>
      </c>
      <c r="G25">
        <v>39.9</v>
      </c>
      <c r="H25">
        <v>156.387</v>
      </c>
      <c r="I25">
        <v>55.2</v>
      </c>
      <c r="J25">
        <v>41.7</v>
      </c>
      <c r="K25">
        <v>42.3</v>
      </c>
      <c r="L25">
        <v>4.57</v>
      </c>
      <c r="M25">
        <v>67.777000000000001</v>
      </c>
      <c r="N25">
        <v>0.02</v>
      </c>
      <c r="O25">
        <v>54.2</v>
      </c>
      <c r="P25">
        <v>35</v>
      </c>
      <c r="Q25">
        <v>6.42</v>
      </c>
      <c r="R25">
        <v>9.9</v>
      </c>
      <c r="S25">
        <v>37.03857</v>
      </c>
      <c r="T25">
        <v>-119.63330000000001</v>
      </c>
      <c r="U25">
        <v>159.6</v>
      </c>
      <c r="V25">
        <v>2.5</v>
      </c>
      <c r="W25">
        <v>0</v>
      </c>
      <c r="X25">
        <v>744</v>
      </c>
      <c r="Y25">
        <v>531.37</v>
      </c>
      <c r="Z25">
        <f t="shared" si="0"/>
        <v>374.983</v>
      </c>
    </row>
    <row r="26" spans="1:26" x14ac:dyDescent="0.3">
      <c r="A26" s="2">
        <v>44755</v>
      </c>
      <c r="B26" s="3">
        <v>0.5291203703703703</v>
      </c>
      <c r="C26">
        <v>0</v>
      </c>
      <c r="D26" t="s">
        <v>51</v>
      </c>
      <c r="E26">
        <v>162</v>
      </c>
      <c r="F26">
        <v>51.981999999999999</v>
      </c>
      <c r="G26">
        <v>45.4</v>
      </c>
      <c r="H26">
        <v>162.00899999999999</v>
      </c>
      <c r="I26">
        <v>62.9</v>
      </c>
      <c r="J26">
        <v>33</v>
      </c>
      <c r="K26">
        <v>33.5</v>
      </c>
      <c r="L26">
        <v>3.63</v>
      </c>
      <c r="M26">
        <v>70.213999999999999</v>
      </c>
      <c r="N26">
        <v>0.03</v>
      </c>
      <c r="O26">
        <v>61.8</v>
      </c>
      <c r="P26">
        <v>40</v>
      </c>
      <c r="Q26">
        <v>6.49</v>
      </c>
      <c r="R26">
        <v>6.3</v>
      </c>
      <c r="S26">
        <v>37.038519999999998</v>
      </c>
      <c r="T26">
        <v>-119.63330000000001</v>
      </c>
      <c r="U26">
        <v>160.4</v>
      </c>
      <c r="V26">
        <v>2.52</v>
      </c>
      <c r="W26">
        <v>0</v>
      </c>
      <c r="X26">
        <v>744</v>
      </c>
      <c r="Y26">
        <v>531.37</v>
      </c>
      <c r="Z26">
        <f t="shared" si="0"/>
        <v>369.36099999999999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BC71-86BB-45EC-B449-5C2C7C0D0452}">
  <dimension ref="A1:AJ22"/>
  <sheetViews>
    <sheetView topLeftCell="U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53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0.45231481481481484</v>
      </c>
      <c r="C2">
        <v>0</v>
      </c>
      <c r="D2" t="s">
        <v>51</v>
      </c>
      <c r="E2">
        <v>59.8</v>
      </c>
      <c r="F2">
        <v>0.35099999999999998</v>
      </c>
      <c r="G2">
        <v>55.8</v>
      </c>
      <c r="H2">
        <v>108.4</v>
      </c>
      <c r="I2">
        <v>109.5</v>
      </c>
      <c r="J2">
        <v>8.43</v>
      </c>
      <c r="K2">
        <v>0.152</v>
      </c>
      <c r="L2">
        <v>0.02</v>
      </c>
      <c r="M2">
        <v>56.2</v>
      </c>
      <c r="N2">
        <v>37</v>
      </c>
      <c r="O2">
        <v>8.18</v>
      </c>
      <c r="P2">
        <v>-91.2</v>
      </c>
      <c r="Q2">
        <v>83.028000000000006</v>
      </c>
      <c r="R2">
        <v>1.1319999999999999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748.3</v>
      </c>
      <c r="Y2">
        <v>515.4</v>
      </c>
      <c r="Z2">
        <f>Y2-F2</f>
        <v>515.04899999999998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0.45275462962962965</v>
      </c>
      <c r="C3">
        <v>0</v>
      </c>
      <c r="D3" t="s">
        <v>51</v>
      </c>
      <c r="E3">
        <v>59.8</v>
      </c>
      <c r="F3">
        <v>2.1589999999999998</v>
      </c>
      <c r="G3">
        <v>55.8</v>
      </c>
      <c r="H3">
        <v>108.5</v>
      </c>
      <c r="I3">
        <v>109.7</v>
      </c>
      <c r="J3">
        <v>8.44</v>
      </c>
      <c r="K3">
        <v>0.93200000000000005</v>
      </c>
      <c r="L3">
        <v>0.02</v>
      </c>
      <c r="M3">
        <v>56.2</v>
      </c>
      <c r="N3">
        <v>37</v>
      </c>
      <c r="O3">
        <v>8.19</v>
      </c>
      <c r="P3">
        <v>-91.8</v>
      </c>
      <c r="Q3">
        <v>83.049000000000007</v>
      </c>
      <c r="R3">
        <v>3.105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748.3</v>
      </c>
      <c r="Y3">
        <v>515.4</v>
      </c>
      <c r="Z3">
        <f t="shared" ref="Z3:Z22" si="0">Y3-F3</f>
        <v>513.24099999999999</v>
      </c>
    </row>
    <row r="4" spans="1:36" x14ac:dyDescent="0.3">
      <c r="A4" s="2">
        <v>44783</v>
      </c>
      <c r="B4" s="3">
        <v>0.45288194444444446</v>
      </c>
      <c r="C4">
        <v>0</v>
      </c>
      <c r="D4" t="s">
        <v>51</v>
      </c>
      <c r="E4">
        <v>59.8</v>
      </c>
      <c r="F4">
        <v>6.133</v>
      </c>
      <c r="G4">
        <v>55.8</v>
      </c>
      <c r="H4">
        <v>108.5</v>
      </c>
      <c r="I4">
        <v>109.7</v>
      </c>
      <c r="J4">
        <v>8.44</v>
      </c>
      <c r="K4">
        <v>2.6480000000000001</v>
      </c>
      <c r="L4">
        <v>0.02</v>
      </c>
      <c r="M4">
        <v>56.2</v>
      </c>
      <c r="N4">
        <v>37</v>
      </c>
      <c r="O4">
        <v>8.19</v>
      </c>
      <c r="P4">
        <v>-92</v>
      </c>
      <c r="Q4">
        <v>83.028999999999996</v>
      </c>
      <c r="R4">
        <v>6.2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748.4</v>
      </c>
      <c r="Y4">
        <v>515.4</v>
      </c>
      <c r="Z4">
        <f t="shared" si="0"/>
        <v>509.267</v>
      </c>
    </row>
    <row r="5" spans="1:36" x14ac:dyDescent="0.3">
      <c r="A5" s="2">
        <v>44783</v>
      </c>
      <c r="B5" s="3">
        <v>0.4534259259259259</v>
      </c>
      <c r="C5">
        <v>0</v>
      </c>
      <c r="D5" t="s">
        <v>51</v>
      </c>
      <c r="E5">
        <v>59.8</v>
      </c>
      <c r="F5">
        <v>8.5660000000000007</v>
      </c>
      <c r="G5">
        <v>55.9</v>
      </c>
      <c r="H5">
        <v>108.5</v>
      </c>
      <c r="I5">
        <v>109.7</v>
      </c>
      <c r="J5">
        <v>8.4499999999999993</v>
      </c>
      <c r="K5">
        <v>3.6989999999999998</v>
      </c>
      <c r="L5">
        <v>0.02</v>
      </c>
      <c r="M5">
        <v>56.2</v>
      </c>
      <c r="N5">
        <v>37</v>
      </c>
      <c r="O5">
        <v>8.2200000000000006</v>
      </c>
      <c r="P5">
        <v>-93.4</v>
      </c>
      <c r="Q5">
        <v>82.917000000000002</v>
      </c>
      <c r="R5">
        <v>9.08</v>
      </c>
      <c r="S5">
        <v>89.999989999999997</v>
      </c>
      <c r="T5">
        <v>180</v>
      </c>
      <c r="U5">
        <v>99.9</v>
      </c>
      <c r="V5">
        <v>2.92</v>
      </c>
      <c r="W5">
        <v>0</v>
      </c>
      <c r="X5">
        <v>748.3</v>
      </c>
      <c r="Y5">
        <v>515.4</v>
      </c>
      <c r="Z5">
        <f t="shared" si="0"/>
        <v>506.834</v>
      </c>
    </row>
    <row r="6" spans="1:36" x14ac:dyDescent="0.3">
      <c r="A6" s="2">
        <v>44783</v>
      </c>
      <c r="B6" s="3">
        <v>0.45368055555555559</v>
      </c>
      <c r="C6">
        <v>0</v>
      </c>
      <c r="D6" t="s">
        <v>51</v>
      </c>
      <c r="E6">
        <v>59.7</v>
      </c>
      <c r="F6">
        <v>11.972</v>
      </c>
      <c r="G6">
        <v>55.9</v>
      </c>
      <c r="H6">
        <v>108.3</v>
      </c>
      <c r="I6">
        <v>109.5</v>
      </c>
      <c r="J6">
        <v>8.44</v>
      </c>
      <c r="K6">
        <v>5.17</v>
      </c>
      <c r="L6">
        <v>0.02</v>
      </c>
      <c r="M6">
        <v>56.3</v>
      </c>
      <c r="N6">
        <v>37</v>
      </c>
      <c r="O6">
        <v>8.1999999999999993</v>
      </c>
      <c r="P6">
        <v>-92.5</v>
      </c>
      <c r="Q6">
        <v>82.823999999999998</v>
      </c>
      <c r="R6">
        <v>12.103999999999999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748.3</v>
      </c>
      <c r="Y6">
        <v>515.4</v>
      </c>
      <c r="Z6">
        <f t="shared" si="0"/>
        <v>503.428</v>
      </c>
    </row>
    <row r="7" spans="1:36" x14ac:dyDescent="0.3">
      <c r="A7" s="2">
        <v>44783</v>
      </c>
      <c r="B7" s="3">
        <v>0.45385416666666667</v>
      </c>
      <c r="C7">
        <v>0</v>
      </c>
      <c r="D7" t="s">
        <v>51</v>
      </c>
      <c r="E7">
        <v>59.7</v>
      </c>
      <c r="F7">
        <v>15.891</v>
      </c>
      <c r="G7">
        <v>55.9</v>
      </c>
      <c r="H7">
        <v>108</v>
      </c>
      <c r="I7">
        <v>109.1</v>
      </c>
      <c r="J7">
        <v>8.42</v>
      </c>
      <c r="K7">
        <v>6.8630000000000004</v>
      </c>
      <c r="L7">
        <v>0.02</v>
      </c>
      <c r="M7">
        <v>56.3</v>
      </c>
      <c r="N7">
        <v>37</v>
      </c>
      <c r="O7">
        <v>8.1999999999999993</v>
      </c>
      <c r="P7">
        <v>-92.1</v>
      </c>
      <c r="Q7">
        <v>82.727000000000004</v>
      </c>
      <c r="R7">
        <v>16.013999999999999</v>
      </c>
      <c r="S7">
        <v>89.999989999999997</v>
      </c>
      <c r="T7">
        <v>180</v>
      </c>
      <c r="U7">
        <v>99.9</v>
      </c>
      <c r="V7">
        <v>2.91</v>
      </c>
      <c r="W7">
        <v>0</v>
      </c>
      <c r="X7">
        <v>748.3</v>
      </c>
      <c r="Y7">
        <v>515.4</v>
      </c>
      <c r="Z7">
        <f t="shared" si="0"/>
        <v>499.50899999999996</v>
      </c>
    </row>
    <row r="8" spans="1:36" x14ac:dyDescent="0.3">
      <c r="A8" s="2">
        <v>44783</v>
      </c>
      <c r="B8" s="3">
        <v>0.45405092592592594</v>
      </c>
      <c r="C8">
        <v>0</v>
      </c>
      <c r="D8" t="s">
        <v>51</v>
      </c>
      <c r="E8">
        <v>59.2</v>
      </c>
      <c r="F8">
        <v>19.170999999999999</v>
      </c>
      <c r="G8">
        <v>55.6</v>
      </c>
      <c r="H8">
        <v>107.2</v>
      </c>
      <c r="I8">
        <v>108.4</v>
      </c>
      <c r="J8">
        <v>8.3800000000000008</v>
      </c>
      <c r="K8">
        <v>8.2799999999999994</v>
      </c>
      <c r="L8">
        <v>0.02</v>
      </c>
      <c r="M8">
        <v>56</v>
      </c>
      <c r="N8">
        <v>36</v>
      </c>
      <c r="O8">
        <v>8.18</v>
      </c>
      <c r="P8">
        <v>-91.3</v>
      </c>
      <c r="Q8">
        <v>82.531999999999996</v>
      </c>
      <c r="R8">
        <v>19.103999999999999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748.3</v>
      </c>
      <c r="Y8">
        <v>515.4</v>
      </c>
      <c r="Z8">
        <f t="shared" si="0"/>
        <v>496.22899999999998</v>
      </c>
    </row>
    <row r="9" spans="1:36" x14ac:dyDescent="0.3">
      <c r="A9" s="2">
        <v>44783</v>
      </c>
      <c r="B9" s="3">
        <v>0.45418981481481485</v>
      </c>
      <c r="C9">
        <v>0</v>
      </c>
      <c r="D9" t="s">
        <v>51</v>
      </c>
      <c r="E9">
        <v>54.5</v>
      </c>
      <c r="F9">
        <v>22.032</v>
      </c>
      <c r="G9">
        <v>52.9</v>
      </c>
      <c r="H9">
        <v>105</v>
      </c>
      <c r="I9">
        <v>106.2</v>
      </c>
      <c r="J9">
        <v>8.4600000000000009</v>
      </c>
      <c r="K9">
        <v>9.52</v>
      </c>
      <c r="L9">
        <v>0.02</v>
      </c>
      <c r="M9">
        <v>53.1</v>
      </c>
      <c r="N9">
        <v>35</v>
      </c>
      <c r="O9">
        <v>8.0500000000000007</v>
      </c>
      <c r="P9">
        <v>-83.5</v>
      </c>
      <c r="Q9">
        <v>79.528999999999996</v>
      </c>
      <c r="R9">
        <v>22.029</v>
      </c>
      <c r="S9">
        <v>89.999989999999997</v>
      </c>
      <c r="T9">
        <v>180</v>
      </c>
      <c r="U9">
        <v>99.9</v>
      </c>
      <c r="V9">
        <v>2.92</v>
      </c>
      <c r="W9">
        <v>0</v>
      </c>
      <c r="X9">
        <v>748.3</v>
      </c>
      <c r="Y9">
        <v>515.4</v>
      </c>
      <c r="Z9">
        <f t="shared" si="0"/>
        <v>493.36799999999999</v>
      </c>
    </row>
    <row r="10" spans="1:36" x14ac:dyDescent="0.3">
      <c r="A10" s="2">
        <v>44783</v>
      </c>
      <c r="B10" s="3">
        <v>0.45451388888888888</v>
      </c>
      <c r="C10">
        <v>0</v>
      </c>
      <c r="D10" t="s">
        <v>51</v>
      </c>
      <c r="E10">
        <v>46.8</v>
      </c>
      <c r="F10">
        <v>24.294</v>
      </c>
      <c r="G10">
        <v>46.6</v>
      </c>
      <c r="H10">
        <v>102.2</v>
      </c>
      <c r="I10">
        <v>103.3</v>
      </c>
      <c r="J10">
        <v>8.4</v>
      </c>
      <c r="K10">
        <v>10.5</v>
      </c>
      <c r="L10">
        <v>0.02</v>
      </c>
      <c r="M10">
        <v>46.6</v>
      </c>
      <c r="N10">
        <v>30</v>
      </c>
      <c r="O10">
        <v>7.91</v>
      </c>
      <c r="P10">
        <v>-75.3</v>
      </c>
      <c r="Q10">
        <v>77.468000000000004</v>
      </c>
      <c r="R10">
        <v>24.116</v>
      </c>
      <c r="S10">
        <v>89.999989999999997</v>
      </c>
      <c r="T10">
        <v>180</v>
      </c>
      <c r="U10">
        <v>99.9</v>
      </c>
      <c r="V10">
        <v>2.91</v>
      </c>
      <c r="W10">
        <v>0</v>
      </c>
      <c r="X10">
        <v>748.3</v>
      </c>
      <c r="Y10">
        <v>515.4</v>
      </c>
      <c r="Z10">
        <f t="shared" si="0"/>
        <v>491.10599999999999</v>
      </c>
    </row>
    <row r="11" spans="1:36" x14ac:dyDescent="0.3">
      <c r="A11" s="2">
        <v>44783</v>
      </c>
      <c r="B11" s="3">
        <v>0.45472222222222225</v>
      </c>
      <c r="C11">
        <v>0</v>
      </c>
      <c r="D11" t="s">
        <v>51</v>
      </c>
      <c r="E11">
        <v>34.5</v>
      </c>
      <c r="F11">
        <v>34.779000000000003</v>
      </c>
      <c r="G11">
        <v>38.299999999999997</v>
      </c>
      <c r="H11">
        <v>90.9</v>
      </c>
      <c r="I11">
        <v>91.9</v>
      </c>
      <c r="J11">
        <v>8.23</v>
      </c>
      <c r="K11">
        <v>15.05</v>
      </c>
      <c r="L11">
        <v>0.02</v>
      </c>
      <c r="M11">
        <v>38</v>
      </c>
      <c r="N11">
        <v>25</v>
      </c>
      <c r="O11">
        <v>7.71</v>
      </c>
      <c r="P11">
        <v>-63.5</v>
      </c>
      <c r="Q11">
        <v>68.399000000000001</v>
      </c>
      <c r="R11">
        <v>34.020000000000003</v>
      </c>
      <c r="S11">
        <v>89.999989999999997</v>
      </c>
      <c r="T11">
        <v>180</v>
      </c>
      <c r="U11">
        <v>99.9</v>
      </c>
      <c r="V11">
        <v>2.92</v>
      </c>
      <c r="W11">
        <v>0</v>
      </c>
      <c r="X11">
        <v>748.4</v>
      </c>
      <c r="Y11">
        <v>515.4</v>
      </c>
      <c r="Z11">
        <f t="shared" si="0"/>
        <v>480.62099999999998</v>
      </c>
    </row>
    <row r="12" spans="1:36" x14ac:dyDescent="0.3">
      <c r="A12" s="2">
        <v>44783</v>
      </c>
      <c r="B12" s="3">
        <v>0.45490740740740737</v>
      </c>
      <c r="C12">
        <v>0</v>
      </c>
      <c r="D12" t="s">
        <v>51</v>
      </c>
      <c r="E12">
        <v>31.6</v>
      </c>
      <c r="F12">
        <v>44.155000000000001</v>
      </c>
      <c r="G12">
        <v>35.6</v>
      </c>
      <c r="H12">
        <v>84.7</v>
      </c>
      <c r="I12">
        <v>85.6</v>
      </c>
      <c r="J12">
        <v>7.78</v>
      </c>
      <c r="K12">
        <v>19.11</v>
      </c>
      <c r="L12">
        <v>0.02</v>
      </c>
      <c r="M12">
        <v>35.299999999999997</v>
      </c>
      <c r="N12">
        <v>23</v>
      </c>
      <c r="O12">
        <v>7.65</v>
      </c>
      <c r="P12">
        <v>-60.5</v>
      </c>
      <c r="Q12">
        <v>67.066000000000003</v>
      </c>
      <c r="R12">
        <v>44.057000000000002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748.3</v>
      </c>
      <c r="Y12">
        <v>515.4</v>
      </c>
      <c r="Z12">
        <f t="shared" si="0"/>
        <v>471.245</v>
      </c>
    </row>
    <row r="13" spans="1:36" x14ac:dyDescent="0.3">
      <c r="A13" s="2">
        <v>44783</v>
      </c>
      <c r="B13" s="3">
        <v>0.45504629629629628</v>
      </c>
      <c r="C13">
        <v>0</v>
      </c>
      <c r="D13" t="s">
        <v>51</v>
      </c>
      <c r="E13">
        <v>30.3</v>
      </c>
      <c r="F13">
        <v>54.427</v>
      </c>
      <c r="G13">
        <v>35.799999999999997</v>
      </c>
      <c r="H13">
        <v>76.900000000000006</v>
      </c>
      <c r="I13">
        <v>77.8</v>
      </c>
      <c r="J13">
        <v>7.36</v>
      </c>
      <c r="K13">
        <v>23.565000000000001</v>
      </c>
      <c r="L13">
        <v>0.02</v>
      </c>
      <c r="M13">
        <v>35.299999999999997</v>
      </c>
      <c r="N13">
        <v>23</v>
      </c>
      <c r="O13">
        <v>7.51</v>
      </c>
      <c r="P13">
        <v>-52.7</v>
      </c>
      <c r="Q13">
        <v>63.500999999999998</v>
      </c>
      <c r="R13">
        <v>54.185000000000002</v>
      </c>
      <c r="S13">
        <v>89.999989999999997</v>
      </c>
      <c r="T13">
        <v>180</v>
      </c>
      <c r="U13">
        <v>99.9</v>
      </c>
      <c r="V13">
        <v>2.92</v>
      </c>
      <c r="W13">
        <v>0</v>
      </c>
      <c r="X13">
        <v>748.3</v>
      </c>
      <c r="Y13">
        <v>515.4</v>
      </c>
      <c r="Z13">
        <f t="shared" si="0"/>
        <v>460.97299999999996</v>
      </c>
    </row>
    <row r="14" spans="1:36" x14ac:dyDescent="0.3">
      <c r="A14" s="2">
        <v>44783</v>
      </c>
      <c r="B14" s="3">
        <v>0.45537037037037037</v>
      </c>
      <c r="C14">
        <v>0</v>
      </c>
      <c r="D14" t="s">
        <v>51</v>
      </c>
      <c r="E14">
        <v>31</v>
      </c>
      <c r="F14">
        <v>64.763999999999996</v>
      </c>
      <c r="G14">
        <v>38.299999999999997</v>
      </c>
      <c r="H14">
        <v>60.9</v>
      </c>
      <c r="I14">
        <v>61.6</v>
      </c>
      <c r="J14">
        <v>6.06</v>
      </c>
      <c r="K14">
        <v>28.05</v>
      </c>
      <c r="L14">
        <v>0.02</v>
      </c>
      <c r="M14">
        <v>37.700000000000003</v>
      </c>
      <c r="N14">
        <v>25</v>
      </c>
      <c r="O14">
        <v>7.29</v>
      </c>
      <c r="P14">
        <v>-40.5</v>
      </c>
      <c r="Q14">
        <v>60.095999999999997</v>
      </c>
      <c r="R14">
        <v>63.905000000000001</v>
      </c>
      <c r="S14">
        <v>89.999989999999997</v>
      </c>
      <c r="T14">
        <v>180</v>
      </c>
      <c r="U14">
        <v>99.9</v>
      </c>
      <c r="V14">
        <v>2.92</v>
      </c>
      <c r="W14">
        <v>0</v>
      </c>
      <c r="X14">
        <v>748.3</v>
      </c>
      <c r="Y14">
        <v>515.4</v>
      </c>
      <c r="Z14">
        <f t="shared" si="0"/>
        <v>450.63599999999997</v>
      </c>
    </row>
    <row r="15" spans="1:36" x14ac:dyDescent="0.3">
      <c r="A15" s="2">
        <v>44783</v>
      </c>
      <c r="B15" s="3">
        <v>0.45553240740740741</v>
      </c>
      <c r="C15">
        <v>0</v>
      </c>
      <c r="D15" t="s">
        <v>51</v>
      </c>
      <c r="E15">
        <v>32.200000000000003</v>
      </c>
      <c r="F15">
        <v>74.662000000000006</v>
      </c>
      <c r="G15">
        <v>40.6</v>
      </c>
      <c r="H15">
        <v>54.5</v>
      </c>
      <c r="I15">
        <v>55.1</v>
      </c>
      <c r="J15">
        <v>5.51</v>
      </c>
      <c r="K15">
        <v>32.341000000000001</v>
      </c>
      <c r="L15">
        <v>0.02</v>
      </c>
      <c r="M15">
        <v>40</v>
      </c>
      <c r="N15">
        <v>26</v>
      </c>
      <c r="O15">
        <v>7.23</v>
      </c>
      <c r="P15">
        <v>-37.299999999999997</v>
      </c>
      <c r="Q15">
        <v>58.686999999999998</v>
      </c>
      <c r="R15">
        <v>74.040000000000006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748.3</v>
      </c>
      <c r="Y15">
        <v>515.4</v>
      </c>
      <c r="Z15">
        <f t="shared" si="0"/>
        <v>440.73799999999994</v>
      </c>
    </row>
    <row r="16" spans="1:36" x14ac:dyDescent="0.3">
      <c r="A16" s="2">
        <v>44783</v>
      </c>
      <c r="B16" s="3">
        <v>0.45571759259259265</v>
      </c>
      <c r="C16">
        <v>0</v>
      </c>
      <c r="D16" t="s">
        <v>51</v>
      </c>
      <c r="E16">
        <v>33.6</v>
      </c>
      <c r="F16">
        <v>83.251000000000005</v>
      </c>
      <c r="G16">
        <v>43.3</v>
      </c>
      <c r="H16">
        <v>51</v>
      </c>
      <c r="I16">
        <v>51.5</v>
      </c>
      <c r="J16">
        <v>5.25</v>
      </c>
      <c r="K16">
        <v>36.066000000000003</v>
      </c>
      <c r="L16">
        <v>0.02</v>
      </c>
      <c r="M16">
        <v>42.6</v>
      </c>
      <c r="N16">
        <v>28</v>
      </c>
      <c r="O16">
        <v>7.14</v>
      </c>
      <c r="P16">
        <v>-32.299999999999997</v>
      </c>
      <c r="Q16">
        <v>57.189</v>
      </c>
      <c r="R16">
        <v>83.870999999999995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748.2</v>
      </c>
      <c r="Y16">
        <v>515.4</v>
      </c>
      <c r="Z16">
        <f t="shared" si="0"/>
        <v>432.149</v>
      </c>
    </row>
    <row r="17" spans="1:26" x14ac:dyDescent="0.3">
      <c r="A17" s="2">
        <v>44783</v>
      </c>
      <c r="B17" s="3">
        <v>0.45591435185185186</v>
      </c>
      <c r="C17">
        <v>0</v>
      </c>
      <c r="D17" t="s">
        <v>51</v>
      </c>
      <c r="E17">
        <v>34.6</v>
      </c>
      <c r="F17">
        <v>94.01</v>
      </c>
      <c r="G17">
        <v>45.2</v>
      </c>
      <c r="H17">
        <v>49.3</v>
      </c>
      <c r="I17">
        <v>49.9</v>
      </c>
      <c r="J17">
        <v>5.15</v>
      </c>
      <c r="K17">
        <v>40.731000000000002</v>
      </c>
      <c r="L17">
        <v>0.02</v>
      </c>
      <c r="M17">
        <v>44.4</v>
      </c>
      <c r="N17">
        <v>29</v>
      </c>
      <c r="O17">
        <v>7.05</v>
      </c>
      <c r="P17">
        <v>-27.7</v>
      </c>
      <c r="Q17">
        <v>56.107999999999997</v>
      </c>
      <c r="R17">
        <v>93.676000000000002</v>
      </c>
      <c r="S17">
        <v>89.999989999999997</v>
      </c>
      <c r="T17">
        <v>180</v>
      </c>
      <c r="U17">
        <v>99.9</v>
      </c>
      <c r="V17">
        <v>2.91</v>
      </c>
      <c r="W17">
        <v>0</v>
      </c>
      <c r="X17">
        <v>748.3</v>
      </c>
      <c r="Y17">
        <v>515.4</v>
      </c>
      <c r="Z17">
        <f t="shared" si="0"/>
        <v>421.39</v>
      </c>
    </row>
    <row r="18" spans="1:26" x14ac:dyDescent="0.3">
      <c r="A18" s="2">
        <v>44783</v>
      </c>
      <c r="B18" s="3">
        <v>0.45628472222222222</v>
      </c>
      <c r="C18">
        <v>0</v>
      </c>
      <c r="D18" t="s">
        <v>51</v>
      </c>
      <c r="E18">
        <v>35.700000000000003</v>
      </c>
      <c r="F18">
        <v>104.22</v>
      </c>
      <c r="G18">
        <v>47.3</v>
      </c>
      <c r="H18">
        <v>47</v>
      </c>
      <c r="I18">
        <v>47.5</v>
      </c>
      <c r="J18">
        <v>4.97</v>
      </c>
      <c r="K18">
        <v>45.156999999999996</v>
      </c>
      <c r="L18">
        <v>0.02</v>
      </c>
      <c r="M18">
        <v>46.5</v>
      </c>
      <c r="N18">
        <v>30</v>
      </c>
      <c r="O18">
        <v>6.93</v>
      </c>
      <c r="P18">
        <v>-21.1</v>
      </c>
      <c r="Q18">
        <v>55.106999999999999</v>
      </c>
      <c r="R18">
        <v>103.967</v>
      </c>
      <c r="S18">
        <v>89.999989999999997</v>
      </c>
      <c r="T18">
        <v>180</v>
      </c>
      <c r="U18">
        <v>99.9</v>
      </c>
      <c r="V18">
        <v>2.91</v>
      </c>
      <c r="W18">
        <v>0</v>
      </c>
      <c r="X18">
        <v>748.2</v>
      </c>
      <c r="Y18">
        <v>515.4</v>
      </c>
      <c r="Z18">
        <f t="shared" si="0"/>
        <v>411.17999999999995</v>
      </c>
    </row>
    <row r="19" spans="1:26" x14ac:dyDescent="0.3">
      <c r="A19" s="2">
        <v>44783</v>
      </c>
      <c r="B19" s="3">
        <v>0.45641203703703703</v>
      </c>
      <c r="C19">
        <v>0</v>
      </c>
      <c r="D19" t="s">
        <v>51</v>
      </c>
      <c r="E19">
        <v>36.200000000000003</v>
      </c>
      <c r="F19">
        <v>114.43300000000001</v>
      </c>
      <c r="G19">
        <v>48</v>
      </c>
      <c r="H19">
        <v>45.8</v>
      </c>
      <c r="I19">
        <v>46.3</v>
      </c>
      <c r="J19">
        <v>4.8499999999999996</v>
      </c>
      <c r="K19">
        <v>49.584000000000003</v>
      </c>
      <c r="L19">
        <v>0.02</v>
      </c>
      <c r="M19">
        <v>47.2</v>
      </c>
      <c r="N19">
        <v>31</v>
      </c>
      <c r="O19">
        <v>6.9</v>
      </c>
      <c r="P19">
        <v>-19.7</v>
      </c>
      <c r="Q19">
        <v>54.89</v>
      </c>
      <c r="R19">
        <v>114.08499999999999</v>
      </c>
      <c r="S19">
        <v>89.999989999999997</v>
      </c>
      <c r="T19">
        <v>180</v>
      </c>
      <c r="U19">
        <v>99.9</v>
      </c>
      <c r="V19">
        <v>2.91</v>
      </c>
      <c r="W19">
        <v>0</v>
      </c>
      <c r="X19">
        <v>748.3</v>
      </c>
      <c r="Y19">
        <v>515.4</v>
      </c>
      <c r="Z19">
        <f t="shared" si="0"/>
        <v>400.96699999999998</v>
      </c>
    </row>
    <row r="20" spans="1:26" x14ac:dyDescent="0.3">
      <c r="A20" s="2">
        <v>44783</v>
      </c>
      <c r="B20" s="3">
        <v>0.45653935185185185</v>
      </c>
      <c r="C20">
        <v>0</v>
      </c>
      <c r="D20" t="s">
        <v>51</v>
      </c>
      <c r="E20">
        <v>37</v>
      </c>
      <c r="F20">
        <v>123.851</v>
      </c>
      <c r="G20">
        <v>49.4</v>
      </c>
      <c r="H20">
        <v>40.1</v>
      </c>
      <c r="I20">
        <v>40.5</v>
      </c>
      <c r="J20">
        <v>4.28</v>
      </c>
      <c r="K20">
        <v>53.667000000000002</v>
      </c>
      <c r="L20">
        <v>0.02</v>
      </c>
      <c r="M20">
        <v>48.6</v>
      </c>
      <c r="N20">
        <v>32</v>
      </c>
      <c r="O20">
        <v>6.87</v>
      </c>
      <c r="P20">
        <v>-17.899999999999999</v>
      </c>
      <c r="Q20">
        <v>54.402999999999999</v>
      </c>
      <c r="R20">
        <v>123.861</v>
      </c>
      <c r="S20">
        <v>89.999989999999997</v>
      </c>
      <c r="T20">
        <v>180</v>
      </c>
      <c r="U20">
        <v>99.9</v>
      </c>
      <c r="V20">
        <v>2.91</v>
      </c>
      <c r="W20">
        <v>0</v>
      </c>
      <c r="X20">
        <v>748.2</v>
      </c>
      <c r="Y20">
        <v>515.4</v>
      </c>
      <c r="Z20">
        <f t="shared" si="0"/>
        <v>391.54899999999998</v>
      </c>
    </row>
    <row r="21" spans="1:26" x14ac:dyDescent="0.3">
      <c r="A21" s="2">
        <v>44783</v>
      </c>
      <c r="B21" s="3">
        <v>0.45664351851851853</v>
      </c>
      <c r="C21">
        <v>0</v>
      </c>
      <c r="D21" t="s">
        <v>51</v>
      </c>
      <c r="E21">
        <v>37.5</v>
      </c>
      <c r="F21">
        <v>134.08500000000001</v>
      </c>
      <c r="G21">
        <v>50.5</v>
      </c>
      <c r="H21">
        <v>39</v>
      </c>
      <c r="I21">
        <v>39.4</v>
      </c>
      <c r="J21">
        <v>4.18</v>
      </c>
      <c r="K21">
        <v>58.103999999999999</v>
      </c>
      <c r="L21">
        <v>0.02</v>
      </c>
      <c r="M21">
        <v>49.7</v>
      </c>
      <c r="N21">
        <v>32</v>
      </c>
      <c r="O21">
        <v>6.84</v>
      </c>
      <c r="P21">
        <v>-16.3</v>
      </c>
      <c r="Q21">
        <v>53.991999999999997</v>
      </c>
      <c r="R21">
        <v>134.108</v>
      </c>
      <c r="S21">
        <v>89.999989999999997</v>
      </c>
      <c r="T21">
        <v>180</v>
      </c>
      <c r="U21">
        <v>99.9</v>
      </c>
      <c r="V21">
        <v>2.91</v>
      </c>
      <c r="W21">
        <v>0</v>
      </c>
      <c r="X21">
        <v>748.3</v>
      </c>
      <c r="Y21">
        <v>515.4</v>
      </c>
      <c r="Z21">
        <f t="shared" si="0"/>
        <v>381.31499999999994</v>
      </c>
    </row>
    <row r="22" spans="1:26" x14ac:dyDescent="0.3">
      <c r="A22" s="2">
        <v>44783</v>
      </c>
      <c r="B22" s="3">
        <v>0.45710648148148153</v>
      </c>
      <c r="C22">
        <v>0</v>
      </c>
      <c r="D22" t="s">
        <v>51</v>
      </c>
      <c r="E22">
        <v>42.8</v>
      </c>
      <c r="F22">
        <v>142.62899999999999</v>
      </c>
      <c r="G22">
        <v>58.3</v>
      </c>
      <c r="H22">
        <v>26.1</v>
      </c>
      <c r="I22">
        <v>26.3</v>
      </c>
      <c r="J22">
        <v>2.83</v>
      </c>
      <c r="K22">
        <v>61.81</v>
      </c>
      <c r="L22">
        <v>0.03</v>
      </c>
      <c r="M22">
        <v>57.3</v>
      </c>
      <c r="N22">
        <v>37</v>
      </c>
      <c r="O22">
        <v>6.61</v>
      </c>
      <c r="P22">
        <v>-4.4000000000000004</v>
      </c>
      <c r="Q22">
        <v>53.057000000000002</v>
      </c>
      <c r="R22">
        <v>142.017</v>
      </c>
      <c r="S22">
        <v>89.999989999999997</v>
      </c>
      <c r="T22">
        <v>180</v>
      </c>
      <c r="U22">
        <v>99.9</v>
      </c>
      <c r="V22">
        <v>2.91</v>
      </c>
      <c r="W22">
        <v>0</v>
      </c>
      <c r="X22">
        <v>748.3</v>
      </c>
      <c r="Y22">
        <v>515.4</v>
      </c>
      <c r="Z22">
        <f t="shared" si="0"/>
        <v>372.77099999999996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42DDB-B750-4472-BD00-358CCEADC0EA}">
  <dimension ref="A1:AJ25"/>
  <sheetViews>
    <sheetView topLeftCell="L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0.48527777777777775</v>
      </c>
      <c r="C2">
        <v>0</v>
      </c>
      <c r="D2" t="s">
        <v>51</v>
      </c>
      <c r="E2">
        <v>59.4</v>
      </c>
      <c r="F2">
        <v>0.92</v>
      </c>
      <c r="G2">
        <v>57.1</v>
      </c>
      <c r="H2">
        <v>113.8</v>
      </c>
      <c r="I2">
        <v>115.6</v>
      </c>
      <c r="J2">
        <v>9.08</v>
      </c>
      <c r="K2">
        <v>0.39700000000000002</v>
      </c>
      <c r="L2">
        <v>0.03</v>
      </c>
      <c r="M2">
        <v>57.3</v>
      </c>
      <c r="N2">
        <v>37</v>
      </c>
      <c r="O2">
        <v>8.83</v>
      </c>
      <c r="P2">
        <v>-113.1</v>
      </c>
      <c r="Q2">
        <v>80.462999999999994</v>
      </c>
      <c r="R2">
        <v>1.0089999999999999</v>
      </c>
      <c r="S2">
        <v>89.999989999999997</v>
      </c>
      <c r="T2">
        <v>180</v>
      </c>
      <c r="U2">
        <v>99.9</v>
      </c>
      <c r="V2">
        <v>2.68</v>
      </c>
      <c r="W2">
        <v>0</v>
      </c>
      <c r="X2">
        <v>745.3</v>
      </c>
      <c r="Y2">
        <v>519.45000000000005</v>
      </c>
      <c r="Z2">
        <f>Y2-R2</f>
        <v>518.44100000000003</v>
      </c>
    </row>
    <row r="3" spans="1:36" x14ac:dyDescent="0.3">
      <c r="A3" s="2">
        <v>44818</v>
      </c>
      <c r="B3" s="3">
        <v>0.48546296296296299</v>
      </c>
      <c r="C3">
        <v>0</v>
      </c>
      <c r="D3" t="s">
        <v>51</v>
      </c>
      <c r="E3">
        <v>59.4</v>
      </c>
      <c r="F3">
        <v>3.968</v>
      </c>
      <c r="G3">
        <v>57.1</v>
      </c>
      <c r="H3">
        <v>113.8</v>
      </c>
      <c r="I3">
        <v>115.7</v>
      </c>
      <c r="J3">
        <v>9.08</v>
      </c>
      <c r="K3">
        <v>1.714</v>
      </c>
      <c r="L3">
        <v>0.03</v>
      </c>
      <c r="M3">
        <v>57.3</v>
      </c>
      <c r="N3">
        <v>37</v>
      </c>
      <c r="O3">
        <v>8.83</v>
      </c>
      <c r="P3">
        <v>-113.1</v>
      </c>
      <c r="Q3">
        <v>80.448999999999998</v>
      </c>
      <c r="R3">
        <v>4.04</v>
      </c>
      <c r="S3">
        <v>89.999989999999997</v>
      </c>
      <c r="T3">
        <v>180</v>
      </c>
      <c r="U3">
        <v>99.9</v>
      </c>
      <c r="V3">
        <v>2.73</v>
      </c>
      <c r="W3">
        <v>0</v>
      </c>
      <c r="X3">
        <v>745.3</v>
      </c>
      <c r="Y3">
        <v>519.45000000000005</v>
      </c>
      <c r="Z3">
        <f t="shared" ref="Z3:Z25" si="0">Y3-R3</f>
        <v>515.41000000000008</v>
      </c>
    </row>
    <row r="4" spans="1:36" x14ac:dyDescent="0.3">
      <c r="A4" s="2">
        <v>44818</v>
      </c>
      <c r="B4" s="3">
        <v>0.48574074074074075</v>
      </c>
      <c r="C4">
        <v>0</v>
      </c>
      <c r="D4" t="s">
        <v>51</v>
      </c>
      <c r="E4">
        <v>59.4</v>
      </c>
      <c r="F4">
        <v>7.008</v>
      </c>
      <c r="G4">
        <v>57.1</v>
      </c>
      <c r="H4">
        <v>113.7</v>
      </c>
      <c r="I4">
        <v>115.6</v>
      </c>
      <c r="J4">
        <v>9.08</v>
      </c>
      <c r="K4">
        <v>3.028</v>
      </c>
      <c r="L4">
        <v>0.03</v>
      </c>
      <c r="M4">
        <v>57.3</v>
      </c>
      <c r="N4">
        <v>37</v>
      </c>
      <c r="O4">
        <v>8.84</v>
      </c>
      <c r="P4">
        <v>-113.3</v>
      </c>
      <c r="Q4">
        <v>80.366</v>
      </c>
      <c r="R4">
        <v>7.0179999999999998</v>
      </c>
      <c r="S4">
        <v>89.999989999999997</v>
      </c>
      <c r="T4">
        <v>180</v>
      </c>
      <c r="U4">
        <v>99.9</v>
      </c>
      <c r="V4">
        <v>2.65</v>
      </c>
      <c r="W4">
        <v>0</v>
      </c>
      <c r="X4">
        <v>745.3</v>
      </c>
      <c r="Y4">
        <v>519.45000000000005</v>
      </c>
      <c r="Z4">
        <f t="shared" si="0"/>
        <v>512.43200000000002</v>
      </c>
    </row>
    <row r="5" spans="1:36" x14ac:dyDescent="0.3">
      <c r="A5" s="2">
        <v>44818</v>
      </c>
      <c r="B5" s="3">
        <v>0.48597222222222225</v>
      </c>
      <c r="C5">
        <v>0</v>
      </c>
      <c r="D5" t="s">
        <v>51</v>
      </c>
      <c r="E5">
        <v>59.3</v>
      </c>
      <c r="F5">
        <v>8.9559999999999995</v>
      </c>
      <c r="G5">
        <v>57.2</v>
      </c>
      <c r="H5">
        <v>113.5</v>
      </c>
      <c r="I5">
        <v>115.3</v>
      </c>
      <c r="J5">
        <v>9.08</v>
      </c>
      <c r="K5">
        <v>3.8690000000000002</v>
      </c>
      <c r="L5">
        <v>0.03</v>
      </c>
      <c r="M5">
        <v>57.4</v>
      </c>
      <c r="N5">
        <v>37</v>
      </c>
      <c r="O5">
        <v>8.84</v>
      </c>
      <c r="P5">
        <v>-113.2</v>
      </c>
      <c r="Q5">
        <v>80.213999999999999</v>
      </c>
      <c r="R5">
        <v>10.013</v>
      </c>
      <c r="S5">
        <v>89.999989999999997</v>
      </c>
      <c r="T5">
        <v>180</v>
      </c>
      <c r="U5">
        <v>99.9</v>
      </c>
      <c r="V5">
        <v>2.67</v>
      </c>
      <c r="W5">
        <v>0</v>
      </c>
      <c r="X5">
        <v>745.3</v>
      </c>
      <c r="Y5">
        <v>519.45000000000005</v>
      </c>
      <c r="Z5">
        <f t="shared" si="0"/>
        <v>509.43700000000007</v>
      </c>
    </row>
    <row r="6" spans="1:36" x14ac:dyDescent="0.3">
      <c r="A6" s="2">
        <v>44818</v>
      </c>
      <c r="B6" s="3">
        <v>0.48625000000000002</v>
      </c>
      <c r="C6">
        <v>0</v>
      </c>
      <c r="D6" t="s">
        <v>51</v>
      </c>
      <c r="E6">
        <v>59.3</v>
      </c>
      <c r="F6">
        <v>12.925000000000001</v>
      </c>
      <c r="G6">
        <v>57.2</v>
      </c>
      <c r="H6">
        <v>113.3</v>
      </c>
      <c r="I6">
        <v>115.1</v>
      </c>
      <c r="J6">
        <v>9.06</v>
      </c>
      <c r="K6">
        <v>5.5839999999999996</v>
      </c>
      <c r="L6">
        <v>0.03</v>
      </c>
      <c r="M6">
        <v>57.4</v>
      </c>
      <c r="N6">
        <v>37</v>
      </c>
      <c r="O6">
        <v>8.83</v>
      </c>
      <c r="P6">
        <v>-112.9</v>
      </c>
      <c r="Q6">
        <v>80.153999999999996</v>
      </c>
      <c r="R6">
        <v>13.010999999999999</v>
      </c>
      <c r="S6">
        <v>89.999989999999997</v>
      </c>
      <c r="T6">
        <v>180</v>
      </c>
      <c r="U6">
        <v>99.9</v>
      </c>
      <c r="V6">
        <v>2.66</v>
      </c>
      <c r="W6">
        <v>0</v>
      </c>
      <c r="X6">
        <v>745.2</v>
      </c>
      <c r="Y6">
        <v>519.45000000000005</v>
      </c>
      <c r="Z6">
        <f t="shared" si="0"/>
        <v>506.43900000000002</v>
      </c>
    </row>
    <row r="7" spans="1:36" x14ac:dyDescent="0.3">
      <c r="A7" s="2">
        <v>44818</v>
      </c>
      <c r="B7" s="3">
        <v>0.4866435185185185</v>
      </c>
      <c r="C7">
        <v>0</v>
      </c>
      <c r="D7" t="s">
        <v>51</v>
      </c>
      <c r="E7">
        <v>58.9</v>
      </c>
      <c r="F7">
        <v>15.788</v>
      </c>
      <c r="G7">
        <v>56.9</v>
      </c>
      <c r="H7">
        <v>112.2</v>
      </c>
      <c r="I7">
        <v>114.1</v>
      </c>
      <c r="J7">
        <v>9</v>
      </c>
      <c r="K7">
        <v>6.8209999999999997</v>
      </c>
      <c r="L7">
        <v>0.03</v>
      </c>
      <c r="M7">
        <v>57.1</v>
      </c>
      <c r="N7">
        <v>37</v>
      </c>
      <c r="O7">
        <v>8.7899999999999991</v>
      </c>
      <c r="P7">
        <v>-110.5</v>
      </c>
      <c r="Q7">
        <v>80.012</v>
      </c>
      <c r="R7">
        <v>15.974</v>
      </c>
      <c r="S7">
        <v>89.999989999999997</v>
      </c>
      <c r="T7">
        <v>180</v>
      </c>
      <c r="U7">
        <v>99.9</v>
      </c>
      <c r="V7">
        <v>2.68</v>
      </c>
      <c r="W7">
        <v>0</v>
      </c>
      <c r="X7">
        <v>745.3</v>
      </c>
      <c r="Y7">
        <v>519.45000000000005</v>
      </c>
      <c r="Z7">
        <f t="shared" si="0"/>
        <v>503.47600000000006</v>
      </c>
    </row>
    <row r="8" spans="1:36" x14ac:dyDescent="0.3">
      <c r="A8" s="2">
        <v>44818</v>
      </c>
      <c r="B8" s="3">
        <v>0.48679398148148145</v>
      </c>
      <c r="C8">
        <v>0</v>
      </c>
      <c r="D8" t="s">
        <v>51</v>
      </c>
      <c r="E8">
        <v>58.3</v>
      </c>
      <c r="F8">
        <v>18.957999999999998</v>
      </c>
      <c r="G8">
        <v>56.4</v>
      </c>
      <c r="H8">
        <v>111.2</v>
      </c>
      <c r="I8">
        <v>113</v>
      </c>
      <c r="J8">
        <v>8.92</v>
      </c>
      <c r="K8">
        <v>8.1910000000000007</v>
      </c>
      <c r="L8">
        <v>0.03</v>
      </c>
      <c r="M8">
        <v>56.6</v>
      </c>
      <c r="N8">
        <v>37</v>
      </c>
      <c r="O8">
        <v>8.6</v>
      </c>
      <c r="P8">
        <v>-100.1</v>
      </c>
      <c r="Q8">
        <v>79.826999999999998</v>
      </c>
      <c r="R8">
        <v>19.041</v>
      </c>
      <c r="S8">
        <v>89.999989999999997</v>
      </c>
      <c r="T8">
        <v>180</v>
      </c>
      <c r="U8">
        <v>99.9</v>
      </c>
      <c r="V8">
        <v>2.67</v>
      </c>
      <c r="W8">
        <v>0</v>
      </c>
      <c r="X8">
        <v>745.3</v>
      </c>
      <c r="Y8">
        <v>519.45000000000005</v>
      </c>
      <c r="Z8">
        <f t="shared" si="0"/>
        <v>500.40900000000005</v>
      </c>
    </row>
    <row r="9" spans="1:36" x14ac:dyDescent="0.3">
      <c r="A9" s="2">
        <v>44818</v>
      </c>
      <c r="B9" s="3">
        <v>0.48703703703703699</v>
      </c>
      <c r="C9">
        <v>0</v>
      </c>
      <c r="D9" t="s">
        <v>51</v>
      </c>
      <c r="E9">
        <v>50.7</v>
      </c>
      <c r="F9">
        <v>21.957000000000001</v>
      </c>
      <c r="G9">
        <v>50.8</v>
      </c>
      <c r="H9">
        <v>104.5</v>
      </c>
      <c r="I9">
        <v>106.3</v>
      </c>
      <c r="J9">
        <v>8.65</v>
      </c>
      <c r="K9">
        <v>9.4909999999999997</v>
      </c>
      <c r="L9">
        <v>0.02</v>
      </c>
      <c r="M9">
        <v>50.8</v>
      </c>
      <c r="N9">
        <v>33</v>
      </c>
      <c r="O9">
        <v>7.79</v>
      </c>
      <c r="P9">
        <v>-53.9</v>
      </c>
      <c r="Q9">
        <v>76.81</v>
      </c>
      <c r="R9">
        <v>22.091999999999999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745.2</v>
      </c>
      <c r="Y9">
        <v>519.45000000000005</v>
      </c>
      <c r="Z9">
        <f t="shared" si="0"/>
        <v>497.35800000000006</v>
      </c>
    </row>
    <row r="10" spans="1:36" x14ac:dyDescent="0.3">
      <c r="A10" s="2">
        <v>44818</v>
      </c>
      <c r="B10" s="3">
        <v>0.48736111111111113</v>
      </c>
      <c r="C10">
        <v>0</v>
      </c>
      <c r="D10" t="s">
        <v>51</v>
      </c>
      <c r="E10">
        <v>43.1</v>
      </c>
      <c r="F10">
        <v>24.734000000000002</v>
      </c>
      <c r="G10">
        <v>45.2</v>
      </c>
      <c r="H10">
        <v>97.9</v>
      </c>
      <c r="I10">
        <v>99.6</v>
      </c>
      <c r="J10">
        <v>8.43</v>
      </c>
      <c r="K10">
        <v>10.696999999999999</v>
      </c>
      <c r="L10">
        <v>0.02</v>
      </c>
      <c r="M10">
        <v>45</v>
      </c>
      <c r="N10">
        <v>29</v>
      </c>
      <c r="O10">
        <v>7.41</v>
      </c>
      <c r="P10">
        <v>-32.6</v>
      </c>
      <c r="Q10">
        <v>73.019000000000005</v>
      </c>
      <c r="R10">
        <v>24.963999999999999</v>
      </c>
      <c r="S10">
        <v>89.999989999999997</v>
      </c>
      <c r="T10">
        <v>180</v>
      </c>
      <c r="U10">
        <v>99.9</v>
      </c>
      <c r="V10">
        <v>2.64</v>
      </c>
      <c r="W10">
        <v>0</v>
      </c>
      <c r="X10">
        <v>745.2</v>
      </c>
      <c r="Y10">
        <v>519.45000000000005</v>
      </c>
      <c r="Z10">
        <f t="shared" si="0"/>
        <v>494.48600000000005</v>
      </c>
    </row>
    <row r="11" spans="1:36" x14ac:dyDescent="0.3">
      <c r="A11" s="2">
        <v>44818</v>
      </c>
      <c r="B11" s="3">
        <v>0.4876388888888889</v>
      </c>
      <c r="C11">
        <v>0</v>
      </c>
      <c r="D11" t="s">
        <v>51</v>
      </c>
      <c r="E11">
        <v>39.799999999999997</v>
      </c>
      <c r="F11">
        <v>28.016999999999999</v>
      </c>
      <c r="G11">
        <v>42.7</v>
      </c>
      <c r="H11">
        <v>95</v>
      </c>
      <c r="I11">
        <v>96.5</v>
      </c>
      <c r="J11">
        <v>8.35</v>
      </c>
      <c r="K11">
        <v>12.12</v>
      </c>
      <c r="L11">
        <v>0.02</v>
      </c>
      <c r="M11">
        <v>42.5</v>
      </c>
      <c r="N11">
        <v>28</v>
      </c>
      <c r="O11">
        <v>7.22</v>
      </c>
      <c r="P11">
        <v>-21.5</v>
      </c>
      <c r="Q11">
        <v>71.113</v>
      </c>
      <c r="R11">
        <v>28.041</v>
      </c>
      <c r="S11">
        <v>89.999989999999997</v>
      </c>
      <c r="T11">
        <v>180</v>
      </c>
      <c r="U11">
        <v>99.9</v>
      </c>
      <c r="V11">
        <v>2.65</v>
      </c>
      <c r="W11">
        <v>0</v>
      </c>
      <c r="X11">
        <v>745.2</v>
      </c>
      <c r="Y11">
        <v>519.45000000000005</v>
      </c>
      <c r="Z11">
        <f t="shared" si="0"/>
        <v>491.40900000000005</v>
      </c>
    </row>
    <row r="12" spans="1:36" x14ac:dyDescent="0.3">
      <c r="A12" s="2">
        <v>44818</v>
      </c>
      <c r="B12" s="3">
        <v>0.4878703703703704</v>
      </c>
      <c r="C12">
        <v>0</v>
      </c>
      <c r="D12" t="s">
        <v>51</v>
      </c>
      <c r="E12">
        <v>39</v>
      </c>
      <c r="F12">
        <v>31.007999999999999</v>
      </c>
      <c r="G12">
        <v>42.1</v>
      </c>
      <c r="H12">
        <v>93.9</v>
      </c>
      <c r="I12">
        <v>95.5</v>
      </c>
      <c r="J12">
        <v>8.3000000000000007</v>
      </c>
      <c r="K12">
        <v>13.414</v>
      </c>
      <c r="L12">
        <v>0.02</v>
      </c>
      <c r="M12">
        <v>41.8</v>
      </c>
      <c r="N12">
        <v>27</v>
      </c>
      <c r="O12">
        <v>7.13</v>
      </c>
      <c r="P12">
        <v>-16.600000000000001</v>
      </c>
      <c r="Q12">
        <v>70.61</v>
      </c>
      <c r="R12">
        <v>31.032</v>
      </c>
      <c r="S12">
        <v>89.999989999999997</v>
      </c>
      <c r="T12">
        <v>180</v>
      </c>
      <c r="U12">
        <v>99.9</v>
      </c>
      <c r="V12">
        <v>2.65</v>
      </c>
      <c r="W12">
        <v>0</v>
      </c>
      <c r="X12">
        <v>745.3</v>
      </c>
      <c r="Y12">
        <v>519.45000000000005</v>
      </c>
      <c r="Z12">
        <f t="shared" si="0"/>
        <v>488.41800000000006</v>
      </c>
    </row>
    <row r="13" spans="1:36" x14ac:dyDescent="0.3">
      <c r="A13" s="2">
        <v>44818</v>
      </c>
      <c r="B13" s="3">
        <v>0.48829861111111111</v>
      </c>
      <c r="C13">
        <v>0</v>
      </c>
      <c r="D13" t="s">
        <v>51</v>
      </c>
      <c r="E13">
        <v>37.700000000000003</v>
      </c>
      <c r="F13">
        <v>40.97</v>
      </c>
      <c r="G13">
        <v>41.3</v>
      </c>
      <c r="H13">
        <v>91.9</v>
      </c>
      <c r="I13">
        <v>93.5</v>
      </c>
      <c r="J13">
        <v>8.2100000000000009</v>
      </c>
      <c r="K13">
        <v>17.727</v>
      </c>
      <c r="L13">
        <v>0.02</v>
      </c>
      <c r="M13">
        <v>41</v>
      </c>
      <c r="N13">
        <v>27</v>
      </c>
      <c r="O13">
        <v>7.02</v>
      </c>
      <c r="P13">
        <v>-10.7</v>
      </c>
      <c r="Q13">
        <v>69.605000000000004</v>
      </c>
      <c r="R13">
        <v>41.037999999999997</v>
      </c>
      <c r="S13">
        <v>89.999989999999997</v>
      </c>
      <c r="T13">
        <v>180</v>
      </c>
      <c r="U13">
        <v>99.9</v>
      </c>
      <c r="V13">
        <v>2.64</v>
      </c>
      <c r="W13">
        <v>0</v>
      </c>
      <c r="X13">
        <v>745.4</v>
      </c>
      <c r="Y13">
        <v>519.45000000000005</v>
      </c>
      <c r="Z13">
        <f t="shared" si="0"/>
        <v>478.41200000000003</v>
      </c>
    </row>
    <row r="14" spans="1:36" x14ac:dyDescent="0.3">
      <c r="A14" s="2">
        <v>44818</v>
      </c>
      <c r="B14" s="3">
        <v>0.48866898148148147</v>
      </c>
      <c r="C14">
        <v>0</v>
      </c>
      <c r="D14" t="s">
        <v>51</v>
      </c>
      <c r="E14">
        <v>37.4</v>
      </c>
      <c r="F14">
        <v>51.054000000000002</v>
      </c>
      <c r="G14">
        <v>41.2</v>
      </c>
      <c r="H14">
        <v>89.7</v>
      </c>
      <c r="I14">
        <v>91.2</v>
      </c>
      <c r="J14">
        <v>8.07</v>
      </c>
      <c r="K14">
        <v>22.091000000000001</v>
      </c>
      <c r="L14">
        <v>0.02</v>
      </c>
      <c r="M14">
        <v>40.9</v>
      </c>
      <c r="N14">
        <v>27</v>
      </c>
      <c r="O14">
        <v>6.96</v>
      </c>
      <c r="P14">
        <v>-7.3</v>
      </c>
      <c r="Q14">
        <v>69.007000000000005</v>
      </c>
      <c r="R14">
        <v>51.005000000000003</v>
      </c>
      <c r="S14">
        <v>89.999989999999997</v>
      </c>
      <c r="T14">
        <v>180</v>
      </c>
      <c r="U14">
        <v>99.9</v>
      </c>
      <c r="V14">
        <v>2.62</v>
      </c>
      <c r="W14">
        <v>0</v>
      </c>
      <c r="X14">
        <v>745.3</v>
      </c>
      <c r="Y14">
        <v>519.45000000000005</v>
      </c>
      <c r="Z14">
        <f t="shared" si="0"/>
        <v>468.44500000000005</v>
      </c>
    </row>
    <row r="15" spans="1:36" x14ac:dyDescent="0.3">
      <c r="A15" s="2">
        <v>44818</v>
      </c>
      <c r="B15" s="3">
        <v>0.48901620370370374</v>
      </c>
      <c r="C15">
        <v>0</v>
      </c>
      <c r="D15" t="s">
        <v>51</v>
      </c>
      <c r="E15">
        <v>37.1</v>
      </c>
      <c r="F15">
        <v>61.173000000000002</v>
      </c>
      <c r="G15">
        <v>41.2</v>
      </c>
      <c r="H15">
        <v>84.3</v>
      </c>
      <c r="I15">
        <v>85.7</v>
      </c>
      <c r="J15">
        <v>7.65</v>
      </c>
      <c r="K15">
        <v>26.472000000000001</v>
      </c>
      <c r="L15">
        <v>0.02</v>
      </c>
      <c r="M15">
        <v>40.9</v>
      </c>
      <c r="N15">
        <v>27</v>
      </c>
      <c r="O15">
        <v>6.87</v>
      </c>
      <c r="P15">
        <v>-2.2999999999999998</v>
      </c>
      <c r="Q15">
        <v>68.275000000000006</v>
      </c>
      <c r="R15">
        <v>60.968000000000004</v>
      </c>
      <c r="S15">
        <v>89.999989999999997</v>
      </c>
      <c r="T15">
        <v>180</v>
      </c>
      <c r="U15">
        <v>99.9</v>
      </c>
      <c r="V15">
        <v>2.52</v>
      </c>
      <c r="W15">
        <v>0</v>
      </c>
      <c r="X15">
        <v>745.3</v>
      </c>
      <c r="Y15">
        <v>519.45000000000005</v>
      </c>
      <c r="Z15">
        <f t="shared" si="0"/>
        <v>458.48200000000003</v>
      </c>
    </row>
    <row r="16" spans="1:36" x14ac:dyDescent="0.3">
      <c r="A16" s="2">
        <v>44818</v>
      </c>
      <c r="B16" s="3">
        <v>0.48931712962962964</v>
      </c>
      <c r="C16">
        <v>0</v>
      </c>
      <c r="D16" t="s">
        <v>51</v>
      </c>
      <c r="E16">
        <v>33.9</v>
      </c>
      <c r="F16">
        <v>70.697999999999993</v>
      </c>
      <c r="G16">
        <v>39</v>
      </c>
      <c r="H16">
        <v>65.7</v>
      </c>
      <c r="I16">
        <v>66.8</v>
      </c>
      <c r="J16">
        <v>6.14</v>
      </c>
      <c r="K16">
        <v>30.603999999999999</v>
      </c>
      <c r="L16">
        <v>0.02</v>
      </c>
      <c r="M16">
        <v>38.6</v>
      </c>
      <c r="N16">
        <v>25</v>
      </c>
      <c r="O16">
        <v>6.64</v>
      </c>
      <c r="P16">
        <v>10.3</v>
      </c>
      <c r="Q16">
        <v>65.537999999999997</v>
      </c>
      <c r="R16">
        <v>71.022999999999996</v>
      </c>
      <c r="S16">
        <v>89.999989999999997</v>
      </c>
      <c r="T16">
        <v>180</v>
      </c>
      <c r="U16">
        <v>99.9</v>
      </c>
      <c r="V16">
        <v>2.63</v>
      </c>
      <c r="W16">
        <v>0</v>
      </c>
      <c r="X16">
        <v>745.2</v>
      </c>
      <c r="Y16">
        <v>519.45000000000005</v>
      </c>
      <c r="Z16">
        <f t="shared" si="0"/>
        <v>448.42700000000002</v>
      </c>
    </row>
    <row r="17" spans="1:26" x14ac:dyDescent="0.3">
      <c r="A17" s="2">
        <v>44818</v>
      </c>
      <c r="B17" s="3">
        <v>0.48951388888888886</v>
      </c>
      <c r="C17">
        <v>0</v>
      </c>
      <c r="D17" t="s">
        <v>51</v>
      </c>
      <c r="E17">
        <v>33.299999999999997</v>
      </c>
      <c r="F17">
        <v>80.650000000000006</v>
      </c>
      <c r="G17">
        <v>40.4</v>
      </c>
      <c r="H17">
        <v>52</v>
      </c>
      <c r="I17">
        <v>52.9</v>
      </c>
      <c r="J17">
        <v>5.0999999999999996</v>
      </c>
      <c r="K17">
        <v>34.926000000000002</v>
      </c>
      <c r="L17">
        <v>0.02</v>
      </c>
      <c r="M17">
        <v>39.9</v>
      </c>
      <c r="N17">
        <v>26</v>
      </c>
      <c r="O17">
        <v>6.56</v>
      </c>
      <c r="P17">
        <v>14.3</v>
      </c>
      <c r="Q17">
        <v>61.436</v>
      </c>
      <c r="R17">
        <v>81.001999999999995</v>
      </c>
      <c r="S17">
        <v>89.999989999999997</v>
      </c>
      <c r="T17">
        <v>180</v>
      </c>
      <c r="U17">
        <v>99.9</v>
      </c>
      <c r="V17">
        <v>2.68</v>
      </c>
      <c r="W17">
        <v>0</v>
      </c>
      <c r="X17">
        <v>745.4</v>
      </c>
      <c r="Y17">
        <v>519.45000000000005</v>
      </c>
      <c r="Z17">
        <f t="shared" si="0"/>
        <v>438.44800000000004</v>
      </c>
    </row>
    <row r="18" spans="1:26" x14ac:dyDescent="0.3">
      <c r="A18" s="2">
        <v>44818</v>
      </c>
      <c r="B18" s="3">
        <v>0.48974537037037041</v>
      </c>
      <c r="C18">
        <v>0</v>
      </c>
      <c r="D18" t="s">
        <v>51</v>
      </c>
      <c r="E18">
        <v>36.700000000000003</v>
      </c>
      <c r="F18">
        <v>90.126000000000005</v>
      </c>
      <c r="G18">
        <v>45.9</v>
      </c>
      <c r="H18">
        <v>34.9</v>
      </c>
      <c r="I18">
        <v>35.5</v>
      </c>
      <c r="J18">
        <v>3.51</v>
      </c>
      <c r="K18">
        <v>39.037999999999997</v>
      </c>
      <c r="L18">
        <v>0.02</v>
      </c>
      <c r="M18">
        <v>45.2</v>
      </c>
      <c r="N18">
        <v>29</v>
      </c>
      <c r="O18">
        <v>6.44</v>
      </c>
      <c r="P18">
        <v>21</v>
      </c>
      <c r="Q18">
        <v>59.228000000000002</v>
      </c>
      <c r="R18">
        <v>90.954999999999998</v>
      </c>
      <c r="S18">
        <v>89.999989999999997</v>
      </c>
      <c r="T18">
        <v>180</v>
      </c>
      <c r="U18">
        <v>99.9</v>
      </c>
      <c r="V18">
        <v>2.62</v>
      </c>
      <c r="W18">
        <v>0</v>
      </c>
      <c r="X18">
        <v>745.3</v>
      </c>
      <c r="Y18">
        <v>519.45000000000005</v>
      </c>
      <c r="Z18">
        <f t="shared" si="0"/>
        <v>428.49500000000006</v>
      </c>
    </row>
    <row r="19" spans="1:26" x14ac:dyDescent="0.3">
      <c r="A19" s="2">
        <v>44818</v>
      </c>
      <c r="B19" s="3">
        <v>0.48983796296296295</v>
      </c>
      <c r="C19">
        <v>0</v>
      </c>
      <c r="D19" t="s">
        <v>51</v>
      </c>
      <c r="E19">
        <v>36.799999999999997</v>
      </c>
      <c r="F19">
        <v>90.43</v>
      </c>
      <c r="G19">
        <v>46.2</v>
      </c>
      <c r="H19">
        <v>33.299999999999997</v>
      </c>
      <c r="I19">
        <v>33.799999999999997</v>
      </c>
      <c r="J19">
        <v>3.35</v>
      </c>
      <c r="K19">
        <v>39.17</v>
      </c>
      <c r="L19">
        <v>0.02</v>
      </c>
      <c r="M19">
        <v>45.5</v>
      </c>
      <c r="N19">
        <v>30</v>
      </c>
      <c r="O19">
        <v>6.41</v>
      </c>
      <c r="P19">
        <v>22.3</v>
      </c>
      <c r="Q19">
        <v>59.048999999999999</v>
      </c>
      <c r="R19">
        <v>91.016999999999996</v>
      </c>
      <c r="S19">
        <v>89.999989999999997</v>
      </c>
      <c r="T19">
        <v>180</v>
      </c>
      <c r="U19">
        <v>99.9</v>
      </c>
      <c r="V19">
        <v>2.64</v>
      </c>
      <c r="W19">
        <v>0</v>
      </c>
      <c r="X19">
        <v>745.3</v>
      </c>
      <c r="Y19">
        <v>519.45000000000005</v>
      </c>
      <c r="Z19">
        <f t="shared" si="0"/>
        <v>428.43300000000005</v>
      </c>
    </row>
    <row r="20" spans="1:26" x14ac:dyDescent="0.3">
      <c r="A20" s="2">
        <v>44818</v>
      </c>
      <c r="B20" s="3">
        <v>0.49010416666666662</v>
      </c>
      <c r="C20">
        <v>0</v>
      </c>
      <c r="D20" t="s">
        <v>51</v>
      </c>
      <c r="E20">
        <v>37.5</v>
      </c>
      <c r="F20">
        <v>101.003</v>
      </c>
      <c r="G20">
        <v>47.9</v>
      </c>
      <c r="H20">
        <v>27.2</v>
      </c>
      <c r="I20">
        <v>27.6</v>
      </c>
      <c r="J20">
        <v>2.78</v>
      </c>
      <c r="K20">
        <v>43.755000000000003</v>
      </c>
      <c r="L20">
        <v>0.02</v>
      </c>
      <c r="M20">
        <v>47.1</v>
      </c>
      <c r="N20">
        <v>31</v>
      </c>
      <c r="O20">
        <v>6.39</v>
      </c>
      <c r="P20">
        <v>23.6</v>
      </c>
      <c r="Q20">
        <v>57.656999999999996</v>
      </c>
      <c r="R20">
        <v>101.008</v>
      </c>
      <c r="S20">
        <v>89.999989999999997</v>
      </c>
      <c r="T20">
        <v>180</v>
      </c>
      <c r="U20">
        <v>99.9</v>
      </c>
      <c r="V20">
        <v>2.54</v>
      </c>
      <c r="W20">
        <v>0</v>
      </c>
      <c r="X20">
        <v>745.3</v>
      </c>
      <c r="Y20">
        <v>519.45000000000005</v>
      </c>
      <c r="Z20">
        <f t="shared" si="0"/>
        <v>418.44200000000006</v>
      </c>
    </row>
    <row r="21" spans="1:26" x14ac:dyDescent="0.3">
      <c r="A21" s="2">
        <v>44818</v>
      </c>
      <c r="B21" s="3">
        <v>0.49039351851851848</v>
      </c>
      <c r="C21">
        <v>0</v>
      </c>
      <c r="D21" t="s">
        <v>51</v>
      </c>
      <c r="E21">
        <v>39</v>
      </c>
      <c r="F21">
        <v>110.983</v>
      </c>
      <c r="G21">
        <v>50.7</v>
      </c>
      <c r="H21">
        <v>21.1</v>
      </c>
      <c r="I21">
        <v>21.4</v>
      </c>
      <c r="J21">
        <v>2.2000000000000002</v>
      </c>
      <c r="K21">
        <v>48.084000000000003</v>
      </c>
      <c r="L21">
        <v>0.02</v>
      </c>
      <c r="M21">
        <v>49.9</v>
      </c>
      <c r="N21">
        <v>32</v>
      </c>
      <c r="O21">
        <v>6.38</v>
      </c>
      <c r="P21">
        <v>24.1</v>
      </c>
      <c r="Q21">
        <v>56.372999999999998</v>
      </c>
      <c r="R21">
        <v>110.964</v>
      </c>
      <c r="S21">
        <v>89.999989999999997</v>
      </c>
      <c r="T21">
        <v>180</v>
      </c>
      <c r="U21">
        <v>99.9</v>
      </c>
      <c r="V21">
        <v>2.64</v>
      </c>
      <c r="W21">
        <v>0</v>
      </c>
      <c r="X21">
        <v>745.3</v>
      </c>
      <c r="Y21">
        <v>519.45000000000005</v>
      </c>
      <c r="Z21">
        <f t="shared" si="0"/>
        <v>408.48600000000005</v>
      </c>
    </row>
    <row r="22" spans="1:26" x14ac:dyDescent="0.3">
      <c r="A22" s="2">
        <v>44818</v>
      </c>
      <c r="B22" s="3">
        <v>0.49079861111111112</v>
      </c>
      <c r="C22">
        <v>0</v>
      </c>
      <c r="D22" t="s">
        <v>51</v>
      </c>
      <c r="E22">
        <v>39.200000000000003</v>
      </c>
      <c r="F22">
        <v>121.158</v>
      </c>
      <c r="G22">
        <v>51.3</v>
      </c>
      <c r="H22">
        <v>16.399999999999999</v>
      </c>
      <c r="I22">
        <v>16.600000000000001</v>
      </c>
      <c r="J22">
        <v>1.71</v>
      </c>
      <c r="K22">
        <v>52.494</v>
      </c>
      <c r="L22">
        <v>0.02</v>
      </c>
      <c r="M22">
        <v>50.5</v>
      </c>
      <c r="N22">
        <v>33</v>
      </c>
      <c r="O22">
        <v>18.190000000000001</v>
      </c>
      <c r="P22">
        <v>-612.9</v>
      </c>
      <c r="Q22">
        <v>55.921999999999997</v>
      </c>
      <c r="R22">
        <v>120.967</v>
      </c>
      <c r="S22">
        <v>89.999989999999997</v>
      </c>
      <c r="T22">
        <v>180</v>
      </c>
      <c r="U22">
        <v>99.9</v>
      </c>
      <c r="V22">
        <v>2.65</v>
      </c>
      <c r="W22">
        <v>0</v>
      </c>
      <c r="X22">
        <v>745.4</v>
      </c>
      <c r="Y22">
        <v>519.45000000000005</v>
      </c>
      <c r="Z22">
        <f t="shared" si="0"/>
        <v>398.48300000000006</v>
      </c>
    </row>
    <row r="23" spans="1:26" x14ac:dyDescent="0.3">
      <c r="A23" s="2">
        <v>44818</v>
      </c>
      <c r="B23" s="3">
        <v>0.49130787037037038</v>
      </c>
      <c r="C23">
        <v>0</v>
      </c>
      <c r="D23" t="s">
        <v>51</v>
      </c>
      <c r="E23">
        <v>39.200000000000003</v>
      </c>
      <c r="F23">
        <v>120.625</v>
      </c>
      <c r="G23">
        <v>51.3</v>
      </c>
      <c r="H23">
        <v>14.7</v>
      </c>
      <c r="I23">
        <v>14.9</v>
      </c>
      <c r="J23">
        <v>1.54</v>
      </c>
      <c r="K23">
        <v>52.262999999999998</v>
      </c>
      <c r="L23">
        <v>0.02</v>
      </c>
      <c r="M23">
        <v>50.5</v>
      </c>
      <c r="N23">
        <v>33</v>
      </c>
      <c r="O23">
        <v>18.190000000000001</v>
      </c>
      <c r="P23">
        <v>-612.9</v>
      </c>
      <c r="Q23">
        <v>55.932000000000002</v>
      </c>
      <c r="R23">
        <v>120.961</v>
      </c>
      <c r="S23">
        <v>89.999989999999997</v>
      </c>
      <c r="T23">
        <v>180</v>
      </c>
      <c r="U23">
        <v>99.9</v>
      </c>
      <c r="V23">
        <v>2.64</v>
      </c>
      <c r="W23">
        <v>0</v>
      </c>
      <c r="X23">
        <v>745.3</v>
      </c>
      <c r="Y23">
        <v>519.45000000000005</v>
      </c>
      <c r="Z23">
        <f t="shared" si="0"/>
        <v>398.48900000000003</v>
      </c>
    </row>
    <row r="24" spans="1:26" x14ac:dyDescent="0.3">
      <c r="A24" s="2">
        <v>44818</v>
      </c>
      <c r="B24" s="3">
        <v>0.49204861111111109</v>
      </c>
      <c r="C24">
        <v>0</v>
      </c>
      <c r="D24" t="s">
        <v>51</v>
      </c>
      <c r="E24">
        <v>39.9</v>
      </c>
      <c r="F24">
        <v>131.07400000000001</v>
      </c>
      <c r="G24">
        <v>52.8</v>
      </c>
      <c r="H24">
        <v>12.8</v>
      </c>
      <c r="I24">
        <v>13</v>
      </c>
      <c r="J24">
        <v>1.35</v>
      </c>
      <c r="K24">
        <v>56.793999999999997</v>
      </c>
      <c r="L24">
        <v>0.02</v>
      </c>
      <c r="M24">
        <v>51.9</v>
      </c>
      <c r="N24">
        <v>34</v>
      </c>
      <c r="O24">
        <v>18.21</v>
      </c>
      <c r="P24">
        <v>-612.9</v>
      </c>
      <c r="Q24">
        <v>55.223999999999997</v>
      </c>
      <c r="R24">
        <v>130.99100000000001</v>
      </c>
      <c r="S24">
        <v>89.999989999999997</v>
      </c>
      <c r="T24">
        <v>180</v>
      </c>
      <c r="U24">
        <v>99.9</v>
      </c>
      <c r="V24">
        <v>2.63</v>
      </c>
      <c r="W24">
        <v>0</v>
      </c>
      <c r="X24">
        <v>745.4</v>
      </c>
      <c r="Y24">
        <v>519.45000000000005</v>
      </c>
      <c r="Z24">
        <f t="shared" si="0"/>
        <v>388.45900000000006</v>
      </c>
    </row>
    <row r="25" spans="1:26" x14ac:dyDescent="0.3">
      <c r="A25" s="2">
        <v>44818</v>
      </c>
      <c r="B25" s="3">
        <v>0.49285879629629631</v>
      </c>
      <c r="C25">
        <v>0</v>
      </c>
      <c r="D25" t="s">
        <v>51</v>
      </c>
      <c r="E25">
        <v>52.1</v>
      </c>
      <c r="F25">
        <v>137.07</v>
      </c>
      <c r="G25">
        <v>69.400000000000006</v>
      </c>
      <c r="H25">
        <v>9.3000000000000007</v>
      </c>
      <c r="I25">
        <v>9.4</v>
      </c>
      <c r="J25">
        <v>0.98</v>
      </c>
      <c r="K25">
        <v>59.393999999999998</v>
      </c>
      <c r="L25">
        <v>0.03</v>
      </c>
      <c r="M25">
        <v>68.2</v>
      </c>
      <c r="N25">
        <v>44</v>
      </c>
      <c r="O25">
        <v>18.22</v>
      </c>
      <c r="P25">
        <v>-612.9</v>
      </c>
      <c r="Q25">
        <v>54.765000000000001</v>
      </c>
      <c r="R25">
        <v>136.977</v>
      </c>
      <c r="S25">
        <v>89.999989999999997</v>
      </c>
      <c r="T25">
        <v>180</v>
      </c>
      <c r="U25">
        <v>99.9</v>
      </c>
      <c r="V25">
        <v>2.71</v>
      </c>
      <c r="W25">
        <v>0</v>
      </c>
      <c r="X25">
        <v>745.4</v>
      </c>
      <c r="Y25">
        <v>519.45000000000005</v>
      </c>
      <c r="Z25">
        <f t="shared" si="0"/>
        <v>382.47300000000007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520C-78ED-473E-A839-C5DF0DF32404}">
  <dimension ref="A1:AJ42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264">
        <v>0.49739583333333331</v>
      </c>
      <c r="C2">
        <v>0</v>
      </c>
      <c r="D2" t="s">
        <v>51</v>
      </c>
      <c r="E2">
        <v>44.9</v>
      </c>
      <c r="F2">
        <v>1.004</v>
      </c>
      <c r="G2">
        <v>49.5</v>
      </c>
      <c r="H2">
        <v>96.2</v>
      </c>
      <c r="I2">
        <v>97</v>
      </c>
      <c r="J2">
        <v>8.66</v>
      </c>
      <c r="K2">
        <v>0.434</v>
      </c>
      <c r="L2">
        <v>0.02</v>
      </c>
      <c r="M2">
        <v>49.1</v>
      </c>
      <c r="N2">
        <v>32</v>
      </c>
      <c r="Q2">
        <v>68.897000000000006</v>
      </c>
      <c r="R2">
        <v>0.996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748.3</v>
      </c>
      <c r="Y2">
        <v>532.79999999999995</v>
      </c>
      <c r="Z2">
        <f t="shared" ref="Z2" si="0">Y2-R2</f>
        <v>531.80399999999997</v>
      </c>
      <c r="AA2">
        <v>325.32100000000003</v>
      </c>
    </row>
    <row r="3" spans="1:36" x14ac:dyDescent="0.3">
      <c r="A3" s="2">
        <v>44861</v>
      </c>
      <c r="B3" s="264">
        <v>0.49763888888888891</v>
      </c>
      <c r="C3">
        <v>0</v>
      </c>
      <c r="D3" t="s">
        <v>51</v>
      </c>
      <c r="E3">
        <v>44.8</v>
      </c>
      <c r="F3">
        <v>3.9729999999999999</v>
      </c>
      <c r="G3">
        <v>49.5</v>
      </c>
      <c r="H3">
        <v>95.9</v>
      </c>
      <c r="I3">
        <v>96.8</v>
      </c>
      <c r="J3">
        <v>8.64</v>
      </c>
      <c r="K3">
        <v>1.7190000000000001</v>
      </c>
      <c r="L3">
        <v>0.02</v>
      </c>
      <c r="M3">
        <v>49.1</v>
      </c>
      <c r="N3">
        <v>32</v>
      </c>
      <c r="Q3">
        <v>68.802999999999997</v>
      </c>
      <c r="R3">
        <v>3.9689999999999999</v>
      </c>
      <c r="S3">
        <v>89.999989999999997</v>
      </c>
      <c r="T3">
        <v>180</v>
      </c>
      <c r="U3">
        <v>99.9</v>
      </c>
      <c r="V3">
        <v>2.8</v>
      </c>
      <c r="W3">
        <v>0</v>
      </c>
      <c r="X3">
        <v>748.3</v>
      </c>
      <c r="Y3">
        <v>532.79999999999995</v>
      </c>
      <c r="Z3">
        <f t="shared" ref="Z3:Z42" si="1">Y3-R3</f>
        <v>528.8309999999999</v>
      </c>
    </row>
    <row r="4" spans="1:36" x14ac:dyDescent="0.3">
      <c r="A4" s="2">
        <v>44861</v>
      </c>
      <c r="B4" s="264">
        <v>0.49775462962962963</v>
      </c>
      <c r="C4">
        <v>0</v>
      </c>
      <c r="D4" t="s">
        <v>51</v>
      </c>
      <c r="E4">
        <v>44.8</v>
      </c>
      <c r="F4">
        <v>3.976</v>
      </c>
      <c r="G4">
        <v>49.5</v>
      </c>
      <c r="H4">
        <v>95.9</v>
      </c>
      <c r="I4">
        <v>96.8</v>
      </c>
      <c r="J4">
        <v>8.65</v>
      </c>
      <c r="K4">
        <v>1.7210000000000001</v>
      </c>
      <c r="L4">
        <v>0.02</v>
      </c>
      <c r="M4">
        <v>49.1</v>
      </c>
      <c r="N4">
        <v>32</v>
      </c>
      <c r="Q4">
        <v>68.762</v>
      </c>
      <c r="R4">
        <v>3.972</v>
      </c>
      <c r="S4">
        <v>89.999989999999997</v>
      </c>
      <c r="T4">
        <v>180</v>
      </c>
      <c r="U4">
        <v>99.9</v>
      </c>
      <c r="V4">
        <v>2.8</v>
      </c>
      <c r="W4">
        <v>0</v>
      </c>
      <c r="X4">
        <v>748.3</v>
      </c>
      <c r="Y4">
        <v>532.79999999999995</v>
      </c>
      <c r="Z4">
        <f t="shared" si="1"/>
        <v>528.82799999999997</v>
      </c>
    </row>
    <row r="5" spans="1:36" x14ac:dyDescent="0.3">
      <c r="A5" s="2">
        <v>44861</v>
      </c>
      <c r="B5" s="264">
        <v>0.49806712962962968</v>
      </c>
      <c r="C5">
        <v>0</v>
      </c>
      <c r="D5" t="s">
        <v>51</v>
      </c>
      <c r="E5">
        <v>44.7</v>
      </c>
      <c r="F5">
        <v>6.9080000000000004</v>
      </c>
      <c r="G5">
        <v>49.4</v>
      </c>
      <c r="H5">
        <v>95.5</v>
      </c>
      <c r="I5">
        <v>96.3</v>
      </c>
      <c r="J5">
        <v>8.6199999999999992</v>
      </c>
      <c r="K5">
        <v>2.9889999999999999</v>
      </c>
      <c r="L5">
        <v>0.02</v>
      </c>
      <c r="M5">
        <v>49</v>
      </c>
      <c r="N5">
        <v>32</v>
      </c>
      <c r="Q5">
        <v>68.674000000000007</v>
      </c>
      <c r="R5">
        <v>6.9039999999999999</v>
      </c>
      <c r="S5">
        <v>89.999989999999997</v>
      </c>
      <c r="T5">
        <v>180</v>
      </c>
      <c r="U5">
        <v>99.9</v>
      </c>
      <c r="V5">
        <v>2.8</v>
      </c>
      <c r="W5">
        <v>0</v>
      </c>
      <c r="X5">
        <v>748.4</v>
      </c>
      <c r="Y5">
        <v>532.79999999999995</v>
      </c>
      <c r="Z5">
        <f t="shared" si="1"/>
        <v>525.89599999999996</v>
      </c>
    </row>
    <row r="6" spans="1:36" x14ac:dyDescent="0.3">
      <c r="A6" s="2">
        <v>44861</v>
      </c>
      <c r="B6" s="264">
        <v>0.4982638888888889</v>
      </c>
      <c r="C6">
        <v>0</v>
      </c>
      <c r="D6" t="s">
        <v>51</v>
      </c>
      <c r="E6">
        <v>44.7</v>
      </c>
      <c r="F6">
        <v>9.9350000000000005</v>
      </c>
      <c r="G6">
        <v>49.4</v>
      </c>
      <c r="H6">
        <v>95.1</v>
      </c>
      <c r="I6">
        <v>96</v>
      </c>
      <c r="J6">
        <v>8.59</v>
      </c>
      <c r="K6">
        <v>4.2990000000000004</v>
      </c>
      <c r="L6">
        <v>0.02</v>
      </c>
      <c r="M6">
        <v>49</v>
      </c>
      <c r="N6">
        <v>32</v>
      </c>
      <c r="Q6">
        <v>68.635999999999996</v>
      </c>
      <c r="R6">
        <v>9.9939999999999998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748.4</v>
      </c>
      <c r="Y6">
        <v>532.79999999999995</v>
      </c>
      <c r="Z6">
        <f t="shared" si="1"/>
        <v>522.80599999999993</v>
      </c>
    </row>
    <row r="7" spans="1:36" x14ac:dyDescent="0.3">
      <c r="A7" s="2">
        <v>44861</v>
      </c>
      <c r="B7" s="264">
        <v>0.49857638888888894</v>
      </c>
      <c r="C7">
        <v>0</v>
      </c>
      <c r="D7" t="s">
        <v>51</v>
      </c>
      <c r="E7">
        <v>44.6</v>
      </c>
      <c r="F7">
        <v>11.983000000000001</v>
      </c>
      <c r="G7">
        <v>49.4</v>
      </c>
      <c r="H7">
        <v>94.1</v>
      </c>
      <c r="I7">
        <v>94.9</v>
      </c>
      <c r="J7">
        <v>8.5</v>
      </c>
      <c r="K7">
        <v>5.1849999999999996</v>
      </c>
      <c r="L7">
        <v>0.02</v>
      </c>
      <c r="M7">
        <v>49</v>
      </c>
      <c r="N7">
        <v>32</v>
      </c>
      <c r="Q7">
        <v>68.570999999999998</v>
      </c>
      <c r="R7">
        <v>13.116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748.3</v>
      </c>
      <c r="Y7">
        <v>532.79999999999995</v>
      </c>
      <c r="Z7">
        <f t="shared" si="1"/>
        <v>519.68399999999997</v>
      </c>
    </row>
    <row r="8" spans="1:36" x14ac:dyDescent="0.3">
      <c r="A8" s="2">
        <v>44861</v>
      </c>
      <c r="B8" s="264">
        <v>0.49875000000000003</v>
      </c>
      <c r="C8">
        <v>0</v>
      </c>
      <c r="D8" t="s">
        <v>51</v>
      </c>
      <c r="E8">
        <v>44.6</v>
      </c>
      <c r="F8">
        <v>15.928000000000001</v>
      </c>
      <c r="G8">
        <v>49.4</v>
      </c>
      <c r="H8">
        <v>93.4</v>
      </c>
      <c r="I8">
        <v>94.3</v>
      </c>
      <c r="J8">
        <v>8.44</v>
      </c>
      <c r="K8">
        <v>6.8920000000000003</v>
      </c>
      <c r="L8">
        <v>0.02</v>
      </c>
      <c r="M8">
        <v>49</v>
      </c>
      <c r="N8">
        <v>32</v>
      </c>
      <c r="Q8">
        <v>68.548000000000002</v>
      </c>
      <c r="R8">
        <v>15.928000000000001</v>
      </c>
      <c r="S8">
        <v>89.999989999999997</v>
      </c>
      <c r="T8">
        <v>180</v>
      </c>
      <c r="U8">
        <v>99.9</v>
      </c>
      <c r="V8">
        <v>2.8</v>
      </c>
      <c r="W8">
        <v>0</v>
      </c>
      <c r="X8">
        <v>748.4</v>
      </c>
      <c r="Y8">
        <v>532.79999999999995</v>
      </c>
      <c r="Z8">
        <f t="shared" si="1"/>
        <v>516.87199999999996</v>
      </c>
    </row>
    <row r="9" spans="1:36" x14ac:dyDescent="0.3">
      <c r="A9" s="2">
        <v>44861</v>
      </c>
      <c r="B9" s="264">
        <v>0.49892361111111111</v>
      </c>
      <c r="C9">
        <v>0</v>
      </c>
      <c r="D9" t="s">
        <v>51</v>
      </c>
      <c r="E9">
        <v>44.5</v>
      </c>
      <c r="F9">
        <v>18.831</v>
      </c>
      <c r="G9">
        <v>49.4</v>
      </c>
      <c r="H9">
        <v>91.3</v>
      </c>
      <c r="I9">
        <v>92.1</v>
      </c>
      <c r="J9">
        <v>8.25</v>
      </c>
      <c r="K9">
        <v>8.1489999999999991</v>
      </c>
      <c r="L9">
        <v>0.02</v>
      </c>
      <c r="M9">
        <v>48.9</v>
      </c>
      <c r="N9">
        <v>32</v>
      </c>
      <c r="Q9">
        <v>68.489999999999995</v>
      </c>
      <c r="R9">
        <v>19.015000000000001</v>
      </c>
      <c r="S9">
        <v>89.999989999999997</v>
      </c>
      <c r="T9">
        <v>180</v>
      </c>
      <c r="U9">
        <v>99.9</v>
      </c>
      <c r="V9">
        <v>2.79</v>
      </c>
      <c r="W9">
        <v>0</v>
      </c>
      <c r="X9">
        <v>748.3</v>
      </c>
      <c r="Y9">
        <v>532.79999999999995</v>
      </c>
      <c r="Z9">
        <f t="shared" si="1"/>
        <v>513.78499999999997</v>
      </c>
    </row>
    <row r="10" spans="1:36" x14ac:dyDescent="0.3">
      <c r="A10" s="2">
        <v>44861</v>
      </c>
      <c r="B10" s="264">
        <v>0.49906249999999996</v>
      </c>
      <c r="C10">
        <v>0</v>
      </c>
      <c r="D10" t="s">
        <v>51</v>
      </c>
      <c r="E10">
        <v>44.4</v>
      </c>
      <c r="F10">
        <v>21.032</v>
      </c>
      <c r="G10">
        <v>49.3</v>
      </c>
      <c r="H10">
        <v>89.9</v>
      </c>
      <c r="I10">
        <v>90.7</v>
      </c>
      <c r="J10">
        <v>8.1300000000000008</v>
      </c>
      <c r="K10">
        <v>9.1010000000000009</v>
      </c>
      <c r="L10">
        <v>0.02</v>
      </c>
      <c r="M10">
        <v>48.9</v>
      </c>
      <c r="N10">
        <v>32</v>
      </c>
      <c r="Q10">
        <v>68.465000000000003</v>
      </c>
      <c r="R10">
        <v>20.991</v>
      </c>
      <c r="S10">
        <v>89.999989999999997</v>
      </c>
      <c r="T10">
        <v>180</v>
      </c>
      <c r="U10">
        <v>99.9</v>
      </c>
      <c r="V10">
        <v>2.8</v>
      </c>
      <c r="W10">
        <v>0</v>
      </c>
      <c r="X10">
        <v>748.3</v>
      </c>
      <c r="Y10">
        <v>532.79999999999995</v>
      </c>
      <c r="Z10">
        <f t="shared" si="1"/>
        <v>511.80899999999997</v>
      </c>
    </row>
    <row r="11" spans="1:36" x14ac:dyDescent="0.3">
      <c r="A11" s="2">
        <v>44861</v>
      </c>
      <c r="B11" s="264">
        <v>0.49935185185185182</v>
      </c>
      <c r="C11">
        <v>0</v>
      </c>
      <c r="D11" t="s">
        <v>51</v>
      </c>
      <c r="E11">
        <v>44.4</v>
      </c>
      <c r="F11">
        <v>23.988</v>
      </c>
      <c r="G11">
        <v>49.3</v>
      </c>
      <c r="H11">
        <v>90.2</v>
      </c>
      <c r="I11">
        <v>91</v>
      </c>
      <c r="J11">
        <v>8.16</v>
      </c>
      <c r="K11">
        <v>10.38</v>
      </c>
      <c r="L11">
        <v>0.02</v>
      </c>
      <c r="M11">
        <v>48.9</v>
      </c>
      <c r="N11">
        <v>32</v>
      </c>
      <c r="Q11">
        <v>68.444999999999993</v>
      </c>
      <c r="R11">
        <v>24.085000000000001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748.3</v>
      </c>
      <c r="Y11">
        <v>532.79999999999995</v>
      </c>
      <c r="Z11">
        <f t="shared" si="1"/>
        <v>508.71499999999997</v>
      </c>
    </row>
    <row r="12" spans="1:36" x14ac:dyDescent="0.3">
      <c r="A12" s="2">
        <v>44861</v>
      </c>
      <c r="B12" s="264">
        <v>0.49974537037037042</v>
      </c>
      <c r="C12">
        <v>0</v>
      </c>
      <c r="D12" t="s">
        <v>51</v>
      </c>
      <c r="E12">
        <v>44.4</v>
      </c>
      <c r="F12">
        <v>25.805</v>
      </c>
      <c r="G12">
        <v>49.3</v>
      </c>
      <c r="H12">
        <v>92.1</v>
      </c>
      <c r="I12">
        <v>92.9</v>
      </c>
      <c r="J12">
        <v>8.34</v>
      </c>
      <c r="K12">
        <v>11.167</v>
      </c>
      <c r="L12">
        <v>0.02</v>
      </c>
      <c r="M12">
        <v>48.9</v>
      </c>
      <c r="N12">
        <v>32</v>
      </c>
      <c r="Q12">
        <v>68.418000000000006</v>
      </c>
      <c r="R12">
        <v>26.006</v>
      </c>
      <c r="S12">
        <v>89.999989999999997</v>
      </c>
      <c r="T12">
        <v>180</v>
      </c>
      <c r="U12">
        <v>99.9</v>
      </c>
      <c r="V12">
        <v>2.79</v>
      </c>
      <c r="W12">
        <v>0</v>
      </c>
      <c r="X12">
        <v>748.4</v>
      </c>
      <c r="Y12">
        <v>532.79999999999995</v>
      </c>
      <c r="Z12">
        <f t="shared" si="1"/>
        <v>506.79399999999998</v>
      </c>
    </row>
    <row r="13" spans="1:36" x14ac:dyDescent="0.3">
      <c r="A13" s="2">
        <v>44861</v>
      </c>
      <c r="B13" s="264">
        <v>0.50004629629629627</v>
      </c>
      <c r="C13">
        <v>0</v>
      </c>
      <c r="D13" t="s">
        <v>51</v>
      </c>
      <c r="E13">
        <v>44.4</v>
      </c>
      <c r="F13">
        <v>28.92</v>
      </c>
      <c r="G13">
        <v>49.3</v>
      </c>
      <c r="H13">
        <v>92.1</v>
      </c>
      <c r="I13">
        <v>92.9</v>
      </c>
      <c r="J13">
        <v>8.34</v>
      </c>
      <c r="K13">
        <v>12.513999999999999</v>
      </c>
      <c r="L13">
        <v>0.02</v>
      </c>
      <c r="M13">
        <v>48.8</v>
      </c>
      <c r="N13">
        <v>32</v>
      </c>
      <c r="Q13">
        <v>68.394999999999996</v>
      </c>
      <c r="R13">
        <v>29.14</v>
      </c>
      <c r="S13">
        <v>89.999989999999997</v>
      </c>
      <c r="T13">
        <v>180</v>
      </c>
      <c r="U13">
        <v>99.9</v>
      </c>
      <c r="V13">
        <v>2.79</v>
      </c>
      <c r="W13">
        <v>0</v>
      </c>
      <c r="X13">
        <v>748.4</v>
      </c>
      <c r="Y13">
        <v>532.79999999999995</v>
      </c>
      <c r="Z13">
        <f t="shared" si="1"/>
        <v>503.65999999999997</v>
      </c>
    </row>
    <row r="14" spans="1:36" x14ac:dyDescent="0.3">
      <c r="A14" s="2">
        <v>44861</v>
      </c>
      <c r="B14" s="264">
        <v>0.50018518518518518</v>
      </c>
      <c r="C14">
        <v>0</v>
      </c>
      <c r="D14" t="s">
        <v>51</v>
      </c>
      <c r="E14">
        <v>44.3</v>
      </c>
      <c r="F14">
        <v>32.024999999999999</v>
      </c>
      <c r="G14">
        <v>49.2</v>
      </c>
      <c r="H14">
        <v>92</v>
      </c>
      <c r="I14">
        <v>92.8</v>
      </c>
      <c r="J14">
        <v>8.33</v>
      </c>
      <c r="K14">
        <v>13.858000000000001</v>
      </c>
      <c r="L14">
        <v>0.02</v>
      </c>
      <c r="M14">
        <v>48.8</v>
      </c>
      <c r="N14">
        <v>32</v>
      </c>
      <c r="Q14">
        <v>68.382000000000005</v>
      </c>
      <c r="R14">
        <v>32.078000000000003</v>
      </c>
      <c r="S14">
        <v>89.999989999999997</v>
      </c>
      <c r="T14">
        <v>180</v>
      </c>
      <c r="U14">
        <v>99.9</v>
      </c>
      <c r="V14">
        <v>2.79</v>
      </c>
      <c r="W14">
        <v>0</v>
      </c>
      <c r="X14">
        <v>748.3</v>
      </c>
      <c r="Y14">
        <v>532.79999999999995</v>
      </c>
      <c r="Z14">
        <f t="shared" si="1"/>
        <v>500.72199999999998</v>
      </c>
    </row>
    <row r="15" spans="1:36" x14ac:dyDescent="0.3">
      <c r="A15" s="2">
        <v>44861</v>
      </c>
      <c r="B15" s="264">
        <v>0.50041666666666662</v>
      </c>
      <c r="C15">
        <v>0</v>
      </c>
      <c r="D15" t="s">
        <v>51</v>
      </c>
      <c r="E15">
        <v>44.3</v>
      </c>
      <c r="F15">
        <v>33.741</v>
      </c>
      <c r="G15">
        <v>49.2</v>
      </c>
      <c r="H15">
        <v>91.8</v>
      </c>
      <c r="I15">
        <v>92.7</v>
      </c>
      <c r="J15">
        <v>8.32</v>
      </c>
      <c r="K15">
        <v>14.601000000000001</v>
      </c>
      <c r="L15">
        <v>0.02</v>
      </c>
      <c r="M15">
        <v>48.8</v>
      </c>
      <c r="N15">
        <v>32</v>
      </c>
      <c r="Q15">
        <v>68.366</v>
      </c>
      <c r="R15">
        <v>34.994</v>
      </c>
      <c r="S15">
        <v>89.999989999999997</v>
      </c>
      <c r="T15">
        <v>180</v>
      </c>
      <c r="U15">
        <v>99.9</v>
      </c>
      <c r="V15">
        <v>2.79</v>
      </c>
      <c r="W15">
        <v>0</v>
      </c>
      <c r="X15">
        <v>748.3</v>
      </c>
      <c r="Y15">
        <v>532.79999999999995</v>
      </c>
      <c r="Z15">
        <f t="shared" si="1"/>
        <v>497.80599999999993</v>
      </c>
    </row>
    <row r="16" spans="1:36" x14ac:dyDescent="0.3">
      <c r="A16" s="2">
        <v>44861</v>
      </c>
      <c r="B16" s="264">
        <v>0.50057870370370372</v>
      </c>
      <c r="C16">
        <v>0</v>
      </c>
      <c r="D16" t="s">
        <v>51</v>
      </c>
      <c r="E16">
        <v>44.3</v>
      </c>
      <c r="F16">
        <v>37.917999999999999</v>
      </c>
      <c r="G16">
        <v>49.2</v>
      </c>
      <c r="H16">
        <v>91.8</v>
      </c>
      <c r="I16">
        <v>92.6</v>
      </c>
      <c r="J16">
        <v>8.31</v>
      </c>
      <c r="K16">
        <v>16.408000000000001</v>
      </c>
      <c r="L16">
        <v>0.02</v>
      </c>
      <c r="M16">
        <v>48.8</v>
      </c>
      <c r="N16">
        <v>32</v>
      </c>
      <c r="Q16">
        <v>68.36</v>
      </c>
      <c r="R16">
        <v>37.978000000000002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748.4</v>
      </c>
      <c r="Y16">
        <v>532.79999999999995</v>
      </c>
      <c r="Z16">
        <f t="shared" si="1"/>
        <v>494.82199999999995</v>
      </c>
    </row>
    <row r="17" spans="1:26" x14ac:dyDescent="0.3">
      <c r="A17" s="2">
        <v>44861</v>
      </c>
      <c r="B17" s="264">
        <v>0.50079861111111112</v>
      </c>
      <c r="C17">
        <v>0</v>
      </c>
      <c r="D17" t="s">
        <v>51</v>
      </c>
      <c r="E17">
        <v>44.3</v>
      </c>
      <c r="F17">
        <v>41.051000000000002</v>
      </c>
      <c r="G17">
        <v>49.2</v>
      </c>
      <c r="H17">
        <v>91.8</v>
      </c>
      <c r="I17">
        <v>92.6</v>
      </c>
      <c r="J17">
        <v>8.31</v>
      </c>
      <c r="K17">
        <v>17.763999999999999</v>
      </c>
      <c r="L17">
        <v>0.02</v>
      </c>
      <c r="M17">
        <v>48.8</v>
      </c>
      <c r="N17">
        <v>32</v>
      </c>
      <c r="Q17">
        <v>68.349999999999994</v>
      </c>
      <c r="R17">
        <v>41.073999999999998</v>
      </c>
      <c r="S17">
        <v>89.999989999999997</v>
      </c>
      <c r="T17">
        <v>180</v>
      </c>
      <c r="U17">
        <v>99.9</v>
      </c>
      <c r="V17">
        <v>2.79</v>
      </c>
      <c r="W17">
        <v>0</v>
      </c>
      <c r="X17">
        <v>748.4</v>
      </c>
      <c r="Y17">
        <v>532.79999999999995</v>
      </c>
      <c r="Z17">
        <f t="shared" si="1"/>
        <v>491.72599999999994</v>
      </c>
    </row>
    <row r="18" spans="1:26" x14ac:dyDescent="0.3">
      <c r="A18" s="2">
        <v>44861</v>
      </c>
      <c r="B18" s="264">
        <v>0.50090277777777781</v>
      </c>
      <c r="C18">
        <v>0</v>
      </c>
      <c r="D18" t="s">
        <v>51</v>
      </c>
      <c r="E18">
        <v>44.3</v>
      </c>
      <c r="F18">
        <v>44.036999999999999</v>
      </c>
      <c r="G18">
        <v>49.2</v>
      </c>
      <c r="H18">
        <v>91.7</v>
      </c>
      <c r="I18">
        <v>92.6</v>
      </c>
      <c r="J18">
        <v>8.31</v>
      </c>
      <c r="K18">
        <v>19.056999999999999</v>
      </c>
      <c r="L18">
        <v>0.02</v>
      </c>
      <c r="M18">
        <v>48.8</v>
      </c>
      <c r="N18">
        <v>32</v>
      </c>
      <c r="Q18">
        <v>68.343000000000004</v>
      </c>
      <c r="R18">
        <v>44.076000000000001</v>
      </c>
      <c r="S18">
        <v>89.999989999999997</v>
      </c>
      <c r="T18">
        <v>180</v>
      </c>
      <c r="U18">
        <v>99.9</v>
      </c>
      <c r="V18">
        <v>2.79</v>
      </c>
      <c r="W18">
        <v>0</v>
      </c>
      <c r="X18">
        <v>748.4</v>
      </c>
      <c r="Y18">
        <v>532.79999999999995</v>
      </c>
      <c r="Z18">
        <f t="shared" si="1"/>
        <v>488.72399999999993</v>
      </c>
    </row>
    <row r="19" spans="1:26" x14ac:dyDescent="0.3">
      <c r="A19" s="2">
        <v>44861</v>
      </c>
      <c r="B19" s="264">
        <v>0.50103009259259257</v>
      </c>
      <c r="C19">
        <v>0</v>
      </c>
      <c r="D19" t="s">
        <v>51</v>
      </c>
      <c r="E19">
        <v>44.3</v>
      </c>
      <c r="F19">
        <v>46.991999999999997</v>
      </c>
      <c r="G19">
        <v>49.2</v>
      </c>
      <c r="H19">
        <v>91.6</v>
      </c>
      <c r="I19">
        <v>92.4</v>
      </c>
      <c r="J19">
        <v>8.3000000000000007</v>
      </c>
      <c r="K19">
        <v>20.335000000000001</v>
      </c>
      <c r="L19">
        <v>0.02</v>
      </c>
      <c r="M19">
        <v>48.8</v>
      </c>
      <c r="N19">
        <v>32</v>
      </c>
      <c r="Q19">
        <v>68.331000000000003</v>
      </c>
      <c r="R19">
        <v>47.052</v>
      </c>
      <c r="S19">
        <v>89.999989999999997</v>
      </c>
      <c r="T19">
        <v>180</v>
      </c>
      <c r="U19">
        <v>99.9</v>
      </c>
      <c r="V19">
        <v>2.79</v>
      </c>
      <c r="W19">
        <v>0</v>
      </c>
      <c r="X19">
        <v>748.3</v>
      </c>
      <c r="Y19">
        <v>532.79999999999995</v>
      </c>
      <c r="Z19">
        <f t="shared" si="1"/>
        <v>485.74799999999993</v>
      </c>
    </row>
    <row r="20" spans="1:26" x14ac:dyDescent="0.3">
      <c r="A20" s="2">
        <v>44861</v>
      </c>
      <c r="B20" s="264">
        <v>0.50114583333333329</v>
      </c>
      <c r="C20">
        <v>0</v>
      </c>
      <c r="D20" t="s">
        <v>51</v>
      </c>
      <c r="E20">
        <v>44.2</v>
      </c>
      <c r="F20">
        <v>49.994</v>
      </c>
      <c r="G20">
        <v>49.1</v>
      </c>
      <c r="H20">
        <v>91.6</v>
      </c>
      <c r="I20">
        <v>92.4</v>
      </c>
      <c r="J20">
        <v>8.3000000000000007</v>
      </c>
      <c r="K20">
        <v>21.634</v>
      </c>
      <c r="L20">
        <v>0.02</v>
      </c>
      <c r="M20">
        <v>48.7</v>
      </c>
      <c r="N20">
        <v>32</v>
      </c>
      <c r="Q20">
        <v>68.322999999999993</v>
      </c>
      <c r="R20">
        <v>50.078000000000003</v>
      </c>
      <c r="S20">
        <v>89.999989999999997</v>
      </c>
      <c r="T20">
        <v>180</v>
      </c>
      <c r="U20">
        <v>99.9</v>
      </c>
      <c r="V20">
        <v>2.79</v>
      </c>
      <c r="W20">
        <v>0</v>
      </c>
      <c r="X20">
        <v>748.3</v>
      </c>
      <c r="Y20">
        <v>532.79999999999995</v>
      </c>
      <c r="Z20">
        <f t="shared" si="1"/>
        <v>482.72199999999998</v>
      </c>
    </row>
    <row r="21" spans="1:26" x14ac:dyDescent="0.3">
      <c r="A21" s="2">
        <v>44861</v>
      </c>
      <c r="B21" s="264">
        <v>0.50129629629629624</v>
      </c>
      <c r="C21">
        <v>0</v>
      </c>
      <c r="D21" t="s">
        <v>51</v>
      </c>
      <c r="E21">
        <v>44.3</v>
      </c>
      <c r="F21">
        <v>53.06</v>
      </c>
      <c r="G21">
        <v>49.2</v>
      </c>
      <c r="H21">
        <v>91.3</v>
      </c>
      <c r="I21">
        <v>92.1</v>
      </c>
      <c r="J21">
        <v>8.27</v>
      </c>
      <c r="K21">
        <v>22.962</v>
      </c>
      <c r="L21">
        <v>0.02</v>
      </c>
      <c r="M21">
        <v>48.8</v>
      </c>
      <c r="N21">
        <v>32</v>
      </c>
      <c r="Q21">
        <v>68.317999999999998</v>
      </c>
      <c r="R21">
        <v>53.063000000000002</v>
      </c>
      <c r="S21">
        <v>89.999989999999997</v>
      </c>
      <c r="T21">
        <v>180</v>
      </c>
      <c r="U21">
        <v>99.9</v>
      </c>
      <c r="V21">
        <v>2.79</v>
      </c>
      <c r="W21">
        <v>0</v>
      </c>
      <c r="X21">
        <v>748.4</v>
      </c>
      <c r="Y21">
        <v>532.79999999999995</v>
      </c>
      <c r="Z21">
        <f t="shared" si="1"/>
        <v>479.73699999999997</v>
      </c>
    </row>
    <row r="22" spans="1:26" x14ac:dyDescent="0.3">
      <c r="A22" s="2">
        <v>44861</v>
      </c>
      <c r="B22" s="264">
        <v>0.50159722222222225</v>
      </c>
      <c r="C22">
        <v>0</v>
      </c>
      <c r="D22" t="s">
        <v>51</v>
      </c>
      <c r="E22">
        <v>44.2</v>
      </c>
      <c r="F22">
        <v>55.941000000000003</v>
      </c>
      <c r="G22">
        <v>49.2</v>
      </c>
      <c r="H22">
        <v>91.3</v>
      </c>
      <c r="I22">
        <v>92.1</v>
      </c>
      <c r="J22">
        <v>8.27</v>
      </c>
      <c r="K22">
        <v>24.207999999999998</v>
      </c>
      <c r="L22">
        <v>0.02</v>
      </c>
      <c r="M22">
        <v>48.7</v>
      </c>
      <c r="N22">
        <v>32</v>
      </c>
      <c r="Q22">
        <v>68.314999999999998</v>
      </c>
      <c r="R22">
        <v>55.929000000000002</v>
      </c>
      <c r="S22">
        <v>89.999989999999997</v>
      </c>
      <c r="T22">
        <v>180</v>
      </c>
      <c r="U22">
        <v>99.9</v>
      </c>
      <c r="V22">
        <v>2.79</v>
      </c>
      <c r="W22">
        <v>0</v>
      </c>
      <c r="X22">
        <v>748.3</v>
      </c>
      <c r="Y22">
        <v>532.79999999999995</v>
      </c>
      <c r="Z22">
        <f t="shared" si="1"/>
        <v>476.87099999999998</v>
      </c>
    </row>
    <row r="23" spans="1:26" x14ac:dyDescent="0.3">
      <c r="A23" s="2">
        <v>44861</v>
      </c>
      <c r="B23" s="264">
        <v>0.50179398148148147</v>
      </c>
      <c r="C23">
        <v>0</v>
      </c>
      <c r="D23" t="s">
        <v>51</v>
      </c>
      <c r="E23">
        <v>44.3</v>
      </c>
      <c r="F23">
        <v>58.98</v>
      </c>
      <c r="G23">
        <v>49.2</v>
      </c>
      <c r="H23">
        <v>91.1</v>
      </c>
      <c r="I23">
        <v>91.9</v>
      </c>
      <c r="J23">
        <v>8.26</v>
      </c>
      <c r="K23">
        <v>25.523</v>
      </c>
      <c r="L23">
        <v>0.02</v>
      </c>
      <c r="M23">
        <v>48.8</v>
      </c>
      <c r="N23">
        <v>32</v>
      </c>
      <c r="Q23">
        <v>68.311999999999998</v>
      </c>
      <c r="R23">
        <v>59</v>
      </c>
      <c r="S23">
        <v>89.999989999999997</v>
      </c>
      <c r="T23">
        <v>180</v>
      </c>
      <c r="U23">
        <v>99.9</v>
      </c>
      <c r="V23">
        <v>2.78</v>
      </c>
      <c r="W23">
        <v>0</v>
      </c>
      <c r="X23">
        <v>748.3</v>
      </c>
      <c r="Y23">
        <v>532.79999999999995</v>
      </c>
      <c r="Z23">
        <f t="shared" si="1"/>
        <v>473.79999999999995</v>
      </c>
    </row>
    <row r="24" spans="1:26" x14ac:dyDescent="0.3">
      <c r="A24" s="2">
        <v>44861</v>
      </c>
      <c r="B24" s="264">
        <v>0.50200231481481483</v>
      </c>
      <c r="C24">
        <v>0</v>
      </c>
      <c r="D24" t="s">
        <v>51</v>
      </c>
      <c r="E24">
        <v>44.2</v>
      </c>
      <c r="F24">
        <v>61.902000000000001</v>
      </c>
      <c r="G24">
        <v>49.1</v>
      </c>
      <c r="H24">
        <v>90.9</v>
      </c>
      <c r="I24">
        <v>91.7</v>
      </c>
      <c r="J24">
        <v>8.23</v>
      </c>
      <c r="K24">
        <v>26.788</v>
      </c>
      <c r="L24">
        <v>0.02</v>
      </c>
      <c r="M24">
        <v>48.7</v>
      </c>
      <c r="N24">
        <v>32</v>
      </c>
      <c r="Q24">
        <v>68.308000000000007</v>
      </c>
      <c r="R24">
        <v>62.000999999999998</v>
      </c>
      <c r="S24">
        <v>89.999989999999997</v>
      </c>
      <c r="T24">
        <v>180</v>
      </c>
      <c r="U24">
        <v>99.9</v>
      </c>
      <c r="V24">
        <v>2.79</v>
      </c>
      <c r="W24">
        <v>0</v>
      </c>
      <c r="X24">
        <v>748.4</v>
      </c>
      <c r="Y24">
        <v>532.79999999999995</v>
      </c>
      <c r="Z24">
        <f t="shared" si="1"/>
        <v>470.79899999999998</v>
      </c>
    </row>
    <row r="25" spans="1:26" x14ac:dyDescent="0.3">
      <c r="A25" s="2">
        <v>44861</v>
      </c>
      <c r="B25" s="264">
        <v>0.50219907407407405</v>
      </c>
      <c r="C25">
        <v>0</v>
      </c>
      <c r="D25" t="s">
        <v>51</v>
      </c>
      <c r="E25">
        <v>44.3</v>
      </c>
      <c r="F25">
        <v>64.826999999999998</v>
      </c>
      <c r="G25">
        <v>49.2</v>
      </c>
      <c r="H25">
        <v>91.2</v>
      </c>
      <c r="I25">
        <v>92</v>
      </c>
      <c r="J25">
        <v>8.27</v>
      </c>
      <c r="K25">
        <v>28.053999999999998</v>
      </c>
      <c r="L25">
        <v>0.02</v>
      </c>
      <c r="M25">
        <v>48.8</v>
      </c>
      <c r="N25">
        <v>32</v>
      </c>
      <c r="Q25">
        <v>68.302999999999997</v>
      </c>
      <c r="R25">
        <v>64.897999999999996</v>
      </c>
      <c r="S25">
        <v>89.999989999999997</v>
      </c>
      <c r="T25">
        <v>180</v>
      </c>
      <c r="U25">
        <v>99.9</v>
      </c>
      <c r="V25">
        <v>2.78</v>
      </c>
      <c r="W25">
        <v>0</v>
      </c>
      <c r="X25">
        <v>748.4</v>
      </c>
      <c r="Y25">
        <v>532.79999999999995</v>
      </c>
      <c r="Z25">
        <f t="shared" si="1"/>
        <v>467.90199999999993</v>
      </c>
    </row>
    <row r="26" spans="1:26" x14ac:dyDescent="0.3">
      <c r="A26" s="2">
        <v>44861</v>
      </c>
      <c r="B26" s="264">
        <v>0.50233796296296296</v>
      </c>
      <c r="C26">
        <v>0</v>
      </c>
      <c r="D26" t="s">
        <v>51</v>
      </c>
      <c r="E26">
        <v>44</v>
      </c>
      <c r="F26">
        <v>67.866</v>
      </c>
      <c r="G26">
        <v>49</v>
      </c>
      <c r="H26">
        <v>90.7</v>
      </c>
      <c r="I26">
        <v>91.5</v>
      </c>
      <c r="J26">
        <v>8.2200000000000006</v>
      </c>
      <c r="K26">
        <v>29.369</v>
      </c>
      <c r="L26">
        <v>0.02</v>
      </c>
      <c r="M26">
        <v>48.5</v>
      </c>
      <c r="N26">
        <v>32</v>
      </c>
      <c r="Q26">
        <v>68.272999999999996</v>
      </c>
      <c r="R26">
        <v>67.977000000000004</v>
      </c>
      <c r="S26">
        <v>89.999989999999997</v>
      </c>
      <c r="T26">
        <v>180</v>
      </c>
      <c r="U26">
        <v>99.9</v>
      </c>
      <c r="V26">
        <v>2.77</v>
      </c>
      <c r="W26">
        <v>0</v>
      </c>
      <c r="X26">
        <v>748.4</v>
      </c>
      <c r="Y26">
        <v>532.79999999999995</v>
      </c>
      <c r="Z26">
        <f t="shared" si="1"/>
        <v>464.82299999999998</v>
      </c>
    </row>
    <row r="27" spans="1:26" x14ac:dyDescent="0.3">
      <c r="A27" s="2">
        <v>44861</v>
      </c>
      <c r="B27" s="264">
        <v>0.50253472222222217</v>
      </c>
      <c r="C27">
        <v>0</v>
      </c>
      <c r="D27" t="s">
        <v>51</v>
      </c>
      <c r="E27">
        <v>44</v>
      </c>
      <c r="F27">
        <v>69.427999999999997</v>
      </c>
      <c r="G27">
        <v>48.9</v>
      </c>
      <c r="H27">
        <v>90.5</v>
      </c>
      <c r="I27">
        <v>91.3</v>
      </c>
      <c r="J27">
        <v>8.1999999999999993</v>
      </c>
      <c r="K27">
        <v>30.045000000000002</v>
      </c>
      <c r="L27">
        <v>0.02</v>
      </c>
      <c r="M27">
        <v>48.5</v>
      </c>
      <c r="N27">
        <v>31</v>
      </c>
      <c r="Q27">
        <v>68.254000000000005</v>
      </c>
      <c r="R27">
        <v>71.015000000000001</v>
      </c>
      <c r="S27">
        <v>89.999989999999997</v>
      </c>
      <c r="T27">
        <v>180</v>
      </c>
      <c r="U27">
        <v>99.9</v>
      </c>
      <c r="V27">
        <v>2.77</v>
      </c>
      <c r="W27">
        <v>0</v>
      </c>
      <c r="X27">
        <v>748.4</v>
      </c>
      <c r="Y27">
        <v>532.79999999999995</v>
      </c>
      <c r="Z27">
        <f t="shared" si="1"/>
        <v>461.78499999999997</v>
      </c>
    </row>
    <row r="28" spans="1:26" x14ac:dyDescent="0.3">
      <c r="A28" s="2">
        <v>44861</v>
      </c>
      <c r="B28" s="264">
        <v>0.50276620370370373</v>
      </c>
      <c r="C28">
        <v>0</v>
      </c>
      <c r="D28" t="s">
        <v>51</v>
      </c>
      <c r="E28">
        <v>43.8</v>
      </c>
      <c r="F28">
        <v>73.921999999999997</v>
      </c>
      <c r="G28">
        <v>48.7</v>
      </c>
      <c r="H28">
        <v>88.5</v>
      </c>
      <c r="I28">
        <v>89.3</v>
      </c>
      <c r="J28">
        <v>8.0299999999999994</v>
      </c>
      <c r="K28">
        <v>31.99</v>
      </c>
      <c r="L28">
        <v>0.02</v>
      </c>
      <c r="M28">
        <v>48.2</v>
      </c>
      <c r="N28">
        <v>31</v>
      </c>
      <c r="Q28">
        <v>68.228999999999999</v>
      </c>
      <c r="R28">
        <v>73.95</v>
      </c>
      <c r="S28">
        <v>89.999989999999997</v>
      </c>
      <c r="T28">
        <v>180</v>
      </c>
      <c r="U28">
        <v>99.9</v>
      </c>
      <c r="V28">
        <v>2.78</v>
      </c>
      <c r="W28">
        <v>0</v>
      </c>
      <c r="X28">
        <v>748.4</v>
      </c>
      <c r="Y28">
        <v>532.79999999999995</v>
      </c>
      <c r="Z28">
        <f t="shared" si="1"/>
        <v>458.84999999999997</v>
      </c>
    </row>
    <row r="29" spans="1:26" x14ac:dyDescent="0.3">
      <c r="A29" s="2">
        <v>44861</v>
      </c>
      <c r="B29" s="264">
        <v>0.5030324074074074</v>
      </c>
      <c r="C29">
        <v>0</v>
      </c>
      <c r="D29" t="s">
        <v>51</v>
      </c>
      <c r="E29">
        <v>43.5</v>
      </c>
      <c r="F29">
        <v>76.938999999999993</v>
      </c>
      <c r="G29">
        <v>48.4</v>
      </c>
      <c r="H29">
        <v>87.7</v>
      </c>
      <c r="I29">
        <v>88.5</v>
      </c>
      <c r="J29">
        <v>7.96</v>
      </c>
      <c r="K29">
        <v>33.295999999999999</v>
      </c>
      <c r="L29">
        <v>0.02</v>
      </c>
      <c r="M29">
        <v>48</v>
      </c>
      <c r="N29">
        <v>31</v>
      </c>
      <c r="Q29">
        <v>68.177999999999997</v>
      </c>
      <c r="R29">
        <v>76.977000000000004</v>
      </c>
      <c r="S29">
        <v>89.999989999999997</v>
      </c>
      <c r="T29">
        <v>180</v>
      </c>
      <c r="U29">
        <v>99.9</v>
      </c>
      <c r="V29">
        <v>2.78</v>
      </c>
      <c r="W29">
        <v>0</v>
      </c>
      <c r="X29">
        <v>748.3</v>
      </c>
      <c r="Y29">
        <v>532.79999999999995</v>
      </c>
      <c r="Z29">
        <f t="shared" si="1"/>
        <v>455.82299999999998</v>
      </c>
    </row>
    <row r="30" spans="1:26" x14ac:dyDescent="0.3">
      <c r="A30" s="2">
        <v>44861</v>
      </c>
      <c r="B30" s="264">
        <v>0.50321759259259258</v>
      </c>
      <c r="C30">
        <v>0</v>
      </c>
      <c r="D30" t="s">
        <v>51</v>
      </c>
      <c r="E30">
        <v>42.8</v>
      </c>
      <c r="F30">
        <v>78.507000000000005</v>
      </c>
      <c r="G30">
        <v>47.7</v>
      </c>
      <c r="H30">
        <v>86.1</v>
      </c>
      <c r="I30">
        <v>86.9</v>
      </c>
      <c r="J30">
        <v>7.83</v>
      </c>
      <c r="K30">
        <v>33.975000000000001</v>
      </c>
      <c r="L30">
        <v>0.02</v>
      </c>
      <c r="M30">
        <v>47.3</v>
      </c>
      <c r="N30">
        <v>31</v>
      </c>
      <c r="Q30">
        <v>68.022000000000006</v>
      </c>
      <c r="R30">
        <v>79.882000000000005</v>
      </c>
      <c r="S30">
        <v>89.999989999999997</v>
      </c>
      <c r="T30">
        <v>180</v>
      </c>
      <c r="U30">
        <v>99.9</v>
      </c>
      <c r="V30">
        <v>2.78</v>
      </c>
      <c r="W30">
        <v>0</v>
      </c>
      <c r="X30">
        <v>748.3</v>
      </c>
      <c r="Y30">
        <v>532.79999999999995</v>
      </c>
      <c r="Z30">
        <f t="shared" si="1"/>
        <v>452.91799999999995</v>
      </c>
    </row>
    <row r="31" spans="1:26" x14ac:dyDescent="0.3">
      <c r="A31" s="2">
        <v>44861</v>
      </c>
      <c r="B31" s="264">
        <v>0.50343749999999998</v>
      </c>
      <c r="C31">
        <v>0</v>
      </c>
      <c r="D31" t="s">
        <v>51</v>
      </c>
      <c r="E31">
        <v>42</v>
      </c>
      <c r="F31">
        <v>82.823999999999998</v>
      </c>
      <c r="G31">
        <v>46.9</v>
      </c>
      <c r="H31">
        <v>85.3</v>
      </c>
      <c r="I31">
        <v>86</v>
      </c>
      <c r="J31">
        <v>7.76</v>
      </c>
      <c r="K31">
        <v>35.844000000000001</v>
      </c>
      <c r="L31">
        <v>0.02</v>
      </c>
      <c r="M31">
        <v>46.5</v>
      </c>
      <c r="N31">
        <v>30</v>
      </c>
      <c r="Q31">
        <v>67.894000000000005</v>
      </c>
      <c r="R31">
        <v>82.935000000000002</v>
      </c>
      <c r="S31">
        <v>89.999989999999997</v>
      </c>
      <c r="T31">
        <v>180</v>
      </c>
      <c r="U31">
        <v>99.9</v>
      </c>
      <c r="V31">
        <v>2.79</v>
      </c>
      <c r="W31">
        <v>0</v>
      </c>
      <c r="X31">
        <v>748.4</v>
      </c>
      <c r="Y31">
        <v>532.79999999999995</v>
      </c>
      <c r="Z31">
        <f t="shared" si="1"/>
        <v>449.86499999999995</v>
      </c>
    </row>
    <row r="32" spans="1:26" x14ac:dyDescent="0.3">
      <c r="A32" s="2">
        <v>44861</v>
      </c>
      <c r="B32" s="264">
        <v>0.50364583333333335</v>
      </c>
      <c r="C32">
        <v>0</v>
      </c>
      <c r="D32" t="s">
        <v>51</v>
      </c>
      <c r="E32">
        <v>41.8</v>
      </c>
      <c r="F32">
        <v>85.941000000000003</v>
      </c>
      <c r="G32">
        <v>46.7</v>
      </c>
      <c r="H32">
        <v>85.2</v>
      </c>
      <c r="I32">
        <v>85.9</v>
      </c>
      <c r="J32">
        <v>7.75</v>
      </c>
      <c r="K32">
        <v>37.192999999999998</v>
      </c>
      <c r="L32">
        <v>0.02</v>
      </c>
      <c r="M32">
        <v>46.3</v>
      </c>
      <c r="N32">
        <v>30</v>
      </c>
      <c r="Q32">
        <v>67.864000000000004</v>
      </c>
      <c r="R32">
        <v>85.998000000000005</v>
      </c>
      <c r="S32">
        <v>89.999989999999997</v>
      </c>
      <c r="T32">
        <v>180</v>
      </c>
      <c r="U32">
        <v>99.9</v>
      </c>
      <c r="V32">
        <v>2.78</v>
      </c>
      <c r="W32">
        <v>0</v>
      </c>
      <c r="X32">
        <v>748.3</v>
      </c>
      <c r="Y32">
        <v>532.79999999999995</v>
      </c>
      <c r="Z32">
        <f t="shared" si="1"/>
        <v>446.80199999999996</v>
      </c>
    </row>
    <row r="33" spans="1:26" x14ac:dyDescent="0.3">
      <c r="A33" s="2">
        <v>44861</v>
      </c>
      <c r="B33" s="264">
        <v>0.50378472222222226</v>
      </c>
      <c r="C33">
        <v>0</v>
      </c>
      <c r="D33" t="s">
        <v>51</v>
      </c>
      <c r="E33">
        <v>41.6</v>
      </c>
      <c r="F33">
        <v>88.986000000000004</v>
      </c>
      <c r="G33">
        <v>46.5</v>
      </c>
      <c r="H33">
        <v>85.9</v>
      </c>
      <c r="I33">
        <v>86.6</v>
      </c>
      <c r="J33">
        <v>7.82</v>
      </c>
      <c r="K33">
        <v>38.511000000000003</v>
      </c>
      <c r="L33">
        <v>0.02</v>
      </c>
      <c r="M33">
        <v>46.1</v>
      </c>
      <c r="N33">
        <v>30</v>
      </c>
      <c r="Q33">
        <v>67.808999999999997</v>
      </c>
      <c r="R33">
        <v>89.108000000000004</v>
      </c>
      <c r="S33">
        <v>89.999989999999997</v>
      </c>
      <c r="T33">
        <v>180</v>
      </c>
      <c r="U33">
        <v>99.9</v>
      </c>
      <c r="V33">
        <v>2.78</v>
      </c>
      <c r="W33">
        <v>0</v>
      </c>
      <c r="X33">
        <v>748.4</v>
      </c>
      <c r="Y33">
        <v>532.79999999999995</v>
      </c>
      <c r="Z33">
        <f t="shared" si="1"/>
        <v>443.69199999999995</v>
      </c>
    </row>
    <row r="34" spans="1:26" x14ac:dyDescent="0.3">
      <c r="A34" s="2">
        <v>44861</v>
      </c>
      <c r="B34" s="264">
        <v>0.50396990740740744</v>
      </c>
      <c r="C34">
        <v>0</v>
      </c>
      <c r="D34" t="s">
        <v>51</v>
      </c>
      <c r="E34">
        <v>41.3</v>
      </c>
      <c r="F34">
        <v>90.463999999999999</v>
      </c>
      <c r="G34">
        <v>46.3</v>
      </c>
      <c r="H34">
        <v>86.8</v>
      </c>
      <c r="I34">
        <v>87.6</v>
      </c>
      <c r="J34">
        <v>7.91</v>
      </c>
      <c r="K34">
        <v>39.151000000000003</v>
      </c>
      <c r="L34">
        <v>0.02</v>
      </c>
      <c r="M34">
        <v>45.8</v>
      </c>
      <c r="N34">
        <v>30</v>
      </c>
      <c r="Q34">
        <v>67.739999999999995</v>
      </c>
      <c r="R34">
        <v>91.941000000000003</v>
      </c>
      <c r="S34">
        <v>89.999989999999997</v>
      </c>
      <c r="T34">
        <v>180</v>
      </c>
      <c r="U34">
        <v>99.9</v>
      </c>
      <c r="V34">
        <v>2.78</v>
      </c>
      <c r="W34">
        <v>0</v>
      </c>
      <c r="X34">
        <v>748.3</v>
      </c>
      <c r="Y34">
        <v>532.79999999999995</v>
      </c>
      <c r="Z34">
        <f t="shared" si="1"/>
        <v>440.85899999999992</v>
      </c>
    </row>
    <row r="35" spans="1:26" x14ac:dyDescent="0.3">
      <c r="A35" s="2">
        <v>44861</v>
      </c>
      <c r="B35" s="264">
        <v>0.50445601851851851</v>
      </c>
      <c r="C35">
        <v>0</v>
      </c>
      <c r="D35" t="s">
        <v>51</v>
      </c>
      <c r="E35">
        <v>41.2</v>
      </c>
      <c r="F35">
        <v>94.861000000000004</v>
      </c>
      <c r="G35">
        <v>46.3</v>
      </c>
      <c r="H35">
        <v>88.6</v>
      </c>
      <c r="I35">
        <v>89.3</v>
      </c>
      <c r="J35">
        <v>8.1</v>
      </c>
      <c r="K35">
        <v>41.055999999999997</v>
      </c>
      <c r="L35">
        <v>0.02</v>
      </c>
      <c r="M35">
        <v>45.8</v>
      </c>
      <c r="N35">
        <v>30</v>
      </c>
      <c r="Q35">
        <v>67.402000000000001</v>
      </c>
      <c r="R35">
        <v>95.040999999999997</v>
      </c>
      <c r="S35">
        <v>89.999989999999997</v>
      </c>
      <c r="T35">
        <v>180</v>
      </c>
      <c r="U35">
        <v>99.9</v>
      </c>
      <c r="V35">
        <v>2.78</v>
      </c>
      <c r="W35">
        <v>0</v>
      </c>
      <c r="X35">
        <v>748.3</v>
      </c>
      <c r="Y35">
        <v>532.79999999999995</v>
      </c>
      <c r="Z35">
        <f t="shared" si="1"/>
        <v>437.75899999999996</v>
      </c>
    </row>
    <row r="36" spans="1:26" x14ac:dyDescent="0.3">
      <c r="A36" s="2">
        <v>44861</v>
      </c>
      <c r="B36" s="264">
        <v>0.50483796296296302</v>
      </c>
      <c r="C36">
        <v>0</v>
      </c>
      <c r="D36" t="s">
        <v>51</v>
      </c>
      <c r="E36">
        <v>41.3</v>
      </c>
      <c r="F36">
        <v>96.17</v>
      </c>
      <c r="G36">
        <v>46.7</v>
      </c>
      <c r="H36">
        <v>90.1</v>
      </c>
      <c r="I36">
        <v>90.9</v>
      </c>
      <c r="J36">
        <v>8.2799999999999994</v>
      </c>
      <c r="K36">
        <v>41.624000000000002</v>
      </c>
      <c r="L36">
        <v>0.02</v>
      </c>
      <c r="M36">
        <v>46.2</v>
      </c>
      <c r="N36">
        <v>30</v>
      </c>
      <c r="Q36">
        <v>66.972999999999999</v>
      </c>
      <c r="R36">
        <v>98.004999999999995</v>
      </c>
      <c r="S36">
        <v>89.999989999999997</v>
      </c>
      <c r="T36">
        <v>180</v>
      </c>
      <c r="U36">
        <v>99.9</v>
      </c>
      <c r="V36">
        <v>2.77</v>
      </c>
      <c r="W36">
        <v>0</v>
      </c>
      <c r="X36">
        <v>748.2</v>
      </c>
      <c r="Y36">
        <v>532.79999999999995</v>
      </c>
      <c r="Z36">
        <f t="shared" si="1"/>
        <v>434.79499999999996</v>
      </c>
    </row>
    <row r="37" spans="1:26" x14ac:dyDescent="0.3">
      <c r="A37" s="2">
        <v>44861</v>
      </c>
      <c r="B37" s="264">
        <v>0.50512731481481488</v>
      </c>
      <c r="C37">
        <v>0</v>
      </c>
      <c r="D37" t="s">
        <v>51</v>
      </c>
      <c r="E37">
        <v>40.700000000000003</v>
      </c>
      <c r="F37">
        <v>107.822</v>
      </c>
      <c r="G37">
        <v>47.2</v>
      </c>
      <c r="H37">
        <v>88.9</v>
      </c>
      <c r="I37">
        <v>89.7</v>
      </c>
      <c r="J37">
        <v>8.36</v>
      </c>
      <c r="K37">
        <v>46.677999999999997</v>
      </c>
      <c r="L37">
        <v>0.02</v>
      </c>
      <c r="M37">
        <v>46.7</v>
      </c>
      <c r="N37">
        <v>30</v>
      </c>
      <c r="Q37">
        <v>64.905000000000001</v>
      </c>
      <c r="R37">
        <v>107.861</v>
      </c>
      <c r="S37">
        <v>89.999989999999997</v>
      </c>
      <c r="T37">
        <v>180</v>
      </c>
      <c r="U37">
        <v>99.9</v>
      </c>
      <c r="V37">
        <v>2.78</v>
      </c>
      <c r="W37">
        <v>0</v>
      </c>
      <c r="X37">
        <v>748.2</v>
      </c>
      <c r="Y37">
        <v>532.79999999999995</v>
      </c>
      <c r="Z37">
        <f t="shared" si="1"/>
        <v>424.93899999999996</v>
      </c>
    </row>
    <row r="38" spans="1:26" x14ac:dyDescent="0.3">
      <c r="A38" s="2">
        <v>44861</v>
      </c>
      <c r="B38" s="264">
        <v>0.50539351851851855</v>
      </c>
      <c r="C38">
        <v>0</v>
      </c>
      <c r="D38" t="s">
        <v>51</v>
      </c>
      <c r="E38">
        <v>36.5</v>
      </c>
      <c r="F38">
        <v>116.741</v>
      </c>
      <c r="G38">
        <v>43.9</v>
      </c>
      <c r="H38">
        <v>41.8</v>
      </c>
      <c r="I38">
        <v>42.1</v>
      </c>
      <c r="J38">
        <v>4.05</v>
      </c>
      <c r="K38">
        <v>50.552999999999997</v>
      </c>
      <c r="L38">
        <v>0.02</v>
      </c>
      <c r="M38">
        <v>43.3</v>
      </c>
      <c r="N38">
        <v>28</v>
      </c>
      <c r="Q38">
        <v>62.256999999999998</v>
      </c>
      <c r="R38">
        <v>117.937</v>
      </c>
      <c r="S38">
        <v>89.999989999999997</v>
      </c>
      <c r="T38">
        <v>180</v>
      </c>
      <c r="U38">
        <v>99.9</v>
      </c>
      <c r="V38">
        <v>2.77</v>
      </c>
      <c r="W38">
        <v>0</v>
      </c>
      <c r="X38">
        <v>748.3</v>
      </c>
      <c r="Y38">
        <v>532.79999999999995</v>
      </c>
      <c r="Z38">
        <f t="shared" si="1"/>
        <v>414.86299999999994</v>
      </c>
    </row>
    <row r="39" spans="1:26" x14ac:dyDescent="0.3">
      <c r="A39" s="2">
        <v>44861</v>
      </c>
      <c r="B39" s="264">
        <v>0.50581018518518517</v>
      </c>
      <c r="C39">
        <v>0</v>
      </c>
      <c r="D39" t="s">
        <v>51</v>
      </c>
      <c r="E39">
        <v>38.700000000000003</v>
      </c>
      <c r="F39">
        <v>127.877</v>
      </c>
      <c r="G39">
        <v>48.2</v>
      </c>
      <c r="H39">
        <v>13.4</v>
      </c>
      <c r="I39">
        <v>13.5</v>
      </c>
      <c r="J39">
        <v>1.34</v>
      </c>
      <c r="K39">
        <v>55.39</v>
      </c>
      <c r="L39">
        <v>0.02</v>
      </c>
      <c r="M39">
        <v>47.5</v>
      </c>
      <c r="N39">
        <v>31</v>
      </c>
      <c r="Q39">
        <v>59.381999999999998</v>
      </c>
      <c r="R39">
        <v>128.00800000000001</v>
      </c>
      <c r="S39">
        <v>89.999989999999997</v>
      </c>
      <c r="T39">
        <v>180</v>
      </c>
      <c r="U39">
        <v>99.9</v>
      </c>
      <c r="V39">
        <v>2.78</v>
      </c>
      <c r="W39">
        <v>0</v>
      </c>
      <c r="X39">
        <v>748.4</v>
      </c>
      <c r="Y39">
        <v>532.79999999999995</v>
      </c>
      <c r="Z39">
        <f t="shared" si="1"/>
        <v>404.79199999999992</v>
      </c>
    </row>
    <row r="40" spans="1:26" x14ac:dyDescent="0.3">
      <c r="A40" s="2">
        <v>44861</v>
      </c>
      <c r="B40" s="264">
        <v>0.50629629629629636</v>
      </c>
      <c r="C40">
        <v>0</v>
      </c>
      <c r="D40" t="s">
        <v>51</v>
      </c>
      <c r="E40">
        <v>41.8</v>
      </c>
      <c r="F40">
        <v>136.83099999999999</v>
      </c>
      <c r="G40">
        <v>53.1</v>
      </c>
      <c r="H40">
        <v>5.0999999999999996</v>
      </c>
      <c r="I40">
        <v>5.2</v>
      </c>
      <c r="J40">
        <v>0.52</v>
      </c>
      <c r="K40">
        <v>59.276000000000003</v>
      </c>
      <c r="L40">
        <v>0.02</v>
      </c>
      <c r="M40">
        <v>52.3</v>
      </c>
      <c r="N40">
        <v>34</v>
      </c>
      <c r="Q40">
        <v>58.112000000000002</v>
      </c>
      <c r="R40">
        <v>138.035</v>
      </c>
      <c r="S40">
        <v>89.999989999999997</v>
      </c>
      <c r="T40">
        <v>180</v>
      </c>
      <c r="U40">
        <v>99.9</v>
      </c>
      <c r="V40">
        <v>2.78</v>
      </c>
      <c r="W40">
        <v>0</v>
      </c>
      <c r="X40">
        <v>748.2</v>
      </c>
      <c r="Y40">
        <v>532.79999999999995</v>
      </c>
      <c r="Z40">
        <f t="shared" si="1"/>
        <v>394.76499999999999</v>
      </c>
    </row>
    <row r="41" spans="1:26" x14ac:dyDescent="0.3">
      <c r="A41" s="2">
        <v>44861</v>
      </c>
      <c r="B41" s="264">
        <v>0.50680555555555562</v>
      </c>
      <c r="C41">
        <v>0</v>
      </c>
      <c r="D41" t="s">
        <v>51</v>
      </c>
      <c r="E41">
        <v>43.2</v>
      </c>
      <c r="F41">
        <v>146.31200000000001</v>
      </c>
      <c r="G41">
        <v>55.6</v>
      </c>
      <c r="H41">
        <v>3</v>
      </c>
      <c r="I41">
        <v>3.1</v>
      </c>
      <c r="J41">
        <v>0.31</v>
      </c>
      <c r="K41">
        <v>63.389000000000003</v>
      </c>
      <c r="L41">
        <v>0.02</v>
      </c>
      <c r="M41">
        <v>54.8</v>
      </c>
      <c r="N41">
        <v>36</v>
      </c>
      <c r="Q41">
        <v>57.097000000000001</v>
      </c>
      <c r="R41">
        <v>147.9</v>
      </c>
      <c r="S41">
        <v>89.999989999999997</v>
      </c>
      <c r="T41">
        <v>180</v>
      </c>
      <c r="U41">
        <v>99.9</v>
      </c>
      <c r="V41">
        <v>2.78</v>
      </c>
      <c r="W41">
        <v>0</v>
      </c>
      <c r="X41">
        <v>748.2</v>
      </c>
      <c r="Y41">
        <v>532.79999999999995</v>
      </c>
      <c r="Z41">
        <f t="shared" si="1"/>
        <v>384.9</v>
      </c>
    </row>
    <row r="42" spans="1:26" x14ac:dyDescent="0.3">
      <c r="A42" s="2">
        <v>44861</v>
      </c>
      <c r="B42" s="264">
        <v>0.50756944444444441</v>
      </c>
      <c r="C42">
        <v>0</v>
      </c>
      <c r="D42" t="s">
        <v>51</v>
      </c>
      <c r="E42">
        <v>65.2</v>
      </c>
      <c r="F42">
        <v>149.18299999999999</v>
      </c>
      <c r="G42">
        <v>84.3</v>
      </c>
      <c r="H42">
        <v>2.2999999999999998</v>
      </c>
      <c r="I42">
        <v>2.2999999999999998</v>
      </c>
      <c r="J42">
        <v>0.24</v>
      </c>
      <c r="K42">
        <v>64.634</v>
      </c>
      <c r="L42">
        <v>0.04</v>
      </c>
      <c r="M42">
        <v>83</v>
      </c>
      <c r="N42">
        <v>54</v>
      </c>
      <c r="Q42">
        <v>56.847999999999999</v>
      </c>
      <c r="R42">
        <v>148.93700000000001</v>
      </c>
      <c r="S42">
        <v>89.999989999999997</v>
      </c>
      <c r="T42">
        <v>180</v>
      </c>
      <c r="U42">
        <v>99.9</v>
      </c>
      <c r="V42">
        <v>2.78</v>
      </c>
      <c r="W42">
        <v>0</v>
      </c>
      <c r="X42">
        <v>748.2</v>
      </c>
      <c r="Y42">
        <v>532.79999999999995</v>
      </c>
      <c r="Z42">
        <f t="shared" si="1"/>
        <v>383.86299999999994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93C8-0230-43A8-8FEB-A4154AEF59DC}">
  <dimension ref="A1:AJ42"/>
  <sheetViews>
    <sheetView topLeftCell="K1"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264">
        <v>0.52625</v>
      </c>
      <c r="C2">
        <v>0</v>
      </c>
      <c r="D2" t="s">
        <v>51</v>
      </c>
      <c r="E2">
        <v>37.799999999999997</v>
      </c>
      <c r="F2">
        <v>0.81299999999999994</v>
      </c>
      <c r="G2">
        <v>46.6</v>
      </c>
      <c r="H2">
        <v>94.2</v>
      </c>
      <c r="I2">
        <v>95.3</v>
      </c>
      <c r="J2">
        <v>9.34</v>
      </c>
      <c r="K2">
        <v>0.35199999999999998</v>
      </c>
      <c r="L2">
        <v>0.02</v>
      </c>
      <c r="M2">
        <v>45.9</v>
      </c>
      <c r="N2">
        <v>30</v>
      </c>
      <c r="Q2">
        <v>60.44</v>
      </c>
      <c r="R2">
        <v>0.95599999999999996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745.7</v>
      </c>
      <c r="Y2">
        <v>532.79999999999995</v>
      </c>
      <c r="Z2">
        <f t="shared" ref="Z2:Z28" si="0">Y2-R2</f>
        <v>531.84399999999994</v>
      </c>
      <c r="AA2">
        <v>294.7</v>
      </c>
    </row>
    <row r="3" spans="1:36" x14ac:dyDescent="0.3">
      <c r="A3" s="2">
        <v>44895</v>
      </c>
      <c r="B3" s="264">
        <v>0.52684027777777775</v>
      </c>
      <c r="C3">
        <v>0</v>
      </c>
      <c r="D3" t="s">
        <v>51</v>
      </c>
      <c r="E3">
        <v>37.700000000000003</v>
      </c>
      <c r="F3">
        <v>3.0419999999999998</v>
      </c>
      <c r="G3">
        <v>46.5</v>
      </c>
      <c r="H3">
        <v>93.7</v>
      </c>
      <c r="I3">
        <v>94.8</v>
      </c>
      <c r="J3">
        <v>9.31</v>
      </c>
      <c r="K3">
        <v>1.3180000000000001</v>
      </c>
      <c r="L3">
        <v>0.02</v>
      </c>
      <c r="M3">
        <v>45.9</v>
      </c>
      <c r="N3">
        <v>30</v>
      </c>
      <c r="Q3">
        <v>60.235999999999997</v>
      </c>
      <c r="R3">
        <v>3.9969999999999999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745.6</v>
      </c>
      <c r="Y3">
        <v>532.79999999999995</v>
      </c>
      <c r="Z3">
        <f t="shared" si="0"/>
        <v>528.803</v>
      </c>
    </row>
    <row r="4" spans="1:36" x14ac:dyDescent="0.3">
      <c r="A4" s="2">
        <v>44895</v>
      </c>
      <c r="B4" s="264">
        <v>0.52725694444444449</v>
      </c>
      <c r="C4">
        <v>0</v>
      </c>
      <c r="D4" t="s">
        <v>51</v>
      </c>
      <c r="E4">
        <v>37.700000000000003</v>
      </c>
      <c r="F4">
        <v>7.0640000000000001</v>
      </c>
      <c r="G4">
        <v>46.6</v>
      </c>
      <c r="H4">
        <v>93.6</v>
      </c>
      <c r="I4">
        <v>94.7</v>
      </c>
      <c r="J4">
        <v>9.31</v>
      </c>
      <c r="K4">
        <v>3.0590000000000002</v>
      </c>
      <c r="L4">
        <v>0.02</v>
      </c>
      <c r="M4">
        <v>45.9</v>
      </c>
      <c r="N4">
        <v>30</v>
      </c>
      <c r="Q4">
        <v>60.161000000000001</v>
      </c>
      <c r="R4">
        <v>7.0179999999999998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745.7</v>
      </c>
      <c r="Y4">
        <v>532.79999999999995</v>
      </c>
      <c r="Z4">
        <f t="shared" si="0"/>
        <v>525.78199999999993</v>
      </c>
    </row>
    <row r="5" spans="1:36" x14ac:dyDescent="0.3">
      <c r="A5" s="2">
        <v>44895</v>
      </c>
      <c r="B5" s="264">
        <v>0.52754629629629635</v>
      </c>
      <c r="C5">
        <v>0</v>
      </c>
      <c r="D5" t="s">
        <v>51</v>
      </c>
      <c r="E5">
        <v>37.700000000000003</v>
      </c>
      <c r="F5">
        <v>10.079000000000001</v>
      </c>
      <c r="G5">
        <v>46.6</v>
      </c>
      <c r="H5">
        <v>93.3</v>
      </c>
      <c r="I5">
        <v>94.4</v>
      </c>
      <c r="J5">
        <v>9.2799999999999994</v>
      </c>
      <c r="K5">
        <v>4.3650000000000002</v>
      </c>
      <c r="L5">
        <v>0.02</v>
      </c>
      <c r="M5">
        <v>45.9</v>
      </c>
      <c r="N5">
        <v>30</v>
      </c>
      <c r="Q5">
        <v>60.109000000000002</v>
      </c>
      <c r="R5">
        <v>10.028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745.7</v>
      </c>
      <c r="Y5">
        <v>532.79999999999995</v>
      </c>
      <c r="Z5">
        <f t="shared" si="0"/>
        <v>522.77199999999993</v>
      </c>
    </row>
    <row r="6" spans="1:36" x14ac:dyDescent="0.3">
      <c r="A6" s="2">
        <v>44895</v>
      </c>
      <c r="B6" s="264">
        <v>0.52782407407407406</v>
      </c>
      <c r="C6">
        <v>0</v>
      </c>
      <c r="D6" t="s">
        <v>51</v>
      </c>
      <c r="E6">
        <v>37.700000000000003</v>
      </c>
      <c r="F6">
        <v>13.010999999999999</v>
      </c>
      <c r="G6">
        <v>46.6</v>
      </c>
      <c r="H6">
        <v>92.9</v>
      </c>
      <c r="I6">
        <v>94</v>
      </c>
      <c r="J6">
        <v>9.25</v>
      </c>
      <c r="K6">
        <v>5.6349999999999998</v>
      </c>
      <c r="L6">
        <v>0.02</v>
      </c>
      <c r="M6">
        <v>45.9</v>
      </c>
      <c r="N6">
        <v>30</v>
      </c>
      <c r="Q6">
        <v>60.094999999999999</v>
      </c>
      <c r="R6">
        <v>12.954000000000001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745.6</v>
      </c>
      <c r="Y6">
        <v>532.79999999999995</v>
      </c>
      <c r="Z6">
        <f t="shared" si="0"/>
        <v>519.846</v>
      </c>
    </row>
    <row r="7" spans="1:36" x14ac:dyDescent="0.3">
      <c r="A7" s="2">
        <v>44895</v>
      </c>
      <c r="B7" s="264">
        <v>0.52802083333333327</v>
      </c>
      <c r="C7">
        <v>0</v>
      </c>
      <c r="D7" t="s">
        <v>51</v>
      </c>
      <c r="E7">
        <v>37.6</v>
      </c>
      <c r="F7">
        <v>14.234999999999999</v>
      </c>
      <c r="G7">
        <v>46.6</v>
      </c>
      <c r="H7">
        <v>92.5</v>
      </c>
      <c r="I7">
        <v>93.6</v>
      </c>
      <c r="J7">
        <v>9.2100000000000009</v>
      </c>
      <c r="K7">
        <v>6.165</v>
      </c>
      <c r="L7">
        <v>0.02</v>
      </c>
      <c r="M7">
        <v>45.9</v>
      </c>
      <c r="N7">
        <v>30</v>
      </c>
      <c r="Q7">
        <v>60.066000000000003</v>
      </c>
      <c r="R7">
        <v>15.994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745.6</v>
      </c>
      <c r="Y7">
        <v>532.79999999999995</v>
      </c>
      <c r="Z7">
        <f t="shared" si="0"/>
        <v>516.80599999999993</v>
      </c>
    </row>
    <row r="8" spans="1:36" x14ac:dyDescent="0.3">
      <c r="A8" s="2">
        <v>44895</v>
      </c>
      <c r="B8" s="264">
        <v>0.52825231481481483</v>
      </c>
      <c r="C8">
        <v>0</v>
      </c>
      <c r="D8" t="s">
        <v>51</v>
      </c>
      <c r="E8">
        <v>37.6</v>
      </c>
      <c r="F8">
        <v>18.838999999999999</v>
      </c>
      <c r="G8">
        <v>46.6</v>
      </c>
      <c r="H8">
        <v>92</v>
      </c>
      <c r="I8">
        <v>93.1</v>
      </c>
      <c r="J8">
        <v>9.16</v>
      </c>
      <c r="K8">
        <v>8.1590000000000007</v>
      </c>
      <c r="L8">
        <v>0.02</v>
      </c>
      <c r="M8">
        <v>45.9</v>
      </c>
      <c r="N8">
        <v>30</v>
      </c>
      <c r="Q8">
        <v>60.045999999999999</v>
      </c>
      <c r="R8">
        <v>19.036999999999999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745.7</v>
      </c>
      <c r="Y8">
        <v>532.79999999999995</v>
      </c>
      <c r="Z8">
        <f t="shared" si="0"/>
        <v>513.76299999999992</v>
      </c>
    </row>
    <row r="9" spans="1:36" x14ac:dyDescent="0.3">
      <c r="A9" s="2">
        <v>44895</v>
      </c>
      <c r="B9" s="264">
        <v>0.52850694444444446</v>
      </c>
      <c r="C9">
        <v>0</v>
      </c>
      <c r="D9" t="s">
        <v>51</v>
      </c>
      <c r="E9">
        <v>37.6</v>
      </c>
      <c r="F9">
        <v>20.364000000000001</v>
      </c>
      <c r="G9">
        <v>46.6</v>
      </c>
      <c r="H9">
        <v>91.2</v>
      </c>
      <c r="I9">
        <v>92.3</v>
      </c>
      <c r="J9">
        <v>9.09</v>
      </c>
      <c r="K9">
        <v>8.82</v>
      </c>
      <c r="L9">
        <v>0.02</v>
      </c>
      <c r="M9">
        <v>45.9</v>
      </c>
      <c r="N9">
        <v>30</v>
      </c>
      <c r="Q9">
        <v>60.024999999999999</v>
      </c>
      <c r="R9">
        <v>21.966999999999999</v>
      </c>
      <c r="S9">
        <v>89.999989999999997</v>
      </c>
      <c r="T9">
        <v>180</v>
      </c>
      <c r="U9">
        <v>99.9</v>
      </c>
      <c r="V9">
        <v>2.76</v>
      </c>
      <c r="W9">
        <v>0</v>
      </c>
      <c r="X9">
        <v>745.6</v>
      </c>
      <c r="Y9">
        <v>532.79999999999995</v>
      </c>
      <c r="Z9">
        <f t="shared" si="0"/>
        <v>510.83299999999997</v>
      </c>
    </row>
    <row r="10" spans="1:36" x14ac:dyDescent="0.3">
      <c r="A10" s="2">
        <v>44895</v>
      </c>
      <c r="B10" s="264">
        <v>0.52877314814814813</v>
      </c>
      <c r="C10">
        <v>0</v>
      </c>
      <c r="D10" t="s">
        <v>51</v>
      </c>
      <c r="E10">
        <v>37.6</v>
      </c>
      <c r="F10">
        <v>24.602</v>
      </c>
      <c r="G10">
        <v>46.5</v>
      </c>
      <c r="H10">
        <v>90.6</v>
      </c>
      <c r="I10">
        <v>91.7</v>
      </c>
      <c r="J10">
        <v>9.0299999999999994</v>
      </c>
      <c r="K10">
        <v>10.654999999999999</v>
      </c>
      <c r="L10">
        <v>0.02</v>
      </c>
      <c r="M10">
        <v>45.9</v>
      </c>
      <c r="N10">
        <v>30</v>
      </c>
      <c r="Q10">
        <v>60.011000000000003</v>
      </c>
      <c r="R10">
        <v>25.044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745.6</v>
      </c>
      <c r="Y10">
        <v>532.79999999999995</v>
      </c>
      <c r="Z10">
        <f t="shared" si="0"/>
        <v>507.75599999999997</v>
      </c>
    </row>
    <row r="11" spans="1:36" x14ac:dyDescent="0.3">
      <c r="A11" s="2">
        <v>44895</v>
      </c>
      <c r="B11" s="264">
        <v>0.52901620370370372</v>
      </c>
      <c r="C11">
        <v>0</v>
      </c>
      <c r="D11" t="s">
        <v>51</v>
      </c>
      <c r="E11">
        <v>37.6</v>
      </c>
      <c r="F11">
        <v>26.100999999999999</v>
      </c>
      <c r="G11">
        <v>46.6</v>
      </c>
      <c r="H11">
        <v>90.1</v>
      </c>
      <c r="I11">
        <v>91.2</v>
      </c>
      <c r="J11">
        <v>8.98</v>
      </c>
      <c r="K11">
        <v>11.304</v>
      </c>
      <c r="L11">
        <v>0.02</v>
      </c>
      <c r="M11">
        <v>45.9</v>
      </c>
      <c r="N11">
        <v>30</v>
      </c>
      <c r="Q11">
        <v>60.002000000000002</v>
      </c>
      <c r="R11">
        <v>28.006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745.6</v>
      </c>
      <c r="Y11">
        <v>532.79999999999995</v>
      </c>
      <c r="Z11">
        <f t="shared" si="0"/>
        <v>504.79399999999998</v>
      </c>
    </row>
    <row r="12" spans="1:36" x14ac:dyDescent="0.3">
      <c r="A12" s="2">
        <v>44895</v>
      </c>
      <c r="B12" s="264">
        <v>0.52945601851851853</v>
      </c>
      <c r="C12">
        <v>0</v>
      </c>
      <c r="D12" t="s">
        <v>51</v>
      </c>
      <c r="E12">
        <v>37.6</v>
      </c>
      <c r="F12">
        <v>30.988</v>
      </c>
      <c r="G12">
        <v>46.6</v>
      </c>
      <c r="H12">
        <v>89.7</v>
      </c>
      <c r="I12">
        <v>90.8</v>
      </c>
      <c r="J12">
        <v>8.94</v>
      </c>
      <c r="K12">
        <v>13.420999999999999</v>
      </c>
      <c r="L12">
        <v>0.02</v>
      </c>
      <c r="M12">
        <v>45.9</v>
      </c>
      <c r="N12">
        <v>30</v>
      </c>
      <c r="Q12">
        <v>59.994999999999997</v>
      </c>
      <c r="R12">
        <v>30.998999999999999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745.6</v>
      </c>
      <c r="Y12">
        <v>532.79999999999995</v>
      </c>
      <c r="Z12">
        <f t="shared" si="0"/>
        <v>501.80099999999993</v>
      </c>
    </row>
    <row r="13" spans="1:36" x14ac:dyDescent="0.3">
      <c r="A13" s="2">
        <v>44895</v>
      </c>
      <c r="B13" s="264">
        <v>0.52965277777777775</v>
      </c>
      <c r="C13">
        <v>0</v>
      </c>
      <c r="D13" t="s">
        <v>51</v>
      </c>
      <c r="E13">
        <v>37.6</v>
      </c>
      <c r="F13">
        <v>34.014000000000003</v>
      </c>
      <c r="G13">
        <v>46.6</v>
      </c>
      <c r="H13">
        <v>89.6</v>
      </c>
      <c r="I13">
        <v>90.6</v>
      </c>
      <c r="J13">
        <v>8.93</v>
      </c>
      <c r="K13">
        <v>14.731999999999999</v>
      </c>
      <c r="L13">
        <v>0.02</v>
      </c>
      <c r="M13">
        <v>45.9</v>
      </c>
      <c r="N13">
        <v>30</v>
      </c>
      <c r="Q13">
        <v>59.993000000000002</v>
      </c>
      <c r="R13">
        <v>34.000999999999998</v>
      </c>
      <c r="S13">
        <v>89.999989999999997</v>
      </c>
      <c r="T13">
        <v>180</v>
      </c>
      <c r="U13">
        <v>99.9</v>
      </c>
      <c r="V13">
        <v>2.76</v>
      </c>
      <c r="W13">
        <v>0</v>
      </c>
      <c r="X13">
        <v>745.5</v>
      </c>
      <c r="Y13">
        <v>532.79999999999995</v>
      </c>
      <c r="Z13">
        <f t="shared" si="0"/>
        <v>498.79899999999998</v>
      </c>
    </row>
    <row r="14" spans="1:36" x14ac:dyDescent="0.3">
      <c r="A14" s="2">
        <v>44895</v>
      </c>
      <c r="B14" s="264">
        <v>0.52998842592592588</v>
      </c>
      <c r="C14">
        <v>0</v>
      </c>
      <c r="D14" t="s">
        <v>51</v>
      </c>
      <c r="E14">
        <v>37.6</v>
      </c>
      <c r="F14">
        <v>35.412999999999997</v>
      </c>
      <c r="G14">
        <v>46.6</v>
      </c>
      <c r="H14">
        <v>89.3</v>
      </c>
      <c r="I14">
        <v>90.4</v>
      </c>
      <c r="J14">
        <v>8.9</v>
      </c>
      <c r="K14">
        <v>15.337</v>
      </c>
      <c r="L14">
        <v>0.02</v>
      </c>
      <c r="M14">
        <v>45.9</v>
      </c>
      <c r="N14">
        <v>30</v>
      </c>
      <c r="Q14">
        <v>59.99</v>
      </c>
      <c r="R14">
        <v>36.895000000000003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745.6</v>
      </c>
      <c r="Y14">
        <v>532.79999999999995</v>
      </c>
      <c r="Z14">
        <f t="shared" si="0"/>
        <v>495.90499999999997</v>
      </c>
    </row>
    <row r="15" spans="1:36" x14ac:dyDescent="0.3">
      <c r="A15" s="2">
        <v>44895</v>
      </c>
      <c r="B15" s="264">
        <v>0.53025462962962966</v>
      </c>
      <c r="C15">
        <v>0</v>
      </c>
      <c r="D15" t="s">
        <v>51</v>
      </c>
      <c r="E15">
        <v>37.6</v>
      </c>
      <c r="F15">
        <v>39.832999999999998</v>
      </c>
      <c r="G15">
        <v>46.6</v>
      </c>
      <c r="H15">
        <v>89.2</v>
      </c>
      <c r="I15">
        <v>90.2</v>
      </c>
      <c r="J15">
        <v>8.89</v>
      </c>
      <c r="K15">
        <v>17.251999999999999</v>
      </c>
      <c r="L15">
        <v>0.02</v>
      </c>
      <c r="M15">
        <v>45.9</v>
      </c>
      <c r="N15">
        <v>30</v>
      </c>
      <c r="Q15">
        <v>59.988</v>
      </c>
      <c r="R15">
        <v>40.040999999999997</v>
      </c>
      <c r="S15">
        <v>89.999989999999997</v>
      </c>
      <c r="T15">
        <v>180</v>
      </c>
      <c r="U15">
        <v>99.9</v>
      </c>
      <c r="V15">
        <v>2.75</v>
      </c>
      <c r="W15">
        <v>0</v>
      </c>
      <c r="X15">
        <v>745.7</v>
      </c>
      <c r="Y15">
        <v>532.79999999999995</v>
      </c>
      <c r="Z15">
        <f t="shared" si="0"/>
        <v>492.75899999999996</v>
      </c>
    </row>
    <row r="16" spans="1:36" x14ac:dyDescent="0.3">
      <c r="A16" s="2">
        <v>44895</v>
      </c>
      <c r="B16" s="264">
        <v>0.53052083333333333</v>
      </c>
      <c r="C16">
        <v>0</v>
      </c>
      <c r="D16" t="s">
        <v>51</v>
      </c>
      <c r="E16">
        <v>37.700000000000003</v>
      </c>
      <c r="F16">
        <v>42.997</v>
      </c>
      <c r="G16">
        <v>46.7</v>
      </c>
      <c r="H16">
        <v>89</v>
      </c>
      <c r="I16">
        <v>90</v>
      </c>
      <c r="J16">
        <v>8.8699999999999992</v>
      </c>
      <c r="K16">
        <v>18.622</v>
      </c>
      <c r="L16">
        <v>0.02</v>
      </c>
      <c r="M16">
        <v>46</v>
      </c>
      <c r="N16">
        <v>30</v>
      </c>
      <c r="Q16">
        <v>59.982999999999997</v>
      </c>
      <c r="R16">
        <v>43.031999999999996</v>
      </c>
      <c r="S16">
        <v>89.999989999999997</v>
      </c>
      <c r="T16">
        <v>180</v>
      </c>
      <c r="U16">
        <v>99.9</v>
      </c>
      <c r="V16">
        <v>2.76</v>
      </c>
      <c r="W16">
        <v>0</v>
      </c>
      <c r="X16">
        <v>745.7</v>
      </c>
      <c r="Y16">
        <v>532.79999999999995</v>
      </c>
      <c r="Z16">
        <f t="shared" si="0"/>
        <v>489.76799999999997</v>
      </c>
    </row>
    <row r="17" spans="1:26" x14ac:dyDescent="0.3">
      <c r="A17" s="2">
        <v>44895</v>
      </c>
      <c r="B17" s="264">
        <v>0.53075231481481489</v>
      </c>
      <c r="C17">
        <v>0</v>
      </c>
      <c r="D17" t="s">
        <v>51</v>
      </c>
      <c r="E17">
        <v>37.700000000000003</v>
      </c>
      <c r="F17">
        <v>44.433999999999997</v>
      </c>
      <c r="G17">
        <v>46.6</v>
      </c>
      <c r="H17">
        <v>88.8</v>
      </c>
      <c r="I17">
        <v>89.9</v>
      </c>
      <c r="J17">
        <v>8.85</v>
      </c>
      <c r="K17">
        <v>19.245000000000001</v>
      </c>
      <c r="L17">
        <v>0.02</v>
      </c>
      <c r="M17">
        <v>46</v>
      </c>
      <c r="N17">
        <v>30</v>
      </c>
      <c r="Q17">
        <v>59.984000000000002</v>
      </c>
      <c r="R17">
        <v>45.935000000000002</v>
      </c>
      <c r="S17">
        <v>89.999989999999997</v>
      </c>
      <c r="T17">
        <v>180</v>
      </c>
      <c r="U17">
        <v>99.9</v>
      </c>
      <c r="V17">
        <v>2.76</v>
      </c>
      <c r="W17">
        <v>0</v>
      </c>
      <c r="X17">
        <v>745.6</v>
      </c>
      <c r="Y17">
        <v>532.79999999999995</v>
      </c>
      <c r="Z17">
        <f t="shared" si="0"/>
        <v>486.86499999999995</v>
      </c>
    </row>
    <row r="18" spans="1:26" x14ac:dyDescent="0.3">
      <c r="A18" s="2">
        <v>44895</v>
      </c>
      <c r="B18" s="264">
        <v>0.53116898148148151</v>
      </c>
      <c r="C18">
        <v>0</v>
      </c>
      <c r="D18" t="s">
        <v>51</v>
      </c>
      <c r="E18">
        <v>37.6</v>
      </c>
      <c r="F18">
        <v>48.991999999999997</v>
      </c>
      <c r="G18">
        <v>46.6</v>
      </c>
      <c r="H18">
        <v>88.7</v>
      </c>
      <c r="I18">
        <v>89.8</v>
      </c>
      <c r="J18">
        <v>8.84</v>
      </c>
      <c r="K18">
        <v>21.219000000000001</v>
      </c>
      <c r="L18">
        <v>0.02</v>
      </c>
      <c r="M18">
        <v>45.9</v>
      </c>
      <c r="N18">
        <v>30</v>
      </c>
      <c r="Q18">
        <v>59.981999999999999</v>
      </c>
      <c r="R18">
        <v>48.942</v>
      </c>
      <c r="S18">
        <v>89.999989999999997</v>
      </c>
      <c r="T18">
        <v>180</v>
      </c>
      <c r="U18">
        <v>99.9</v>
      </c>
      <c r="V18">
        <v>2.76</v>
      </c>
      <c r="W18">
        <v>0</v>
      </c>
      <c r="X18">
        <v>745.6</v>
      </c>
      <c r="Y18">
        <v>532.79999999999995</v>
      </c>
      <c r="Z18">
        <f t="shared" si="0"/>
        <v>483.85799999999995</v>
      </c>
    </row>
    <row r="19" spans="1:26" x14ac:dyDescent="0.3">
      <c r="A19" s="2">
        <v>44895</v>
      </c>
      <c r="B19" s="264">
        <v>0.53158564814814813</v>
      </c>
      <c r="C19">
        <v>0</v>
      </c>
      <c r="D19" t="s">
        <v>51</v>
      </c>
      <c r="E19">
        <v>37.6</v>
      </c>
      <c r="F19">
        <v>58.956000000000003</v>
      </c>
      <c r="G19">
        <v>46.6</v>
      </c>
      <c r="H19">
        <v>88.5</v>
      </c>
      <c r="I19">
        <v>89.5</v>
      </c>
      <c r="J19">
        <v>8.82</v>
      </c>
      <c r="K19">
        <v>25.535</v>
      </c>
      <c r="L19">
        <v>0.02</v>
      </c>
      <c r="M19">
        <v>45.9</v>
      </c>
      <c r="N19">
        <v>30</v>
      </c>
      <c r="Q19">
        <v>59.97</v>
      </c>
      <c r="R19">
        <v>58.987000000000002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745.5</v>
      </c>
      <c r="Y19">
        <v>532.79999999999995</v>
      </c>
      <c r="Z19">
        <f t="shared" si="0"/>
        <v>473.81299999999993</v>
      </c>
    </row>
    <row r="20" spans="1:26" x14ac:dyDescent="0.3">
      <c r="A20" s="2">
        <v>44895</v>
      </c>
      <c r="B20" s="264">
        <v>0.53190972222222221</v>
      </c>
      <c r="C20">
        <v>0</v>
      </c>
      <c r="D20" t="s">
        <v>51</v>
      </c>
      <c r="E20">
        <v>37.700000000000003</v>
      </c>
      <c r="F20">
        <v>68.846999999999994</v>
      </c>
      <c r="G20">
        <v>46.7</v>
      </c>
      <c r="H20">
        <v>88.3</v>
      </c>
      <c r="I20">
        <v>89.3</v>
      </c>
      <c r="J20">
        <v>8.8000000000000007</v>
      </c>
      <c r="K20">
        <v>29.818999999999999</v>
      </c>
      <c r="L20">
        <v>0.02</v>
      </c>
      <c r="M20">
        <v>46</v>
      </c>
      <c r="N20">
        <v>30</v>
      </c>
      <c r="Q20">
        <v>59.965000000000003</v>
      </c>
      <c r="R20">
        <v>69.001999999999995</v>
      </c>
      <c r="S20">
        <v>89.999989999999997</v>
      </c>
      <c r="T20">
        <v>180</v>
      </c>
      <c r="U20">
        <v>99.9</v>
      </c>
      <c r="V20">
        <v>2.76</v>
      </c>
      <c r="W20">
        <v>0</v>
      </c>
      <c r="X20">
        <v>745.5</v>
      </c>
      <c r="Y20">
        <v>532.79999999999995</v>
      </c>
      <c r="Z20">
        <f t="shared" si="0"/>
        <v>463.79799999999994</v>
      </c>
    </row>
    <row r="21" spans="1:26" x14ac:dyDescent="0.3">
      <c r="A21" s="2">
        <v>44895</v>
      </c>
      <c r="B21" s="264">
        <v>0.53224537037037034</v>
      </c>
      <c r="C21">
        <v>0</v>
      </c>
      <c r="D21" t="s">
        <v>51</v>
      </c>
      <c r="E21">
        <v>37.700000000000003</v>
      </c>
      <c r="F21">
        <v>79.441000000000003</v>
      </c>
      <c r="G21">
        <v>46.7</v>
      </c>
      <c r="H21">
        <v>88</v>
      </c>
      <c r="I21">
        <v>89.1</v>
      </c>
      <c r="J21">
        <v>8.7799999999999994</v>
      </c>
      <c r="K21">
        <v>34.408000000000001</v>
      </c>
      <c r="L21">
        <v>0.02</v>
      </c>
      <c r="M21">
        <v>46</v>
      </c>
      <c r="N21">
        <v>30</v>
      </c>
      <c r="Q21">
        <v>59.945999999999998</v>
      </c>
      <c r="R21">
        <v>78.997</v>
      </c>
      <c r="S21">
        <v>89.999989999999997</v>
      </c>
      <c r="T21">
        <v>180</v>
      </c>
      <c r="U21">
        <v>99.9</v>
      </c>
      <c r="V21">
        <v>2.76</v>
      </c>
      <c r="W21">
        <v>0</v>
      </c>
      <c r="X21">
        <v>745.6</v>
      </c>
      <c r="Y21">
        <v>532.79999999999995</v>
      </c>
      <c r="Z21">
        <f t="shared" si="0"/>
        <v>453.80299999999994</v>
      </c>
    </row>
    <row r="22" spans="1:26" x14ac:dyDescent="0.3">
      <c r="A22" s="2">
        <v>44895</v>
      </c>
      <c r="B22" s="264">
        <v>0.5325347222222222</v>
      </c>
      <c r="C22">
        <v>0</v>
      </c>
      <c r="D22" t="s">
        <v>51</v>
      </c>
      <c r="E22">
        <v>38</v>
      </c>
      <c r="F22">
        <v>88.465999999999994</v>
      </c>
      <c r="G22">
        <v>47</v>
      </c>
      <c r="H22">
        <v>87.5</v>
      </c>
      <c r="I22">
        <v>88.6</v>
      </c>
      <c r="J22">
        <v>8.73</v>
      </c>
      <c r="K22">
        <v>38.317</v>
      </c>
      <c r="L22">
        <v>0.02</v>
      </c>
      <c r="M22">
        <v>46.4</v>
      </c>
      <c r="N22">
        <v>30</v>
      </c>
      <c r="Q22">
        <v>59.905999999999999</v>
      </c>
      <c r="R22">
        <v>88.92</v>
      </c>
      <c r="S22">
        <v>89.999989999999997</v>
      </c>
      <c r="T22">
        <v>180</v>
      </c>
      <c r="U22">
        <v>99.9</v>
      </c>
      <c r="V22">
        <v>2.76</v>
      </c>
      <c r="W22">
        <v>0</v>
      </c>
      <c r="X22">
        <v>745.7</v>
      </c>
      <c r="Y22">
        <v>532.79999999999995</v>
      </c>
      <c r="Z22">
        <f t="shared" si="0"/>
        <v>443.87999999999994</v>
      </c>
    </row>
    <row r="23" spans="1:26" x14ac:dyDescent="0.3">
      <c r="A23" s="2">
        <v>44895</v>
      </c>
      <c r="B23" s="264">
        <v>0.53281250000000002</v>
      </c>
      <c r="C23">
        <v>0</v>
      </c>
      <c r="D23" t="s">
        <v>51</v>
      </c>
      <c r="E23">
        <v>37.9</v>
      </c>
      <c r="F23">
        <v>98.462999999999994</v>
      </c>
      <c r="G23">
        <v>47.1</v>
      </c>
      <c r="H23">
        <v>87.1</v>
      </c>
      <c r="I23">
        <v>88.1</v>
      </c>
      <c r="J23">
        <v>8.69</v>
      </c>
      <c r="K23">
        <v>42.646999999999998</v>
      </c>
      <c r="L23">
        <v>0.02</v>
      </c>
      <c r="M23">
        <v>46.4</v>
      </c>
      <c r="N23">
        <v>30</v>
      </c>
      <c r="Q23">
        <v>59.856000000000002</v>
      </c>
      <c r="R23">
        <v>98.918999999999997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745.6</v>
      </c>
      <c r="Y23">
        <v>532.79999999999995</v>
      </c>
      <c r="Z23">
        <f t="shared" si="0"/>
        <v>433.88099999999997</v>
      </c>
    </row>
    <row r="24" spans="1:26" x14ac:dyDescent="0.3">
      <c r="A24" s="2">
        <v>44895</v>
      </c>
      <c r="B24" s="264">
        <v>0.53319444444444442</v>
      </c>
      <c r="C24">
        <v>0</v>
      </c>
      <c r="D24" t="s">
        <v>51</v>
      </c>
      <c r="E24">
        <v>38.1</v>
      </c>
      <c r="F24">
        <v>108.995</v>
      </c>
      <c r="G24">
        <v>47.3</v>
      </c>
      <c r="H24">
        <v>86.8</v>
      </c>
      <c r="I24">
        <v>87.9</v>
      </c>
      <c r="J24">
        <v>8.68</v>
      </c>
      <c r="K24">
        <v>47.21</v>
      </c>
      <c r="L24">
        <v>0.02</v>
      </c>
      <c r="M24">
        <v>46.6</v>
      </c>
      <c r="N24">
        <v>30</v>
      </c>
      <c r="Q24">
        <v>59.722999999999999</v>
      </c>
      <c r="R24">
        <v>108.952</v>
      </c>
      <c r="S24">
        <v>89.999989999999997</v>
      </c>
      <c r="T24">
        <v>180</v>
      </c>
      <c r="U24">
        <v>99.9</v>
      </c>
      <c r="V24">
        <v>2.76</v>
      </c>
      <c r="W24">
        <v>0</v>
      </c>
      <c r="X24">
        <v>745.5</v>
      </c>
      <c r="Y24">
        <v>532.79999999999995</v>
      </c>
      <c r="Z24">
        <f t="shared" si="0"/>
        <v>423.84799999999996</v>
      </c>
    </row>
    <row r="25" spans="1:26" x14ac:dyDescent="0.3">
      <c r="A25" s="2">
        <v>44895</v>
      </c>
      <c r="B25" s="264">
        <v>0.53359953703703711</v>
      </c>
      <c r="C25">
        <v>0</v>
      </c>
      <c r="D25" t="s">
        <v>51</v>
      </c>
      <c r="E25">
        <v>38.299999999999997</v>
      </c>
      <c r="F25">
        <v>119.05500000000001</v>
      </c>
      <c r="G25">
        <v>47.8</v>
      </c>
      <c r="H25">
        <v>86</v>
      </c>
      <c r="I25">
        <v>87</v>
      </c>
      <c r="J25">
        <v>8.6199999999999992</v>
      </c>
      <c r="K25">
        <v>51.569000000000003</v>
      </c>
      <c r="L25">
        <v>0.02</v>
      </c>
      <c r="M25">
        <v>47.1</v>
      </c>
      <c r="N25">
        <v>31</v>
      </c>
      <c r="Q25">
        <v>59.426000000000002</v>
      </c>
      <c r="R25">
        <v>118.985</v>
      </c>
      <c r="S25">
        <v>89.999989999999997</v>
      </c>
      <c r="T25">
        <v>180</v>
      </c>
      <c r="U25">
        <v>99.9</v>
      </c>
      <c r="V25">
        <v>2.75</v>
      </c>
      <c r="W25">
        <v>0</v>
      </c>
      <c r="X25">
        <v>745.6</v>
      </c>
      <c r="Y25">
        <v>532.79999999999995</v>
      </c>
      <c r="Z25">
        <f t="shared" si="0"/>
        <v>413.81499999999994</v>
      </c>
    </row>
    <row r="26" spans="1:26" x14ac:dyDescent="0.3">
      <c r="A26" s="2">
        <v>44895</v>
      </c>
      <c r="B26" s="264">
        <v>0.53395833333333331</v>
      </c>
      <c r="C26">
        <v>0</v>
      </c>
      <c r="D26" t="s">
        <v>51</v>
      </c>
      <c r="E26">
        <v>38.5</v>
      </c>
      <c r="F26">
        <v>128.465</v>
      </c>
      <c r="G26">
        <v>48.2</v>
      </c>
      <c r="H26">
        <v>85.2</v>
      </c>
      <c r="I26">
        <v>86.2</v>
      </c>
      <c r="J26">
        <v>8.57</v>
      </c>
      <c r="K26">
        <v>55.646000000000001</v>
      </c>
      <c r="L26">
        <v>0.02</v>
      </c>
      <c r="M26">
        <v>47.5</v>
      </c>
      <c r="N26">
        <v>31</v>
      </c>
      <c r="Q26">
        <v>59.15</v>
      </c>
      <c r="R26">
        <v>128.99</v>
      </c>
      <c r="S26">
        <v>89.999989999999997</v>
      </c>
      <c r="T26">
        <v>180</v>
      </c>
      <c r="U26">
        <v>99.9</v>
      </c>
      <c r="V26">
        <v>2.75</v>
      </c>
      <c r="W26">
        <v>0</v>
      </c>
      <c r="X26">
        <v>745.5</v>
      </c>
      <c r="Y26">
        <v>532.79999999999995</v>
      </c>
      <c r="Z26">
        <f t="shared" si="0"/>
        <v>403.80999999999995</v>
      </c>
    </row>
    <row r="27" spans="1:26" x14ac:dyDescent="0.3">
      <c r="A27" s="2">
        <v>44895</v>
      </c>
      <c r="B27" s="264">
        <v>0.53420138888888891</v>
      </c>
      <c r="C27">
        <v>0</v>
      </c>
      <c r="D27" t="s">
        <v>51</v>
      </c>
      <c r="E27">
        <v>38.4</v>
      </c>
      <c r="F27">
        <v>138.453</v>
      </c>
      <c r="G27">
        <v>48.2</v>
      </c>
      <c r="H27">
        <v>85.1</v>
      </c>
      <c r="I27">
        <v>86.1</v>
      </c>
      <c r="J27">
        <v>8.57</v>
      </c>
      <c r="K27">
        <v>59.972999999999999</v>
      </c>
      <c r="L27">
        <v>0.02</v>
      </c>
      <c r="M27">
        <v>47.4</v>
      </c>
      <c r="N27">
        <v>31</v>
      </c>
      <c r="Q27">
        <v>59.118000000000002</v>
      </c>
      <c r="R27">
        <v>138.89699999999999</v>
      </c>
      <c r="S27">
        <v>89.999989999999997</v>
      </c>
      <c r="T27">
        <v>180</v>
      </c>
      <c r="U27">
        <v>99.9</v>
      </c>
      <c r="V27">
        <v>2.75</v>
      </c>
      <c r="W27">
        <v>0</v>
      </c>
      <c r="X27">
        <v>745.6</v>
      </c>
      <c r="Y27">
        <v>532.79999999999995</v>
      </c>
      <c r="Z27">
        <f t="shared" si="0"/>
        <v>393.90299999999996</v>
      </c>
    </row>
    <row r="28" spans="1:26" x14ac:dyDescent="0.3">
      <c r="A28" s="2">
        <v>44895</v>
      </c>
      <c r="B28" s="264">
        <v>0.53559027777777779</v>
      </c>
      <c r="C28">
        <v>0</v>
      </c>
      <c r="D28" t="s">
        <v>51</v>
      </c>
      <c r="E28">
        <v>105.2</v>
      </c>
      <c r="F28">
        <v>141.67699999999999</v>
      </c>
      <c r="G28">
        <v>131.9</v>
      </c>
      <c r="H28">
        <v>18.399999999999999</v>
      </c>
      <c r="I28">
        <v>18.600000000000001</v>
      </c>
      <c r="J28">
        <v>1.85</v>
      </c>
      <c r="K28">
        <v>61.372</v>
      </c>
      <c r="L28">
        <v>0.06</v>
      </c>
      <c r="M28">
        <v>129.9</v>
      </c>
      <c r="N28">
        <v>84</v>
      </c>
      <c r="Q28">
        <v>59.073999999999998</v>
      </c>
      <c r="R28">
        <v>141.40299999999999</v>
      </c>
      <c r="S28">
        <v>89.999989999999997</v>
      </c>
      <c r="T28">
        <v>180</v>
      </c>
      <c r="U28">
        <v>99.9</v>
      </c>
      <c r="V28">
        <v>2.73</v>
      </c>
      <c r="W28">
        <v>0</v>
      </c>
      <c r="X28">
        <v>745.6</v>
      </c>
      <c r="Y28">
        <v>532.79999999999995</v>
      </c>
      <c r="Z28">
        <f t="shared" si="0"/>
        <v>391.39699999999993</v>
      </c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2" spans="1:26" x14ac:dyDescent="0.3">
      <c r="A32" s="2"/>
      <c r="B32" s="264"/>
    </row>
    <row r="33" spans="1:2" x14ac:dyDescent="0.3">
      <c r="A33" s="2"/>
      <c r="B33" s="264"/>
    </row>
    <row r="34" spans="1:2" x14ac:dyDescent="0.3">
      <c r="A34" s="2"/>
      <c r="B34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055B-1AA6-4D67-8C6B-BD6F4607E3D8}">
  <dimension ref="A1:AJ42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264">
        <v>0.4704976851851852</v>
      </c>
      <c r="C2">
        <v>0</v>
      </c>
      <c r="D2" t="s">
        <v>51</v>
      </c>
      <c r="E2">
        <v>45.4</v>
      </c>
      <c r="F2">
        <v>0.28000000000000003</v>
      </c>
      <c r="G2">
        <v>64.400000000000006</v>
      </c>
      <c r="H2">
        <v>104.4</v>
      </c>
      <c r="I2">
        <v>104.5</v>
      </c>
      <c r="J2">
        <v>11.72</v>
      </c>
      <c r="K2">
        <v>0.121</v>
      </c>
      <c r="L2">
        <v>0.03</v>
      </c>
      <c r="M2">
        <v>63.3</v>
      </c>
      <c r="N2">
        <v>41</v>
      </c>
      <c r="O2">
        <v>7.51</v>
      </c>
      <c r="P2">
        <v>-39.299999999999997</v>
      </c>
      <c r="Q2">
        <v>50.402000000000001</v>
      </c>
      <c r="R2">
        <v>0.184</v>
      </c>
      <c r="S2">
        <v>89.999989999999997</v>
      </c>
      <c r="T2">
        <v>180</v>
      </c>
      <c r="U2">
        <v>99.9</v>
      </c>
      <c r="V2">
        <v>2.4</v>
      </c>
      <c r="W2">
        <v>0</v>
      </c>
      <c r="X2">
        <v>742.8</v>
      </c>
      <c r="Y2">
        <v>508.48</v>
      </c>
      <c r="Z2">
        <f t="shared" ref="Z2:Z23" si="0">Y2-R2</f>
        <v>508.29599999999999</v>
      </c>
      <c r="AA2">
        <v>241.46899999999999</v>
      </c>
    </row>
    <row r="3" spans="1:36" x14ac:dyDescent="0.3">
      <c r="A3" s="2">
        <v>44979</v>
      </c>
      <c r="B3" s="264">
        <v>0.47063657407407405</v>
      </c>
      <c r="C3">
        <v>0</v>
      </c>
      <c r="D3" t="s">
        <v>51</v>
      </c>
      <c r="E3">
        <v>45.3</v>
      </c>
      <c r="F3">
        <v>0.47299999999999998</v>
      </c>
      <c r="G3">
        <v>64.400000000000006</v>
      </c>
      <c r="H3">
        <v>104.2</v>
      </c>
      <c r="I3">
        <v>104.3</v>
      </c>
      <c r="J3">
        <v>11.72</v>
      </c>
      <c r="K3">
        <v>0.20499999999999999</v>
      </c>
      <c r="L3">
        <v>0.03</v>
      </c>
      <c r="M3">
        <v>63.3</v>
      </c>
      <c r="N3">
        <v>41</v>
      </c>
      <c r="O3">
        <v>7.51</v>
      </c>
      <c r="P3">
        <v>-38.9</v>
      </c>
      <c r="Q3">
        <v>50.24</v>
      </c>
      <c r="R3">
        <v>1.1040000000000001</v>
      </c>
      <c r="S3">
        <v>89.999989999999997</v>
      </c>
      <c r="T3">
        <v>180</v>
      </c>
      <c r="U3">
        <v>99.9</v>
      </c>
      <c r="V3">
        <v>2.36</v>
      </c>
      <c r="W3">
        <v>0</v>
      </c>
      <c r="X3">
        <v>742.7</v>
      </c>
      <c r="Y3">
        <v>508.48</v>
      </c>
      <c r="Z3">
        <f t="shared" si="0"/>
        <v>507.37600000000003</v>
      </c>
    </row>
    <row r="4" spans="1:36" x14ac:dyDescent="0.3">
      <c r="A4" s="2">
        <v>44979</v>
      </c>
      <c r="B4" s="264">
        <v>0.47116898148148145</v>
      </c>
      <c r="C4">
        <v>0</v>
      </c>
      <c r="D4" t="s">
        <v>51</v>
      </c>
      <c r="E4">
        <v>44.7</v>
      </c>
      <c r="F4">
        <v>3.5009999999999999</v>
      </c>
      <c r="G4">
        <v>64.2</v>
      </c>
      <c r="H4">
        <v>102.2</v>
      </c>
      <c r="I4">
        <v>102.3</v>
      </c>
      <c r="J4">
        <v>11.61</v>
      </c>
      <c r="K4">
        <v>1.5169999999999999</v>
      </c>
      <c r="L4">
        <v>0.03</v>
      </c>
      <c r="M4">
        <v>63.1</v>
      </c>
      <c r="N4">
        <v>41</v>
      </c>
      <c r="O4">
        <v>7.46</v>
      </c>
      <c r="P4">
        <v>-36.299999999999997</v>
      </c>
      <c r="Q4">
        <v>49.506</v>
      </c>
      <c r="R4">
        <v>3.968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742.7</v>
      </c>
      <c r="Y4">
        <v>508.48</v>
      </c>
      <c r="Z4">
        <f t="shared" si="0"/>
        <v>504.512</v>
      </c>
    </row>
    <row r="5" spans="1:36" x14ac:dyDescent="0.3">
      <c r="A5" s="2">
        <v>44979</v>
      </c>
      <c r="B5" s="264">
        <v>0.4713310185185185</v>
      </c>
      <c r="C5">
        <v>0</v>
      </c>
      <c r="D5" t="s">
        <v>51</v>
      </c>
      <c r="E5">
        <v>44.7</v>
      </c>
      <c r="F5">
        <v>7.0140000000000002</v>
      </c>
      <c r="G5">
        <v>64.2</v>
      </c>
      <c r="H5">
        <v>102</v>
      </c>
      <c r="I5">
        <v>102.1</v>
      </c>
      <c r="J5">
        <v>11.58</v>
      </c>
      <c r="K5">
        <v>3.04</v>
      </c>
      <c r="L5">
        <v>0.03</v>
      </c>
      <c r="M5">
        <v>63.1</v>
      </c>
      <c r="N5">
        <v>41</v>
      </c>
      <c r="O5">
        <v>7.45</v>
      </c>
      <c r="P5">
        <v>-35.700000000000003</v>
      </c>
      <c r="Q5">
        <v>49.497999999999998</v>
      </c>
      <c r="R5">
        <v>7.0469999999999997</v>
      </c>
      <c r="S5">
        <v>89.999989999999997</v>
      </c>
      <c r="T5">
        <v>180</v>
      </c>
      <c r="U5">
        <v>99.9</v>
      </c>
      <c r="V5">
        <v>2.3199999999999998</v>
      </c>
      <c r="W5">
        <v>0</v>
      </c>
      <c r="X5">
        <v>742.8</v>
      </c>
      <c r="Y5">
        <v>508.48</v>
      </c>
      <c r="Z5">
        <f t="shared" si="0"/>
        <v>501.43299999999999</v>
      </c>
    </row>
    <row r="6" spans="1:36" x14ac:dyDescent="0.3">
      <c r="A6" s="2">
        <v>44979</v>
      </c>
      <c r="B6" s="264">
        <v>0.47153935185185186</v>
      </c>
      <c r="C6">
        <v>0</v>
      </c>
      <c r="D6" t="s">
        <v>51</v>
      </c>
      <c r="E6">
        <v>44.7</v>
      </c>
      <c r="F6">
        <v>8.7520000000000007</v>
      </c>
      <c r="G6">
        <v>64.2</v>
      </c>
      <c r="H6">
        <v>101.7</v>
      </c>
      <c r="I6">
        <v>101.8</v>
      </c>
      <c r="J6">
        <v>11.56</v>
      </c>
      <c r="K6">
        <v>3.7930000000000001</v>
      </c>
      <c r="L6">
        <v>0.03</v>
      </c>
      <c r="M6">
        <v>63.1</v>
      </c>
      <c r="N6">
        <v>41</v>
      </c>
      <c r="O6">
        <v>7.43</v>
      </c>
      <c r="P6">
        <v>-34.799999999999997</v>
      </c>
      <c r="Q6">
        <v>49.469000000000001</v>
      </c>
      <c r="R6">
        <v>10.086</v>
      </c>
      <c r="S6">
        <v>89.999989999999997</v>
      </c>
      <c r="T6">
        <v>180</v>
      </c>
      <c r="U6">
        <v>99.9</v>
      </c>
      <c r="V6">
        <v>2.3199999999999998</v>
      </c>
      <c r="W6">
        <v>0</v>
      </c>
      <c r="X6">
        <v>742.8</v>
      </c>
      <c r="Y6">
        <v>508.48</v>
      </c>
      <c r="Z6">
        <f t="shared" si="0"/>
        <v>498.39400000000001</v>
      </c>
    </row>
    <row r="7" spans="1:36" x14ac:dyDescent="0.3">
      <c r="A7" s="2">
        <v>44979</v>
      </c>
      <c r="B7" s="264">
        <v>0.47180555555555559</v>
      </c>
      <c r="C7">
        <v>0</v>
      </c>
      <c r="D7" t="s">
        <v>51</v>
      </c>
      <c r="E7">
        <v>44.7</v>
      </c>
      <c r="F7">
        <v>12.685</v>
      </c>
      <c r="G7">
        <v>64.2</v>
      </c>
      <c r="H7">
        <v>101.4</v>
      </c>
      <c r="I7">
        <v>101.5</v>
      </c>
      <c r="J7">
        <v>11.52</v>
      </c>
      <c r="K7">
        <v>5.4980000000000002</v>
      </c>
      <c r="L7">
        <v>0.03</v>
      </c>
      <c r="M7">
        <v>63.1</v>
      </c>
      <c r="N7">
        <v>41</v>
      </c>
      <c r="O7">
        <v>7.42</v>
      </c>
      <c r="P7">
        <v>-34.1</v>
      </c>
      <c r="Q7">
        <v>49.466000000000001</v>
      </c>
      <c r="R7">
        <v>13.003</v>
      </c>
      <c r="S7">
        <v>89.999989999999997</v>
      </c>
      <c r="T7">
        <v>180</v>
      </c>
      <c r="U7">
        <v>99.9</v>
      </c>
      <c r="V7">
        <v>2.25</v>
      </c>
      <c r="W7">
        <v>0</v>
      </c>
      <c r="X7">
        <v>742.8</v>
      </c>
      <c r="Y7">
        <v>508.48</v>
      </c>
      <c r="Z7">
        <f t="shared" si="0"/>
        <v>495.47700000000003</v>
      </c>
    </row>
    <row r="8" spans="1:36" x14ac:dyDescent="0.3">
      <c r="A8" s="2">
        <v>44979</v>
      </c>
      <c r="B8" s="264">
        <v>0.47192129629629626</v>
      </c>
      <c r="C8">
        <v>0</v>
      </c>
      <c r="D8" t="s">
        <v>51</v>
      </c>
      <c r="E8">
        <v>44.7</v>
      </c>
      <c r="F8">
        <v>16.14</v>
      </c>
      <c r="G8">
        <v>64.2</v>
      </c>
      <c r="H8">
        <v>101.3</v>
      </c>
      <c r="I8">
        <v>101.4</v>
      </c>
      <c r="J8">
        <v>11.52</v>
      </c>
      <c r="K8">
        <v>6.9950000000000001</v>
      </c>
      <c r="L8">
        <v>0.03</v>
      </c>
      <c r="M8">
        <v>63.1</v>
      </c>
      <c r="N8">
        <v>41</v>
      </c>
      <c r="O8">
        <v>7.41</v>
      </c>
      <c r="P8">
        <v>-33.6</v>
      </c>
      <c r="Q8">
        <v>49.463999999999999</v>
      </c>
      <c r="R8">
        <v>16.152000000000001</v>
      </c>
      <c r="S8">
        <v>89.999989999999997</v>
      </c>
      <c r="T8">
        <v>180</v>
      </c>
      <c r="U8">
        <v>99.9</v>
      </c>
      <c r="V8">
        <v>2.27</v>
      </c>
      <c r="W8">
        <v>0</v>
      </c>
      <c r="X8">
        <v>742.8</v>
      </c>
      <c r="Y8">
        <v>508.48</v>
      </c>
      <c r="Z8">
        <f t="shared" si="0"/>
        <v>492.32800000000003</v>
      </c>
    </row>
    <row r="9" spans="1:36" x14ac:dyDescent="0.3">
      <c r="A9" s="2">
        <v>44979</v>
      </c>
      <c r="B9" s="264">
        <v>0.47217592592592594</v>
      </c>
      <c r="C9">
        <v>0</v>
      </c>
      <c r="D9" t="s">
        <v>51</v>
      </c>
      <c r="E9">
        <v>44.6</v>
      </c>
      <c r="F9">
        <v>17.835999999999999</v>
      </c>
      <c r="G9">
        <v>64.2</v>
      </c>
      <c r="H9">
        <v>101</v>
      </c>
      <c r="I9">
        <v>101.2</v>
      </c>
      <c r="J9">
        <v>11.49</v>
      </c>
      <c r="K9">
        <v>7.73</v>
      </c>
      <c r="L9">
        <v>0.03</v>
      </c>
      <c r="M9">
        <v>63.1</v>
      </c>
      <c r="N9">
        <v>41</v>
      </c>
      <c r="O9">
        <v>7.39</v>
      </c>
      <c r="P9">
        <v>-32.799999999999997</v>
      </c>
      <c r="Q9">
        <v>49.441000000000003</v>
      </c>
      <c r="R9">
        <v>19.056000000000001</v>
      </c>
      <c r="S9">
        <v>89.999989999999997</v>
      </c>
      <c r="T9">
        <v>180</v>
      </c>
      <c r="U9">
        <v>99.9</v>
      </c>
      <c r="V9">
        <v>2.2599999999999998</v>
      </c>
      <c r="W9">
        <v>0</v>
      </c>
      <c r="X9">
        <v>742.7</v>
      </c>
      <c r="Y9">
        <v>508.48</v>
      </c>
      <c r="Z9">
        <f t="shared" si="0"/>
        <v>489.42400000000004</v>
      </c>
    </row>
    <row r="10" spans="1:36" x14ac:dyDescent="0.3">
      <c r="A10" s="2">
        <v>44979</v>
      </c>
      <c r="B10" s="264">
        <v>0.47247685185185184</v>
      </c>
      <c r="C10">
        <v>0</v>
      </c>
      <c r="D10" t="s">
        <v>51</v>
      </c>
      <c r="E10">
        <v>44.8</v>
      </c>
      <c r="F10">
        <v>29.023</v>
      </c>
      <c r="G10">
        <v>64.5</v>
      </c>
      <c r="H10">
        <v>100.4</v>
      </c>
      <c r="I10">
        <v>100.5</v>
      </c>
      <c r="J10">
        <v>11.42</v>
      </c>
      <c r="K10">
        <v>12.579000000000001</v>
      </c>
      <c r="L10">
        <v>0.03</v>
      </c>
      <c r="M10">
        <v>63.4</v>
      </c>
      <c r="N10">
        <v>41</v>
      </c>
      <c r="O10">
        <v>7.38</v>
      </c>
      <c r="P10">
        <v>-32</v>
      </c>
      <c r="Q10">
        <v>49.381</v>
      </c>
      <c r="R10">
        <v>29.097000000000001</v>
      </c>
      <c r="S10">
        <v>89.999989999999997</v>
      </c>
      <c r="T10">
        <v>180</v>
      </c>
      <c r="U10">
        <v>99.9</v>
      </c>
      <c r="V10">
        <v>2.3199999999999998</v>
      </c>
      <c r="W10">
        <v>0</v>
      </c>
      <c r="X10">
        <v>742.7</v>
      </c>
      <c r="Y10">
        <v>508.48</v>
      </c>
      <c r="Z10">
        <f t="shared" si="0"/>
        <v>479.38300000000004</v>
      </c>
    </row>
    <row r="11" spans="1:36" x14ac:dyDescent="0.3">
      <c r="A11" s="2">
        <v>44979</v>
      </c>
      <c r="B11" s="264">
        <v>0.47267361111111111</v>
      </c>
      <c r="C11">
        <v>0</v>
      </c>
      <c r="D11" t="s">
        <v>51</v>
      </c>
      <c r="E11">
        <v>45.2</v>
      </c>
      <c r="F11">
        <v>39.237000000000002</v>
      </c>
      <c r="G11">
        <v>65.099999999999994</v>
      </c>
      <c r="H11">
        <v>99.9</v>
      </c>
      <c r="I11">
        <v>100</v>
      </c>
      <c r="J11">
        <v>11.38</v>
      </c>
      <c r="K11">
        <v>17.006</v>
      </c>
      <c r="L11">
        <v>0.03</v>
      </c>
      <c r="M11">
        <v>64</v>
      </c>
      <c r="N11">
        <v>42</v>
      </c>
      <c r="O11">
        <v>7.37</v>
      </c>
      <c r="P11">
        <v>-31.3</v>
      </c>
      <c r="Q11">
        <v>49.274000000000001</v>
      </c>
      <c r="R11">
        <v>39.021000000000001</v>
      </c>
      <c r="S11">
        <v>89.999989999999997</v>
      </c>
      <c r="T11">
        <v>180</v>
      </c>
      <c r="U11">
        <v>99.9</v>
      </c>
      <c r="V11">
        <v>2.31</v>
      </c>
      <c r="W11">
        <v>0</v>
      </c>
      <c r="X11">
        <v>742.7</v>
      </c>
      <c r="Y11">
        <v>508.48</v>
      </c>
      <c r="Z11">
        <f t="shared" si="0"/>
        <v>469.459</v>
      </c>
    </row>
    <row r="12" spans="1:36" x14ac:dyDescent="0.3">
      <c r="A12" s="2">
        <v>44979</v>
      </c>
      <c r="B12" s="264">
        <v>0.47297453703703707</v>
      </c>
      <c r="C12">
        <v>0</v>
      </c>
      <c r="D12" t="s">
        <v>51</v>
      </c>
      <c r="E12">
        <v>44.7</v>
      </c>
      <c r="F12">
        <v>47.872</v>
      </c>
      <c r="G12">
        <v>64.900000000000006</v>
      </c>
      <c r="H12">
        <v>99.2</v>
      </c>
      <c r="I12">
        <v>99.3</v>
      </c>
      <c r="J12">
        <v>11.36</v>
      </c>
      <c r="K12">
        <v>20.748999999999999</v>
      </c>
      <c r="L12">
        <v>0.03</v>
      </c>
      <c r="M12">
        <v>63.8</v>
      </c>
      <c r="N12">
        <v>41</v>
      </c>
      <c r="O12">
        <v>7.35</v>
      </c>
      <c r="P12">
        <v>-30.6</v>
      </c>
      <c r="Q12">
        <v>48.884999999999998</v>
      </c>
      <c r="R12">
        <v>48.991999999999997</v>
      </c>
      <c r="S12">
        <v>89.999989999999997</v>
      </c>
      <c r="T12">
        <v>180</v>
      </c>
      <c r="U12">
        <v>99.9</v>
      </c>
      <c r="V12">
        <v>2.31</v>
      </c>
      <c r="W12">
        <v>0</v>
      </c>
      <c r="X12">
        <v>742.7</v>
      </c>
      <c r="Y12">
        <v>508.48</v>
      </c>
      <c r="Z12">
        <f t="shared" si="0"/>
        <v>459.488</v>
      </c>
    </row>
    <row r="13" spans="1:36" x14ac:dyDescent="0.3">
      <c r="A13" s="2">
        <v>44979</v>
      </c>
      <c r="B13" s="264">
        <v>0.47320601851851851</v>
      </c>
      <c r="C13">
        <v>0</v>
      </c>
      <c r="D13" t="s">
        <v>51</v>
      </c>
      <c r="E13">
        <v>44.5</v>
      </c>
      <c r="F13">
        <v>59.186</v>
      </c>
      <c r="G13">
        <v>64.599999999999994</v>
      </c>
      <c r="H13">
        <v>99.1</v>
      </c>
      <c r="I13">
        <v>99.2</v>
      </c>
      <c r="J13">
        <v>11.36</v>
      </c>
      <c r="K13">
        <v>25.652999999999999</v>
      </c>
      <c r="L13">
        <v>0.03</v>
      </c>
      <c r="M13">
        <v>63.5</v>
      </c>
      <c r="N13">
        <v>41</v>
      </c>
      <c r="O13">
        <v>7.34</v>
      </c>
      <c r="P13">
        <v>-29.8</v>
      </c>
      <c r="Q13">
        <v>48.817</v>
      </c>
      <c r="R13">
        <v>59.000999999999998</v>
      </c>
      <c r="S13">
        <v>89.999989999999997</v>
      </c>
      <c r="T13">
        <v>180</v>
      </c>
      <c r="U13">
        <v>99.9</v>
      </c>
      <c r="V13">
        <v>2.33</v>
      </c>
      <c r="W13">
        <v>0</v>
      </c>
      <c r="X13">
        <v>742.7</v>
      </c>
      <c r="Y13">
        <v>508.48</v>
      </c>
      <c r="Z13">
        <f t="shared" si="0"/>
        <v>449.47900000000004</v>
      </c>
    </row>
    <row r="14" spans="1:36" x14ac:dyDescent="0.3">
      <c r="A14" s="2">
        <v>44979</v>
      </c>
      <c r="B14" s="264">
        <v>0.47337962962962959</v>
      </c>
      <c r="C14">
        <v>0</v>
      </c>
      <c r="D14" t="s">
        <v>51</v>
      </c>
      <c r="E14">
        <v>42.4</v>
      </c>
      <c r="F14">
        <v>68.841999999999999</v>
      </c>
      <c r="G14">
        <v>62.5</v>
      </c>
      <c r="H14">
        <v>97.7</v>
      </c>
      <c r="I14">
        <v>97.9</v>
      </c>
      <c r="J14">
        <v>11.35</v>
      </c>
      <c r="K14">
        <v>29.84</v>
      </c>
      <c r="L14">
        <v>0.03</v>
      </c>
      <c r="M14">
        <v>61.4</v>
      </c>
      <c r="N14">
        <v>40</v>
      </c>
      <c r="O14">
        <v>7.33</v>
      </c>
      <c r="P14">
        <v>-29.2</v>
      </c>
      <c r="Q14">
        <v>47.823</v>
      </c>
      <c r="R14">
        <v>68.953000000000003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742.7</v>
      </c>
      <c r="Y14">
        <v>508.48</v>
      </c>
      <c r="Z14">
        <f t="shared" si="0"/>
        <v>439.52700000000004</v>
      </c>
    </row>
    <row r="15" spans="1:36" x14ac:dyDescent="0.3">
      <c r="A15" s="2">
        <v>44979</v>
      </c>
      <c r="B15" s="264">
        <v>0.47358796296296296</v>
      </c>
      <c r="C15">
        <v>0</v>
      </c>
      <c r="D15" t="s">
        <v>51</v>
      </c>
      <c r="E15">
        <v>40.299999999999997</v>
      </c>
      <c r="F15">
        <v>78.677999999999997</v>
      </c>
      <c r="G15">
        <v>60.3</v>
      </c>
      <c r="H15">
        <v>98.2</v>
      </c>
      <c r="I15">
        <v>98.3</v>
      </c>
      <c r="J15">
        <v>11.57</v>
      </c>
      <c r="K15">
        <v>34.104999999999997</v>
      </c>
      <c r="L15">
        <v>0.03</v>
      </c>
      <c r="M15">
        <v>59.3</v>
      </c>
      <c r="N15">
        <v>39</v>
      </c>
      <c r="O15">
        <v>7.31</v>
      </c>
      <c r="P15">
        <v>-28.2</v>
      </c>
      <c r="Q15">
        <v>46.76</v>
      </c>
      <c r="R15">
        <v>79.051000000000002</v>
      </c>
      <c r="S15">
        <v>89.999989999999997</v>
      </c>
      <c r="T15">
        <v>180</v>
      </c>
      <c r="U15">
        <v>99.9</v>
      </c>
      <c r="V15">
        <v>2.3199999999999998</v>
      </c>
      <c r="W15">
        <v>0</v>
      </c>
      <c r="X15">
        <v>742.7</v>
      </c>
      <c r="Y15">
        <v>508.48</v>
      </c>
      <c r="Z15">
        <f t="shared" si="0"/>
        <v>429.42900000000003</v>
      </c>
    </row>
    <row r="16" spans="1:36" x14ac:dyDescent="0.3">
      <c r="A16" s="2">
        <v>44979</v>
      </c>
      <c r="B16" s="264">
        <v>0.47385416666666669</v>
      </c>
      <c r="C16">
        <v>0</v>
      </c>
      <c r="D16" t="s">
        <v>51</v>
      </c>
      <c r="E16">
        <v>39.4</v>
      </c>
      <c r="F16">
        <v>89.599000000000004</v>
      </c>
      <c r="G16">
        <v>59.6</v>
      </c>
      <c r="H16">
        <v>99.2</v>
      </c>
      <c r="I16">
        <v>99.4</v>
      </c>
      <c r="J16">
        <v>11.8</v>
      </c>
      <c r="K16">
        <v>38.840000000000003</v>
      </c>
      <c r="L16">
        <v>0.03</v>
      </c>
      <c r="M16">
        <v>58.6</v>
      </c>
      <c r="N16">
        <v>38</v>
      </c>
      <c r="O16">
        <v>7.3</v>
      </c>
      <c r="P16">
        <v>-27.5</v>
      </c>
      <c r="Q16">
        <v>46.087000000000003</v>
      </c>
      <c r="R16">
        <v>89.561999999999998</v>
      </c>
      <c r="S16">
        <v>89.999989999999997</v>
      </c>
      <c r="T16">
        <v>180</v>
      </c>
      <c r="U16">
        <v>99.9</v>
      </c>
      <c r="V16">
        <v>2.36</v>
      </c>
      <c r="W16">
        <v>0</v>
      </c>
      <c r="X16">
        <v>742.7</v>
      </c>
      <c r="Y16">
        <v>508.48</v>
      </c>
      <c r="Z16">
        <f t="shared" si="0"/>
        <v>418.91800000000001</v>
      </c>
    </row>
    <row r="17" spans="1:26" x14ac:dyDescent="0.3">
      <c r="A17" s="2">
        <v>44979</v>
      </c>
      <c r="B17" s="264">
        <v>0.47412037037037041</v>
      </c>
      <c r="C17">
        <v>0</v>
      </c>
      <c r="D17" t="s">
        <v>51</v>
      </c>
      <c r="E17">
        <v>39.1</v>
      </c>
      <c r="F17">
        <v>99.652000000000001</v>
      </c>
      <c r="G17">
        <v>59.4</v>
      </c>
      <c r="H17">
        <v>100.2</v>
      </c>
      <c r="I17">
        <v>100.3</v>
      </c>
      <c r="J17">
        <v>11.96</v>
      </c>
      <c r="K17">
        <v>43.198999999999998</v>
      </c>
      <c r="L17">
        <v>0.03</v>
      </c>
      <c r="M17">
        <v>58.4</v>
      </c>
      <c r="N17">
        <v>38</v>
      </c>
      <c r="O17">
        <v>7.3</v>
      </c>
      <c r="P17">
        <v>-27.5</v>
      </c>
      <c r="Q17">
        <v>45.792999999999999</v>
      </c>
      <c r="R17">
        <v>99.344999999999999</v>
      </c>
      <c r="S17">
        <v>89.999989999999997</v>
      </c>
      <c r="T17">
        <v>180</v>
      </c>
      <c r="U17">
        <v>99.9</v>
      </c>
      <c r="V17">
        <v>2.2799999999999998</v>
      </c>
      <c r="W17">
        <v>0</v>
      </c>
      <c r="X17">
        <v>742.6</v>
      </c>
      <c r="Y17">
        <v>508.48</v>
      </c>
      <c r="Z17">
        <f t="shared" si="0"/>
        <v>409.13499999999999</v>
      </c>
    </row>
    <row r="18" spans="1:26" x14ac:dyDescent="0.3">
      <c r="A18" s="2">
        <v>44979</v>
      </c>
      <c r="B18" s="264">
        <v>0.47431712962962963</v>
      </c>
      <c r="C18">
        <v>0</v>
      </c>
      <c r="D18" t="s">
        <v>51</v>
      </c>
      <c r="E18">
        <v>38.799999999999997</v>
      </c>
      <c r="F18">
        <v>108.756</v>
      </c>
      <c r="G18">
        <v>59.2</v>
      </c>
      <c r="H18">
        <v>100.4</v>
      </c>
      <c r="I18">
        <v>100.6</v>
      </c>
      <c r="J18">
        <v>12.03</v>
      </c>
      <c r="K18">
        <v>47.146000000000001</v>
      </c>
      <c r="L18">
        <v>0.03</v>
      </c>
      <c r="M18">
        <v>58.2</v>
      </c>
      <c r="N18">
        <v>38</v>
      </c>
      <c r="O18">
        <v>7.29</v>
      </c>
      <c r="P18">
        <v>-27.3</v>
      </c>
      <c r="Q18">
        <v>45.572000000000003</v>
      </c>
      <c r="R18">
        <v>109.054</v>
      </c>
      <c r="S18">
        <v>89.999989999999997</v>
      </c>
      <c r="T18">
        <v>180</v>
      </c>
      <c r="U18">
        <v>99.9</v>
      </c>
      <c r="V18">
        <v>2.29</v>
      </c>
      <c r="W18">
        <v>0</v>
      </c>
      <c r="X18">
        <v>742.7</v>
      </c>
      <c r="Y18">
        <v>508.48</v>
      </c>
      <c r="Z18">
        <f t="shared" si="0"/>
        <v>399.42600000000004</v>
      </c>
    </row>
    <row r="19" spans="1:26" x14ac:dyDescent="0.3">
      <c r="A19" s="2">
        <v>44979</v>
      </c>
      <c r="B19" s="264">
        <v>0.47475694444444444</v>
      </c>
      <c r="C19">
        <v>0</v>
      </c>
      <c r="D19" t="s">
        <v>51</v>
      </c>
      <c r="E19">
        <v>38.6</v>
      </c>
      <c r="F19">
        <v>118.79300000000001</v>
      </c>
      <c r="G19">
        <v>59.1</v>
      </c>
      <c r="H19">
        <v>101.2</v>
      </c>
      <c r="I19">
        <v>101.4</v>
      </c>
      <c r="J19">
        <v>12.16</v>
      </c>
      <c r="K19">
        <v>51.497999999999998</v>
      </c>
      <c r="L19">
        <v>0.03</v>
      </c>
      <c r="M19">
        <v>58.1</v>
      </c>
      <c r="N19">
        <v>38</v>
      </c>
      <c r="O19">
        <v>7.26</v>
      </c>
      <c r="P19">
        <v>-25.4</v>
      </c>
      <c r="Q19">
        <v>45.378999999999998</v>
      </c>
      <c r="R19">
        <v>119.238</v>
      </c>
      <c r="S19">
        <v>89.999989999999997</v>
      </c>
      <c r="T19">
        <v>180</v>
      </c>
      <c r="U19">
        <v>99.9</v>
      </c>
      <c r="V19">
        <v>2.3199999999999998</v>
      </c>
      <c r="W19">
        <v>0</v>
      </c>
      <c r="X19">
        <v>742.7</v>
      </c>
      <c r="Y19">
        <v>508.48</v>
      </c>
      <c r="Z19">
        <f t="shared" si="0"/>
        <v>389.24200000000002</v>
      </c>
    </row>
    <row r="20" spans="1:26" x14ac:dyDescent="0.3">
      <c r="A20" s="2">
        <v>44979</v>
      </c>
      <c r="B20" s="264">
        <v>0.47497685185185184</v>
      </c>
      <c r="C20">
        <v>0</v>
      </c>
      <c r="D20" t="s">
        <v>51</v>
      </c>
      <c r="E20">
        <v>38.6</v>
      </c>
      <c r="F20">
        <v>128.65600000000001</v>
      </c>
      <c r="G20">
        <v>59.1</v>
      </c>
      <c r="H20">
        <v>101.3</v>
      </c>
      <c r="I20">
        <v>101.4</v>
      </c>
      <c r="J20">
        <v>12.17</v>
      </c>
      <c r="K20">
        <v>55.774000000000001</v>
      </c>
      <c r="L20">
        <v>0.03</v>
      </c>
      <c r="M20">
        <v>58.1</v>
      </c>
      <c r="N20">
        <v>38</v>
      </c>
      <c r="O20">
        <v>7.2</v>
      </c>
      <c r="P20">
        <v>-22.2</v>
      </c>
      <c r="Q20">
        <v>45.304000000000002</v>
      </c>
      <c r="R20">
        <v>128.934</v>
      </c>
      <c r="S20">
        <v>89.999989999999997</v>
      </c>
      <c r="T20">
        <v>180</v>
      </c>
      <c r="U20">
        <v>99.9</v>
      </c>
      <c r="V20">
        <v>2.29</v>
      </c>
      <c r="W20">
        <v>0</v>
      </c>
      <c r="X20">
        <v>742.7</v>
      </c>
      <c r="Y20">
        <v>508.48</v>
      </c>
      <c r="Z20">
        <f t="shared" si="0"/>
        <v>379.54600000000005</v>
      </c>
    </row>
    <row r="21" spans="1:26" x14ac:dyDescent="0.3">
      <c r="A21" s="2">
        <v>44979</v>
      </c>
      <c r="B21" s="264">
        <v>0.47539351851851852</v>
      </c>
      <c r="C21">
        <v>0</v>
      </c>
      <c r="D21" t="s">
        <v>51</v>
      </c>
      <c r="E21">
        <v>38.6</v>
      </c>
      <c r="F21">
        <v>137.95699999999999</v>
      </c>
      <c r="G21">
        <v>59.2</v>
      </c>
      <c r="H21">
        <v>101.5</v>
      </c>
      <c r="I21">
        <v>101.6</v>
      </c>
      <c r="J21">
        <v>12.2</v>
      </c>
      <c r="K21">
        <v>59.805999999999997</v>
      </c>
      <c r="L21">
        <v>0.03</v>
      </c>
      <c r="M21">
        <v>58.2</v>
      </c>
      <c r="N21">
        <v>38</v>
      </c>
      <c r="O21">
        <v>7.14</v>
      </c>
      <c r="P21">
        <v>-19</v>
      </c>
      <c r="Q21">
        <v>45.326999999999998</v>
      </c>
      <c r="R21">
        <v>139.035</v>
      </c>
      <c r="S21">
        <v>89.999989999999997</v>
      </c>
      <c r="T21">
        <v>180</v>
      </c>
      <c r="U21">
        <v>99.9</v>
      </c>
      <c r="V21">
        <v>2.27</v>
      </c>
      <c r="W21">
        <v>0</v>
      </c>
      <c r="X21">
        <v>742.7</v>
      </c>
      <c r="Y21">
        <v>508.48</v>
      </c>
      <c r="Z21">
        <f t="shared" si="0"/>
        <v>369.44500000000005</v>
      </c>
    </row>
    <row r="22" spans="1:26" x14ac:dyDescent="0.3">
      <c r="A22" s="2">
        <v>44979</v>
      </c>
      <c r="B22" s="264">
        <v>0.4758101851851852</v>
      </c>
      <c r="C22">
        <v>0</v>
      </c>
      <c r="D22" t="s">
        <v>51</v>
      </c>
      <c r="E22">
        <v>38.6</v>
      </c>
      <c r="F22">
        <v>149.41300000000001</v>
      </c>
      <c r="G22">
        <v>59.2</v>
      </c>
      <c r="H22">
        <v>101.4</v>
      </c>
      <c r="I22">
        <v>101.6</v>
      </c>
      <c r="J22">
        <v>12.2</v>
      </c>
      <c r="K22">
        <v>64.772999999999996</v>
      </c>
      <c r="L22">
        <v>0.03</v>
      </c>
      <c r="M22">
        <v>58.2</v>
      </c>
      <c r="N22">
        <v>38</v>
      </c>
      <c r="O22">
        <v>7.12</v>
      </c>
      <c r="P22">
        <v>-17.8</v>
      </c>
      <c r="Q22">
        <v>45.293999999999997</v>
      </c>
      <c r="R22">
        <v>150.404</v>
      </c>
      <c r="S22">
        <v>89.999989999999997</v>
      </c>
      <c r="T22">
        <v>180</v>
      </c>
      <c r="U22">
        <v>99.9</v>
      </c>
      <c r="V22">
        <v>2.2999999999999998</v>
      </c>
      <c r="W22">
        <v>0</v>
      </c>
      <c r="X22">
        <v>742.7</v>
      </c>
      <c r="Y22">
        <v>508.48</v>
      </c>
      <c r="Z22">
        <f t="shared" si="0"/>
        <v>358.07600000000002</v>
      </c>
    </row>
    <row r="23" spans="1:26" x14ac:dyDescent="0.3">
      <c r="A23" s="2">
        <v>44979</v>
      </c>
      <c r="B23" s="264">
        <v>0.47629629629629627</v>
      </c>
      <c r="C23">
        <v>0</v>
      </c>
      <c r="D23" t="s">
        <v>51</v>
      </c>
      <c r="E23">
        <v>40.299999999999997</v>
      </c>
      <c r="F23">
        <v>150.06399999999999</v>
      </c>
      <c r="G23">
        <v>61.7</v>
      </c>
      <c r="H23">
        <v>93.6</v>
      </c>
      <c r="I23">
        <v>93.7</v>
      </c>
      <c r="J23">
        <v>11.25</v>
      </c>
      <c r="K23">
        <v>65.055999999999997</v>
      </c>
      <c r="L23">
        <v>0.03</v>
      </c>
      <c r="M23">
        <v>60.7</v>
      </c>
      <c r="N23">
        <v>39</v>
      </c>
      <c r="O23">
        <v>7.15</v>
      </c>
      <c r="P23">
        <v>-19.7</v>
      </c>
      <c r="Q23">
        <v>45.305</v>
      </c>
      <c r="R23">
        <v>150.071</v>
      </c>
      <c r="S23">
        <v>89.999989999999997</v>
      </c>
      <c r="T23">
        <v>180</v>
      </c>
      <c r="U23">
        <v>99.9</v>
      </c>
      <c r="V23">
        <v>2.2599999999999998</v>
      </c>
      <c r="W23">
        <v>0</v>
      </c>
      <c r="X23">
        <v>742.7</v>
      </c>
      <c r="Y23">
        <v>508.48</v>
      </c>
      <c r="Z23">
        <f t="shared" si="0"/>
        <v>358.40899999999999</v>
      </c>
    </row>
    <row r="24" spans="1:26" x14ac:dyDescent="0.3">
      <c r="A24" s="2"/>
      <c r="B24" s="264"/>
    </row>
    <row r="25" spans="1:26" x14ac:dyDescent="0.3">
      <c r="A25" s="2"/>
      <c r="B25" s="264"/>
    </row>
    <row r="26" spans="1:26" x14ac:dyDescent="0.3">
      <c r="A26" s="2"/>
      <c r="B26" s="264"/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2" spans="1:26" x14ac:dyDescent="0.3">
      <c r="A32" s="2"/>
      <c r="B32" s="264"/>
    </row>
    <row r="33" spans="1:2" x14ac:dyDescent="0.3">
      <c r="A33" s="2"/>
      <c r="B33" s="264"/>
    </row>
    <row r="34" spans="1:2" x14ac:dyDescent="0.3">
      <c r="A34" s="2"/>
      <c r="B34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5B2D-529F-4703-AADD-BEBA7F0CEDFC}">
  <dimension ref="A1:AJ42"/>
  <sheetViews>
    <sheetView topLeftCell="A13"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264">
        <v>0.45826388888888886</v>
      </c>
      <c r="C2">
        <v>0</v>
      </c>
      <c r="D2" t="s">
        <v>51</v>
      </c>
      <c r="E2">
        <v>66.599999999999994</v>
      </c>
      <c r="F2">
        <v>0.28199999999999997</v>
      </c>
      <c r="G2">
        <v>89.8</v>
      </c>
      <c r="H2">
        <v>103.5</v>
      </c>
      <c r="I2">
        <v>105.1</v>
      </c>
      <c r="J2">
        <v>11.11</v>
      </c>
      <c r="K2">
        <v>0.122</v>
      </c>
      <c r="L2">
        <v>0.04</v>
      </c>
      <c r="M2">
        <v>88.2</v>
      </c>
      <c r="N2">
        <v>57</v>
      </c>
      <c r="O2">
        <v>7.64</v>
      </c>
      <c r="P2">
        <v>-48.2</v>
      </c>
      <c r="Q2">
        <v>53.929000000000002</v>
      </c>
      <c r="R2">
        <v>0.99</v>
      </c>
      <c r="S2">
        <v>89.999989999999997</v>
      </c>
      <c r="T2">
        <v>180</v>
      </c>
      <c r="U2">
        <v>99.9</v>
      </c>
      <c r="V2">
        <v>2.29</v>
      </c>
      <c r="W2">
        <v>0</v>
      </c>
      <c r="X2">
        <v>755.1</v>
      </c>
      <c r="Y2">
        <v>552.32000000000005</v>
      </c>
      <c r="Z2">
        <f t="shared" ref="Z2:Z42" si="0">Y2-R2</f>
        <v>551.33000000000004</v>
      </c>
      <c r="AA2">
        <v>403.19400000000002</v>
      </c>
    </row>
    <row r="3" spans="1:36" x14ac:dyDescent="0.3">
      <c r="A3" s="2">
        <v>45009</v>
      </c>
      <c r="B3" s="264">
        <v>0.45856481481481487</v>
      </c>
      <c r="C3">
        <v>0</v>
      </c>
      <c r="D3" t="s">
        <v>51</v>
      </c>
      <c r="E3">
        <v>69.3</v>
      </c>
      <c r="F3">
        <v>4.0739999999999998</v>
      </c>
      <c r="G3">
        <v>94.2</v>
      </c>
      <c r="H3">
        <v>103.7</v>
      </c>
      <c r="I3">
        <v>105.3</v>
      </c>
      <c r="J3">
        <v>11.22</v>
      </c>
      <c r="K3">
        <v>1.7649999999999999</v>
      </c>
      <c r="L3">
        <v>0.04</v>
      </c>
      <c r="M3">
        <v>92.6</v>
      </c>
      <c r="N3">
        <v>60</v>
      </c>
      <c r="O3">
        <v>7.69</v>
      </c>
      <c r="P3">
        <v>-51</v>
      </c>
      <c r="Q3">
        <v>53.250999999999998</v>
      </c>
      <c r="R3">
        <v>4.1369999999999996</v>
      </c>
      <c r="S3">
        <v>89.999989999999997</v>
      </c>
      <c r="T3">
        <v>180</v>
      </c>
      <c r="U3">
        <v>99.9</v>
      </c>
      <c r="V3">
        <v>2.27</v>
      </c>
      <c r="W3">
        <v>0</v>
      </c>
      <c r="X3">
        <v>755.1</v>
      </c>
      <c r="Y3">
        <v>552.32000000000005</v>
      </c>
      <c r="Z3">
        <f t="shared" si="0"/>
        <v>548.18300000000011</v>
      </c>
    </row>
    <row r="4" spans="1:36" x14ac:dyDescent="0.3">
      <c r="A4" s="2">
        <v>45009</v>
      </c>
      <c r="B4" s="264">
        <v>0.45881944444444445</v>
      </c>
      <c r="C4">
        <v>0</v>
      </c>
      <c r="D4" t="s">
        <v>51</v>
      </c>
      <c r="E4">
        <v>68.099999999999994</v>
      </c>
      <c r="F4">
        <v>5.6619999999999999</v>
      </c>
      <c r="G4">
        <v>93.4</v>
      </c>
      <c r="H4">
        <v>103</v>
      </c>
      <c r="I4">
        <v>104.6</v>
      </c>
      <c r="J4">
        <v>11.24</v>
      </c>
      <c r="K4">
        <v>2.4540000000000002</v>
      </c>
      <c r="L4">
        <v>0.04</v>
      </c>
      <c r="M4">
        <v>91.8</v>
      </c>
      <c r="N4">
        <v>60</v>
      </c>
      <c r="O4">
        <v>7.7</v>
      </c>
      <c r="P4">
        <v>-51.8</v>
      </c>
      <c r="Q4">
        <v>52.604999999999997</v>
      </c>
      <c r="R4">
        <v>6.9820000000000002</v>
      </c>
      <c r="S4">
        <v>89.999989999999997</v>
      </c>
      <c r="T4">
        <v>180</v>
      </c>
      <c r="U4">
        <v>99.9</v>
      </c>
      <c r="V4">
        <v>2.23</v>
      </c>
      <c r="W4">
        <v>0</v>
      </c>
      <c r="X4">
        <v>755</v>
      </c>
      <c r="Y4">
        <v>552.32000000000005</v>
      </c>
      <c r="Z4">
        <f t="shared" si="0"/>
        <v>545.33800000000008</v>
      </c>
    </row>
    <row r="5" spans="1:36" x14ac:dyDescent="0.3">
      <c r="A5" s="2">
        <v>45009</v>
      </c>
      <c r="B5" s="264">
        <v>0.45914351851851848</v>
      </c>
      <c r="C5">
        <v>0</v>
      </c>
      <c r="D5" t="s">
        <v>51</v>
      </c>
      <c r="E5">
        <v>63.3</v>
      </c>
      <c r="F5">
        <v>9.7579999999999991</v>
      </c>
      <c r="G5">
        <v>87.2</v>
      </c>
      <c r="H5">
        <v>102.2</v>
      </c>
      <c r="I5">
        <v>103.8</v>
      </c>
      <c r="J5">
        <v>11.19</v>
      </c>
      <c r="K5">
        <v>4.2279999999999998</v>
      </c>
      <c r="L5">
        <v>0.04</v>
      </c>
      <c r="M5">
        <v>85.7</v>
      </c>
      <c r="N5">
        <v>56</v>
      </c>
      <c r="O5">
        <v>7.65</v>
      </c>
      <c r="P5">
        <v>-48.7</v>
      </c>
      <c r="Q5">
        <v>52.348999999999997</v>
      </c>
      <c r="R5">
        <v>10.076000000000001</v>
      </c>
      <c r="S5">
        <v>89.999989999999997</v>
      </c>
      <c r="T5">
        <v>180</v>
      </c>
      <c r="U5">
        <v>99.9</v>
      </c>
      <c r="V5">
        <v>2.2999999999999998</v>
      </c>
      <c r="W5">
        <v>0</v>
      </c>
      <c r="X5">
        <v>755</v>
      </c>
      <c r="Y5">
        <v>552.32000000000005</v>
      </c>
      <c r="Z5">
        <f t="shared" si="0"/>
        <v>542.24400000000003</v>
      </c>
    </row>
    <row r="6" spans="1:36" x14ac:dyDescent="0.3">
      <c r="A6" s="2">
        <v>45009</v>
      </c>
      <c r="B6" s="264">
        <v>0.45945601851851853</v>
      </c>
      <c r="C6">
        <v>0</v>
      </c>
      <c r="D6" t="s">
        <v>51</v>
      </c>
      <c r="E6">
        <v>58.7</v>
      </c>
      <c r="F6">
        <v>13.085000000000001</v>
      </c>
      <c r="G6">
        <v>81.099999999999994</v>
      </c>
      <c r="H6">
        <v>101.8</v>
      </c>
      <c r="I6">
        <v>103.3</v>
      </c>
      <c r="J6">
        <v>11.17</v>
      </c>
      <c r="K6">
        <v>5.67</v>
      </c>
      <c r="L6">
        <v>0.04</v>
      </c>
      <c r="M6">
        <v>79.7</v>
      </c>
      <c r="N6">
        <v>52</v>
      </c>
      <c r="O6">
        <v>7.58</v>
      </c>
      <c r="P6">
        <v>-45.3</v>
      </c>
      <c r="Q6">
        <v>52.125999999999998</v>
      </c>
      <c r="R6">
        <v>13.106</v>
      </c>
      <c r="S6">
        <v>89.999989999999997</v>
      </c>
      <c r="T6">
        <v>180</v>
      </c>
      <c r="U6">
        <v>99.9</v>
      </c>
      <c r="V6">
        <v>2.21</v>
      </c>
      <c r="W6">
        <v>0</v>
      </c>
      <c r="X6">
        <v>755</v>
      </c>
      <c r="Y6">
        <v>552.32000000000005</v>
      </c>
      <c r="Z6">
        <f t="shared" si="0"/>
        <v>539.21400000000006</v>
      </c>
    </row>
    <row r="7" spans="1:36" x14ac:dyDescent="0.3">
      <c r="A7" s="2">
        <v>45009</v>
      </c>
      <c r="B7" s="264">
        <v>0.45968750000000003</v>
      </c>
      <c r="C7">
        <v>0</v>
      </c>
      <c r="D7" t="s">
        <v>51</v>
      </c>
      <c r="E7">
        <v>56.1</v>
      </c>
      <c r="F7">
        <v>14.673999999999999</v>
      </c>
      <c r="G7">
        <v>77.8</v>
      </c>
      <c r="H7">
        <v>101.5</v>
      </c>
      <c r="I7">
        <v>103</v>
      </c>
      <c r="J7">
        <v>11.18</v>
      </c>
      <c r="K7">
        <v>6.359</v>
      </c>
      <c r="L7">
        <v>0.04</v>
      </c>
      <c r="M7">
        <v>76.5</v>
      </c>
      <c r="N7">
        <v>50</v>
      </c>
      <c r="O7">
        <v>7.53</v>
      </c>
      <c r="P7">
        <v>-42.2</v>
      </c>
      <c r="Q7">
        <v>51.893000000000001</v>
      </c>
      <c r="R7">
        <v>16.079000000000001</v>
      </c>
      <c r="S7">
        <v>89.999989999999997</v>
      </c>
      <c r="T7">
        <v>180</v>
      </c>
      <c r="U7">
        <v>99.9</v>
      </c>
      <c r="V7">
        <v>2.15</v>
      </c>
      <c r="W7">
        <v>0</v>
      </c>
      <c r="X7">
        <v>755</v>
      </c>
      <c r="Y7">
        <v>552.32000000000005</v>
      </c>
      <c r="Z7">
        <f t="shared" si="0"/>
        <v>536.2410000000001</v>
      </c>
    </row>
    <row r="8" spans="1:36" x14ac:dyDescent="0.3">
      <c r="A8" s="2">
        <v>45009</v>
      </c>
      <c r="B8" s="264">
        <v>0.46015046296296297</v>
      </c>
      <c r="C8">
        <v>0</v>
      </c>
      <c r="D8" t="s">
        <v>51</v>
      </c>
      <c r="E8">
        <v>55.8</v>
      </c>
      <c r="F8">
        <v>16.114000000000001</v>
      </c>
      <c r="G8">
        <v>77.400000000000006</v>
      </c>
      <c r="H8">
        <v>101.6</v>
      </c>
      <c r="I8">
        <v>103.1</v>
      </c>
      <c r="J8">
        <v>11.18</v>
      </c>
      <c r="K8">
        <v>6.9829999999999997</v>
      </c>
      <c r="L8">
        <v>0.04</v>
      </c>
      <c r="M8">
        <v>76.099999999999994</v>
      </c>
      <c r="N8">
        <v>49</v>
      </c>
      <c r="O8">
        <v>7.52</v>
      </c>
      <c r="P8">
        <v>-41.6</v>
      </c>
      <c r="Q8">
        <v>51.881</v>
      </c>
      <c r="R8">
        <v>15.94</v>
      </c>
      <c r="S8">
        <v>89.999989999999997</v>
      </c>
      <c r="T8">
        <v>180</v>
      </c>
      <c r="U8">
        <v>99.9</v>
      </c>
      <c r="V8">
        <v>2.11</v>
      </c>
      <c r="W8">
        <v>0</v>
      </c>
      <c r="X8">
        <v>755</v>
      </c>
      <c r="Y8">
        <v>552.32000000000005</v>
      </c>
      <c r="Z8">
        <f t="shared" si="0"/>
        <v>536.38</v>
      </c>
    </row>
    <row r="9" spans="1:36" x14ac:dyDescent="0.3">
      <c r="A9" s="2">
        <v>45009</v>
      </c>
      <c r="B9" s="264">
        <v>0.46047453703703706</v>
      </c>
      <c r="C9">
        <v>0</v>
      </c>
      <c r="D9" t="s">
        <v>51</v>
      </c>
      <c r="E9">
        <v>56</v>
      </c>
      <c r="F9">
        <v>16.196999999999999</v>
      </c>
      <c r="G9">
        <v>77.7</v>
      </c>
      <c r="H9">
        <v>101.5</v>
      </c>
      <c r="I9">
        <v>103.1</v>
      </c>
      <c r="J9">
        <v>11.19</v>
      </c>
      <c r="K9">
        <v>7.0190000000000001</v>
      </c>
      <c r="L9">
        <v>0.04</v>
      </c>
      <c r="M9">
        <v>76.3</v>
      </c>
      <c r="N9">
        <v>50</v>
      </c>
      <c r="O9">
        <v>7.49</v>
      </c>
      <c r="P9">
        <v>-40.200000000000003</v>
      </c>
      <c r="Q9">
        <v>51.866999999999997</v>
      </c>
      <c r="R9">
        <v>16.148</v>
      </c>
      <c r="S9">
        <v>89.999989999999997</v>
      </c>
      <c r="T9">
        <v>180</v>
      </c>
      <c r="U9">
        <v>99.9</v>
      </c>
      <c r="V9">
        <v>2.2000000000000002</v>
      </c>
      <c r="W9">
        <v>0</v>
      </c>
      <c r="X9">
        <v>755</v>
      </c>
      <c r="Y9">
        <v>552.32000000000005</v>
      </c>
      <c r="Z9">
        <f t="shared" si="0"/>
        <v>536.17200000000003</v>
      </c>
    </row>
    <row r="10" spans="1:36" x14ac:dyDescent="0.3">
      <c r="A10" s="2">
        <v>45009</v>
      </c>
      <c r="B10" s="264">
        <v>0.46067129629629627</v>
      </c>
      <c r="C10">
        <v>0</v>
      </c>
      <c r="D10" t="s">
        <v>51</v>
      </c>
      <c r="E10">
        <v>53.3</v>
      </c>
      <c r="F10">
        <v>19.074999999999999</v>
      </c>
      <c r="G10">
        <v>74.3</v>
      </c>
      <c r="H10">
        <v>101.2</v>
      </c>
      <c r="I10">
        <v>102.8</v>
      </c>
      <c r="J10">
        <v>11.19</v>
      </c>
      <c r="K10">
        <v>8.2669999999999995</v>
      </c>
      <c r="L10">
        <v>0.03</v>
      </c>
      <c r="M10">
        <v>73</v>
      </c>
      <c r="N10">
        <v>47</v>
      </c>
      <c r="O10">
        <v>7.48</v>
      </c>
      <c r="P10">
        <v>-39.5</v>
      </c>
      <c r="Q10">
        <v>51.595999999999997</v>
      </c>
      <c r="R10">
        <v>19.094000000000001</v>
      </c>
      <c r="S10">
        <v>89.999989999999997</v>
      </c>
      <c r="T10">
        <v>180</v>
      </c>
      <c r="U10">
        <v>99.9</v>
      </c>
      <c r="V10">
        <v>2.16</v>
      </c>
      <c r="W10">
        <v>0</v>
      </c>
      <c r="X10">
        <v>755.1</v>
      </c>
      <c r="Y10">
        <v>552.32000000000005</v>
      </c>
      <c r="Z10">
        <f t="shared" si="0"/>
        <v>533.226</v>
      </c>
    </row>
    <row r="11" spans="1:36" x14ac:dyDescent="0.3">
      <c r="A11" s="2">
        <v>45009</v>
      </c>
      <c r="B11" s="264">
        <v>0.46092592592592596</v>
      </c>
      <c r="C11">
        <v>0</v>
      </c>
      <c r="D11" t="s">
        <v>51</v>
      </c>
      <c r="E11">
        <v>52.8</v>
      </c>
      <c r="F11">
        <v>20.632000000000001</v>
      </c>
      <c r="G11">
        <v>73.8</v>
      </c>
      <c r="H11">
        <v>101.1</v>
      </c>
      <c r="I11">
        <v>102.7</v>
      </c>
      <c r="J11">
        <v>11.21</v>
      </c>
      <c r="K11">
        <v>8.9420000000000002</v>
      </c>
      <c r="L11">
        <v>0.03</v>
      </c>
      <c r="M11">
        <v>72.5</v>
      </c>
      <c r="N11">
        <v>47</v>
      </c>
      <c r="O11">
        <v>7.44</v>
      </c>
      <c r="P11">
        <v>-37.6</v>
      </c>
      <c r="Q11">
        <v>51.359000000000002</v>
      </c>
      <c r="R11">
        <v>22.041</v>
      </c>
      <c r="S11">
        <v>89.999989999999997</v>
      </c>
      <c r="T11">
        <v>180</v>
      </c>
      <c r="U11">
        <v>99.9</v>
      </c>
      <c r="V11">
        <v>2.19</v>
      </c>
      <c r="W11">
        <v>0</v>
      </c>
      <c r="X11">
        <v>755</v>
      </c>
      <c r="Y11">
        <v>552.32000000000005</v>
      </c>
      <c r="Z11">
        <f t="shared" si="0"/>
        <v>530.279</v>
      </c>
    </row>
    <row r="12" spans="1:36" x14ac:dyDescent="0.3">
      <c r="A12" s="2">
        <v>45009</v>
      </c>
      <c r="B12" s="264">
        <v>0.4611574074074074</v>
      </c>
      <c r="C12">
        <v>0</v>
      </c>
      <c r="D12" t="s">
        <v>51</v>
      </c>
      <c r="E12">
        <v>46.8</v>
      </c>
      <c r="F12">
        <v>24.954000000000001</v>
      </c>
      <c r="G12">
        <v>66.2</v>
      </c>
      <c r="H12">
        <v>100.6</v>
      </c>
      <c r="I12">
        <v>102.1</v>
      </c>
      <c r="J12">
        <v>11.27</v>
      </c>
      <c r="K12">
        <v>10.815</v>
      </c>
      <c r="L12">
        <v>0.03</v>
      </c>
      <c r="M12">
        <v>65.099999999999994</v>
      </c>
      <c r="N12">
        <v>42</v>
      </c>
      <c r="O12">
        <v>7.44</v>
      </c>
      <c r="P12">
        <v>-37.299999999999997</v>
      </c>
      <c r="Q12">
        <v>50.61</v>
      </c>
      <c r="R12">
        <v>24.978999999999999</v>
      </c>
      <c r="S12">
        <v>89.999989999999997</v>
      </c>
      <c r="T12">
        <v>180</v>
      </c>
      <c r="U12">
        <v>99.9</v>
      </c>
      <c r="V12">
        <v>2.1800000000000002</v>
      </c>
      <c r="W12">
        <v>0</v>
      </c>
      <c r="X12">
        <v>755</v>
      </c>
      <c r="Y12">
        <v>552.32000000000005</v>
      </c>
      <c r="Z12">
        <f t="shared" si="0"/>
        <v>527.34100000000001</v>
      </c>
    </row>
    <row r="13" spans="1:36" x14ac:dyDescent="0.3">
      <c r="A13" s="2">
        <v>45009</v>
      </c>
      <c r="B13" s="264">
        <v>0.46137731481481481</v>
      </c>
      <c r="C13">
        <v>0</v>
      </c>
      <c r="D13" t="s">
        <v>51</v>
      </c>
      <c r="E13">
        <v>46.3</v>
      </c>
      <c r="F13">
        <v>27.966000000000001</v>
      </c>
      <c r="G13">
        <v>65.599999999999994</v>
      </c>
      <c r="H13">
        <v>101</v>
      </c>
      <c r="I13">
        <v>102.5</v>
      </c>
      <c r="J13">
        <v>11.34</v>
      </c>
      <c r="K13">
        <v>12.12</v>
      </c>
      <c r="L13">
        <v>0.03</v>
      </c>
      <c r="M13">
        <v>64.5</v>
      </c>
      <c r="N13">
        <v>42</v>
      </c>
      <c r="O13">
        <v>7.39</v>
      </c>
      <c r="P13">
        <v>-34.6</v>
      </c>
      <c r="Q13">
        <v>50.427999999999997</v>
      </c>
      <c r="R13">
        <v>27.943000000000001</v>
      </c>
      <c r="S13">
        <v>89.999989999999997</v>
      </c>
      <c r="T13">
        <v>180</v>
      </c>
      <c r="U13">
        <v>99.9</v>
      </c>
      <c r="V13">
        <v>2.19</v>
      </c>
      <c r="W13">
        <v>0</v>
      </c>
      <c r="X13">
        <v>755</v>
      </c>
      <c r="Y13">
        <v>552.32000000000005</v>
      </c>
      <c r="Z13">
        <f t="shared" si="0"/>
        <v>524.37700000000007</v>
      </c>
    </row>
    <row r="14" spans="1:36" x14ac:dyDescent="0.3">
      <c r="A14" s="2">
        <v>45009</v>
      </c>
      <c r="B14" s="264">
        <v>0.46162037037037035</v>
      </c>
      <c r="C14">
        <v>0</v>
      </c>
      <c r="D14" t="s">
        <v>51</v>
      </c>
      <c r="E14">
        <v>45.9</v>
      </c>
      <c r="F14">
        <v>31.01</v>
      </c>
      <c r="G14">
        <v>65.400000000000006</v>
      </c>
      <c r="H14">
        <v>100.9</v>
      </c>
      <c r="I14">
        <v>102.4</v>
      </c>
      <c r="J14">
        <v>11.36</v>
      </c>
      <c r="K14">
        <v>13.44</v>
      </c>
      <c r="L14">
        <v>0.03</v>
      </c>
      <c r="M14">
        <v>64.2</v>
      </c>
      <c r="N14">
        <v>42</v>
      </c>
      <c r="O14">
        <v>7.38</v>
      </c>
      <c r="P14">
        <v>-34</v>
      </c>
      <c r="Q14">
        <v>50.176000000000002</v>
      </c>
      <c r="R14">
        <v>31.032</v>
      </c>
      <c r="S14">
        <v>89.999989999999997</v>
      </c>
      <c r="T14">
        <v>180</v>
      </c>
      <c r="U14">
        <v>99.9</v>
      </c>
      <c r="V14">
        <v>2.23</v>
      </c>
      <c r="W14">
        <v>0</v>
      </c>
      <c r="X14">
        <v>755</v>
      </c>
      <c r="Y14">
        <v>552.32000000000005</v>
      </c>
      <c r="Z14">
        <f t="shared" si="0"/>
        <v>521.28800000000001</v>
      </c>
    </row>
    <row r="15" spans="1:36" x14ac:dyDescent="0.3">
      <c r="A15" s="2">
        <v>45009</v>
      </c>
      <c r="B15" s="264">
        <v>0.4619328703703704</v>
      </c>
      <c r="C15">
        <v>0</v>
      </c>
      <c r="D15" t="s">
        <v>51</v>
      </c>
      <c r="E15">
        <v>43.5</v>
      </c>
      <c r="F15">
        <v>31.911999999999999</v>
      </c>
      <c r="G15">
        <v>62.6</v>
      </c>
      <c r="H15">
        <v>100.4</v>
      </c>
      <c r="I15">
        <v>101.9</v>
      </c>
      <c r="J15">
        <v>11.42</v>
      </c>
      <c r="K15">
        <v>13.831</v>
      </c>
      <c r="L15">
        <v>0.03</v>
      </c>
      <c r="M15">
        <v>61.5</v>
      </c>
      <c r="N15">
        <v>40</v>
      </c>
      <c r="O15">
        <v>7.37</v>
      </c>
      <c r="P15">
        <v>-33.5</v>
      </c>
      <c r="Q15">
        <v>49.405000000000001</v>
      </c>
      <c r="R15">
        <v>32.792999999999999</v>
      </c>
      <c r="S15">
        <v>89.999989999999997</v>
      </c>
      <c r="T15">
        <v>180</v>
      </c>
      <c r="U15">
        <v>99.9</v>
      </c>
      <c r="V15">
        <v>2.2200000000000002</v>
      </c>
      <c r="W15">
        <v>0</v>
      </c>
      <c r="X15">
        <v>755</v>
      </c>
      <c r="Y15">
        <v>552.32000000000005</v>
      </c>
      <c r="Z15">
        <f t="shared" si="0"/>
        <v>519.52700000000004</v>
      </c>
    </row>
    <row r="16" spans="1:36" x14ac:dyDescent="0.3">
      <c r="A16" s="2">
        <v>45009</v>
      </c>
      <c r="B16" s="264">
        <v>0.46210648148148148</v>
      </c>
      <c r="C16">
        <v>0</v>
      </c>
      <c r="D16" t="s">
        <v>51</v>
      </c>
      <c r="E16">
        <v>42.4</v>
      </c>
      <c r="F16">
        <v>36.011000000000003</v>
      </c>
      <c r="G16">
        <v>61.3</v>
      </c>
      <c r="H16">
        <v>100.7</v>
      </c>
      <c r="I16">
        <v>102.2</v>
      </c>
      <c r="J16">
        <v>11.5</v>
      </c>
      <c r="K16">
        <v>15.608000000000001</v>
      </c>
      <c r="L16">
        <v>0.03</v>
      </c>
      <c r="M16">
        <v>60.2</v>
      </c>
      <c r="N16">
        <v>39</v>
      </c>
      <c r="O16">
        <v>7.34</v>
      </c>
      <c r="P16">
        <v>-32.200000000000003</v>
      </c>
      <c r="Q16">
        <v>49.103999999999999</v>
      </c>
      <c r="R16">
        <v>35.914999999999999</v>
      </c>
      <c r="S16">
        <v>89.999989999999997</v>
      </c>
      <c r="T16">
        <v>180</v>
      </c>
      <c r="U16">
        <v>99.9</v>
      </c>
      <c r="V16">
        <v>2.2200000000000002</v>
      </c>
      <c r="W16">
        <v>0</v>
      </c>
      <c r="X16">
        <v>755</v>
      </c>
      <c r="Y16">
        <v>552.32000000000005</v>
      </c>
      <c r="Z16">
        <f t="shared" si="0"/>
        <v>516.40500000000009</v>
      </c>
    </row>
    <row r="17" spans="1:26" x14ac:dyDescent="0.3">
      <c r="A17" s="2">
        <v>45009</v>
      </c>
      <c r="B17" s="264">
        <v>0.46249999999999997</v>
      </c>
      <c r="C17">
        <v>0</v>
      </c>
      <c r="D17" t="s">
        <v>51</v>
      </c>
      <c r="E17">
        <v>41.9</v>
      </c>
      <c r="F17">
        <v>38.005000000000003</v>
      </c>
      <c r="G17">
        <v>60.8</v>
      </c>
      <c r="H17">
        <v>101.7</v>
      </c>
      <c r="I17">
        <v>103.2</v>
      </c>
      <c r="J17">
        <v>11.64</v>
      </c>
      <c r="K17">
        <v>16.472999999999999</v>
      </c>
      <c r="L17">
        <v>0.03</v>
      </c>
      <c r="M17">
        <v>59.7</v>
      </c>
      <c r="N17">
        <v>39</v>
      </c>
      <c r="O17">
        <v>7.3</v>
      </c>
      <c r="P17">
        <v>-30.1</v>
      </c>
      <c r="Q17">
        <v>48.933</v>
      </c>
      <c r="R17">
        <v>38.984000000000002</v>
      </c>
      <c r="S17">
        <v>89.999989999999997</v>
      </c>
      <c r="T17">
        <v>180</v>
      </c>
      <c r="U17">
        <v>99.9</v>
      </c>
      <c r="V17">
        <v>2.12</v>
      </c>
      <c r="W17">
        <v>0</v>
      </c>
      <c r="X17">
        <v>755</v>
      </c>
      <c r="Y17">
        <v>552.32000000000005</v>
      </c>
      <c r="Z17">
        <f t="shared" si="0"/>
        <v>513.33600000000001</v>
      </c>
    </row>
    <row r="18" spans="1:26" x14ac:dyDescent="0.3">
      <c r="A18" s="2">
        <v>45009</v>
      </c>
      <c r="B18" s="264">
        <v>0.46255787037037038</v>
      </c>
      <c r="C18">
        <v>0</v>
      </c>
      <c r="D18" t="s">
        <v>51</v>
      </c>
      <c r="E18">
        <v>41.9</v>
      </c>
      <c r="F18">
        <v>38.387999999999998</v>
      </c>
      <c r="G18">
        <v>60.8</v>
      </c>
      <c r="H18">
        <v>101.8</v>
      </c>
      <c r="I18">
        <v>103.4</v>
      </c>
      <c r="J18">
        <v>11.66</v>
      </c>
      <c r="K18">
        <v>16.638999999999999</v>
      </c>
      <c r="L18">
        <v>0.03</v>
      </c>
      <c r="M18">
        <v>59.7</v>
      </c>
      <c r="N18">
        <v>39</v>
      </c>
      <c r="O18">
        <v>7.3</v>
      </c>
      <c r="P18">
        <v>-30.1</v>
      </c>
      <c r="Q18">
        <v>48.918999999999997</v>
      </c>
      <c r="R18">
        <v>38.956000000000003</v>
      </c>
      <c r="S18">
        <v>89.999989999999997</v>
      </c>
      <c r="T18">
        <v>180</v>
      </c>
      <c r="U18">
        <v>99.9</v>
      </c>
      <c r="V18">
        <v>2.12</v>
      </c>
      <c r="W18">
        <v>0</v>
      </c>
      <c r="X18">
        <v>755</v>
      </c>
      <c r="Y18">
        <v>552.32000000000005</v>
      </c>
      <c r="Z18">
        <f t="shared" si="0"/>
        <v>513.36400000000003</v>
      </c>
    </row>
    <row r="19" spans="1:26" x14ac:dyDescent="0.3">
      <c r="A19" s="2">
        <v>45009</v>
      </c>
      <c r="B19" s="264">
        <v>0.46292824074074074</v>
      </c>
      <c r="C19">
        <v>0</v>
      </c>
      <c r="D19" t="s">
        <v>51</v>
      </c>
      <c r="E19">
        <v>41.7</v>
      </c>
      <c r="F19">
        <v>41.767000000000003</v>
      </c>
      <c r="G19">
        <v>60.6</v>
      </c>
      <c r="H19">
        <v>102.2</v>
      </c>
      <c r="I19">
        <v>103.8</v>
      </c>
      <c r="J19">
        <v>11.74</v>
      </c>
      <c r="K19">
        <v>18.103000000000002</v>
      </c>
      <c r="L19">
        <v>0.03</v>
      </c>
      <c r="M19">
        <v>59.6</v>
      </c>
      <c r="N19">
        <v>39</v>
      </c>
      <c r="O19">
        <v>7.3</v>
      </c>
      <c r="P19">
        <v>-29.9</v>
      </c>
      <c r="Q19">
        <v>48.701999999999998</v>
      </c>
      <c r="R19">
        <v>42.158000000000001</v>
      </c>
      <c r="S19">
        <v>89.999989999999997</v>
      </c>
      <c r="T19">
        <v>180</v>
      </c>
      <c r="U19">
        <v>99.9</v>
      </c>
      <c r="V19">
        <v>2.17</v>
      </c>
      <c r="W19">
        <v>0</v>
      </c>
      <c r="X19">
        <v>755</v>
      </c>
      <c r="Y19">
        <v>552.32000000000005</v>
      </c>
      <c r="Z19">
        <f t="shared" si="0"/>
        <v>510.16200000000003</v>
      </c>
    </row>
    <row r="20" spans="1:26" x14ac:dyDescent="0.3">
      <c r="A20" s="2">
        <v>45009</v>
      </c>
      <c r="B20" s="264">
        <v>0.46340277777777777</v>
      </c>
      <c r="C20">
        <v>0</v>
      </c>
      <c r="D20" t="s">
        <v>51</v>
      </c>
      <c r="E20">
        <v>41.9</v>
      </c>
      <c r="F20">
        <v>42.26</v>
      </c>
      <c r="G20">
        <v>60.9</v>
      </c>
      <c r="H20">
        <v>102.7</v>
      </c>
      <c r="I20">
        <v>104.3</v>
      </c>
      <c r="J20">
        <v>11.78</v>
      </c>
      <c r="K20">
        <v>18.317</v>
      </c>
      <c r="L20">
        <v>0.03</v>
      </c>
      <c r="M20">
        <v>59.8</v>
      </c>
      <c r="N20">
        <v>39</v>
      </c>
      <c r="O20">
        <v>7.31</v>
      </c>
      <c r="P20">
        <v>-30.7</v>
      </c>
      <c r="Q20">
        <v>48.753999999999998</v>
      </c>
      <c r="R20">
        <v>41.94</v>
      </c>
      <c r="S20">
        <v>89.999989999999997</v>
      </c>
      <c r="T20">
        <v>180</v>
      </c>
      <c r="U20">
        <v>99.9</v>
      </c>
      <c r="V20">
        <v>2.17</v>
      </c>
      <c r="W20">
        <v>0</v>
      </c>
      <c r="X20">
        <v>755</v>
      </c>
      <c r="Y20">
        <v>552.32000000000005</v>
      </c>
      <c r="Z20">
        <f t="shared" si="0"/>
        <v>510.38000000000005</v>
      </c>
    </row>
    <row r="21" spans="1:26" x14ac:dyDescent="0.3">
      <c r="A21" s="2">
        <v>45009</v>
      </c>
      <c r="B21" s="264">
        <v>0.46364583333333331</v>
      </c>
      <c r="C21">
        <v>0</v>
      </c>
      <c r="D21" t="s">
        <v>51</v>
      </c>
      <c r="E21">
        <v>41.8</v>
      </c>
      <c r="F21">
        <v>44.965000000000003</v>
      </c>
      <c r="G21">
        <v>60.8</v>
      </c>
      <c r="H21">
        <v>102.5</v>
      </c>
      <c r="I21">
        <v>104</v>
      </c>
      <c r="J21">
        <v>11.77</v>
      </c>
      <c r="K21">
        <v>19.489000000000001</v>
      </c>
      <c r="L21">
        <v>0.03</v>
      </c>
      <c r="M21">
        <v>59.8</v>
      </c>
      <c r="N21">
        <v>39</v>
      </c>
      <c r="O21">
        <v>7.29</v>
      </c>
      <c r="P21">
        <v>-29.2</v>
      </c>
      <c r="Q21">
        <v>48.67</v>
      </c>
      <c r="R21">
        <v>44.917999999999999</v>
      </c>
      <c r="S21">
        <v>89.999989999999997</v>
      </c>
      <c r="T21">
        <v>180</v>
      </c>
      <c r="U21">
        <v>99.9</v>
      </c>
      <c r="V21">
        <v>2.16</v>
      </c>
      <c r="W21">
        <v>0</v>
      </c>
      <c r="X21">
        <v>754.9</v>
      </c>
      <c r="Y21">
        <v>552.32000000000005</v>
      </c>
      <c r="Z21">
        <f t="shared" si="0"/>
        <v>507.40200000000004</v>
      </c>
    </row>
    <row r="22" spans="1:26" x14ac:dyDescent="0.3">
      <c r="A22" s="2">
        <v>45009</v>
      </c>
      <c r="B22" s="264">
        <v>0.46407407407407408</v>
      </c>
      <c r="C22">
        <v>0</v>
      </c>
      <c r="D22" t="s">
        <v>51</v>
      </c>
      <c r="E22">
        <v>42</v>
      </c>
      <c r="F22">
        <v>44.698</v>
      </c>
      <c r="G22">
        <v>61.1</v>
      </c>
      <c r="H22">
        <v>102.8</v>
      </c>
      <c r="I22">
        <v>104.4</v>
      </c>
      <c r="J22">
        <v>11.81</v>
      </c>
      <c r="K22">
        <v>19.373999999999999</v>
      </c>
      <c r="L22">
        <v>0.03</v>
      </c>
      <c r="M22">
        <v>60.1</v>
      </c>
      <c r="N22">
        <v>39</v>
      </c>
      <c r="O22">
        <v>7.32</v>
      </c>
      <c r="P22">
        <v>-31.3</v>
      </c>
      <c r="Q22">
        <v>48.651000000000003</v>
      </c>
      <c r="R22">
        <v>45.088000000000001</v>
      </c>
      <c r="S22">
        <v>89.999989999999997</v>
      </c>
      <c r="T22">
        <v>180</v>
      </c>
      <c r="U22">
        <v>99.9</v>
      </c>
      <c r="V22">
        <v>2.2200000000000002</v>
      </c>
      <c r="W22">
        <v>0</v>
      </c>
      <c r="X22">
        <v>755</v>
      </c>
      <c r="Y22">
        <v>552.32000000000005</v>
      </c>
      <c r="Z22">
        <f t="shared" si="0"/>
        <v>507.23200000000003</v>
      </c>
    </row>
    <row r="23" spans="1:26" x14ac:dyDescent="0.3">
      <c r="A23" s="2">
        <v>45009</v>
      </c>
      <c r="B23" s="264">
        <v>0.46429398148148149</v>
      </c>
      <c r="C23">
        <v>0</v>
      </c>
      <c r="D23" t="s">
        <v>51</v>
      </c>
      <c r="E23">
        <v>40.4</v>
      </c>
      <c r="F23">
        <v>48.097999999999999</v>
      </c>
      <c r="G23">
        <v>59.1</v>
      </c>
      <c r="H23">
        <v>102.9</v>
      </c>
      <c r="I23">
        <v>104.5</v>
      </c>
      <c r="J23">
        <v>11.87</v>
      </c>
      <c r="K23">
        <v>20.847999999999999</v>
      </c>
      <c r="L23">
        <v>0.03</v>
      </c>
      <c r="M23">
        <v>58</v>
      </c>
      <c r="N23">
        <v>38</v>
      </c>
      <c r="O23">
        <v>7.31</v>
      </c>
      <c r="P23">
        <v>-30.7</v>
      </c>
      <c r="Q23">
        <v>48.32</v>
      </c>
      <c r="R23">
        <v>48.177</v>
      </c>
      <c r="S23">
        <v>89.999989999999997</v>
      </c>
      <c r="T23">
        <v>180</v>
      </c>
      <c r="U23">
        <v>99.9</v>
      </c>
      <c r="V23">
        <v>2.15</v>
      </c>
      <c r="W23">
        <v>0</v>
      </c>
      <c r="X23">
        <v>755</v>
      </c>
      <c r="Y23">
        <v>552.32000000000005</v>
      </c>
      <c r="Z23">
        <f t="shared" si="0"/>
        <v>504.14300000000003</v>
      </c>
    </row>
    <row r="24" spans="1:26" x14ac:dyDescent="0.3">
      <c r="A24" s="2">
        <v>45009</v>
      </c>
      <c r="B24" s="264">
        <v>0.46467592592592594</v>
      </c>
      <c r="C24">
        <v>0</v>
      </c>
      <c r="D24" t="s">
        <v>51</v>
      </c>
      <c r="E24">
        <v>40</v>
      </c>
      <c r="F24">
        <v>48.314999999999998</v>
      </c>
      <c r="G24">
        <v>58.6</v>
      </c>
      <c r="H24">
        <v>103.9</v>
      </c>
      <c r="I24">
        <v>105.5</v>
      </c>
      <c r="J24">
        <v>12</v>
      </c>
      <c r="K24">
        <v>20.942</v>
      </c>
      <c r="L24">
        <v>0.03</v>
      </c>
      <c r="M24">
        <v>57.6</v>
      </c>
      <c r="N24">
        <v>37</v>
      </c>
      <c r="O24">
        <v>7.34</v>
      </c>
      <c r="P24">
        <v>-32.1</v>
      </c>
      <c r="Q24">
        <v>48.271000000000001</v>
      </c>
      <c r="R24">
        <v>47.941000000000003</v>
      </c>
      <c r="S24">
        <v>89.999989999999997</v>
      </c>
      <c r="T24">
        <v>180</v>
      </c>
      <c r="U24">
        <v>99.9</v>
      </c>
      <c r="V24">
        <v>2.15</v>
      </c>
      <c r="W24">
        <v>0</v>
      </c>
      <c r="X24">
        <v>755</v>
      </c>
      <c r="Y24">
        <v>552.32000000000005</v>
      </c>
      <c r="Z24">
        <f t="shared" si="0"/>
        <v>504.37900000000002</v>
      </c>
    </row>
    <row r="25" spans="1:26" x14ac:dyDescent="0.3">
      <c r="A25" s="2">
        <v>45009</v>
      </c>
      <c r="B25" s="264">
        <v>0.46493055555555557</v>
      </c>
      <c r="C25">
        <v>0</v>
      </c>
      <c r="D25" t="s">
        <v>51</v>
      </c>
      <c r="E25">
        <v>38.799999999999997</v>
      </c>
      <c r="F25">
        <v>51.088999999999999</v>
      </c>
      <c r="G25">
        <v>57</v>
      </c>
      <c r="H25">
        <v>103.8</v>
      </c>
      <c r="I25">
        <v>105.4</v>
      </c>
      <c r="J25">
        <v>12.03</v>
      </c>
      <c r="K25">
        <v>22.143999999999998</v>
      </c>
      <c r="L25">
        <v>0.03</v>
      </c>
      <c r="M25">
        <v>56</v>
      </c>
      <c r="N25">
        <v>36</v>
      </c>
      <c r="O25">
        <v>7.29</v>
      </c>
      <c r="P25">
        <v>-29.6</v>
      </c>
      <c r="Q25">
        <v>48</v>
      </c>
      <c r="R25">
        <v>51.115000000000002</v>
      </c>
      <c r="S25">
        <v>89.999989999999997</v>
      </c>
      <c r="T25">
        <v>180</v>
      </c>
      <c r="U25">
        <v>99.9</v>
      </c>
      <c r="V25">
        <v>2.0699999999999998</v>
      </c>
      <c r="W25">
        <v>0</v>
      </c>
      <c r="X25">
        <v>755</v>
      </c>
      <c r="Y25">
        <v>552.32000000000005</v>
      </c>
      <c r="Z25">
        <f t="shared" si="0"/>
        <v>501.20500000000004</v>
      </c>
    </row>
    <row r="26" spans="1:26" x14ac:dyDescent="0.3">
      <c r="A26" s="2">
        <v>45009</v>
      </c>
      <c r="B26" s="264">
        <v>0.46519675925925924</v>
      </c>
      <c r="C26">
        <v>0</v>
      </c>
      <c r="D26" t="s">
        <v>51</v>
      </c>
      <c r="E26">
        <v>38.1</v>
      </c>
      <c r="F26">
        <v>53.887</v>
      </c>
      <c r="G26">
        <v>56.1</v>
      </c>
      <c r="H26">
        <v>104.2</v>
      </c>
      <c r="I26">
        <v>105.7</v>
      </c>
      <c r="J26">
        <v>12.09</v>
      </c>
      <c r="K26">
        <v>23.356999999999999</v>
      </c>
      <c r="L26">
        <v>0.03</v>
      </c>
      <c r="M26">
        <v>55.1</v>
      </c>
      <c r="N26">
        <v>36</v>
      </c>
      <c r="O26">
        <v>7.3</v>
      </c>
      <c r="P26">
        <v>-30.2</v>
      </c>
      <c r="Q26">
        <v>47.863</v>
      </c>
      <c r="R26">
        <v>53.975999999999999</v>
      </c>
      <c r="S26">
        <v>89.999989999999997</v>
      </c>
      <c r="T26">
        <v>180</v>
      </c>
      <c r="U26">
        <v>99.9</v>
      </c>
      <c r="V26">
        <v>2.14</v>
      </c>
      <c r="W26">
        <v>0</v>
      </c>
      <c r="X26">
        <v>755</v>
      </c>
      <c r="Y26">
        <v>552.32000000000005</v>
      </c>
      <c r="Z26">
        <f t="shared" si="0"/>
        <v>498.34400000000005</v>
      </c>
    </row>
    <row r="27" spans="1:26" x14ac:dyDescent="0.3">
      <c r="A27" s="2">
        <v>45009</v>
      </c>
      <c r="B27" s="264">
        <v>0.46532407407407406</v>
      </c>
      <c r="C27">
        <v>0</v>
      </c>
      <c r="D27" t="s">
        <v>51</v>
      </c>
      <c r="E27">
        <v>37.9</v>
      </c>
      <c r="F27">
        <v>57.009</v>
      </c>
      <c r="G27">
        <v>55.9</v>
      </c>
      <c r="H27">
        <v>104.2</v>
      </c>
      <c r="I27">
        <v>105.8</v>
      </c>
      <c r="J27">
        <v>12.11</v>
      </c>
      <c r="K27">
        <v>24.710999999999999</v>
      </c>
      <c r="L27">
        <v>0.03</v>
      </c>
      <c r="M27">
        <v>55</v>
      </c>
      <c r="N27">
        <v>36</v>
      </c>
      <c r="O27">
        <v>7.31</v>
      </c>
      <c r="P27">
        <v>-30.4</v>
      </c>
      <c r="Q27">
        <v>47.795999999999999</v>
      </c>
      <c r="R27">
        <v>56.941000000000003</v>
      </c>
      <c r="S27">
        <v>89.999989999999997</v>
      </c>
      <c r="T27">
        <v>180</v>
      </c>
      <c r="U27">
        <v>99.9</v>
      </c>
      <c r="V27">
        <v>2.17</v>
      </c>
      <c r="W27">
        <v>0</v>
      </c>
      <c r="X27">
        <v>755</v>
      </c>
      <c r="Y27">
        <v>552.32000000000005</v>
      </c>
      <c r="Z27">
        <f t="shared" si="0"/>
        <v>495.37900000000002</v>
      </c>
    </row>
    <row r="28" spans="1:26" x14ac:dyDescent="0.3">
      <c r="A28" s="2">
        <v>45009</v>
      </c>
      <c r="B28" s="264">
        <v>0.46581018518518519</v>
      </c>
      <c r="C28">
        <v>0</v>
      </c>
      <c r="D28" t="s">
        <v>51</v>
      </c>
      <c r="E28">
        <v>35.799999999999997</v>
      </c>
      <c r="F28">
        <v>60.267000000000003</v>
      </c>
      <c r="G28">
        <v>53.3</v>
      </c>
      <c r="H28">
        <v>104.9</v>
      </c>
      <c r="I28">
        <v>106.5</v>
      </c>
      <c r="J28">
        <v>12.29</v>
      </c>
      <c r="K28">
        <v>26.123000000000001</v>
      </c>
      <c r="L28">
        <v>0.02</v>
      </c>
      <c r="M28">
        <v>52.3</v>
      </c>
      <c r="N28">
        <v>34</v>
      </c>
      <c r="O28">
        <v>7.32</v>
      </c>
      <c r="P28">
        <v>-31.1</v>
      </c>
      <c r="Q28">
        <v>47.201000000000001</v>
      </c>
      <c r="R28">
        <v>59.866999999999997</v>
      </c>
      <c r="S28">
        <v>89.999989999999997</v>
      </c>
      <c r="T28">
        <v>180</v>
      </c>
      <c r="U28">
        <v>99.9</v>
      </c>
      <c r="V28">
        <v>2.14</v>
      </c>
      <c r="W28">
        <v>0</v>
      </c>
      <c r="X28">
        <v>755</v>
      </c>
      <c r="Y28">
        <v>552.32000000000005</v>
      </c>
      <c r="Z28">
        <f t="shared" si="0"/>
        <v>492.45300000000003</v>
      </c>
    </row>
    <row r="29" spans="1:26" x14ac:dyDescent="0.3">
      <c r="A29" s="2">
        <v>45009</v>
      </c>
      <c r="B29" s="264">
        <v>0.46607638888888886</v>
      </c>
      <c r="C29">
        <v>0</v>
      </c>
      <c r="D29" t="s">
        <v>51</v>
      </c>
      <c r="E29">
        <v>34.9</v>
      </c>
      <c r="F29">
        <v>62.962000000000003</v>
      </c>
      <c r="G29">
        <v>52.2</v>
      </c>
      <c r="H29">
        <v>104.4</v>
      </c>
      <c r="I29">
        <v>106</v>
      </c>
      <c r="J29">
        <v>12.29</v>
      </c>
      <c r="K29">
        <v>27.292000000000002</v>
      </c>
      <c r="L29">
        <v>0.02</v>
      </c>
      <c r="M29">
        <v>51.3</v>
      </c>
      <c r="N29">
        <v>33</v>
      </c>
      <c r="O29">
        <v>7.3</v>
      </c>
      <c r="P29">
        <v>-29.9</v>
      </c>
      <c r="Q29">
        <v>46.853999999999999</v>
      </c>
      <c r="R29">
        <v>63.137999999999998</v>
      </c>
      <c r="S29">
        <v>89.999989999999997</v>
      </c>
      <c r="T29">
        <v>180</v>
      </c>
      <c r="U29">
        <v>99.9</v>
      </c>
      <c r="V29">
        <v>2.15</v>
      </c>
      <c r="W29">
        <v>0</v>
      </c>
      <c r="X29">
        <v>755</v>
      </c>
      <c r="Y29">
        <v>552.32000000000005</v>
      </c>
      <c r="Z29">
        <f t="shared" si="0"/>
        <v>489.18200000000007</v>
      </c>
    </row>
    <row r="30" spans="1:26" x14ac:dyDescent="0.3">
      <c r="A30" s="2">
        <v>45009</v>
      </c>
      <c r="B30" s="264">
        <v>0.46630787037037041</v>
      </c>
      <c r="C30">
        <v>0</v>
      </c>
      <c r="D30" t="s">
        <v>51</v>
      </c>
      <c r="E30">
        <v>34.5</v>
      </c>
      <c r="F30">
        <v>66.162000000000006</v>
      </c>
      <c r="G30">
        <v>51.8</v>
      </c>
      <c r="H30">
        <v>104.7</v>
      </c>
      <c r="I30">
        <v>106.3</v>
      </c>
      <c r="J30">
        <v>12.34</v>
      </c>
      <c r="K30">
        <v>28.678999999999998</v>
      </c>
      <c r="L30">
        <v>0.02</v>
      </c>
      <c r="M30">
        <v>50.9</v>
      </c>
      <c r="N30">
        <v>33</v>
      </c>
      <c r="O30">
        <v>7.28</v>
      </c>
      <c r="P30">
        <v>-29.1</v>
      </c>
      <c r="Q30">
        <v>46.718000000000004</v>
      </c>
      <c r="R30">
        <v>66.215999999999994</v>
      </c>
      <c r="S30">
        <v>89.999989999999997</v>
      </c>
      <c r="T30">
        <v>180</v>
      </c>
      <c r="U30">
        <v>99.9</v>
      </c>
      <c r="V30">
        <v>2.15</v>
      </c>
      <c r="W30">
        <v>0</v>
      </c>
      <c r="X30">
        <v>755</v>
      </c>
      <c r="Y30">
        <v>552.32000000000005</v>
      </c>
      <c r="Z30">
        <f t="shared" si="0"/>
        <v>486.10400000000004</v>
      </c>
    </row>
    <row r="31" spans="1:26" x14ac:dyDescent="0.3">
      <c r="A31" s="2">
        <v>45009</v>
      </c>
      <c r="B31" s="264">
        <v>0.46644675925925921</v>
      </c>
      <c r="C31">
        <v>0</v>
      </c>
      <c r="D31" t="s">
        <v>51</v>
      </c>
      <c r="E31">
        <v>34.200000000000003</v>
      </c>
      <c r="F31">
        <v>69.027000000000001</v>
      </c>
      <c r="G31">
        <v>51.4</v>
      </c>
      <c r="H31">
        <v>104.8</v>
      </c>
      <c r="I31">
        <v>106.4</v>
      </c>
      <c r="J31">
        <v>12.37</v>
      </c>
      <c r="K31">
        <v>29.920999999999999</v>
      </c>
      <c r="L31">
        <v>0.02</v>
      </c>
      <c r="M31">
        <v>50.5</v>
      </c>
      <c r="N31">
        <v>33</v>
      </c>
      <c r="O31">
        <v>7.27</v>
      </c>
      <c r="P31">
        <v>-28.5</v>
      </c>
      <c r="Q31">
        <v>46.627000000000002</v>
      </c>
      <c r="R31">
        <v>69.05</v>
      </c>
      <c r="S31">
        <v>89.999989999999997</v>
      </c>
      <c r="T31">
        <v>180</v>
      </c>
      <c r="U31">
        <v>99.9</v>
      </c>
      <c r="V31">
        <v>2.14</v>
      </c>
      <c r="W31">
        <v>0</v>
      </c>
      <c r="X31">
        <v>755</v>
      </c>
      <c r="Y31">
        <v>552.32000000000005</v>
      </c>
      <c r="Z31">
        <f t="shared" si="0"/>
        <v>483.27000000000004</v>
      </c>
    </row>
    <row r="32" spans="1:26" x14ac:dyDescent="0.3">
      <c r="A32" s="2">
        <v>45009</v>
      </c>
      <c r="B32" s="264">
        <v>0.46664351851851849</v>
      </c>
      <c r="C32">
        <v>0</v>
      </c>
      <c r="D32" t="s">
        <v>51</v>
      </c>
      <c r="E32">
        <v>33.799999999999997</v>
      </c>
      <c r="F32">
        <v>70.778000000000006</v>
      </c>
      <c r="G32">
        <v>50.8</v>
      </c>
      <c r="H32">
        <v>104.9</v>
      </c>
      <c r="I32">
        <v>106.4</v>
      </c>
      <c r="J32">
        <v>12.4</v>
      </c>
      <c r="K32">
        <v>30.681000000000001</v>
      </c>
      <c r="L32">
        <v>0.02</v>
      </c>
      <c r="M32">
        <v>49.9</v>
      </c>
      <c r="N32">
        <v>32</v>
      </c>
      <c r="O32">
        <v>7.29</v>
      </c>
      <c r="P32">
        <v>-29.4</v>
      </c>
      <c r="Q32">
        <v>46.509</v>
      </c>
      <c r="R32">
        <v>71.945999999999998</v>
      </c>
      <c r="S32">
        <v>89.999989999999997</v>
      </c>
      <c r="T32">
        <v>180</v>
      </c>
      <c r="U32">
        <v>99.9</v>
      </c>
      <c r="V32">
        <v>2.15</v>
      </c>
      <c r="W32">
        <v>0</v>
      </c>
      <c r="X32">
        <v>755</v>
      </c>
      <c r="Y32">
        <v>552.32000000000005</v>
      </c>
      <c r="Z32">
        <f t="shared" si="0"/>
        <v>480.37400000000002</v>
      </c>
    </row>
    <row r="33" spans="1:26" x14ac:dyDescent="0.3">
      <c r="A33" s="2">
        <v>45009</v>
      </c>
      <c r="B33" s="264">
        <v>0.46684027777777781</v>
      </c>
      <c r="C33">
        <v>0</v>
      </c>
      <c r="D33" t="s">
        <v>51</v>
      </c>
      <c r="E33">
        <v>33.700000000000003</v>
      </c>
      <c r="F33">
        <v>74.989000000000004</v>
      </c>
      <c r="G33">
        <v>50.7</v>
      </c>
      <c r="H33">
        <v>104.8</v>
      </c>
      <c r="I33">
        <v>106.4</v>
      </c>
      <c r="J33">
        <v>12.4</v>
      </c>
      <c r="K33">
        <v>32.506</v>
      </c>
      <c r="L33">
        <v>0.02</v>
      </c>
      <c r="M33">
        <v>49.9</v>
      </c>
      <c r="N33">
        <v>32</v>
      </c>
      <c r="O33">
        <v>7.29</v>
      </c>
      <c r="P33">
        <v>-29.5</v>
      </c>
      <c r="Q33">
        <v>46.463999999999999</v>
      </c>
      <c r="R33">
        <v>74.991</v>
      </c>
      <c r="S33">
        <v>89.999989999999997</v>
      </c>
      <c r="T33">
        <v>180</v>
      </c>
      <c r="U33">
        <v>99.9</v>
      </c>
      <c r="V33">
        <v>2.15</v>
      </c>
      <c r="W33">
        <v>0</v>
      </c>
      <c r="X33">
        <v>755</v>
      </c>
      <c r="Y33">
        <v>552.32000000000005</v>
      </c>
      <c r="Z33">
        <f t="shared" si="0"/>
        <v>477.32900000000006</v>
      </c>
    </row>
    <row r="34" spans="1:26" x14ac:dyDescent="0.3">
      <c r="A34" s="2">
        <v>45009</v>
      </c>
      <c r="B34" s="264">
        <v>0.46726851851851853</v>
      </c>
      <c r="C34">
        <v>0</v>
      </c>
      <c r="D34" t="s">
        <v>51</v>
      </c>
      <c r="E34">
        <v>33.700000000000003</v>
      </c>
      <c r="F34">
        <v>76.353999999999999</v>
      </c>
      <c r="G34">
        <v>50.7</v>
      </c>
      <c r="H34">
        <v>105.2</v>
      </c>
      <c r="I34">
        <v>106.8</v>
      </c>
      <c r="J34">
        <v>12.46</v>
      </c>
      <c r="K34">
        <v>33.097999999999999</v>
      </c>
      <c r="L34">
        <v>0.02</v>
      </c>
      <c r="M34">
        <v>49.8</v>
      </c>
      <c r="N34">
        <v>32</v>
      </c>
      <c r="O34">
        <v>7.31</v>
      </c>
      <c r="P34">
        <v>-30.6</v>
      </c>
      <c r="Q34">
        <v>46.415999999999997</v>
      </c>
      <c r="R34">
        <v>75.016999999999996</v>
      </c>
      <c r="S34">
        <v>89.999989999999997</v>
      </c>
      <c r="T34">
        <v>180</v>
      </c>
      <c r="U34">
        <v>99.9</v>
      </c>
      <c r="V34">
        <v>2.14</v>
      </c>
      <c r="W34">
        <v>0</v>
      </c>
      <c r="X34">
        <v>755</v>
      </c>
      <c r="Y34">
        <v>552.32000000000005</v>
      </c>
      <c r="Z34">
        <f t="shared" si="0"/>
        <v>477.30300000000005</v>
      </c>
    </row>
    <row r="35" spans="1:26" x14ac:dyDescent="0.3">
      <c r="A35" s="2">
        <v>45009</v>
      </c>
      <c r="B35" s="264">
        <v>0.46740740740740744</v>
      </c>
      <c r="C35">
        <v>0</v>
      </c>
      <c r="D35" t="s">
        <v>51</v>
      </c>
      <c r="E35">
        <v>33.9</v>
      </c>
      <c r="F35">
        <v>76.811999999999998</v>
      </c>
      <c r="G35">
        <v>51</v>
      </c>
      <c r="H35">
        <v>105.3</v>
      </c>
      <c r="I35">
        <v>106.9</v>
      </c>
      <c r="J35">
        <v>12.45</v>
      </c>
      <c r="K35">
        <v>33.295999999999999</v>
      </c>
      <c r="L35">
        <v>0.02</v>
      </c>
      <c r="M35">
        <v>50.1</v>
      </c>
      <c r="N35">
        <v>33</v>
      </c>
      <c r="O35">
        <v>7.29</v>
      </c>
      <c r="P35">
        <v>-29.2</v>
      </c>
      <c r="Q35">
        <v>46.506</v>
      </c>
      <c r="R35">
        <v>78.022000000000006</v>
      </c>
      <c r="S35">
        <v>89.999989999999997</v>
      </c>
      <c r="T35">
        <v>180</v>
      </c>
      <c r="U35">
        <v>99.9</v>
      </c>
      <c r="V35">
        <v>2.0499999999999998</v>
      </c>
      <c r="W35">
        <v>0</v>
      </c>
      <c r="X35">
        <v>755</v>
      </c>
      <c r="Y35">
        <v>552.32000000000005</v>
      </c>
      <c r="Z35">
        <f t="shared" si="0"/>
        <v>474.29800000000006</v>
      </c>
    </row>
    <row r="36" spans="1:26" x14ac:dyDescent="0.3">
      <c r="A36" s="2">
        <v>45009</v>
      </c>
      <c r="B36" s="264">
        <v>0.46762731481481484</v>
      </c>
      <c r="C36">
        <v>0</v>
      </c>
      <c r="D36" t="s">
        <v>51</v>
      </c>
      <c r="E36">
        <v>33.6</v>
      </c>
      <c r="F36">
        <v>80.807000000000002</v>
      </c>
      <c r="G36">
        <v>50.7</v>
      </c>
      <c r="H36">
        <v>105</v>
      </c>
      <c r="I36">
        <v>106.6</v>
      </c>
      <c r="J36">
        <v>12.44</v>
      </c>
      <c r="K36">
        <v>35.029000000000003</v>
      </c>
      <c r="L36">
        <v>0.02</v>
      </c>
      <c r="M36">
        <v>49.8</v>
      </c>
      <c r="N36">
        <v>32</v>
      </c>
      <c r="O36">
        <v>7.26</v>
      </c>
      <c r="P36">
        <v>-28</v>
      </c>
      <c r="Q36">
        <v>46.374000000000002</v>
      </c>
      <c r="R36">
        <v>81.027000000000001</v>
      </c>
      <c r="S36">
        <v>89.999989999999997</v>
      </c>
      <c r="T36">
        <v>180</v>
      </c>
      <c r="U36">
        <v>99.9</v>
      </c>
      <c r="V36">
        <v>2.04</v>
      </c>
      <c r="W36">
        <v>0</v>
      </c>
      <c r="X36">
        <v>755</v>
      </c>
      <c r="Y36">
        <v>552.32000000000005</v>
      </c>
      <c r="Z36">
        <f t="shared" si="0"/>
        <v>471.29300000000006</v>
      </c>
    </row>
    <row r="37" spans="1:26" x14ac:dyDescent="0.3">
      <c r="A37" s="2">
        <v>45009</v>
      </c>
      <c r="B37" s="264">
        <v>0.46784722222222225</v>
      </c>
      <c r="C37">
        <v>0</v>
      </c>
      <c r="D37" t="s">
        <v>51</v>
      </c>
      <c r="E37">
        <v>33.4</v>
      </c>
      <c r="F37">
        <v>84.06</v>
      </c>
      <c r="G37">
        <v>50.4</v>
      </c>
      <c r="H37">
        <v>105.1</v>
      </c>
      <c r="I37">
        <v>106.7</v>
      </c>
      <c r="J37">
        <v>12.47</v>
      </c>
      <c r="K37">
        <v>36.439</v>
      </c>
      <c r="L37">
        <v>0.02</v>
      </c>
      <c r="M37">
        <v>49.6</v>
      </c>
      <c r="N37">
        <v>32</v>
      </c>
      <c r="O37">
        <v>7.27</v>
      </c>
      <c r="P37">
        <v>-28.1</v>
      </c>
      <c r="Q37">
        <v>46.259</v>
      </c>
      <c r="R37">
        <v>83.995000000000005</v>
      </c>
      <c r="S37">
        <v>89.999989999999997</v>
      </c>
      <c r="T37">
        <v>180</v>
      </c>
      <c r="U37">
        <v>99.9</v>
      </c>
      <c r="V37">
        <v>2.15</v>
      </c>
      <c r="W37">
        <v>0</v>
      </c>
      <c r="X37">
        <v>755</v>
      </c>
      <c r="Y37">
        <v>552.32000000000005</v>
      </c>
      <c r="Z37">
        <f t="shared" si="0"/>
        <v>468.32500000000005</v>
      </c>
    </row>
    <row r="38" spans="1:26" x14ac:dyDescent="0.3">
      <c r="A38" s="2">
        <v>45009</v>
      </c>
      <c r="B38" s="264">
        <v>0.46809027777777779</v>
      </c>
      <c r="C38">
        <v>0</v>
      </c>
      <c r="D38" t="s">
        <v>51</v>
      </c>
      <c r="E38">
        <v>33.4</v>
      </c>
      <c r="F38">
        <v>85.790999999999997</v>
      </c>
      <c r="G38">
        <v>50.4</v>
      </c>
      <c r="H38">
        <v>105.1</v>
      </c>
      <c r="I38">
        <v>106.7</v>
      </c>
      <c r="J38">
        <v>12.47</v>
      </c>
      <c r="K38">
        <v>37.189</v>
      </c>
      <c r="L38">
        <v>0.02</v>
      </c>
      <c r="M38">
        <v>49.5</v>
      </c>
      <c r="N38">
        <v>32</v>
      </c>
      <c r="O38">
        <v>7.28</v>
      </c>
      <c r="P38">
        <v>-28.7</v>
      </c>
      <c r="Q38">
        <v>46.247999999999998</v>
      </c>
      <c r="R38">
        <v>87.02</v>
      </c>
      <c r="S38">
        <v>89.999989999999997</v>
      </c>
      <c r="T38">
        <v>180</v>
      </c>
      <c r="U38">
        <v>99.9</v>
      </c>
      <c r="V38">
        <v>2.16</v>
      </c>
      <c r="W38">
        <v>0</v>
      </c>
      <c r="X38">
        <v>755</v>
      </c>
      <c r="Y38">
        <v>552.32000000000005</v>
      </c>
      <c r="Z38">
        <f t="shared" si="0"/>
        <v>465.30000000000007</v>
      </c>
    </row>
    <row r="39" spans="1:26" x14ac:dyDescent="0.3">
      <c r="A39" s="2">
        <v>45009</v>
      </c>
      <c r="B39" s="264">
        <v>0.46832175925925923</v>
      </c>
      <c r="C39">
        <v>0</v>
      </c>
      <c r="D39" t="s">
        <v>51</v>
      </c>
      <c r="E39">
        <v>33.4</v>
      </c>
      <c r="F39">
        <v>89.850999999999999</v>
      </c>
      <c r="G39">
        <v>50.4</v>
      </c>
      <c r="H39">
        <v>105.1</v>
      </c>
      <c r="I39">
        <v>106.6</v>
      </c>
      <c r="J39">
        <v>12.47</v>
      </c>
      <c r="K39">
        <v>38.948999999999998</v>
      </c>
      <c r="L39">
        <v>0.02</v>
      </c>
      <c r="M39">
        <v>49.5</v>
      </c>
      <c r="N39">
        <v>32</v>
      </c>
      <c r="O39">
        <v>7.29</v>
      </c>
      <c r="P39">
        <v>-29.4</v>
      </c>
      <c r="Q39">
        <v>46.222000000000001</v>
      </c>
      <c r="R39">
        <v>90.016999999999996</v>
      </c>
      <c r="S39">
        <v>89.999989999999997</v>
      </c>
      <c r="T39">
        <v>180</v>
      </c>
      <c r="U39">
        <v>99.9</v>
      </c>
      <c r="V39">
        <v>2.15</v>
      </c>
      <c r="W39">
        <v>0</v>
      </c>
      <c r="X39">
        <v>754.9</v>
      </c>
      <c r="Y39">
        <v>552.32000000000005</v>
      </c>
      <c r="Z39">
        <f t="shared" si="0"/>
        <v>462.30300000000005</v>
      </c>
    </row>
    <row r="40" spans="1:26" x14ac:dyDescent="0.3">
      <c r="A40" s="2">
        <v>45009</v>
      </c>
      <c r="B40" s="264">
        <v>0.46859953703703705</v>
      </c>
      <c r="C40">
        <v>0</v>
      </c>
      <c r="D40" t="s">
        <v>51</v>
      </c>
      <c r="E40">
        <v>33.299999999999997</v>
      </c>
      <c r="F40">
        <v>93.103999999999999</v>
      </c>
      <c r="G40">
        <v>50.3</v>
      </c>
      <c r="H40">
        <v>105.2</v>
      </c>
      <c r="I40">
        <v>106.8</v>
      </c>
      <c r="J40">
        <v>12.49</v>
      </c>
      <c r="K40">
        <v>40.36</v>
      </c>
      <c r="L40">
        <v>0.02</v>
      </c>
      <c r="M40">
        <v>49.5</v>
      </c>
      <c r="N40">
        <v>32</v>
      </c>
      <c r="O40">
        <v>7.29</v>
      </c>
      <c r="P40">
        <v>-29.4</v>
      </c>
      <c r="Q40">
        <v>46.216999999999999</v>
      </c>
      <c r="R40">
        <v>92.992000000000004</v>
      </c>
      <c r="S40">
        <v>89.999989999999997</v>
      </c>
      <c r="T40">
        <v>180</v>
      </c>
      <c r="U40">
        <v>99.9</v>
      </c>
      <c r="V40">
        <v>2.17</v>
      </c>
      <c r="W40">
        <v>0</v>
      </c>
      <c r="X40">
        <v>755</v>
      </c>
      <c r="Y40">
        <v>552.32000000000005</v>
      </c>
      <c r="Z40">
        <f t="shared" si="0"/>
        <v>459.32800000000003</v>
      </c>
    </row>
    <row r="41" spans="1:26" x14ac:dyDescent="0.3">
      <c r="A41" s="2">
        <v>45009</v>
      </c>
      <c r="B41" s="264">
        <v>0.46890046296296295</v>
      </c>
      <c r="C41">
        <v>0</v>
      </c>
      <c r="D41" t="s">
        <v>51</v>
      </c>
      <c r="E41">
        <v>33.4</v>
      </c>
      <c r="F41">
        <v>96.039000000000001</v>
      </c>
      <c r="G41">
        <v>50.4</v>
      </c>
      <c r="H41">
        <v>105.2</v>
      </c>
      <c r="I41">
        <v>106.7</v>
      </c>
      <c r="J41">
        <v>12.48</v>
      </c>
      <c r="K41">
        <v>41.631999999999998</v>
      </c>
      <c r="L41">
        <v>0.02</v>
      </c>
      <c r="M41">
        <v>49.6</v>
      </c>
      <c r="N41">
        <v>32</v>
      </c>
      <c r="O41">
        <v>7.29</v>
      </c>
      <c r="P41">
        <v>-29.6</v>
      </c>
      <c r="Q41">
        <v>46.247999999999998</v>
      </c>
      <c r="R41">
        <v>96.02</v>
      </c>
      <c r="S41">
        <v>89.999989999999997</v>
      </c>
      <c r="T41">
        <v>180</v>
      </c>
      <c r="U41">
        <v>99.9</v>
      </c>
      <c r="V41">
        <v>2.16</v>
      </c>
      <c r="W41">
        <v>0</v>
      </c>
      <c r="X41">
        <v>755</v>
      </c>
      <c r="Y41">
        <v>552.32000000000005</v>
      </c>
      <c r="Z41">
        <f t="shared" si="0"/>
        <v>456.30000000000007</v>
      </c>
    </row>
    <row r="42" spans="1:26" x14ac:dyDescent="0.3">
      <c r="A42" s="2">
        <v>45009</v>
      </c>
      <c r="B42" s="264">
        <v>0.46914351851851849</v>
      </c>
      <c r="C42">
        <v>0</v>
      </c>
      <c r="D42" t="s">
        <v>51</v>
      </c>
      <c r="E42">
        <v>33.4</v>
      </c>
      <c r="F42">
        <v>98.975999999999999</v>
      </c>
      <c r="G42">
        <v>50.5</v>
      </c>
      <c r="H42">
        <v>105.1</v>
      </c>
      <c r="I42">
        <v>106.7</v>
      </c>
      <c r="J42">
        <v>12.46</v>
      </c>
      <c r="K42">
        <v>42.905000000000001</v>
      </c>
      <c r="L42">
        <v>0.02</v>
      </c>
      <c r="M42">
        <v>49.6</v>
      </c>
      <c r="N42">
        <v>32</v>
      </c>
      <c r="O42">
        <v>7.28</v>
      </c>
      <c r="P42">
        <v>-28.8</v>
      </c>
      <c r="Q42">
        <v>46.277000000000001</v>
      </c>
      <c r="R42">
        <v>98.983000000000004</v>
      </c>
      <c r="S42">
        <v>89.999989999999997</v>
      </c>
      <c r="T42">
        <v>180</v>
      </c>
      <c r="U42">
        <v>99.9</v>
      </c>
      <c r="V42">
        <v>2.16</v>
      </c>
      <c r="W42">
        <v>0</v>
      </c>
      <c r="X42">
        <v>755</v>
      </c>
      <c r="Y42">
        <v>552.32000000000005</v>
      </c>
      <c r="Z42">
        <f t="shared" si="0"/>
        <v>453.33700000000005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6F75-1E0E-412C-BF19-7EB1229B6CC0}">
  <dimension ref="A1:AJ46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264">
        <v>0.51442129629629629</v>
      </c>
      <c r="C2">
        <v>0</v>
      </c>
      <c r="D2" t="s">
        <v>51</v>
      </c>
      <c r="E2">
        <v>63.3</v>
      </c>
      <c r="F2">
        <v>0.86499999999999999</v>
      </c>
      <c r="G2">
        <v>76</v>
      </c>
      <c r="H2">
        <v>108.5</v>
      </c>
      <c r="I2">
        <v>109.9</v>
      </c>
      <c r="J2">
        <v>10.52</v>
      </c>
      <c r="K2">
        <v>0.375</v>
      </c>
      <c r="L2">
        <v>0.03</v>
      </c>
      <c r="M2">
        <v>75</v>
      </c>
      <c r="N2">
        <v>49</v>
      </c>
      <c r="O2">
        <v>11.06</v>
      </c>
      <c r="P2">
        <v>0</v>
      </c>
      <c r="Q2">
        <v>62.243000000000002</v>
      </c>
      <c r="R2">
        <v>1.03</v>
      </c>
      <c r="S2">
        <v>89.999989999999997</v>
      </c>
      <c r="T2">
        <v>180</v>
      </c>
      <c r="U2">
        <v>99.9</v>
      </c>
      <c r="V2">
        <v>2.3199999999999998</v>
      </c>
      <c r="W2">
        <v>0</v>
      </c>
      <c r="X2">
        <v>747.2</v>
      </c>
      <c r="Y2">
        <v>477.22</v>
      </c>
      <c r="Z2">
        <f t="shared" ref="Z2:Z15" si="0">Y2-R2</f>
        <v>476.19000000000005</v>
      </c>
      <c r="AA2">
        <v>155.01300000000001</v>
      </c>
    </row>
    <row r="3" spans="1:36" x14ac:dyDescent="0.3">
      <c r="A3" s="2">
        <v>45042</v>
      </c>
      <c r="B3" s="264">
        <v>0.51475694444444442</v>
      </c>
      <c r="C3">
        <v>0</v>
      </c>
      <c r="D3" t="s">
        <v>51</v>
      </c>
      <c r="E3">
        <v>45.9</v>
      </c>
      <c r="F3">
        <v>3.8929999999999998</v>
      </c>
      <c r="G3">
        <v>58.9</v>
      </c>
      <c r="H3">
        <v>107</v>
      </c>
      <c r="I3">
        <v>108.4</v>
      </c>
      <c r="J3">
        <v>11</v>
      </c>
      <c r="K3">
        <v>1.6859999999999999</v>
      </c>
      <c r="L3">
        <v>0.03</v>
      </c>
      <c r="M3">
        <v>57.9</v>
      </c>
      <c r="N3">
        <v>38</v>
      </c>
      <c r="O3">
        <v>9.39</v>
      </c>
      <c r="P3">
        <v>0</v>
      </c>
      <c r="Q3">
        <v>57.405999999999999</v>
      </c>
      <c r="R3">
        <v>3.9670000000000001</v>
      </c>
      <c r="S3">
        <v>89.999989999999997</v>
      </c>
      <c r="T3">
        <v>180</v>
      </c>
      <c r="U3">
        <v>99.9</v>
      </c>
      <c r="V3">
        <v>2.37</v>
      </c>
      <c r="W3">
        <v>0</v>
      </c>
      <c r="X3">
        <v>747.2</v>
      </c>
      <c r="Y3">
        <v>477.22</v>
      </c>
      <c r="Z3">
        <f t="shared" si="0"/>
        <v>473.25300000000004</v>
      </c>
    </row>
    <row r="4" spans="1:36" x14ac:dyDescent="0.3">
      <c r="A4" s="2">
        <v>45042</v>
      </c>
      <c r="B4" s="264">
        <v>0.51508101851851851</v>
      </c>
      <c r="C4">
        <v>0</v>
      </c>
      <c r="D4" t="s">
        <v>51</v>
      </c>
      <c r="E4">
        <v>41.6</v>
      </c>
      <c r="F4">
        <v>7.0410000000000004</v>
      </c>
      <c r="G4">
        <v>54.1</v>
      </c>
      <c r="H4">
        <v>106.4</v>
      </c>
      <c r="I4">
        <v>107.8</v>
      </c>
      <c r="J4">
        <v>11.06</v>
      </c>
      <c r="K4">
        <v>3.05</v>
      </c>
      <c r="L4">
        <v>0.02</v>
      </c>
      <c r="M4">
        <v>53.2</v>
      </c>
      <c r="N4">
        <v>35</v>
      </c>
      <c r="O4">
        <v>8.35</v>
      </c>
      <c r="P4">
        <v>0</v>
      </c>
      <c r="Q4">
        <v>56.429000000000002</v>
      </c>
      <c r="R4">
        <v>7.05</v>
      </c>
      <c r="S4">
        <v>89.999989999999997</v>
      </c>
      <c r="T4">
        <v>180</v>
      </c>
      <c r="U4">
        <v>99.9</v>
      </c>
      <c r="V4">
        <v>2.37</v>
      </c>
      <c r="W4">
        <v>0</v>
      </c>
      <c r="X4">
        <v>747.2</v>
      </c>
      <c r="Y4">
        <v>477.22</v>
      </c>
      <c r="Z4">
        <f t="shared" si="0"/>
        <v>470.17</v>
      </c>
    </row>
    <row r="5" spans="1:36" x14ac:dyDescent="0.3">
      <c r="A5" s="2">
        <v>45042</v>
      </c>
      <c r="B5" s="264">
        <v>0.51530092592592591</v>
      </c>
      <c r="C5">
        <v>0</v>
      </c>
      <c r="D5" t="s">
        <v>51</v>
      </c>
      <c r="E5">
        <v>36.9</v>
      </c>
      <c r="F5">
        <v>9.8130000000000006</v>
      </c>
      <c r="G5">
        <v>49.3</v>
      </c>
      <c r="H5">
        <v>105</v>
      </c>
      <c r="I5">
        <v>106.5</v>
      </c>
      <c r="J5">
        <v>11.21</v>
      </c>
      <c r="K5">
        <v>4.2519999999999998</v>
      </c>
      <c r="L5">
        <v>0.02</v>
      </c>
      <c r="M5">
        <v>48.5</v>
      </c>
      <c r="N5">
        <v>32</v>
      </c>
      <c r="O5">
        <v>8.06</v>
      </c>
      <c r="P5">
        <v>0</v>
      </c>
      <c r="Q5">
        <v>54.348999999999997</v>
      </c>
      <c r="R5">
        <v>10.01</v>
      </c>
      <c r="S5">
        <v>89.999989999999997</v>
      </c>
      <c r="T5">
        <v>180</v>
      </c>
      <c r="U5">
        <v>99.9</v>
      </c>
      <c r="V5">
        <v>2.35</v>
      </c>
      <c r="W5">
        <v>0</v>
      </c>
      <c r="X5">
        <v>747.2</v>
      </c>
      <c r="Y5">
        <v>477.22</v>
      </c>
      <c r="Z5">
        <f t="shared" si="0"/>
        <v>467.21000000000004</v>
      </c>
    </row>
    <row r="6" spans="1:36" x14ac:dyDescent="0.3">
      <c r="A6" s="2">
        <v>45042</v>
      </c>
      <c r="B6" s="264">
        <v>0.51550925925925928</v>
      </c>
      <c r="C6">
        <v>0</v>
      </c>
      <c r="D6" t="s">
        <v>51</v>
      </c>
      <c r="E6">
        <v>33.1</v>
      </c>
      <c r="F6">
        <v>19.062999999999999</v>
      </c>
      <c r="G6">
        <v>45.6</v>
      </c>
      <c r="H6">
        <v>104</v>
      </c>
      <c r="I6">
        <v>105.4</v>
      </c>
      <c r="J6">
        <v>11.4</v>
      </c>
      <c r="K6">
        <v>8.2609999999999992</v>
      </c>
      <c r="L6">
        <v>0.02</v>
      </c>
      <c r="M6">
        <v>44.8</v>
      </c>
      <c r="N6">
        <v>29</v>
      </c>
      <c r="O6">
        <v>9.1300000000000008</v>
      </c>
      <c r="P6">
        <v>0</v>
      </c>
      <c r="Q6">
        <v>52.268999999999998</v>
      </c>
      <c r="R6">
        <v>20.026</v>
      </c>
      <c r="S6">
        <v>89.999989999999997</v>
      </c>
      <c r="T6">
        <v>180</v>
      </c>
      <c r="U6">
        <v>99.9</v>
      </c>
      <c r="V6">
        <v>2.36</v>
      </c>
      <c r="W6">
        <v>0</v>
      </c>
      <c r="X6">
        <v>747.2</v>
      </c>
      <c r="Y6">
        <v>477.22</v>
      </c>
      <c r="Z6">
        <f t="shared" si="0"/>
        <v>457.19400000000002</v>
      </c>
    </row>
    <row r="7" spans="1:36" x14ac:dyDescent="0.3">
      <c r="A7" s="2">
        <v>45042</v>
      </c>
      <c r="B7" s="264">
        <v>0.5161458333333333</v>
      </c>
      <c r="C7">
        <v>0</v>
      </c>
      <c r="D7" t="s">
        <v>51</v>
      </c>
      <c r="E7">
        <v>31.7</v>
      </c>
      <c r="F7">
        <v>29.338999999999999</v>
      </c>
      <c r="G7">
        <v>44.3</v>
      </c>
      <c r="H7">
        <v>104.2</v>
      </c>
      <c r="I7">
        <v>105.6</v>
      </c>
      <c r="J7">
        <v>11.53</v>
      </c>
      <c r="K7">
        <v>12.714</v>
      </c>
      <c r="L7">
        <v>0.02</v>
      </c>
      <c r="M7">
        <v>43.5</v>
      </c>
      <c r="N7">
        <v>28</v>
      </c>
      <c r="O7">
        <v>10.28</v>
      </c>
      <c r="P7">
        <v>0</v>
      </c>
      <c r="Q7">
        <v>51.465000000000003</v>
      </c>
      <c r="R7">
        <v>30.065999999999999</v>
      </c>
      <c r="S7">
        <v>89.999989999999997</v>
      </c>
      <c r="T7">
        <v>180</v>
      </c>
      <c r="U7">
        <v>99.9</v>
      </c>
      <c r="V7">
        <v>2.2000000000000002</v>
      </c>
      <c r="W7">
        <v>0</v>
      </c>
      <c r="X7">
        <v>747.2</v>
      </c>
      <c r="Y7">
        <v>477.22</v>
      </c>
      <c r="Z7">
        <f t="shared" si="0"/>
        <v>447.15400000000005</v>
      </c>
    </row>
    <row r="8" spans="1:36" x14ac:dyDescent="0.3">
      <c r="A8" s="2">
        <v>45042</v>
      </c>
      <c r="B8" s="264">
        <v>0.51646990740740739</v>
      </c>
      <c r="C8">
        <v>0</v>
      </c>
      <c r="D8" t="s">
        <v>51</v>
      </c>
      <c r="E8">
        <v>30.3</v>
      </c>
      <c r="F8">
        <v>39.999000000000002</v>
      </c>
      <c r="G8">
        <v>42.9</v>
      </c>
      <c r="H8">
        <v>104.3</v>
      </c>
      <c r="I8">
        <v>105.7</v>
      </c>
      <c r="J8">
        <v>11.69</v>
      </c>
      <c r="K8">
        <v>17.335000000000001</v>
      </c>
      <c r="L8">
        <v>0.02</v>
      </c>
      <c r="M8">
        <v>42.1</v>
      </c>
      <c r="N8">
        <v>27</v>
      </c>
      <c r="O8">
        <v>10.029999999999999</v>
      </c>
      <c r="P8">
        <v>0</v>
      </c>
      <c r="Q8">
        <v>50.55</v>
      </c>
      <c r="R8">
        <v>40.008000000000003</v>
      </c>
      <c r="S8">
        <v>89.999989999999997</v>
      </c>
      <c r="T8">
        <v>180</v>
      </c>
      <c r="U8">
        <v>99.9</v>
      </c>
      <c r="V8">
        <v>2.19</v>
      </c>
      <c r="W8">
        <v>0</v>
      </c>
      <c r="X8">
        <v>747.2</v>
      </c>
      <c r="Y8">
        <v>477.22</v>
      </c>
      <c r="Z8">
        <f t="shared" si="0"/>
        <v>437.21200000000005</v>
      </c>
    </row>
    <row r="9" spans="1:36" x14ac:dyDescent="0.3">
      <c r="A9" s="2">
        <v>45042</v>
      </c>
      <c r="B9" s="264">
        <v>0.51688657407407412</v>
      </c>
      <c r="C9">
        <v>0</v>
      </c>
      <c r="D9" t="s">
        <v>51</v>
      </c>
      <c r="E9">
        <v>30.2</v>
      </c>
      <c r="F9">
        <v>49.89</v>
      </c>
      <c r="G9">
        <v>42.8</v>
      </c>
      <c r="H9">
        <v>104.4</v>
      </c>
      <c r="I9">
        <v>105.8</v>
      </c>
      <c r="J9">
        <v>11.72</v>
      </c>
      <c r="K9">
        <v>21.622</v>
      </c>
      <c r="L9">
        <v>0.02</v>
      </c>
      <c r="M9">
        <v>42.1</v>
      </c>
      <c r="N9">
        <v>27</v>
      </c>
      <c r="O9">
        <v>11.03</v>
      </c>
      <c r="P9">
        <v>0</v>
      </c>
      <c r="Q9">
        <v>50.411000000000001</v>
      </c>
      <c r="R9">
        <v>49.957999999999998</v>
      </c>
      <c r="S9">
        <v>89.999989999999997</v>
      </c>
      <c r="T9">
        <v>180</v>
      </c>
      <c r="U9">
        <v>99.9</v>
      </c>
      <c r="V9">
        <v>2.13</v>
      </c>
      <c r="W9">
        <v>0</v>
      </c>
      <c r="X9">
        <v>747.2</v>
      </c>
      <c r="Y9">
        <v>477.22</v>
      </c>
      <c r="Z9">
        <f t="shared" si="0"/>
        <v>427.26200000000006</v>
      </c>
    </row>
    <row r="10" spans="1:36" x14ac:dyDescent="0.3">
      <c r="A10" s="2">
        <v>45042</v>
      </c>
      <c r="B10" s="264">
        <v>0.5172106481481481</v>
      </c>
      <c r="C10">
        <v>0</v>
      </c>
      <c r="D10" t="s">
        <v>51</v>
      </c>
      <c r="E10">
        <v>30.1</v>
      </c>
      <c r="F10">
        <v>59.844999999999999</v>
      </c>
      <c r="G10">
        <v>42.7</v>
      </c>
      <c r="H10">
        <v>104.4</v>
      </c>
      <c r="I10">
        <v>105.8</v>
      </c>
      <c r="J10">
        <v>11.74</v>
      </c>
      <c r="K10">
        <v>25.937000000000001</v>
      </c>
      <c r="L10">
        <v>0.02</v>
      </c>
      <c r="M10">
        <v>42</v>
      </c>
      <c r="N10">
        <v>27</v>
      </c>
      <c r="O10">
        <v>10.92</v>
      </c>
      <c r="P10">
        <v>0</v>
      </c>
      <c r="Q10">
        <v>50.296999999999997</v>
      </c>
      <c r="R10">
        <v>60.006</v>
      </c>
      <c r="S10">
        <v>89.999989999999997</v>
      </c>
      <c r="T10">
        <v>180</v>
      </c>
      <c r="U10">
        <v>99.9</v>
      </c>
      <c r="V10">
        <v>2.27</v>
      </c>
      <c r="W10">
        <v>0</v>
      </c>
      <c r="X10">
        <v>747.2</v>
      </c>
      <c r="Y10">
        <v>477.22</v>
      </c>
      <c r="Z10">
        <f t="shared" si="0"/>
        <v>417.21400000000006</v>
      </c>
    </row>
    <row r="11" spans="1:36" x14ac:dyDescent="0.3">
      <c r="A11" s="2">
        <v>45042</v>
      </c>
      <c r="B11" s="264">
        <v>0.51741898148148147</v>
      </c>
      <c r="C11">
        <v>0</v>
      </c>
      <c r="D11" t="s">
        <v>51</v>
      </c>
      <c r="E11">
        <v>30.1</v>
      </c>
      <c r="F11">
        <v>69.451999999999998</v>
      </c>
      <c r="G11">
        <v>42.8</v>
      </c>
      <c r="H11">
        <v>104.4</v>
      </c>
      <c r="I11">
        <v>105.8</v>
      </c>
      <c r="J11">
        <v>11.75</v>
      </c>
      <c r="K11">
        <v>30.100999999999999</v>
      </c>
      <c r="L11">
        <v>0.02</v>
      </c>
      <c r="M11">
        <v>42</v>
      </c>
      <c r="N11">
        <v>27</v>
      </c>
      <c r="O11">
        <v>11.15</v>
      </c>
      <c r="P11">
        <v>0</v>
      </c>
      <c r="Q11">
        <v>50.238999999999997</v>
      </c>
      <c r="R11">
        <v>70.028999999999996</v>
      </c>
      <c r="S11">
        <v>89.999989999999997</v>
      </c>
      <c r="T11">
        <v>180</v>
      </c>
      <c r="U11">
        <v>99.9</v>
      </c>
      <c r="V11">
        <v>2.25</v>
      </c>
      <c r="W11">
        <v>0</v>
      </c>
      <c r="X11">
        <v>747.2</v>
      </c>
      <c r="Y11">
        <v>477.22</v>
      </c>
      <c r="Z11">
        <f t="shared" si="0"/>
        <v>407.19100000000003</v>
      </c>
    </row>
    <row r="12" spans="1:36" x14ac:dyDescent="0.3">
      <c r="A12" s="2">
        <v>45042</v>
      </c>
      <c r="B12" s="264">
        <v>0.51766203703703706</v>
      </c>
      <c r="C12">
        <v>0</v>
      </c>
      <c r="D12" t="s">
        <v>51</v>
      </c>
      <c r="E12">
        <v>30.1</v>
      </c>
      <c r="F12">
        <v>79.962999999999994</v>
      </c>
      <c r="G12">
        <v>42.8</v>
      </c>
      <c r="H12">
        <v>104.4</v>
      </c>
      <c r="I12">
        <v>105.8</v>
      </c>
      <c r="J12">
        <v>11.75</v>
      </c>
      <c r="K12">
        <v>34.656999999999996</v>
      </c>
      <c r="L12">
        <v>0.02</v>
      </c>
      <c r="M12">
        <v>42.1</v>
      </c>
      <c r="N12">
        <v>27</v>
      </c>
      <c r="O12">
        <v>11.94</v>
      </c>
      <c r="P12">
        <v>0</v>
      </c>
      <c r="Q12">
        <v>50.201000000000001</v>
      </c>
      <c r="R12">
        <v>80.049000000000007</v>
      </c>
      <c r="S12">
        <v>89.999989999999997</v>
      </c>
      <c r="T12">
        <v>180</v>
      </c>
      <c r="U12">
        <v>99.9</v>
      </c>
      <c r="V12">
        <v>2.2200000000000002</v>
      </c>
      <c r="W12">
        <v>0</v>
      </c>
      <c r="X12">
        <v>747.2</v>
      </c>
      <c r="Y12">
        <v>477.22</v>
      </c>
      <c r="Z12">
        <f t="shared" si="0"/>
        <v>397.17100000000005</v>
      </c>
    </row>
    <row r="13" spans="1:36" x14ac:dyDescent="0.3">
      <c r="A13" s="2">
        <v>45042</v>
      </c>
      <c r="B13" s="264">
        <v>0.51795138888888892</v>
      </c>
      <c r="C13">
        <v>0</v>
      </c>
      <c r="D13" t="s">
        <v>51</v>
      </c>
      <c r="E13">
        <v>30.1</v>
      </c>
      <c r="F13">
        <v>89.507000000000005</v>
      </c>
      <c r="G13">
        <v>42.9</v>
      </c>
      <c r="H13">
        <v>104.3</v>
      </c>
      <c r="I13">
        <v>105.7</v>
      </c>
      <c r="J13">
        <v>11.75</v>
      </c>
      <c r="K13">
        <v>38.793999999999997</v>
      </c>
      <c r="L13">
        <v>0.02</v>
      </c>
      <c r="M13">
        <v>42.1</v>
      </c>
      <c r="N13">
        <v>27</v>
      </c>
      <c r="O13">
        <v>11.79</v>
      </c>
      <c r="P13">
        <v>0</v>
      </c>
      <c r="Q13">
        <v>50.188000000000002</v>
      </c>
      <c r="R13">
        <v>90.031999999999996</v>
      </c>
      <c r="S13">
        <v>89.999989999999997</v>
      </c>
      <c r="T13">
        <v>180</v>
      </c>
      <c r="U13">
        <v>99.9</v>
      </c>
      <c r="V13">
        <v>2.2400000000000002</v>
      </c>
      <c r="W13">
        <v>0</v>
      </c>
      <c r="X13">
        <v>747.2</v>
      </c>
      <c r="Y13">
        <v>477.22</v>
      </c>
      <c r="Z13">
        <f t="shared" si="0"/>
        <v>387.18800000000005</v>
      </c>
    </row>
    <row r="14" spans="1:36" x14ac:dyDescent="0.3">
      <c r="A14" s="2">
        <v>45042</v>
      </c>
      <c r="B14" s="264">
        <v>0.51815972222222217</v>
      </c>
      <c r="C14">
        <v>0</v>
      </c>
      <c r="D14" t="s">
        <v>51</v>
      </c>
      <c r="E14">
        <v>30.1</v>
      </c>
      <c r="F14">
        <v>99.162000000000006</v>
      </c>
      <c r="G14">
        <v>42.8</v>
      </c>
      <c r="H14">
        <v>104.3</v>
      </c>
      <c r="I14">
        <v>105.7</v>
      </c>
      <c r="J14">
        <v>11.74</v>
      </c>
      <c r="K14">
        <v>42.978000000000002</v>
      </c>
      <c r="L14">
        <v>0.02</v>
      </c>
      <c r="M14">
        <v>42</v>
      </c>
      <c r="N14">
        <v>27</v>
      </c>
      <c r="O14">
        <v>11.57</v>
      </c>
      <c r="P14">
        <v>0</v>
      </c>
      <c r="Q14">
        <v>50.19</v>
      </c>
      <c r="R14">
        <v>99.727999999999994</v>
      </c>
      <c r="S14">
        <v>89.999989999999997</v>
      </c>
      <c r="T14">
        <v>180</v>
      </c>
      <c r="U14">
        <v>99.9</v>
      </c>
      <c r="V14">
        <v>2.21</v>
      </c>
      <c r="W14">
        <v>0</v>
      </c>
      <c r="X14">
        <v>747.2</v>
      </c>
      <c r="Y14">
        <v>477.22</v>
      </c>
      <c r="Z14">
        <f t="shared" si="0"/>
        <v>377.49200000000002</v>
      </c>
    </row>
    <row r="15" spans="1:36" x14ac:dyDescent="0.3">
      <c r="A15" s="2">
        <v>45042</v>
      </c>
      <c r="B15" s="264">
        <v>0.51855324074074072</v>
      </c>
      <c r="C15">
        <v>0</v>
      </c>
      <c r="D15" t="s">
        <v>51</v>
      </c>
      <c r="E15">
        <v>32.299999999999997</v>
      </c>
      <c r="F15">
        <v>101.081</v>
      </c>
      <c r="G15">
        <v>45.9</v>
      </c>
      <c r="H15">
        <v>102.9</v>
      </c>
      <c r="I15">
        <v>104.3</v>
      </c>
      <c r="J15">
        <v>11.58</v>
      </c>
      <c r="K15">
        <v>43.81</v>
      </c>
      <c r="L15">
        <v>0.02</v>
      </c>
      <c r="M15">
        <v>45.1</v>
      </c>
      <c r="N15">
        <v>29</v>
      </c>
      <c r="O15">
        <v>696.66</v>
      </c>
      <c r="P15">
        <v>0</v>
      </c>
      <c r="Q15">
        <v>50.198</v>
      </c>
      <c r="R15">
        <v>100.96899999999999</v>
      </c>
      <c r="S15">
        <v>89.999989999999997</v>
      </c>
      <c r="T15">
        <v>180</v>
      </c>
      <c r="U15">
        <v>99.9</v>
      </c>
      <c r="V15">
        <v>2.34</v>
      </c>
      <c r="W15">
        <v>0</v>
      </c>
      <c r="X15">
        <v>747.2</v>
      </c>
      <c r="Y15">
        <v>477.22</v>
      </c>
      <c r="Z15">
        <f t="shared" si="0"/>
        <v>376.25100000000003</v>
      </c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66A3-D6EA-4262-8561-26E4D19BC411}">
  <dimension ref="A1:AJ46"/>
  <sheetViews>
    <sheetView workbookViewId="0">
      <selection activeCell="I1" sqref="I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264">
        <v>0.48680555555555555</v>
      </c>
      <c r="C2">
        <v>0</v>
      </c>
      <c r="D2" t="s">
        <v>51</v>
      </c>
      <c r="E2">
        <v>46.2</v>
      </c>
      <c r="F2">
        <v>1.018</v>
      </c>
      <c r="G2">
        <v>48.7</v>
      </c>
      <c r="H2">
        <v>123.5</v>
      </c>
      <c r="I2">
        <v>125.9</v>
      </c>
      <c r="J2">
        <v>10.68</v>
      </c>
      <c r="K2">
        <v>0.44</v>
      </c>
      <c r="L2">
        <v>0.02</v>
      </c>
      <c r="M2">
        <v>48.4</v>
      </c>
      <c r="N2">
        <v>31</v>
      </c>
      <c r="O2">
        <v>8.99</v>
      </c>
      <c r="P2">
        <v>-126.1</v>
      </c>
      <c r="Q2">
        <v>72.688000000000002</v>
      </c>
      <c r="R2">
        <v>0.99399999999999999</v>
      </c>
      <c r="S2">
        <v>89.999989999999997</v>
      </c>
      <c r="T2">
        <v>180</v>
      </c>
      <c r="U2">
        <v>99.9</v>
      </c>
      <c r="V2">
        <v>2.08</v>
      </c>
      <c r="W2">
        <v>0</v>
      </c>
      <c r="X2">
        <v>744.3</v>
      </c>
      <c r="Y2">
        <v>500.89</v>
      </c>
      <c r="Z2">
        <f t="shared" ref="Z2" si="0">Y2-R2</f>
        <v>499.89599999999996</v>
      </c>
      <c r="AA2">
        <v>218.27099999999999</v>
      </c>
    </row>
    <row r="3" spans="1:36" x14ac:dyDescent="0.3">
      <c r="A3" s="2">
        <v>45070</v>
      </c>
      <c r="B3" s="264">
        <v>0.48708333333333331</v>
      </c>
      <c r="C3">
        <v>0</v>
      </c>
      <c r="D3" t="s">
        <v>51</v>
      </c>
      <c r="E3">
        <v>44.5</v>
      </c>
      <c r="F3">
        <v>3.984</v>
      </c>
      <c r="G3">
        <v>47.1</v>
      </c>
      <c r="H3">
        <v>123.3</v>
      </c>
      <c r="I3">
        <v>125.7</v>
      </c>
      <c r="J3">
        <v>10.71</v>
      </c>
      <c r="K3">
        <v>1.7230000000000001</v>
      </c>
      <c r="L3">
        <v>0.02</v>
      </c>
      <c r="M3">
        <v>46.9</v>
      </c>
      <c r="N3">
        <v>30</v>
      </c>
      <c r="O3">
        <v>8.98</v>
      </c>
      <c r="P3">
        <v>-125.8</v>
      </c>
      <c r="Q3">
        <v>72.238</v>
      </c>
      <c r="R3">
        <v>3.9940000000000002</v>
      </c>
      <c r="S3">
        <v>89.999989999999997</v>
      </c>
      <c r="T3">
        <v>180</v>
      </c>
      <c r="U3">
        <v>99.9</v>
      </c>
      <c r="V3">
        <v>2.1800000000000002</v>
      </c>
      <c r="W3">
        <v>0</v>
      </c>
      <c r="X3">
        <v>744.3</v>
      </c>
      <c r="Y3">
        <v>500.89</v>
      </c>
      <c r="Z3">
        <f t="shared" ref="Z3:Z18" si="1">Y3-R3</f>
        <v>496.89599999999996</v>
      </c>
    </row>
    <row r="4" spans="1:36" x14ac:dyDescent="0.3">
      <c r="A4" s="2">
        <v>45070</v>
      </c>
      <c r="B4" s="264">
        <v>0.49034722222222221</v>
      </c>
      <c r="C4">
        <v>0</v>
      </c>
      <c r="D4" t="s">
        <v>51</v>
      </c>
      <c r="E4">
        <v>44.9</v>
      </c>
      <c r="F4">
        <v>7.2999999999999995E-2</v>
      </c>
      <c r="G4">
        <v>47.3</v>
      </c>
      <c r="H4">
        <v>119.4</v>
      </c>
      <c r="I4">
        <v>121.7</v>
      </c>
      <c r="J4">
        <v>10.33</v>
      </c>
      <c r="K4">
        <v>3.2000000000000001E-2</v>
      </c>
      <c r="L4">
        <v>0.02</v>
      </c>
      <c r="M4">
        <v>47.1</v>
      </c>
      <c r="N4">
        <v>31</v>
      </c>
      <c r="O4">
        <v>8.83</v>
      </c>
      <c r="P4">
        <v>-116.7</v>
      </c>
      <c r="Q4">
        <v>72.585999999999999</v>
      </c>
      <c r="R4">
        <v>1.1739999999999999</v>
      </c>
      <c r="S4">
        <v>89.999989999999997</v>
      </c>
      <c r="T4">
        <v>180</v>
      </c>
      <c r="U4">
        <v>99.9</v>
      </c>
      <c r="V4">
        <v>2.2200000000000002</v>
      </c>
      <c r="W4">
        <v>0</v>
      </c>
      <c r="X4">
        <v>744.4</v>
      </c>
      <c r="Y4">
        <v>500.89</v>
      </c>
      <c r="Z4">
        <f t="shared" si="1"/>
        <v>499.71600000000001</v>
      </c>
    </row>
    <row r="5" spans="1:36" x14ac:dyDescent="0.3">
      <c r="A5" s="2">
        <v>45070</v>
      </c>
      <c r="B5" s="264">
        <v>0.49059027777777775</v>
      </c>
      <c r="C5">
        <v>0</v>
      </c>
      <c r="D5" t="s">
        <v>51</v>
      </c>
      <c r="E5">
        <v>44</v>
      </c>
      <c r="F5">
        <v>3.9140000000000001</v>
      </c>
      <c r="G5">
        <v>46.6</v>
      </c>
      <c r="H5">
        <v>122.4</v>
      </c>
      <c r="I5">
        <v>124.8</v>
      </c>
      <c r="J5">
        <v>10.63</v>
      </c>
      <c r="K5">
        <v>1.6930000000000001</v>
      </c>
      <c r="L5">
        <v>0.02</v>
      </c>
      <c r="M5">
        <v>46.3</v>
      </c>
      <c r="N5">
        <v>30</v>
      </c>
      <c r="O5">
        <v>8.86</v>
      </c>
      <c r="P5">
        <v>-118.4</v>
      </c>
      <c r="Q5">
        <v>72.253</v>
      </c>
      <c r="R5">
        <v>4.0389999999999997</v>
      </c>
      <c r="S5">
        <v>89.999989999999997</v>
      </c>
      <c r="T5">
        <v>180</v>
      </c>
      <c r="U5">
        <v>99.9</v>
      </c>
      <c r="V5">
        <v>2.29</v>
      </c>
      <c r="W5">
        <v>0</v>
      </c>
      <c r="X5">
        <v>744.3</v>
      </c>
      <c r="Y5">
        <v>500.89</v>
      </c>
      <c r="Z5">
        <f t="shared" si="1"/>
        <v>496.851</v>
      </c>
    </row>
    <row r="6" spans="1:36" x14ac:dyDescent="0.3">
      <c r="A6" s="2">
        <v>45070</v>
      </c>
      <c r="B6" s="264">
        <v>0.49094907407407407</v>
      </c>
      <c r="C6">
        <v>0</v>
      </c>
      <c r="D6" t="s">
        <v>51</v>
      </c>
      <c r="E6">
        <v>41.3</v>
      </c>
      <c r="F6">
        <v>4.0970000000000004</v>
      </c>
      <c r="G6">
        <v>43.9</v>
      </c>
      <c r="H6">
        <v>123.9</v>
      </c>
      <c r="I6">
        <v>126.3</v>
      </c>
      <c r="J6">
        <v>10.8</v>
      </c>
      <c r="K6">
        <v>1.772</v>
      </c>
      <c r="L6">
        <v>0.02</v>
      </c>
      <c r="M6">
        <v>43.7</v>
      </c>
      <c r="N6">
        <v>28</v>
      </c>
      <c r="O6">
        <v>8.81</v>
      </c>
      <c r="P6">
        <v>-115.8</v>
      </c>
      <c r="Q6">
        <v>71.923000000000002</v>
      </c>
      <c r="R6">
        <v>3.9980000000000002</v>
      </c>
      <c r="S6">
        <v>89.999989999999997</v>
      </c>
      <c r="T6">
        <v>180</v>
      </c>
      <c r="U6">
        <v>99.9</v>
      </c>
      <c r="V6">
        <v>2.29</v>
      </c>
      <c r="W6">
        <v>0</v>
      </c>
      <c r="X6">
        <v>744.4</v>
      </c>
      <c r="Y6">
        <v>500.89</v>
      </c>
      <c r="Z6">
        <f t="shared" si="1"/>
        <v>496.892</v>
      </c>
    </row>
    <row r="7" spans="1:36" x14ac:dyDescent="0.3">
      <c r="A7" s="2">
        <v>45070</v>
      </c>
      <c r="B7" s="264">
        <v>0.49107638888888888</v>
      </c>
      <c r="C7">
        <v>0</v>
      </c>
      <c r="D7" t="s">
        <v>51</v>
      </c>
      <c r="E7">
        <v>42.7</v>
      </c>
      <c r="F7">
        <v>5.2960000000000003</v>
      </c>
      <c r="G7">
        <v>45.5</v>
      </c>
      <c r="H7">
        <v>123.3</v>
      </c>
      <c r="I7">
        <v>125.6</v>
      </c>
      <c r="J7">
        <v>10.77</v>
      </c>
      <c r="K7">
        <v>2.2909999999999999</v>
      </c>
      <c r="L7">
        <v>0.02</v>
      </c>
      <c r="M7">
        <v>45.3</v>
      </c>
      <c r="N7">
        <v>29</v>
      </c>
      <c r="O7">
        <v>8.8000000000000007</v>
      </c>
      <c r="P7">
        <v>-115.2</v>
      </c>
      <c r="Q7">
        <v>71.555000000000007</v>
      </c>
      <c r="R7">
        <v>6.95</v>
      </c>
      <c r="S7">
        <v>89.999989999999997</v>
      </c>
      <c r="T7">
        <v>180</v>
      </c>
      <c r="U7">
        <v>99.9</v>
      </c>
      <c r="V7">
        <v>2.29</v>
      </c>
      <c r="W7">
        <v>0</v>
      </c>
      <c r="X7">
        <v>744.3</v>
      </c>
      <c r="Y7">
        <v>500.89</v>
      </c>
      <c r="Z7">
        <f t="shared" si="1"/>
        <v>493.94</v>
      </c>
    </row>
    <row r="8" spans="1:36" x14ac:dyDescent="0.3">
      <c r="A8" s="2">
        <v>45070</v>
      </c>
      <c r="B8" s="264">
        <v>0.49138888888888888</v>
      </c>
      <c r="C8">
        <v>0</v>
      </c>
      <c r="D8" t="s">
        <v>51</v>
      </c>
      <c r="E8">
        <v>35.799999999999997</v>
      </c>
      <c r="F8">
        <v>9.9480000000000004</v>
      </c>
      <c r="G8">
        <v>40.9</v>
      </c>
      <c r="H8">
        <v>118.3</v>
      </c>
      <c r="I8">
        <v>120.6</v>
      </c>
      <c r="J8">
        <v>10.98</v>
      </c>
      <c r="K8">
        <v>4.306</v>
      </c>
      <c r="L8">
        <v>0.02</v>
      </c>
      <c r="M8">
        <v>40.5</v>
      </c>
      <c r="N8">
        <v>26</v>
      </c>
      <c r="O8">
        <v>8.65</v>
      </c>
      <c r="P8">
        <v>-105.4</v>
      </c>
      <c r="Q8">
        <v>66.096000000000004</v>
      </c>
      <c r="R8">
        <v>10.086</v>
      </c>
      <c r="S8">
        <v>89.999989999999997</v>
      </c>
      <c r="T8">
        <v>180</v>
      </c>
      <c r="U8">
        <v>99.9</v>
      </c>
      <c r="V8">
        <v>2.29</v>
      </c>
      <c r="W8">
        <v>0</v>
      </c>
      <c r="X8">
        <v>744.3</v>
      </c>
      <c r="Y8">
        <v>500.89</v>
      </c>
      <c r="Z8">
        <f t="shared" si="1"/>
        <v>490.80399999999997</v>
      </c>
    </row>
    <row r="9" spans="1:36" x14ac:dyDescent="0.3">
      <c r="A9" s="2">
        <v>45070</v>
      </c>
      <c r="B9" s="264">
        <v>0.49168981481481483</v>
      </c>
      <c r="C9">
        <v>0</v>
      </c>
      <c r="D9" t="s">
        <v>51</v>
      </c>
      <c r="E9">
        <v>29.6</v>
      </c>
      <c r="F9">
        <v>11.525</v>
      </c>
      <c r="G9">
        <v>36.1</v>
      </c>
      <c r="H9">
        <v>114.1</v>
      </c>
      <c r="I9">
        <v>116.3</v>
      </c>
      <c r="J9">
        <v>11.22</v>
      </c>
      <c r="K9">
        <v>4.9909999999999997</v>
      </c>
      <c r="L9">
        <v>0.02</v>
      </c>
      <c r="M9">
        <v>35.6</v>
      </c>
      <c r="N9">
        <v>23</v>
      </c>
      <c r="O9">
        <v>8.2899999999999991</v>
      </c>
      <c r="P9">
        <v>-84.7</v>
      </c>
      <c r="Q9">
        <v>61.085999999999999</v>
      </c>
      <c r="R9">
        <v>12.951000000000001</v>
      </c>
      <c r="S9">
        <v>89.999989999999997</v>
      </c>
      <c r="T9">
        <v>180</v>
      </c>
      <c r="U9">
        <v>99.9</v>
      </c>
      <c r="V9">
        <v>2.29</v>
      </c>
      <c r="W9">
        <v>0</v>
      </c>
      <c r="X9">
        <v>744.3</v>
      </c>
      <c r="Y9">
        <v>500.89</v>
      </c>
      <c r="Z9">
        <f t="shared" si="1"/>
        <v>487.93899999999996</v>
      </c>
    </row>
    <row r="10" spans="1:36" x14ac:dyDescent="0.3">
      <c r="A10" s="2">
        <v>45070</v>
      </c>
      <c r="B10" s="264">
        <v>0.49207175925925922</v>
      </c>
      <c r="C10">
        <v>0</v>
      </c>
      <c r="D10" t="s">
        <v>51</v>
      </c>
      <c r="E10">
        <v>21.7</v>
      </c>
      <c r="F10">
        <v>23.064</v>
      </c>
      <c r="G10">
        <v>29.8</v>
      </c>
      <c r="H10">
        <v>106.9</v>
      </c>
      <c r="I10">
        <v>108.9</v>
      </c>
      <c r="J10">
        <v>11.68</v>
      </c>
      <c r="K10">
        <v>9.9949999999999992</v>
      </c>
      <c r="L10">
        <v>0.01</v>
      </c>
      <c r="M10">
        <v>29.3</v>
      </c>
      <c r="N10">
        <v>19</v>
      </c>
      <c r="O10">
        <v>7.8</v>
      </c>
      <c r="P10">
        <v>-56.5</v>
      </c>
      <c r="Q10">
        <v>52.512999999999998</v>
      </c>
      <c r="R10">
        <v>23.193999999999999</v>
      </c>
      <c r="S10">
        <v>89.999989999999997</v>
      </c>
      <c r="T10">
        <v>180</v>
      </c>
      <c r="U10">
        <v>99.9</v>
      </c>
      <c r="V10">
        <v>2.21</v>
      </c>
      <c r="W10">
        <v>0</v>
      </c>
      <c r="X10">
        <v>744.3</v>
      </c>
      <c r="Y10">
        <v>500.89</v>
      </c>
      <c r="Z10">
        <f t="shared" si="1"/>
        <v>477.69599999999997</v>
      </c>
    </row>
    <row r="11" spans="1:36" x14ac:dyDescent="0.3">
      <c r="A11" s="2">
        <v>45070</v>
      </c>
      <c r="B11" s="264">
        <v>0.49253472222222222</v>
      </c>
      <c r="C11">
        <v>0</v>
      </c>
      <c r="D11" t="s">
        <v>51</v>
      </c>
      <c r="E11">
        <v>21.4</v>
      </c>
      <c r="F11">
        <v>32.886000000000003</v>
      </c>
      <c r="G11">
        <v>29.5</v>
      </c>
      <c r="H11">
        <v>106.9</v>
      </c>
      <c r="I11">
        <v>109</v>
      </c>
      <c r="J11">
        <v>11.72</v>
      </c>
      <c r="K11">
        <v>14.250999999999999</v>
      </c>
      <c r="L11">
        <v>0.01</v>
      </c>
      <c r="M11">
        <v>29</v>
      </c>
      <c r="N11">
        <v>19</v>
      </c>
      <c r="O11">
        <v>7.57</v>
      </c>
      <c r="P11">
        <v>-43.4</v>
      </c>
      <c r="Q11">
        <v>52.28</v>
      </c>
      <c r="R11">
        <v>32.835999999999999</v>
      </c>
      <c r="S11">
        <v>89.999989999999997</v>
      </c>
      <c r="T11">
        <v>180</v>
      </c>
      <c r="U11">
        <v>99.9</v>
      </c>
      <c r="V11">
        <v>2.27</v>
      </c>
      <c r="W11">
        <v>0</v>
      </c>
      <c r="X11">
        <v>744.3</v>
      </c>
      <c r="Y11">
        <v>500.89</v>
      </c>
      <c r="Z11">
        <f t="shared" si="1"/>
        <v>468.05399999999997</v>
      </c>
    </row>
    <row r="12" spans="1:36" x14ac:dyDescent="0.3">
      <c r="A12" s="2">
        <v>45070</v>
      </c>
      <c r="B12" s="264">
        <v>0.4930208333333333</v>
      </c>
      <c r="C12">
        <v>0</v>
      </c>
      <c r="D12" t="s">
        <v>51</v>
      </c>
      <c r="E12">
        <v>21.2</v>
      </c>
      <c r="F12">
        <v>42.841000000000001</v>
      </c>
      <c r="G12">
        <v>29.3</v>
      </c>
      <c r="H12">
        <v>106.9</v>
      </c>
      <c r="I12">
        <v>108.9</v>
      </c>
      <c r="J12">
        <v>11.75</v>
      </c>
      <c r="K12">
        <v>18.565999999999999</v>
      </c>
      <c r="L12">
        <v>0.01</v>
      </c>
      <c r="M12">
        <v>28.8</v>
      </c>
      <c r="N12">
        <v>19</v>
      </c>
      <c r="O12">
        <v>7.38</v>
      </c>
      <c r="P12">
        <v>-33.5</v>
      </c>
      <c r="Q12">
        <v>52.024999999999999</v>
      </c>
      <c r="R12">
        <v>42.844999999999999</v>
      </c>
      <c r="S12">
        <v>89.999989999999997</v>
      </c>
      <c r="T12">
        <v>180</v>
      </c>
      <c r="U12">
        <v>99.9</v>
      </c>
      <c r="V12">
        <v>2.2999999999999998</v>
      </c>
      <c r="W12">
        <v>0</v>
      </c>
      <c r="X12">
        <v>744.3</v>
      </c>
      <c r="Y12">
        <v>500.89</v>
      </c>
      <c r="Z12">
        <f t="shared" si="1"/>
        <v>458.04499999999996</v>
      </c>
    </row>
    <row r="13" spans="1:36" x14ac:dyDescent="0.3">
      <c r="A13" s="2">
        <v>45070</v>
      </c>
      <c r="B13" s="264">
        <v>0.49326388888888889</v>
      </c>
      <c r="C13">
        <v>0</v>
      </c>
      <c r="D13" t="s">
        <v>51</v>
      </c>
      <c r="E13">
        <v>21.4</v>
      </c>
      <c r="F13">
        <v>52.27</v>
      </c>
      <c r="G13">
        <v>29.5</v>
      </c>
      <c r="H13">
        <v>107.1</v>
      </c>
      <c r="I13">
        <v>109.2</v>
      </c>
      <c r="J13">
        <v>11.75</v>
      </c>
      <c r="K13">
        <v>22.651</v>
      </c>
      <c r="L13">
        <v>0.01</v>
      </c>
      <c r="M13">
        <v>29</v>
      </c>
      <c r="N13">
        <v>19</v>
      </c>
      <c r="O13">
        <v>7.09</v>
      </c>
      <c r="P13">
        <v>-17.2</v>
      </c>
      <c r="Q13">
        <v>52.219000000000001</v>
      </c>
      <c r="R13">
        <v>53.064</v>
      </c>
      <c r="S13">
        <v>89.999989999999997</v>
      </c>
      <c r="T13">
        <v>180</v>
      </c>
      <c r="U13">
        <v>99.9</v>
      </c>
      <c r="V13">
        <v>2.2999999999999998</v>
      </c>
      <c r="W13">
        <v>0</v>
      </c>
      <c r="X13">
        <v>744.2</v>
      </c>
      <c r="Y13">
        <v>500.89</v>
      </c>
      <c r="Z13">
        <f t="shared" si="1"/>
        <v>447.82599999999996</v>
      </c>
    </row>
    <row r="14" spans="1:36" x14ac:dyDescent="0.3">
      <c r="A14" s="2">
        <v>45070</v>
      </c>
      <c r="B14" s="264">
        <v>0.49369212962962966</v>
      </c>
      <c r="C14">
        <v>0</v>
      </c>
      <c r="D14" t="s">
        <v>51</v>
      </c>
      <c r="E14">
        <v>21.1</v>
      </c>
      <c r="F14">
        <v>62.741999999999997</v>
      </c>
      <c r="G14">
        <v>29.2</v>
      </c>
      <c r="H14">
        <v>106.7</v>
      </c>
      <c r="I14">
        <v>108.8</v>
      </c>
      <c r="J14">
        <v>11.76</v>
      </c>
      <c r="K14">
        <v>27.19</v>
      </c>
      <c r="L14">
        <v>0.01</v>
      </c>
      <c r="M14">
        <v>28.7</v>
      </c>
      <c r="N14">
        <v>19</v>
      </c>
      <c r="O14">
        <v>6.97</v>
      </c>
      <c r="P14">
        <v>-10.9</v>
      </c>
      <c r="Q14">
        <v>51.844999999999999</v>
      </c>
      <c r="R14">
        <v>62.668999999999997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744.2</v>
      </c>
      <c r="Y14">
        <v>500.89</v>
      </c>
      <c r="Z14">
        <f t="shared" si="1"/>
        <v>438.221</v>
      </c>
    </row>
    <row r="15" spans="1:36" x14ac:dyDescent="0.3">
      <c r="A15" s="2">
        <v>45070</v>
      </c>
      <c r="B15" s="264">
        <v>0.49408564814814815</v>
      </c>
      <c r="C15">
        <v>0</v>
      </c>
      <c r="D15" t="s">
        <v>51</v>
      </c>
      <c r="E15">
        <v>21.1</v>
      </c>
      <c r="F15">
        <v>72.495000000000005</v>
      </c>
      <c r="G15">
        <v>29.3</v>
      </c>
      <c r="H15">
        <v>106.7</v>
      </c>
      <c r="I15">
        <v>108.8</v>
      </c>
      <c r="J15">
        <v>11.78</v>
      </c>
      <c r="K15">
        <v>31.417000000000002</v>
      </c>
      <c r="L15">
        <v>0.01</v>
      </c>
      <c r="M15">
        <v>28.8</v>
      </c>
      <c r="N15">
        <v>19</v>
      </c>
      <c r="O15">
        <v>6.91</v>
      </c>
      <c r="P15">
        <v>-7.2</v>
      </c>
      <c r="Q15">
        <v>51.750999999999998</v>
      </c>
      <c r="R15">
        <v>73.358000000000004</v>
      </c>
      <c r="S15">
        <v>89.999989999999997</v>
      </c>
      <c r="T15">
        <v>180</v>
      </c>
      <c r="U15">
        <v>99.9</v>
      </c>
      <c r="V15">
        <v>2.2999999999999998</v>
      </c>
      <c r="W15">
        <v>0</v>
      </c>
      <c r="X15">
        <v>744.2</v>
      </c>
      <c r="Y15">
        <v>500.89</v>
      </c>
      <c r="Z15">
        <f t="shared" si="1"/>
        <v>427.53199999999998</v>
      </c>
    </row>
    <row r="16" spans="1:36" x14ac:dyDescent="0.3">
      <c r="A16" s="2">
        <v>45070</v>
      </c>
      <c r="B16" s="264">
        <v>0.4946875</v>
      </c>
      <c r="C16">
        <v>0</v>
      </c>
      <c r="D16" t="s">
        <v>51</v>
      </c>
      <c r="E16">
        <v>21.1</v>
      </c>
      <c r="F16">
        <v>82.76</v>
      </c>
      <c r="G16">
        <v>29.4</v>
      </c>
      <c r="H16">
        <v>106.1</v>
      </c>
      <c r="I16">
        <v>108.1</v>
      </c>
      <c r="J16">
        <v>11.7</v>
      </c>
      <c r="K16">
        <v>35.866</v>
      </c>
      <c r="L16">
        <v>0.01</v>
      </c>
      <c r="M16">
        <v>28.9</v>
      </c>
      <c r="N16">
        <v>19</v>
      </c>
      <c r="O16">
        <v>6.87</v>
      </c>
      <c r="P16">
        <v>-5.2</v>
      </c>
      <c r="Q16">
        <v>51.767000000000003</v>
      </c>
      <c r="R16">
        <v>82.25</v>
      </c>
      <c r="S16">
        <v>89.999989999999997</v>
      </c>
      <c r="T16">
        <v>180</v>
      </c>
      <c r="U16">
        <v>99.9</v>
      </c>
      <c r="V16">
        <v>2.2999999999999998</v>
      </c>
      <c r="W16">
        <v>0</v>
      </c>
      <c r="X16">
        <v>744.2</v>
      </c>
      <c r="Y16">
        <v>500.89</v>
      </c>
      <c r="Z16">
        <f t="shared" si="1"/>
        <v>418.64</v>
      </c>
    </row>
    <row r="17" spans="1:26" x14ac:dyDescent="0.3">
      <c r="A17" s="2">
        <v>45070</v>
      </c>
      <c r="B17" s="264">
        <v>0.4950694444444444</v>
      </c>
      <c r="C17">
        <v>0</v>
      </c>
      <c r="D17" t="s">
        <v>51</v>
      </c>
      <c r="E17">
        <v>21.1</v>
      </c>
      <c r="F17">
        <v>92.872</v>
      </c>
      <c r="G17">
        <v>29.3</v>
      </c>
      <c r="H17">
        <v>107.1</v>
      </c>
      <c r="I17">
        <v>109.1</v>
      </c>
      <c r="J17">
        <v>11.81</v>
      </c>
      <c r="K17">
        <v>40.249000000000002</v>
      </c>
      <c r="L17">
        <v>0.01</v>
      </c>
      <c r="M17">
        <v>28.8</v>
      </c>
      <c r="N17">
        <v>19</v>
      </c>
      <c r="O17">
        <v>6.79</v>
      </c>
      <c r="P17">
        <v>-0.8</v>
      </c>
      <c r="Q17">
        <v>51.777000000000001</v>
      </c>
      <c r="R17">
        <v>92.894000000000005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744.2</v>
      </c>
      <c r="Y17">
        <v>500.89</v>
      </c>
      <c r="Z17">
        <f t="shared" si="1"/>
        <v>407.99599999999998</v>
      </c>
    </row>
    <row r="18" spans="1:26" x14ac:dyDescent="0.3">
      <c r="A18" s="2">
        <v>45070</v>
      </c>
      <c r="B18" s="264">
        <v>0.49539351851851854</v>
      </c>
      <c r="C18">
        <v>0</v>
      </c>
      <c r="D18" t="s">
        <v>51</v>
      </c>
      <c r="E18">
        <v>21.3</v>
      </c>
      <c r="F18">
        <v>102.517</v>
      </c>
      <c r="G18">
        <v>29.6</v>
      </c>
      <c r="H18">
        <v>94.3</v>
      </c>
      <c r="I18">
        <v>96.1</v>
      </c>
      <c r="J18">
        <v>10.4</v>
      </c>
      <c r="K18">
        <v>44.429000000000002</v>
      </c>
      <c r="L18">
        <v>0.01</v>
      </c>
      <c r="M18">
        <v>29.1</v>
      </c>
      <c r="N18">
        <v>19</v>
      </c>
      <c r="O18">
        <v>6.58</v>
      </c>
      <c r="P18">
        <v>11</v>
      </c>
      <c r="Q18">
        <v>51.777000000000001</v>
      </c>
      <c r="R18">
        <v>102.68300000000001</v>
      </c>
      <c r="S18">
        <v>89.999989999999997</v>
      </c>
      <c r="T18">
        <v>180</v>
      </c>
      <c r="U18">
        <v>99.9</v>
      </c>
      <c r="V18">
        <v>2.25</v>
      </c>
      <c r="W18">
        <v>0</v>
      </c>
      <c r="X18">
        <v>744.2</v>
      </c>
      <c r="Y18">
        <v>500.89</v>
      </c>
      <c r="Z18">
        <f t="shared" si="1"/>
        <v>398.20699999999999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8493-5275-4F50-ADAE-59FD6005D8E4}">
  <dimension ref="A1:AA28"/>
  <sheetViews>
    <sheetView workbookViewId="0">
      <selection activeCell="Y2" sqref="Y2"/>
    </sheetView>
  </sheetViews>
  <sheetFormatPr defaultRowHeight="14.4" x14ac:dyDescent="0.3"/>
  <cols>
    <col min="1" max="1" width="14" customWidth="1"/>
    <col min="25" max="25" width="10.4414062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45246</v>
      </c>
      <c r="B2" s="3">
        <v>0.36814814814814811</v>
      </c>
      <c r="C2">
        <v>0</v>
      </c>
      <c r="D2" t="s">
        <v>20</v>
      </c>
      <c r="E2">
        <v>26.6</v>
      </c>
      <c r="F2">
        <v>8.6999999999999994E-2</v>
      </c>
      <c r="G2">
        <v>33</v>
      </c>
      <c r="H2">
        <v>99.1</v>
      </c>
      <c r="I2">
        <v>100.6</v>
      </c>
      <c r="J2">
        <v>9.91</v>
      </c>
      <c r="K2">
        <v>3.7999999999999999E-2</v>
      </c>
      <c r="L2">
        <v>0.01</v>
      </c>
      <c r="M2">
        <v>32.5</v>
      </c>
      <c r="N2">
        <v>21</v>
      </c>
      <c r="Q2">
        <v>59.743000000000002</v>
      </c>
      <c r="R2">
        <v>0.32400000000000001</v>
      </c>
      <c r="S2">
        <v>89.999989999999997</v>
      </c>
      <c r="T2">
        <v>180</v>
      </c>
      <c r="U2">
        <v>99.9</v>
      </c>
      <c r="V2">
        <v>2.95</v>
      </c>
      <c r="W2">
        <v>0</v>
      </c>
      <c r="X2">
        <v>747.7</v>
      </c>
      <c r="Y2">
        <v>475.01</v>
      </c>
      <c r="Z2">
        <f>Y2-R2</f>
        <v>474.68599999999998</v>
      </c>
      <c r="AA2">
        <v>149.80000000000001</v>
      </c>
    </row>
    <row r="3" spans="1:27" x14ac:dyDescent="0.3">
      <c r="A3" s="2">
        <v>45246</v>
      </c>
      <c r="B3" s="3">
        <v>0.36847222222222226</v>
      </c>
      <c r="C3">
        <v>0</v>
      </c>
      <c r="D3" t="s">
        <v>20</v>
      </c>
      <c r="E3">
        <v>28</v>
      </c>
      <c r="F3">
        <v>0.77600000000000002</v>
      </c>
      <c r="G3">
        <v>34.799999999999997</v>
      </c>
      <c r="H3">
        <v>98.5</v>
      </c>
      <c r="I3">
        <v>99.9</v>
      </c>
      <c r="J3">
        <v>9.85</v>
      </c>
      <c r="K3">
        <v>0.33600000000000002</v>
      </c>
      <c r="L3">
        <v>0.01</v>
      </c>
      <c r="M3">
        <v>34.299999999999997</v>
      </c>
      <c r="N3">
        <v>22</v>
      </c>
      <c r="Q3">
        <v>59.67</v>
      </c>
      <c r="R3">
        <v>0.90100000000000002</v>
      </c>
      <c r="S3">
        <v>89.999989999999997</v>
      </c>
      <c r="T3">
        <v>180</v>
      </c>
      <c r="U3">
        <v>99.9</v>
      </c>
      <c r="V3">
        <v>2.95</v>
      </c>
      <c r="W3">
        <v>0</v>
      </c>
      <c r="X3">
        <v>747.8</v>
      </c>
      <c r="Y3">
        <v>475.01</v>
      </c>
      <c r="Z3">
        <f t="shared" ref="Z3:Z28" si="0">Y3-R3</f>
        <v>474.10899999999998</v>
      </c>
    </row>
    <row r="4" spans="1:27" x14ac:dyDescent="0.3">
      <c r="A4" s="2">
        <v>45246</v>
      </c>
      <c r="B4" s="3">
        <v>0.36925925925925923</v>
      </c>
      <c r="C4">
        <v>0</v>
      </c>
      <c r="D4" t="s">
        <v>20</v>
      </c>
      <c r="E4">
        <v>27.9</v>
      </c>
      <c r="F4">
        <v>2.9649999999999999</v>
      </c>
      <c r="G4">
        <v>34.700000000000003</v>
      </c>
      <c r="H4">
        <v>98.3</v>
      </c>
      <c r="I4">
        <v>99.8</v>
      </c>
      <c r="J4">
        <v>9.85</v>
      </c>
      <c r="K4">
        <v>1.284</v>
      </c>
      <c r="L4">
        <v>0.01</v>
      </c>
      <c r="M4">
        <v>34.200000000000003</v>
      </c>
      <c r="N4">
        <v>22</v>
      </c>
      <c r="Q4">
        <v>59.591999999999999</v>
      </c>
      <c r="R4">
        <v>3.9969999999999999</v>
      </c>
      <c r="S4">
        <v>89.999989999999997</v>
      </c>
      <c r="T4">
        <v>180</v>
      </c>
      <c r="U4">
        <v>99.9</v>
      </c>
      <c r="V4">
        <v>2.94</v>
      </c>
      <c r="W4">
        <v>0</v>
      </c>
      <c r="X4">
        <v>747.7</v>
      </c>
      <c r="Y4">
        <v>475.01</v>
      </c>
      <c r="Z4">
        <f t="shared" si="0"/>
        <v>471.01299999999998</v>
      </c>
    </row>
    <row r="5" spans="1:27" x14ac:dyDescent="0.3">
      <c r="A5" s="2">
        <v>45246</v>
      </c>
      <c r="B5" s="3">
        <v>0.36949074074074079</v>
      </c>
      <c r="C5">
        <v>0</v>
      </c>
      <c r="D5" t="s">
        <v>20</v>
      </c>
      <c r="E5">
        <v>27.9</v>
      </c>
      <c r="F5">
        <v>7.0030000000000001</v>
      </c>
      <c r="G5">
        <v>34.700000000000003</v>
      </c>
      <c r="H5">
        <v>98.1</v>
      </c>
      <c r="I5">
        <v>99.5</v>
      </c>
      <c r="J5">
        <v>9.82</v>
      </c>
      <c r="K5">
        <v>3.0329999999999999</v>
      </c>
      <c r="L5">
        <v>0.01</v>
      </c>
      <c r="M5">
        <v>34.200000000000003</v>
      </c>
      <c r="N5">
        <v>22</v>
      </c>
      <c r="Q5">
        <v>59.582000000000001</v>
      </c>
      <c r="R5">
        <v>7.0140000000000002</v>
      </c>
      <c r="S5">
        <v>89.999989999999997</v>
      </c>
      <c r="T5">
        <v>180</v>
      </c>
      <c r="U5">
        <v>99.9</v>
      </c>
      <c r="V5">
        <v>2.95</v>
      </c>
      <c r="W5">
        <v>0</v>
      </c>
      <c r="X5">
        <v>747.8</v>
      </c>
      <c r="Y5">
        <v>475.01</v>
      </c>
      <c r="Z5">
        <f t="shared" si="0"/>
        <v>467.99599999999998</v>
      </c>
    </row>
    <row r="6" spans="1:27" x14ac:dyDescent="0.3">
      <c r="A6" s="2">
        <v>45246</v>
      </c>
      <c r="B6" s="3">
        <v>0.36983796296296295</v>
      </c>
      <c r="C6">
        <v>0</v>
      </c>
      <c r="D6" t="s">
        <v>20</v>
      </c>
      <c r="E6">
        <v>27.9</v>
      </c>
      <c r="F6">
        <v>10.031000000000001</v>
      </c>
      <c r="G6">
        <v>34.799999999999997</v>
      </c>
      <c r="H6">
        <v>97.9</v>
      </c>
      <c r="I6">
        <v>99.3</v>
      </c>
      <c r="J6">
        <v>9.8000000000000007</v>
      </c>
      <c r="K6">
        <v>4.3440000000000003</v>
      </c>
      <c r="L6">
        <v>0.01</v>
      </c>
      <c r="M6">
        <v>34.299999999999997</v>
      </c>
      <c r="N6">
        <v>22</v>
      </c>
      <c r="Q6">
        <v>59.573999999999998</v>
      </c>
      <c r="R6">
        <v>10.023</v>
      </c>
      <c r="S6">
        <v>89.999989999999997</v>
      </c>
      <c r="T6">
        <v>180</v>
      </c>
      <c r="U6">
        <v>99.9</v>
      </c>
      <c r="V6">
        <v>2.93</v>
      </c>
      <c r="W6">
        <v>0</v>
      </c>
      <c r="X6">
        <v>747.7</v>
      </c>
      <c r="Y6">
        <v>475.01</v>
      </c>
      <c r="Z6">
        <f t="shared" si="0"/>
        <v>464.98699999999997</v>
      </c>
    </row>
    <row r="7" spans="1:27" x14ac:dyDescent="0.3">
      <c r="A7" s="2">
        <v>45246</v>
      </c>
      <c r="B7" s="3">
        <v>0.37003472222222222</v>
      </c>
      <c r="C7">
        <v>0</v>
      </c>
      <c r="D7" t="s">
        <v>20</v>
      </c>
      <c r="E7">
        <v>28</v>
      </c>
      <c r="F7">
        <v>11.499000000000001</v>
      </c>
      <c r="G7">
        <v>34.9</v>
      </c>
      <c r="H7">
        <v>97.7</v>
      </c>
      <c r="I7">
        <v>99.1</v>
      </c>
      <c r="J7">
        <v>9.7799999999999994</v>
      </c>
      <c r="K7">
        <v>4.9800000000000004</v>
      </c>
      <c r="L7">
        <v>0.01</v>
      </c>
      <c r="M7">
        <v>34.4</v>
      </c>
      <c r="N7">
        <v>22</v>
      </c>
      <c r="Q7">
        <v>59.569000000000003</v>
      </c>
      <c r="R7">
        <v>13.002000000000001</v>
      </c>
      <c r="S7">
        <v>89.999989999999997</v>
      </c>
      <c r="T7">
        <v>180</v>
      </c>
      <c r="U7">
        <v>99.9</v>
      </c>
      <c r="V7">
        <v>2.93</v>
      </c>
      <c r="W7">
        <v>0</v>
      </c>
      <c r="X7">
        <v>747.8</v>
      </c>
      <c r="Y7">
        <v>475.01</v>
      </c>
      <c r="Z7">
        <f t="shared" si="0"/>
        <v>462.00799999999998</v>
      </c>
    </row>
    <row r="8" spans="1:27" x14ac:dyDescent="0.3">
      <c r="A8" s="2">
        <v>45246</v>
      </c>
      <c r="B8" s="3">
        <v>0.37025462962962963</v>
      </c>
      <c r="C8">
        <v>0</v>
      </c>
      <c r="D8" t="s">
        <v>20</v>
      </c>
      <c r="E8">
        <v>27.9</v>
      </c>
      <c r="F8">
        <v>15.792</v>
      </c>
      <c r="G8">
        <v>34.700000000000003</v>
      </c>
      <c r="H8">
        <v>97.4</v>
      </c>
      <c r="I8">
        <v>98.8</v>
      </c>
      <c r="J8">
        <v>9.75</v>
      </c>
      <c r="K8">
        <v>6.84</v>
      </c>
      <c r="L8">
        <v>0.01</v>
      </c>
      <c r="M8">
        <v>34.200000000000003</v>
      </c>
      <c r="N8">
        <v>22</v>
      </c>
      <c r="Q8">
        <v>59.564999999999998</v>
      </c>
      <c r="R8">
        <v>16.032</v>
      </c>
      <c r="S8">
        <v>89.999989999999997</v>
      </c>
      <c r="T8">
        <v>180</v>
      </c>
      <c r="U8">
        <v>99.9</v>
      </c>
      <c r="V8">
        <v>2.94</v>
      </c>
      <c r="W8">
        <v>0</v>
      </c>
      <c r="X8">
        <v>747.8</v>
      </c>
      <c r="Y8">
        <v>475.01</v>
      </c>
      <c r="Z8">
        <f t="shared" si="0"/>
        <v>458.97800000000001</v>
      </c>
    </row>
    <row r="9" spans="1:27" x14ac:dyDescent="0.3">
      <c r="A9" s="2">
        <v>45246</v>
      </c>
      <c r="B9" s="3">
        <v>0.37065972222222227</v>
      </c>
      <c r="C9">
        <v>0</v>
      </c>
      <c r="D9" t="s">
        <v>20</v>
      </c>
      <c r="E9">
        <v>27.9</v>
      </c>
      <c r="F9">
        <v>18.077000000000002</v>
      </c>
      <c r="G9">
        <v>34.799999999999997</v>
      </c>
      <c r="H9">
        <v>97.2</v>
      </c>
      <c r="I9">
        <v>98.6</v>
      </c>
      <c r="J9">
        <v>9.73</v>
      </c>
      <c r="K9">
        <v>7.83</v>
      </c>
      <c r="L9">
        <v>0.01</v>
      </c>
      <c r="M9">
        <v>34.200000000000003</v>
      </c>
      <c r="N9">
        <v>22</v>
      </c>
      <c r="Q9">
        <v>59.56</v>
      </c>
      <c r="R9">
        <v>18.989000000000001</v>
      </c>
      <c r="S9">
        <v>89.999989999999997</v>
      </c>
      <c r="T9">
        <v>180</v>
      </c>
      <c r="U9">
        <v>99.9</v>
      </c>
      <c r="V9">
        <v>2.94</v>
      </c>
      <c r="W9">
        <v>0</v>
      </c>
      <c r="X9">
        <v>747.7</v>
      </c>
      <c r="Y9">
        <v>475.01</v>
      </c>
      <c r="Z9">
        <f t="shared" si="0"/>
        <v>456.02100000000002</v>
      </c>
    </row>
    <row r="10" spans="1:27" x14ac:dyDescent="0.3">
      <c r="A10" s="2">
        <v>45246</v>
      </c>
      <c r="B10" s="3">
        <v>0.37092592592592594</v>
      </c>
      <c r="C10">
        <v>0</v>
      </c>
      <c r="D10" t="s">
        <v>20</v>
      </c>
      <c r="E10">
        <v>28</v>
      </c>
      <c r="F10">
        <v>21.907</v>
      </c>
      <c r="G10">
        <v>34.9</v>
      </c>
      <c r="H10">
        <v>97</v>
      </c>
      <c r="I10">
        <v>98.5</v>
      </c>
      <c r="J10">
        <v>9.7200000000000006</v>
      </c>
      <c r="K10">
        <v>9.4879999999999995</v>
      </c>
      <c r="L10">
        <v>0.01</v>
      </c>
      <c r="M10">
        <v>34.4</v>
      </c>
      <c r="N10">
        <v>22</v>
      </c>
      <c r="Q10">
        <v>59.557000000000002</v>
      </c>
      <c r="R10">
        <v>21.998000000000001</v>
      </c>
      <c r="S10">
        <v>89.999989999999997</v>
      </c>
      <c r="T10">
        <v>180</v>
      </c>
      <c r="U10">
        <v>99.9</v>
      </c>
      <c r="V10">
        <v>2.94</v>
      </c>
      <c r="W10">
        <v>0</v>
      </c>
      <c r="X10">
        <v>747.7</v>
      </c>
      <c r="Y10">
        <v>475.01</v>
      </c>
      <c r="Z10">
        <f t="shared" si="0"/>
        <v>453.012</v>
      </c>
    </row>
    <row r="11" spans="1:27" x14ac:dyDescent="0.3">
      <c r="A11" s="2">
        <v>45246</v>
      </c>
      <c r="B11" s="3">
        <v>0.37116898148148153</v>
      </c>
      <c r="C11">
        <v>0</v>
      </c>
      <c r="D11" t="s">
        <v>20</v>
      </c>
      <c r="E11">
        <v>27.9</v>
      </c>
      <c r="F11">
        <v>23.123000000000001</v>
      </c>
      <c r="G11">
        <v>34.799999999999997</v>
      </c>
      <c r="H11">
        <v>96.9</v>
      </c>
      <c r="I11">
        <v>98.3</v>
      </c>
      <c r="J11">
        <v>9.6999999999999993</v>
      </c>
      <c r="K11">
        <v>10.015000000000001</v>
      </c>
      <c r="L11">
        <v>0.01</v>
      </c>
      <c r="M11">
        <v>34.299999999999997</v>
      </c>
      <c r="N11">
        <v>22</v>
      </c>
      <c r="Q11">
        <v>59.554000000000002</v>
      </c>
      <c r="R11">
        <v>25.004000000000001</v>
      </c>
      <c r="S11">
        <v>89.999989999999997</v>
      </c>
      <c r="T11">
        <v>180</v>
      </c>
      <c r="U11">
        <v>99.9</v>
      </c>
      <c r="V11">
        <v>2.94</v>
      </c>
      <c r="W11">
        <v>0</v>
      </c>
      <c r="X11">
        <v>747.7</v>
      </c>
      <c r="Y11">
        <v>475.01</v>
      </c>
      <c r="Z11">
        <f t="shared" si="0"/>
        <v>450.00599999999997</v>
      </c>
    </row>
    <row r="12" spans="1:27" x14ac:dyDescent="0.3">
      <c r="A12" s="2">
        <v>45246</v>
      </c>
      <c r="B12" s="3">
        <v>0.3715046296296296</v>
      </c>
      <c r="C12">
        <v>0</v>
      </c>
      <c r="D12" t="s">
        <v>20</v>
      </c>
      <c r="E12">
        <v>28</v>
      </c>
      <c r="F12">
        <v>27.617999999999999</v>
      </c>
      <c r="G12">
        <v>34.799999999999997</v>
      </c>
      <c r="H12">
        <v>96.8</v>
      </c>
      <c r="I12">
        <v>98.2</v>
      </c>
      <c r="J12">
        <v>9.69</v>
      </c>
      <c r="K12">
        <v>11.962</v>
      </c>
      <c r="L12">
        <v>0.01</v>
      </c>
      <c r="M12">
        <v>34.299999999999997</v>
      </c>
      <c r="N12">
        <v>22</v>
      </c>
      <c r="Q12">
        <v>59.554000000000002</v>
      </c>
      <c r="R12">
        <v>28.027999999999999</v>
      </c>
      <c r="S12">
        <v>89.999989999999997</v>
      </c>
      <c r="T12">
        <v>180</v>
      </c>
      <c r="U12">
        <v>99.9</v>
      </c>
      <c r="V12">
        <v>2.94</v>
      </c>
      <c r="W12">
        <v>0</v>
      </c>
      <c r="X12">
        <v>747.8</v>
      </c>
      <c r="Y12">
        <v>475.01</v>
      </c>
      <c r="Z12">
        <f t="shared" si="0"/>
        <v>446.98199999999997</v>
      </c>
    </row>
    <row r="13" spans="1:27" x14ac:dyDescent="0.3">
      <c r="A13" s="2">
        <v>45246</v>
      </c>
      <c r="B13" s="3">
        <v>0.37187500000000001</v>
      </c>
      <c r="C13">
        <v>0</v>
      </c>
      <c r="D13" t="s">
        <v>20</v>
      </c>
      <c r="E13">
        <v>27.9</v>
      </c>
      <c r="F13">
        <v>31.001000000000001</v>
      </c>
      <c r="G13">
        <v>34.799999999999997</v>
      </c>
      <c r="H13">
        <v>96.7</v>
      </c>
      <c r="I13">
        <v>98.1</v>
      </c>
      <c r="J13">
        <v>9.68</v>
      </c>
      <c r="K13">
        <v>13.427</v>
      </c>
      <c r="L13">
        <v>0.01</v>
      </c>
      <c r="M13">
        <v>34.299999999999997</v>
      </c>
      <c r="N13">
        <v>22</v>
      </c>
      <c r="Q13">
        <v>59.555</v>
      </c>
      <c r="R13">
        <v>30.983000000000001</v>
      </c>
      <c r="S13">
        <v>89.999989999999997</v>
      </c>
      <c r="T13">
        <v>180</v>
      </c>
      <c r="U13">
        <v>99.9</v>
      </c>
      <c r="V13">
        <v>2.94</v>
      </c>
      <c r="W13">
        <v>0</v>
      </c>
      <c r="X13">
        <v>747.8</v>
      </c>
      <c r="Y13">
        <v>475.01</v>
      </c>
      <c r="Z13">
        <f t="shared" si="0"/>
        <v>444.02699999999999</v>
      </c>
    </row>
    <row r="14" spans="1:27" x14ac:dyDescent="0.3">
      <c r="A14" s="2">
        <v>45246</v>
      </c>
      <c r="B14" s="3">
        <v>0.37210648148148145</v>
      </c>
      <c r="C14">
        <v>0</v>
      </c>
      <c r="D14" t="s">
        <v>20</v>
      </c>
      <c r="E14">
        <v>27.9</v>
      </c>
      <c r="F14">
        <v>32.789000000000001</v>
      </c>
      <c r="G14">
        <v>34.700000000000003</v>
      </c>
      <c r="H14">
        <v>96.5</v>
      </c>
      <c r="I14">
        <v>97.9</v>
      </c>
      <c r="J14">
        <v>9.67</v>
      </c>
      <c r="K14">
        <v>14.201000000000001</v>
      </c>
      <c r="L14">
        <v>0.01</v>
      </c>
      <c r="M14">
        <v>34.200000000000003</v>
      </c>
      <c r="N14">
        <v>22</v>
      </c>
      <c r="Q14">
        <v>59.542000000000002</v>
      </c>
      <c r="R14">
        <v>34.095999999999997</v>
      </c>
      <c r="S14">
        <v>89.999989999999997</v>
      </c>
      <c r="T14">
        <v>180</v>
      </c>
      <c r="U14">
        <v>99.9</v>
      </c>
      <c r="V14">
        <v>2.94</v>
      </c>
      <c r="W14">
        <v>0</v>
      </c>
      <c r="X14">
        <v>747.8</v>
      </c>
      <c r="Y14">
        <v>475.01</v>
      </c>
      <c r="Z14">
        <f t="shared" si="0"/>
        <v>440.91399999999999</v>
      </c>
    </row>
    <row r="15" spans="1:27" x14ac:dyDescent="0.3">
      <c r="A15" s="2">
        <v>45246</v>
      </c>
      <c r="B15" s="3">
        <v>0.37245370370370368</v>
      </c>
      <c r="C15">
        <v>0</v>
      </c>
      <c r="D15" t="s">
        <v>20</v>
      </c>
      <c r="E15">
        <v>28</v>
      </c>
      <c r="F15">
        <v>36.930999999999997</v>
      </c>
      <c r="G15">
        <v>34.9</v>
      </c>
      <c r="H15">
        <v>95.7</v>
      </c>
      <c r="I15">
        <v>97.1</v>
      </c>
      <c r="J15">
        <v>9.59</v>
      </c>
      <c r="K15">
        <v>15.996</v>
      </c>
      <c r="L15">
        <v>0.01</v>
      </c>
      <c r="M15">
        <v>34.4</v>
      </c>
      <c r="N15">
        <v>22</v>
      </c>
      <c r="Q15">
        <v>59.527000000000001</v>
      </c>
      <c r="R15">
        <v>37.008000000000003</v>
      </c>
      <c r="S15">
        <v>89.999989999999997</v>
      </c>
      <c r="T15">
        <v>180</v>
      </c>
      <c r="U15">
        <v>99.9</v>
      </c>
      <c r="V15">
        <v>2.94</v>
      </c>
      <c r="W15">
        <v>0</v>
      </c>
      <c r="X15">
        <v>747.8</v>
      </c>
      <c r="Y15">
        <v>475.01</v>
      </c>
      <c r="Z15">
        <f t="shared" si="0"/>
        <v>438.00200000000001</v>
      </c>
    </row>
    <row r="16" spans="1:27" x14ac:dyDescent="0.3">
      <c r="A16" s="2">
        <v>45246</v>
      </c>
      <c r="B16" s="3">
        <v>0.37269675925925921</v>
      </c>
      <c r="C16">
        <v>0</v>
      </c>
      <c r="D16" t="s">
        <v>20</v>
      </c>
      <c r="E16">
        <v>27.9</v>
      </c>
      <c r="F16">
        <v>40.084000000000003</v>
      </c>
      <c r="G16">
        <v>34.799999999999997</v>
      </c>
      <c r="H16">
        <v>95.1</v>
      </c>
      <c r="I16">
        <v>96.5</v>
      </c>
      <c r="J16">
        <v>9.5299999999999994</v>
      </c>
      <c r="K16">
        <v>17.361000000000001</v>
      </c>
      <c r="L16">
        <v>0.01</v>
      </c>
      <c r="M16">
        <v>34.299999999999997</v>
      </c>
      <c r="N16">
        <v>22</v>
      </c>
      <c r="Q16">
        <v>59.509</v>
      </c>
      <c r="R16">
        <v>40.027999999999999</v>
      </c>
      <c r="S16">
        <v>89.999989999999997</v>
      </c>
      <c r="T16">
        <v>180</v>
      </c>
      <c r="U16">
        <v>99.9</v>
      </c>
      <c r="V16">
        <v>2.93</v>
      </c>
      <c r="W16">
        <v>0</v>
      </c>
      <c r="X16">
        <v>747.8</v>
      </c>
      <c r="Y16">
        <v>475.01</v>
      </c>
      <c r="Z16">
        <f t="shared" si="0"/>
        <v>434.98199999999997</v>
      </c>
    </row>
    <row r="17" spans="1:26" x14ac:dyDescent="0.3">
      <c r="A17" s="2">
        <v>45246</v>
      </c>
      <c r="B17" s="3">
        <v>0.37292824074074077</v>
      </c>
      <c r="C17">
        <v>0</v>
      </c>
      <c r="D17" t="s">
        <v>20</v>
      </c>
      <c r="E17">
        <v>27.7</v>
      </c>
      <c r="F17">
        <v>50.042000000000002</v>
      </c>
      <c r="G17">
        <v>34.6</v>
      </c>
      <c r="H17">
        <v>91.5</v>
      </c>
      <c r="I17">
        <v>92.8</v>
      </c>
      <c r="J17">
        <v>9.1999999999999993</v>
      </c>
      <c r="K17">
        <v>21.675000000000001</v>
      </c>
      <c r="L17">
        <v>0.01</v>
      </c>
      <c r="M17">
        <v>34.1</v>
      </c>
      <c r="N17">
        <v>22</v>
      </c>
      <c r="Q17">
        <v>59.253</v>
      </c>
      <c r="R17">
        <v>50.015999999999998</v>
      </c>
      <c r="S17">
        <v>89.999989999999997</v>
      </c>
      <c r="T17">
        <v>180</v>
      </c>
      <c r="U17">
        <v>99.9</v>
      </c>
      <c r="V17">
        <v>2.93</v>
      </c>
      <c r="W17">
        <v>0</v>
      </c>
      <c r="X17">
        <v>747.7</v>
      </c>
      <c r="Y17">
        <v>475.01</v>
      </c>
      <c r="Z17">
        <f t="shared" si="0"/>
        <v>424.99399999999997</v>
      </c>
    </row>
    <row r="18" spans="1:26" x14ac:dyDescent="0.3">
      <c r="A18" s="2">
        <v>45246</v>
      </c>
      <c r="B18" s="3">
        <v>0.37334490740740739</v>
      </c>
      <c r="C18">
        <v>0</v>
      </c>
      <c r="D18" t="s">
        <v>20</v>
      </c>
      <c r="E18">
        <v>27.5</v>
      </c>
      <c r="F18">
        <v>59.951999999999998</v>
      </c>
      <c r="G18">
        <v>34.5</v>
      </c>
      <c r="H18">
        <v>86.4</v>
      </c>
      <c r="I18">
        <v>87.7</v>
      </c>
      <c r="J18">
        <v>8.7200000000000006</v>
      </c>
      <c r="K18">
        <v>25.968</v>
      </c>
      <c r="L18">
        <v>0.01</v>
      </c>
      <c r="M18">
        <v>34</v>
      </c>
      <c r="N18">
        <v>22</v>
      </c>
      <c r="Q18">
        <v>58.968000000000004</v>
      </c>
      <c r="R18">
        <v>59.942999999999998</v>
      </c>
      <c r="S18">
        <v>89.999989999999997</v>
      </c>
      <c r="T18">
        <v>180</v>
      </c>
      <c r="U18">
        <v>99.9</v>
      </c>
      <c r="V18">
        <v>2.94</v>
      </c>
      <c r="W18">
        <v>0</v>
      </c>
      <c r="X18">
        <v>747.8</v>
      </c>
      <c r="Y18">
        <v>475.01</v>
      </c>
      <c r="Z18">
        <f t="shared" si="0"/>
        <v>415.06700000000001</v>
      </c>
    </row>
    <row r="19" spans="1:26" x14ac:dyDescent="0.3">
      <c r="A19" s="2">
        <v>45246</v>
      </c>
      <c r="B19" s="3">
        <v>0.3752314814814815</v>
      </c>
      <c r="C19">
        <v>0</v>
      </c>
      <c r="D19" t="s">
        <v>20</v>
      </c>
      <c r="E19">
        <v>25.9</v>
      </c>
      <c r="F19">
        <v>69.043999999999997</v>
      </c>
      <c r="G19">
        <v>32.9</v>
      </c>
      <c r="H19">
        <v>62.8</v>
      </c>
      <c r="I19">
        <v>63.8</v>
      </c>
      <c r="J19">
        <v>6.4</v>
      </c>
      <c r="K19">
        <v>29.908999999999999</v>
      </c>
      <c r="L19">
        <v>0.01</v>
      </c>
      <c r="M19">
        <v>32.4</v>
      </c>
      <c r="N19">
        <v>21</v>
      </c>
      <c r="Q19">
        <v>58.158999999999999</v>
      </c>
      <c r="R19">
        <v>70.010000000000005</v>
      </c>
      <c r="S19">
        <v>89.999989999999997</v>
      </c>
      <c r="T19">
        <v>180</v>
      </c>
      <c r="U19">
        <v>99.9</v>
      </c>
      <c r="V19">
        <v>2.93</v>
      </c>
      <c r="W19">
        <v>0</v>
      </c>
      <c r="X19">
        <v>747.8</v>
      </c>
      <c r="Y19">
        <v>475.01</v>
      </c>
      <c r="Z19">
        <f t="shared" si="0"/>
        <v>405</v>
      </c>
    </row>
    <row r="20" spans="1:26" x14ac:dyDescent="0.3">
      <c r="A20" s="2">
        <v>45246</v>
      </c>
      <c r="B20" s="3">
        <v>0.37623842592592593</v>
      </c>
      <c r="C20">
        <v>0</v>
      </c>
      <c r="D20" t="s">
        <v>20</v>
      </c>
      <c r="E20">
        <v>23</v>
      </c>
      <c r="F20">
        <v>79.36</v>
      </c>
      <c r="G20">
        <v>29.5</v>
      </c>
      <c r="H20">
        <v>49.7</v>
      </c>
      <c r="I20">
        <v>50.4</v>
      </c>
      <c r="J20">
        <v>5.09</v>
      </c>
      <c r="K20">
        <v>34.378999999999998</v>
      </c>
      <c r="L20">
        <v>0.01</v>
      </c>
      <c r="M20">
        <v>29</v>
      </c>
      <c r="N20">
        <v>19</v>
      </c>
      <c r="Q20">
        <v>57.606000000000002</v>
      </c>
      <c r="R20">
        <v>79.905000000000001</v>
      </c>
      <c r="S20">
        <v>89.999989999999997</v>
      </c>
      <c r="T20">
        <v>180</v>
      </c>
      <c r="U20">
        <v>99.9</v>
      </c>
      <c r="V20">
        <v>2.92</v>
      </c>
      <c r="W20">
        <v>0</v>
      </c>
      <c r="X20">
        <v>747.8</v>
      </c>
      <c r="Y20">
        <v>475.01</v>
      </c>
      <c r="Z20">
        <f t="shared" si="0"/>
        <v>395.10500000000002</v>
      </c>
    </row>
    <row r="21" spans="1:26" x14ac:dyDescent="0.3">
      <c r="A21" s="2">
        <v>45246</v>
      </c>
      <c r="B21" s="3">
        <v>0.37648148148148147</v>
      </c>
      <c r="C21">
        <v>0</v>
      </c>
      <c r="D21" t="s">
        <v>20</v>
      </c>
      <c r="E21">
        <v>25.1</v>
      </c>
      <c r="F21">
        <v>89.915999999999997</v>
      </c>
      <c r="G21">
        <v>32.200000000000003</v>
      </c>
      <c r="H21">
        <v>44.1</v>
      </c>
      <c r="I21">
        <v>44.7</v>
      </c>
      <c r="J21">
        <v>4.54</v>
      </c>
      <c r="K21">
        <v>38.953000000000003</v>
      </c>
      <c r="L21">
        <v>0.01</v>
      </c>
      <c r="M21">
        <v>31.7</v>
      </c>
      <c r="N21">
        <v>21</v>
      </c>
      <c r="Q21">
        <v>57.325000000000003</v>
      </c>
      <c r="R21">
        <v>89.956000000000003</v>
      </c>
      <c r="S21">
        <v>89.999989999999997</v>
      </c>
      <c r="T21">
        <v>180</v>
      </c>
      <c r="U21">
        <v>99.9</v>
      </c>
      <c r="V21">
        <v>2.92</v>
      </c>
      <c r="W21">
        <v>0</v>
      </c>
      <c r="X21">
        <v>747.8</v>
      </c>
      <c r="Y21">
        <v>475.01</v>
      </c>
      <c r="Z21">
        <f t="shared" si="0"/>
        <v>385.05399999999997</v>
      </c>
    </row>
    <row r="22" spans="1:26" x14ac:dyDescent="0.3">
      <c r="A22" s="2">
        <v>45246</v>
      </c>
      <c r="B22" s="3">
        <v>0.37695601851851851</v>
      </c>
      <c r="C22">
        <v>0</v>
      </c>
      <c r="D22" t="s">
        <v>20</v>
      </c>
      <c r="E22">
        <v>23.4</v>
      </c>
      <c r="F22">
        <v>99.792000000000002</v>
      </c>
      <c r="G22">
        <v>30.2</v>
      </c>
      <c r="H22">
        <v>30</v>
      </c>
      <c r="I22">
        <v>30.5</v>
      </c>
      <c r="J22">
        <v>3.1</v>
      </c>
      <c r="K22">
        <v>43.232999999999997</v>
      </c>
      <c r="L22">
        <v>0.01</v>
      </c>
      <c r="M22">
        <v>29.7</v>
      </c>
      <c r="N22">
        <v>19</v>
      </c>
      <c r="Q22">
        <v>56.969000000000001</v>
      </c>
      <c r="R22">
        <v>99.921999999999997</v>
      </c>
      <c r="S22">
        <v>89.999989999999997</v>
      </c>
      <c r="T22">
        <v>180</v>
      </c>
      <c r="U22">
        <v>99.9</v>
      </c>
      <c r="V22">
        <v>2.92</v>
      </c>
      <c r="W22">
        <v>0</v>
      </c>
      <c r="X22">
        <v>747.8</v>
      </c>
      <c r="Y22">
        <v>475.01</v>
      </c>
      <c r="Z22">
        <f t="shared" si="0"/>
        <v>375.08799999999997</v>
      </c>
    </row>
    <row r="23" spans="1:26" x14ac:dyDescent="0.3">
      <c r="A23" s="2">
        <v>45246</v>
      </c>
      <c r="B23" s="3">
        <v>0.37769675925925927</v>
      </c>
      <c r="C23">
        <v>0</v>
      </c>
      <c r="D23" t="s">
        <v>20</v>
      </c>
      <c r="E23">
        <v>23.3</v>
      </c>
      <c r="F23">
        <v>109.974</v>
      </c>
      <c r="G23">
        <v>30.2</v>
      </c>
      <c r="H23">
        <v>18.5</v>
      </c>
      <c r="I23">
        <v>18.8</v>
      </c>
      <c r="J23">
        <v>1.92</v>
      </c>
      <c r="K23">
        <v>47.646000000000001</v>
      </c>
      <c r="L23">
        <v>0.01</v>
      </c>
      <c r="M23">
        <v>29.8</v>
      </c>
      <c r="N23">
        <v>19</v>
      </c>
      <c r="Q23">
        <v>56.54</v>
      </c>
      <c r="R23">
        <v>109.946</v>
      </c>
      <c r="S23">
        <v>89.999989999999997</v>
      </c>
      <c r="T23">
        <v>180</v>
      </c>
      <c r="U23">
        <v>99.9</v>
      </c>
      <c r="V23">
        <v>2.92</v>
      </c>
      <c r="W23">
        <v>0</v>
      </c>
      <c r="X23">
        <v>747.8</v>
      </c>
      <c r="Y23">
        <v>475.01</v>
      </c>
      <c r="Z23">
        <f t="shared" si="0"/>
        <v>365.06399999999996</v>
      </c>
    </row>
    <row r="24" spans="1:26" x14ac:dyDescent="0.3">
      <c r="A24" s="2">
        <v>45246</v>
      </c>
      <c r="B24" s="3">
        <v>0.37827546296296299</v>
      </c>
      <c r="C24">
        <v>0</v>
      </c>
      <c r="D24" t="s">
        <v>20</v>
      </c>
      <c r="E24">
        <v>22.8</v>
      </c>
      <c r="F24">
        <v>119.971</v>
      </c>
      <c r="G24">
        <v>29.7</v>
      </c>
      <c r="H24">
        <v>16.100000000000001</v>
      </c>
      <c r="I24">
        <v>16.3</v>
      </c>
      <c r="J24">
        <v>1.68</v>
      </c>
      <c r="K24">
        <v>51.978999999999999</v>
      </c>
      <c r="L24">
        <v>0.01</v>
      </c>
      <c r="M24">
        <v>29.2</v>
      </c>
      <c r="N24">
        <v>19</v>
      </c>
      <c r="Q24">
        <v>56.12</v>
      </c>
      <c r="R24">
        <v>119.96599999999999</v>
      </c>
      <c r="S24">
        <v>89.999989999999997</v>
      </c>
      <c r="T24">
        <v>180</v>
      </c>
      <c r="U24">
        <v>99.9</v>
      </c>
      <c r="V24">
        <v>2.92</v>
      </c>
      <c r="W24">
        <v>0</v>
      </c>
      <c r="X24">
        <v>747.8</v>
      </c>
      <c r="Y24">
        <v>475.01</v>
      </c>
      <c r="Z24">
        <f t="shared" si="0"/>
        <v>355.04399999999998</v>
      </c>
    </row>
    <row r="25" spans="1:26" x14ac:dyDescent="0.3">
      <c r="A25" s="2">
        <v>45246</v>
      </c>
      <c r="B25" s="3">
        <v>0.37863425925925925</v>
      </c>
      <c r="C25">
        <v>0</v>
      </c>
      <c r="D25" t="s">
        <v>20</v>
      </c>
      <c r="E25">
        <v>24.5</v>
      </c>
      <c r="F25">
        <v>129.99199999999999</v>
      </c>
      <c r="G25">
        <v>32.4</v>
      </c>
      <c r="H25">
        <v>7.3</v>
      </c>
      <c r="I25">
        <v>7.4</v>
      </c>
      <c r="J25">
        <v>0.77</v>
      </c>
      <c r="K25">
        <v>56.323999999999998</v>
      </c>
      <c r="L25">
        <v>0.01</v>
      </c>
      <c r="M25">
        <v>31.8</v>
      </c>
      <c r="N25">
        <v>21</v>
      </c>
      <c r="Q25">
        <v>55.374000000000002</v>
      </c>
      <c r="R25">
        <v>129.94999999999999</v>
      </c>
      <c r="S25">
        <v>89.999989999999997</v>
      </c>
      <c r="T25">
        <v>180</v>
      </c>
      <c r="U25">
        <v>99.9</v>
      </c>
      <c r="V25">
        <v>2.9</v>
      </c>
      <c r="W25">
        <v>0</v>
      </c>
      <c r="X25">
        <v>747.8</v>
      </c>
      <c r="Y25">
        <v>475.01</v>
      </c>
      <c r="Z25">
        <f t="shared" si="0"/>
        <v>345.06</v>
      </c>
    </row>
    <row r="26" spans="1:26" x14ac:dyDescent="0.3">
      <c r="A26" s="2">
        <v>45246</v>
      </c>
      <c r="B26" s="3">
        <v>0.37928240740740743</v>
      </c>
      <c r="C26">
        <v>0</v>
      </c>
      <c r="D26" t="s">
        <v>20</v>
      </c>
      <c r="E26">
        <v>25.9</v>
      </c>
      <c r="F26">
        <v>139.922</v>
      </c>
      <c r="G26">
        <v>34.4</v>
      </c>
      <c r="H26">
        <v>3.1</v>
      </c>
      <c r="I26">
        <v>3.2</v>
      </c>
      <c r="J26">
        <v>0.33</v>
      </c>
      <c r="K26">
        <v>60.628999999999998</v>
      </c>
      <c r="L26">
        <v>0.01</v>
      </c>
      <c r="M26">
        <v>33.799999999999997</v>
      </c>
      <c r="N26">
        <v>22</v>
      </c>
      <c r="Q26">
        <v>54.904000000000003</v>
      </c>
      <c r="R26">
        <v>139.97300000000001</v>
      </c>
      <c r="S26">
        <v>89.999989999999997</v>
      </c>
      <c r="T26">
        <v>180</v>
      </c>
      <c r="U26">
        <v>99.9</v>
      </c>
      <c r="V26">
        <v>2.92</v>
      </c>
      <c r="W26">
        <v>0</v>
      </c>
      <c r="X26">
        <v>747.9</v>
      </c>
      <c r="Y26">
        <v>475.01</v>
      </c>
      <c r="Z26">
        <f t="shared" si="0"/>
        <v>335.03699999999998</v>
      </c>
    </row>
    <row r="27" spans="1:26" x14ac:dyDescent="0.3">
      <c r="A27" s="2">
        <v>45246</v>
      </c>
      <c r="B27" s="3">
        <v>0.37987268518518519</v>
      </c>
      <c r="C27">
        <v>0</v>
      </c>
      <c r="D27" t="s">
        <v>20</v>
      </c>
      <c r="E27">
        <v>28.1</v>
      </c>
      <c r="F27">
        <v>149.31800000000001</v>
      </c>
      <c r="G27">
        <v>37.4</v>
      </c>
      <c r="H27">
        <v>2.2999999999999998</v>
      </c>
      <c r="I27">
        <v>2.2999999999999998</v>
      </c>
      <c r="J27">
        <v>0.24</v>
      </c>
      <c r="K27">
        <v>64.701999999999998</v>
      </c>
      <c r="L27">
        <v>0.02</v>
      </c>
      <c r="M27">
        <v>36.799999999999997</v>
      </c>
      <c r="N27">
        <v>24</v>
      </c>
      <c r="Q27">
        <v>54.593000000000004</v>
      </c>
      <c r="R27">
        <v>149.995</v>
      </c>
      <c r="S27">
        <v>89.999989999999997</v>
      </c>
      <c r="T27">
        <v>180</v>
      </c>
      <c r="U27">
        <v>99.9</v>
      </c>
      <c r="V27">
        <v>2.92</v>
      </c>
      <c r="W27">
        <v>0</v>
      </c>
      <c r="X27">
        <v>747.8</v>
      </c>
      <c r="Y27">
        <v>475.01</v>
      </c>
      <c r="Z27">
        <f t="shared" si="0"/>
        <v>325.01499999999999</v>
      </c>
    </row>
    <row r="28" spans="1:26" x14ac:dyDescent="0.3">
      <c r="A28" s="2">
        <v>45246</v>
      </c>
      <c r="B28" s="3">
        <v>0.38143518518518515</v>
      </c>
      <c r="C28">
        <v>0</v>
      </c>
      <c r="D28" t="s">
        <v>20</v>
      </c>
      <c r="E28">
        <v>29</v>
      </c>
      <c r="F28">
        <v>153.553</v>
      </c>
      <c r="G28">
        <v>38.700000000000003</v>
      </c>
      <c r="H28">
        <v>1.7</v>
      </c>
      <c r="I28">
        <v>1.7</v>
      </c>
      <c r="J28">
        <v>0.18</v>
      </c>
      <c r="K28">
        <v>66.537999999999997</v>
      </c>
      <c r="L28">
        <v>0.02</v>
      </c>
      <c r="M28">
        <v>38</v>
      </c>
      <c r="N28">
        <v>25</v>
      </c>
      <c r="Q28">
        <v>54.509</v>
      </c>
      <c r="R28">
        <v>153.51499999999999</v>
      </c>
      <c r="S28">
        <v>89.999989999999997</v>
      </c>
      <c r="T28">
        <v>180</v>
      </c>
      <c r="U28">
        <v>99.9</v>
      </c>
      <c r="V28">
        <v>2.91</v>
      </c>
      <c r="W28">
        <v>0</v>
      </c>
      <c r="X28">
        <v>747.8</v>
      </c>
      <c r="Y28">
        <v>475.01</v>
      </c>
      <c r="Z28">
        <f t="shared" si="0"/>
        <v>321.495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8C68B-C8B8-4A4A-A290-6462BE4D8610}">
  <dimension ref="A1:AA36"/>
  <sheetViews>
    <sheetView zoomScale="80" zoomScaleNormal="80" workbookViewId="0">
      <selection activeCell="Y21" sqref="Y21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45273</v>
      </c>
      <c r="B2" s="3">
        <v>0.46755787037037039</v>
      </c>
      <c r="C2">
        <v>0</v>
      </c>
      <c r="D2" t="s">
        <v>20</v>
      </c>
      <c r="E2">
        <v>25.5</v>
      </c>
      <c r="F2">
        <v>1.137</v>
      </c>
      <c r="G2">
        <v>33.9</v>
      </c>
      <c r="H2">
        <v>98.9</v>
      </c>
      <c r="I2">
        <v>100.4</v>
      </c>
      <c r="J2">
        <v>10.48</v>
      </c>
      <c r="K2">
        <v>0.49199999999999999</v>
      </c>
      <c r="L2">
        <v>0.01</v>
      </c>
      <c r="M2">
        <v>33.299999999999997</v>
      </c>
      <c r="N2">
        <v>22</v>
      </c>
      <c r="Q2">
        <v>54.963999999999999</v>
      </c>
      <c r="R2">
        <v>1.1220000000000001</v>
      </c>
      <c r="S2">
        <v>89.999989999999997</v>
      </c>
      <c r="T2">
        <v>180</v>
      </c>
      <c r="U2">
        <v>99.9</v>
      </c>
      <c r="V2">
        <v>2.88</v>
      </c>
      <c r="W2">
        <v>0</v>
      </c>
      <c r="X2">
        <v>750.4</v>
      </c>
      <c r="Y2">
        <v>495.41</v>
      </c>
      <c r="Z2">
        <f>Y2-R2</f>
        <v>494.28800000000001</v>
      </c>
      <c r="AA2">
        <v>202.4</v>
      </c>
    </row>
    <row r="3" spans="1:27" x14ac:dyDescent="0.3">
      <c r="A3" s="2">
        <v>45273</v>
      </c>
      <c r="B3" s="3">
        <v>0.46819444444444441</v>
      </c>
      <c r="C3">
        <v>0</v>
      </c>
      <c r="D3" t="s">
        <v>20</v>
      </c>
      <c r="E3">
        <v>25.4</v>
      </c>
      <c r="F3">
        <v>3.9180000000000001</v>
      </c>
      <c r="G3">
        <v>33.700000000000003</v>
      </c>
      <c r="H3">
        <v>98.8</v>
      </c>
      <c r="I3">
        <v>100.2</v>
      </c>
      <c r="J3">
        <v>10.48</v>
      </c>
      <c r="K3">
        <v>1.698</v>
      </c>
      <c r="L3">
        <v>0.01</v>
      </c>
      <c r="M3">
        <v>33.200000000000003</v>
      </c>
      <c r="N3">
        <v>22</v>
      </c>
      <c r="Q3">
        <v>54.877000000000002</v>
      </c>
      <c r="R3">
        <v>3.9550000000000001</v>
      </c>
      <c r="S3">
        <v>89.999989999999997</v>
      </c>
      <c r="T3">
        <v>180</v>
      </c>
      <c r="U3">
        <v>99.9</v>
      </c>
      <c r="V3">
        <v>2.87</v>
      </c>
      <c r="W3">
        <v>0</v>
      </c>
      <c r="X3">
        <v>750.3</v>
      </c>
      <c r="Y3">
        <v>495.41</v>
      </c>
      <c r="Z3">
        <f t="shared" ref="Z3:Z36" si="0">Y3-R3</f>
        <v>491.45500000000004</v>
      </c>
    </row>
    <row r="4" spans="1:27" x14ac:dyDescent="0.3">
      <c r="A4" s="2">
        <v>45273</v>
      </c>
      <c r="B4" s="3">
        <v>0.4689699074074074</v>
      </c>
      <c r="C4">
        <v>0</v>
      </c>
      <c r="D4" t="s">
        <v>20</v>
      </c>
      <c r="E4">
        <v>25.3</v>
      </c>
      <c r="F4">
        <v>6.9409999999999998</v>
      </c>
      <c r="G4">
        <v>33.700000000000003</v>
      </c>
      <c r="H4">
        <v>98.7</v>
      </c>
      <c r="I4">
        <v>100.1</v>
      </c>
      <c r="J4">
        <v>10.49</v>
      </c>
      <c r="K4">
        <v>3.008</v>
      </c>
      <c r="L4">
        <v>0.01</v>
      </c>
      <c r="M4">
        <v>33.200000000000003</v>
      </c>
      <c r="N4">
        <v>22</v>
      </c>
      <c r="Q4">
        <v>54.66</v>
      </c>
      <c r="R4">
        <v>7.0090000000000003</v>
      </c>
      <c r="S4">
        <v>89.999989999999997</v>
      </c>
      <c r="T4">
        <v>180</v>
      </c>
      <c r="U4">
        <v>99.9</v>
      </c>
      <c r="V4">
        <v>2.85</v>
      </c>
      <c r="W4">
        <v>0</v>
      </c>
      <c r="X4">
        <v>750.3</v>
      </c>
      <c r="Y4">
        <v>495.41</v>
      </c>
      <c r="Z4">
        <f t="shared" si="0"/>
        <v>488.40100000000001</v>
      </c>
    </row>
    <row r="5" spans="1:27" x14ac:dyDescent="0.3">
      <c r="A5" s="2">
        <v>45273</v>
      </c>
      <c r="B5" s="3">
        <v>0.46923611111111113</v>
      </c>
      <c r="C5">
        <v>0</v>
      </c>
      <c r="D5" t="s">
        <v>20</v>
      </c>
      <c r="E5">
        <v>25.3</v>
      </c>
      <c r="F5">
        <v>10.02</v>
      </c>
      <c r="G5">
        <v>33.799999999999997</v>
      </c>
      <c r="H5">
        <v>98.4</v>
      </c>
      <c r="I5">
        <v>99.9</v>
      </c>
      <c r="J5">
        <v>10.47</v>
      </c>
      <c r="K5">
        <v>4.3419999999999996</v>
      </c>
      <c r="L5">
        <v>0.01</v>
      </c>
      <c r="M5">
        <v>33.200000000000003</v>
      </c>
      <c r="N5">
        <v>22</v>
      </c>
      <c r="Q5">
        <v>54.610999999999997</v>
      </c>
      <c r="R5">
        <v>9.9710000000000001</v>
      </c>
      <c r="S5">
        <v>89.999989999999997</v>
      </c>
      <c r="T5">
        <v>180</v>
      </c>
      <c r="U5">
        <v>99.9</v>
      </c>
      <c r="V5">
        <v>2.87</v>
      </c>
      <c r="W5">
        <v>0</v>
      </c>
      <c r="X5">
        <v>750.3</v>
      </c>
      <c r="Y5">
        <v>495.41</v>
      </c>
      <c r="Z5">
        <f t="shared" si="0"/>
        <v>485.43900000000002</v>
      </c>
    </row>
    <row r="6" spans="1:27" x14ac:dyDescent="0.3">
      <c r="A6" s="2">
        <v>45273</v>
      </c>
      <c r="B6" s="3">
        <v>0.46956018518518516</v>
      </c>
      <c r="C6">
        <v>0</v>
      </c>
      <c r="D6" t="s">
        <v>20</v>
      </c>
      <c r="E6">
        <v>25.3</v>
      </c>
      <c r="F6">
        <v>11.733000000000001</v>
      </c>
      <c r="G6">
        <v>33.799999999999997</v>
      </c>
      <c r="H6">
        <v>98.1</v>
      </c>
      <c r="I6">
        <v>99.5</v>
      </c>
      <c r="J6">
        <v>10.44</v>
      </c>
      <c r="K6">
        <v>5.0839999999999996</v>
      </c>
      <c r="L6">
        <v>0.01</v>
      </c>
      <c r="M6">
        <v>33.200000000000003</v>
      </c>
      <c r="N6">
        <v>22</v>
      </c>
      <c r="Q6">
        <v>54.591999999999999</v>
      </c>
      <c r="R6">
        <v>13.007</v>
      </c>
      <c r="S6">
        <v>89.999989999999997</v>
      </c>
      <c r="T6">
        <v>180</v>
      </c>
      <c r="U6">
        <v>99.9</v>
      </c>
      <c r="V6">
        <v>2.87</v>
      </c>
      <c r="W6">
        <v>0</v>
      </c>
      <c r="X6">
        <v>750.3</v>
      </c>
      <c r="Y6">
        <v>495.41</v>
      </c>
      <c r="Z6">
        <f t="shared" si="0"/>
        <v>482.40300000000002</v>
      </c>
    </row>
    <row r="7" spans="1:27" x14ac:dyDescent="0.3">
      <c r="A7" s="2">
        <v>45273</v>
      </c>
      <c r="B7" s="3">
        <v>0.46988425925925931</v>
      </c>
      <c r="C7">
        <v>0</v>
      </c>
      <c r="D7" t="s">
        <v>20</v>
      </c>
      <c r="E7">
        <v>25.4</v>
      </c>
      <c r="F7">
        <v>15.599</v>
      </c>
      <c r="G7">
        <v>33.799999999999997</v>
      </c>
      <c r="H7">
        <v>97.7</v>
      </c>
      <c r="I7">
        <v>99.2</v>
      </c>
      <c r="J7">
        <v>10.41</v>
      </c>
      <c r="K7">
        <v>6.758</v>
      </c>
      <c r="L7">
        <v>0.01</v>
      </c>
      <c r="M7">
        <v>33.299999999999997</v>
      </c>
      <c r="N7">
        <v>22</v>
      </c>
      <c r="Q7">
        <v>54.573999999999998</v>
      </c>
      <c r="R7">
        <v>16.012</v>
      </c>
      <c r="S7">
        <v>89.999989999999997</v>
      </c>
      <c r="T7">
        <v>180</v>
      </c>
      <c r="U7">
        <v>99.9</v>
      </c>
      <c r="V7">
        <v>2.87</v>
      </c>
      <c r="W7">
        <v>0</v>
      </c>
      <c r="X7">
        <v>750.2</v>
      </c>
      <c r="Y7">
        <v>495.41</v>
      </c>
      <c r="Z7">
        <f t="shared" si="0"/>
        <v>479.39800000000002</v>
      </c>
    </row>
    <row r="8" spans="1:27" x14ac:dyDescent="0.3">
      <c r="A8" s="2">
        <v>45273</v>
      </c>
      <c r="B8" s="3">
        <v>0.47010416666666671</v>
      </c>
      <c r="C8">
        <v>0</v>
      </c>
      <c r="D8" t="s">
        <v>20</v>
      </c>
      <c r="E8">
        <v>25.3</v>
      </c>
      <c r="F8">
        <v>18.981000000000002</v>
      </c>
      <c r="G8">
        <v>33.799999999999997</v>
      </c>
      <c r="H8">
        <v>97.4</v>
      </c>
      <c r="I8">
        <v>98.9</v>
      </c>
      <c r="J8">
        <v>10.37</v>
      </c>
      <c r="K8">
        <v>8.2240000000000002</v>
      </c>
      <c r="L8">
        <v>0.01</v>
      </c>
      <c r="M8">
        <v>33.200000000000003</v>
      </c>
      <c r="N8">
        <v>22</v>
      </c>
      <c r="Q8">
        <v>54.561</v>
      </c>
      <c r="R8">
        <v>19.007000000000001</v>
      </c>
      <c r="S8">
        <v>89.999989999999997</v>
      </c>
      <c r="T8">
        <v>180</v>
      </c>
      <c r="U8">
        <v>99.9</v>
      </c>
      <c r="V8">
        <v>2.87</v>
      </c>
      <c r="W8">
        <v>0</v>
      </c>
      <c r="X8">
        <v>750.2</v>
      </c>
      <c r="Y8">
        <v>495.41</v>
      </c>
      <c r="Z8">
        <f t="shared" si="0"/>
        <v>476.40300000000002</v>
      </c>
    </row>
    <row r="9" spans="1:27" x14ac:dyDescent="0.3">
      <c r="A9" s="2">
        <v>45273</v>
      </c>
      <c r="B9" s="3">
        <v>0.47038194444444442</v>
      </c>
      <c r="C9">
        <v>0</v>
      </c>
      <c r="D9" t="s">
        <v>20</v>
      </c>
      <c r="E9">
        <v>25.3</v>
      </c>
      <c r="F9">
        <v>21.835999999999999</v>
      </c>
      <c r="G9">
        <v>33.799999999999997</v>
      </c>
      <c r="H9">
        <v>97.2</v>
      </c>
      <c r="I9">
        <v>98.6</v>
      </c>
      <c r="J9">
        <v>10.35</v>
      </c>
      <c r="K9">
        <v>9.4610000000000003</v>
      </c>
      <c r="L9">
        <v>0.01</v>
      </c>
      <c r="M9">
        <v>33.200000000000003</v>
      </c>
      <c r="N9">
        <v>22</v>
      </c>
      <c r="Q9">
        <v>54.561</v>
      </c>
      <c r="R9">
        <v>21.957000000000001</v>
      </c>
      <c r="S9">
        <v>89.999989999999997</v>
      </c>
      <c r="T9">
        <v>180</v>
      </c>
      <c r="U9">
        <v>99.9</v>
      </c>
      <c r="V9">
        <v>2.87</v>
      </c>
      <c r="W9">
        <v>0</v>
      </c>
      <c r="X9">
        <v>750.2</v>
      </c>
      <c r="Y9">
        <v>495.41</v>
      </c>
      <c r="Z9">
        <f t="shared" si="0"/>
        <v>473.45300000000003</v>
      </c>
    </row>
    <row r="10" spans="1:27" x14ac:dyDescent="0.3">
      <c r="A10" s="2">
        <v>45273</v>
      </c>
      <c r="B10" s="3">
        <v>0.47057870370370369</v>
      </c>
      <c r="C10">
        <v>0</v>
      </c>
      <c r="D10" t="s">
        <v>20</v>
      </c>
      <c r="E10">
        <v>25.3</v>
      </c>
      <c r="F10">
        <v>24.919</v>
      </c>
      <c r="G10">
        <v>33.799999999999997</v>
      </c>
      <c r="H10">
        <v>97</v>
      </c>
      <c r="I10">
        <v>98.4</v>
      </c>
      <c r="J10">
        <v>10.33</v>
      </c>
      <c r="K10">
        <v>10.797000000000001</v>
      </c>
      <c r="L10">
        <v>0.01</v>
      </c>
      <c r="M10">
        <v>33.200000000000003</v>
      </c>
      <c r="N10">
        <v>22</v>
      </c>
      <c r="Q10">
        <v>54.554000000000002</v>
      </c>
      <c r="R10">
        <v>24.978000000000002</v>
      </c>
      <c r="S10">
        <v>89.999989999999997</v>
      </c>
      <c r="T10">
        <v>180</v>
      </c>
      <c r="U10">
        <v>99.9</v>
      </c>
      <c r="V10">
        <v>2.87</v>
      </c>
      <c r="W10">
        <v>0</v>
      </c>
      <c r="X10">
        <v>750.2</v>
      </c>
      <c r="Y10">
        <v>495.41</v>
      </c>
      <c r="Z10">
        <f t="shared" si="0"/>
        <v>470.43200000000002</v>
      </c>
    </row>
    <row r="11" spans="1:27" x14ac:dyDescent="0.3">
      <c r="A11" s="2">
        <v>45273</v>
      </c>
      <c r="B11" s="3">
        <v>0.47084490740740742</v>
      </c>
      <c r="C11">
        <v>0</v>
      </c>
      <c r="D11" t="s">
        <v>20</v>
      </c>
      <c r="E11">
        <v>25.3</v>
      </c>
      <c r="F11">
        <v>26.594999999999999</v>
      </c>
      <c r="G11">
        <v>33.799999999999997</v>
      </c>
      <c r="H11">
        <v>96.8</v>
      </c>
      <c r="I11">
        <v>98.2</v>
      </c>
      <c r="J11">
        <v>10.3</v>
      </c>
      <c r="K11">
        <v>11.523</v>
      </c>
      <c r="L11">
        <v>0.01</v>
      </c>
      <c r="M11">
        <v>33.200000000000003</v>
      </c>
      <c r="N11">
        <v>22</v>
      </c>
      <c r="Q11">
        <v>54.542999999999999</v>
      </c>
      <c r="R11">
        <v>27.975000000000001</v>
      </c>
      <c r="S11">
        <v>89.999989999999997</v>
      </c>
      <c r="T11">
        <v>180</v>
      </c>
      <c r="U11">
        <v>99.9</v>
      </c>
      <c r="V11">
        <v>2.87</v>
      </c>
      <c r="W11">
        <v>0</v>
      </c>
      <c r="X11">
        <v>750.2</v>
      </c>
      <c r="Y11">
        <v>495.41</v>
      </c>
      <c r="Z11">
        <f t="shared" si="0"/>
        <v>467.435</v>
      </c>
    </row>
    <row r="12" spans="1:27" x14ac:dyDescent="0.3">
      <c r="A12" s="2">
        <v>45273</v>
      </c>
      <c r="B12" s="3">
        <v>0.47121527777777777</v>
      </c>
      <c r="C12">
        <v>0</v>
      </c>
      <c r="D12" t="s">
        <v>20</v>
      </c>
      <c r="E12">
        <v>25.3</v>
      </c>
      <c r="F12">
        <v>30.506</v>
      </c>
      <c r="G12">
        <v>33.799999999999997</v>
      </c>
      <c r="H12">
        <v>96.5</v>
      </c>
      <c r="I12">
        <v>97.9</v>
      </c>
      <c r="J12">
        <v>10.27</v>
      </c>
      <c r="K12">
        <v>13.218</v>
      </c>
      <c r="L12">
        <v>0.01</v>
      </c>
      <c r="M12">
        <v>33.200000000000003</v>
      </c>
      <c r="N12">
        <v>22</v>
      </c>
      <c r="Q12">
        <v>54.53</v>
      </c>
      <c r="R12">
        <v>30.966000000000001</v>
      </c>
      <c r="S12">
        <v>89.999989999999997</v>
      </c>
      <c r="T12">
        <v>180</v>
      </c>
      <c r="U12">
        <v>99.9</v>
      </c>
      <c r="V12">
        <v>2.87</v>
      </c>
      <c r="W12">
        <v>0</v>
      </c>
      <c r="X12">
        <v>750.2</v>
      </c>
      <c r="Y12">
        <v>495.41</v>
      </c>
      <c r="Z12">
        <f t="shared" si="0"/>
        <v>464.44400000000002</v>
      </c>
    </row>
    <row r="13" spans="1:27" x14ac:dyDescent="0.3">
      <c r="A13" s="2">
        <v>45273</v>
      </c>
      <c r="B13" s="3">
        <v>0.47150462962962963</v>
      </c>
      <c r="C13">
        <v>0</v>
      </c>
      <c r="D13" t="s">
        <v>20</v>
      </c>
      <c r="E13">
        <v>25.3</v>
      </c>
      <c r="F13">
        <v>33.786999999999999</v>
      </c>
      <c r="G13">
        <v>33.799999999999997</v>
      </c>
      <c r="H13">
        <v>96.3</v>
      </c>
      <c r="I13">
        <v>97.7</v>
      </c>
      <c r="J13">
        <v>10.26</v>
      </c>
      <c r="K13">
        <v>14.638999999999999</v>
      </c>
      <c r="L13">
        <v>0.01</v>
      </c>
      <c r="M13">
        <v>33.299999999999997</v>
      </c>
      <c r="N13">
        <v>22</v>
      </c>
      <c r="Q13">
        <v>54.518999999999998</v>
      </c>
      <c r="R13">
        <v>33.991</v>
      </c>
      <c r="S13">
        <v>89.999989999999997</v>
      </c>
      <c r="T13">
        <v>180</v>
      </c>
      <c r="U13">
        <v>99.9</v>
      </c>
      <c r="V13">
        <v>2.85</v>
      </c>
      <c r="W13">
        <v>0</v>
      </c>
      <c r="X13">
        <v>750.2</v>
      </c>
      <c r="Y13">
        <v>495.41</v>
      </c>
      <c r="Z13">
        <f t="shared" si="0"/>
        <v>461.41900000000004</v>
      </c>
    </row>
    <row r="14" spans="1:27" x14ac:dyDescent="0.3">
      <c r="A14" s="2">
        <v>45273</v>
      </c>
      <c r="B14" s="3">
        <v>0.47167824074074072</v>
      </c>
      <c r="C14">
        <v>0</v>
      </c>
      <c r="D14" t="s">
        <v>20</v>
      </c>
      <c r="E14">
        <v>25.4</v>
      </c>
      <c r="F14">
        <v>36.963999999999999</v>
      </c>
      <c r="G14">
        <v>33.9</v>
      </c>
      <c r="H14">
        <v>96.2</v>
      </c>
      <c r="I14">
        <v>97.6</v>
      </c>
      <c r="J14">
        <v>10.25</v>
      </c>
      <c r="K14">
        <v>16.015999999999998</v>
      </c>
      <c r="L14">
        <v>0.01</v>
      </c>
      <c r="M14">
        <v>33.299999999999997</v>
      </c>
      <c r="N14">
        <v>22</v>
      </c>
      <c r="Q14">
        <v>54.506</v>
      </c>
      <c r="R14">
        <v>37.018000000000001</v>
      </c>
      <c r="S14">
        <v>89.999989999999997</v>
      </c>
      <c r="T14">
        <v>180</v>
      </c>
      <c r="U14">
        <v>99.9</v>
      </c>
      <c r="V14">
        <v>2.85</v>
      </c>
      <c r="W14">
        <v>0</v>
      </c>
      <c r="X14">
        <v>750.2</v>
      </c>
      <c r="Y14">
        <v>495.41</v>
      </c>
      <c r="Z14">
        <f t="shared" si="0"/>
        <v>458.39200000000005</v>
      </c>
    </row>
    <row r="15" spans="1:27" x14ac:dyDescent="0.3">
      <c r="A15" s="2">
        <v>45273</v>
      </c>
      <c r="B15" s="3">
        <v>0.47219907407407408</v>
      </c>
      <c r="C15">
        <v>0</v>
      </c>
      <c r="D15" t="s">
        <v>20</v>
      </c>
      <c r="E15">
        <v>25.3</v>
      </c>
      <c r="F15">
        <v>39.872999999999998</v>
      </c>
      <c r="G15">
        <v>33.9</v>
      </c>
      <c r="H15">
        <v>95.3</v>
      </c>
      <c r="I15">
        <v>96.7</v>
      </c>
      <c r="J15">
        <v>10.17</v>
      </c>
      <c r="K15">
        <v>17.277000000000001</v>
      </c>
      <c r="L15">
        <v>0.01</v>
      </c>
      <c r="M15">
        <v>33.299999999999997</v>
      </c>
      <c r="N15">
        <v>22</v>
      </c>
      <c r="Q15">
        <v>54.439</v>
      </c>
      <c r="R15">
        <v>40.017000000000003</v>
      </c>
      <c r="S15">
        <v>89.999989999999997</v>
      </c>
      <c r="T15">
        <v>180</v>
      </c>
      <c r="U15">
        <v>99.9</v>
      </c>
      <c r="V15">
        <v>2.87</v>
      </c>
      <c r="W15">
        <v>0</v>
      </c>
      <c r="X15">
        <v>750.1</v>
      </c>
      <c r="Y15">
        <v>495.41</v>
      </c>
      <c r="Z15">
        <f t="shared" si="0"/>
        <v>455.39300000000003</v>
      </c>
    </row>
    <row r="16" spans="1:27" x14ac:dyDescent="0.3">
      <c r="A16" s="2">
        <v>45273</v>
      </c>
      <c r="B16" s="3">
        <v>0.47249999999999998</v>
      </c>
      <c r="C16">
        <v>0</v>
      </c>
      <c r="D16" t="s">
        <v>20</v>
      </c>
      <c r="E16">
        <v>25.3</v>
      </c>
      <c r="F16">
        <v>49.387999999999998</v>
      </c>
      <c r="G16">
        <v>33.799999999999997</v>
      </c>
      <c r="H16">
        <v>94.9</v>
      </c>
      <c r="I16">
        <v>96.3</v>
      </c>
      <c r="J16">
        <v>10.119999999999999</v>
      </c>
      <c r="K16">
        <v>21.399000000000001</v>
      </c>
      <c r="L16">
        <v>0.01</v>
      </c>
      <c r="M16">
        <v>33.200000000000003</v>
      </c>
      <c r="N16">
        <v>22</v>
      </c>
      <c r="Q16">
        <v>54.417000000000002</v>
      </c>
      <c r="R16">
        <v>50.048999999999999</v>
      </c>
      <c r="S16">
        <v>89.999989999999997</v>
      </c>
      <c r="T16">
        <v>180</v>
      </c>
      <c r="U16">
        <v>99.9</v>
      </c>
      <c r="V16">
        <v>2.87</v>
      </c>
      <c r="W16">
        <v>0</v>
      </c>
      <c r="X16">
        <v>750.2</v>
      </c>
      <c r="Y16">
        <v>495.41</v>
      </c>
      <c r="Z16">
        <f t="shared" si="0"/>
        <v>445.36100000000005</v>
      </c>
    </row>
    <row r="17" spans="1:26" x14ac:dyDescent="0.3">
      <c r="A17" s="2">
        <v>45273</v>
      </c>
      <c r="B17" s="3">
        <v>0.4729976851851852</v>
      </c>
      <c r="C17">
        <v>0</v>
      </c>
      <c r="D17" t="s">
        <v>20</v>
      </c>
      <c r="E17">
        <v>25.4</v>
      </c>
      <c r="F17">
        <v>59.154000000000003</v>
      </c>
      <c r="G17">
        <v>33.9</v>
      </c>
      <c r="H17">
        <v>94.5</v>
      </c>
      <c r="I17">
        <v>95.9</v>
      </c>
      <c r="J17">
        <v>10.09</v>
      </c>
      <c r="K17">
        <v>25.631</v>
      </c>
      <c r="L17">
        <v>0.01</v>
      </c>
      <c r="M17">
        <v>33.4</v>
      </c>
      <c r="N17">
        <v>22</v>
      </c>
      <c r="Q17">
        <v>54.411999999999999</v>
      </c>
      <c r="R17">
        <v>60.04</v>
      </c>
      <c r="S17">
        <v>89.999989999999997</v>
      </c>
      <c r="T17">
        <v>180</v>
      </c>
      <c r="U17">
        <v>99.9</v>
      </c>
      <c r="V17">
        <v>2.87</v>
      </c>
      <c r="W17">
        <v>0</v>
      </c>
      <c r="X17">
        <v>750.2</v>
      </c>
      <c r="Y17">
        <v>495.41</v>
      </c>
      <c r="Z17">
        <f t="shared" si="0"/>
        <v>435.37</v>
      </c>
    </row>
    <row r="18" spans="1:26" x14ac:dyDescent="0.3">
      <c r="A18" s="2">
        <v>45273</v>
      </c>
      <c r="B18" s="3">
        <v>0.47335648148148146</v>
      </c>
      <c r="C18">
        <v>0</v>
      </c>
      <c r="D18" t="s">
        <v>20</v>
      </c>
      <c r="E18">
        <v>25.3</v>
      </c>
      <c r="F18">
        <v>69.754999999999995</v>
      </c>
      <c r="G18">
        <v>33.9</v>
      </c>
      <c r="H18">
        <v>94.4</v>
      </c>
      <c r="I18">
        <v>95.7</v>
      </c>
      <c r="J18">
        <v>10.07</v>
      </c>
      <c r="K18">
        <v>30.225000000000001</v>
      </c>
      <c r="L18">
        <v>0.01</v>
      </c>
      <c r="M18">
        <v>33.299999999999997</v>
      </c>
      <c r="N18">
        <v>22</v>
      </c>
      <c r="Q18">
        <v>54.396000000000001</v>
      </c>
      <c r="R18">
        <v>70.037000000000006</v>
      </c>
      <c r="S18">
        <v>89.999989999999997</v>
      </c>
      <c r="T18">
        <v>180</v>
      </c>
      <c r="U18">
        <v>99.9</v>
      </c>
      <c r="V18">
        <v>2.87</v>
      </c>
      <c r="W18">
        <v>0</v>
      </c>
      <c r="X18">
        <v>750.2</v>
      </c>
      <c r="Y18">
        <v>495.41</v>
      </c>
      <c r="Z18">
        <f t="shared" si="0"/>
        <v>425.37300000000005</v>
      </c>
    </row>
    <row r="19" spans="1:26" x14ac:dyDescent="0.3">
      <c r="A19" s="2">
        <v>45273</v>
      </c>
      <c r="B19" s="3">
        <v>0.4736805555555556</v>
      </c>
      <c r="C19">
        <v>0</v>
      </c>
      <c r="D19" t="s">
        <v>20</v>
      </c>
      <c r="E19">
        <v>25.3</v>
      </c>
      <c r="F19">
        <v>79.966999999999999</v>
      </c>
      <c r="G19">
        <v>33.9</v>
      </c>
      <c r="H19">
        <v>94.4</v>
      </c>
      <c r="I19">
        <v>95.8</v>
      </c>
      <c r="J19">
        <v>10.08</v>
      </c>
      <c r="K19">
        <v>34.65</v>
      </c>
      <c r="L19">
        <v>0.01</v>
      </c>
      <c r="M19">
        <v>33.299999999999997</v>
      </c>
      <c r="N19">
        <v>22</v>
      </c>
      <c r="Q19">
        <v>54.344999999999999</v>
      </c>
      <c r="R19">
        <v>80.037000000000006</v>
      </c>
      <c r="S19">
        <v>89.999989999999997</v>
      </c>
      <c r="T19">
        <v>180</v>
      </c>
      <c r="U19">
        <v>99.9</v>
      </c>
      <c r="V19">
        <v>2.87</v>
      </c>
      <c r="W19">
        <v>0</v>
      </c>
      <c r="X19">
        <v>750.2</v>
      </c>
      <c r="Y19">
        <v>495.41</v>
      </c>
      <c r="Z19">
        <f t="shared" si="0"/>
        <v>415.37300000000005</v>
      </c>
    </row>
    <row r="20" spans="1:26" x14ac:dyDescent="0.3">
      <c r="A20" s="2">
        <v>45273</v>
      </c>
      <c r="B20" s="3">
        <v>0.47436342592592595</v>
      </c>
      <c r="C20">
        <v>0</v>
      </c>
      <c r="D20" t="s">
        <v>20</v>
      </c>
      <c r="E20">
        <v>25.4</v>
      </c>
      <c r="F20">
        <v>79.966999999999999</v>
      </c>
      <c r="G20">
        <v>34</v>
      </c>
      <c r="H20">
        <v>94.5</v>
      </c>
      <c r="I20">
        <v>95.9</v>
      </c>
      <c r="J20">
        <v>10.1</v>
      </c>
      <c r="K20">
        <v>34.65</v>
      </c>
      <c r="L20">
        <v>0.01</v>
      </c>
      <c r="M20">
        <v>33.4</v>
      </c>
      <c r="N20">
        <v>22</v>
      </c>
      <c r="Q20">
        <v>54.317</v>
      </c>
      <c r="R20">
        <v>79.954999999999998</v>
      </c>
      <c r="S20">
        <v>89.999989999999997</v>
      </c>
      <c r="T20">
        <v>180</v>
      </c>
      <c r="U20">
        <v>99.9</v>
      </c>
      <c r="V20">
        <v>2.85</v>
      </c>
      <c r="W20">
        <v>0</v>
      </c>
      <c r="X20">
        <v>750.1</v>
      </c>
      <c r="Y20">
        <v>495.41</v>
      </c>
      <c r="Z20">
        <f t="shared" si="0"/>
        <v>415.45500000000004</v>
      </c>
    </row>
    <row r="21" spans="1:26" x14ac:dyDescent="0.3">
      <c r="A21" s="2">
        <v>45273</v>
      </c>
      <c r="B21" s="3">
        <v>0.47565972222222225</v>
      </c>
      <c r="C21">
        <v>0</v>
      </c>
      <c r="D21" t="s">
        <v>20</v>
      </c>
      <c r="E21">
        <v>25.4</v>
      </c>
      <c r="F21">
        <v>84.963999999999999</v>
      </c>
      <c r="G21">
        <v>34</v>
      </c>
      <c r="H21">
        <v>94.4</v>
      </c>
      <c r="I21">
        <v>95.8</v>
      </c>
      <c r="J21">
        <v>10.09</v>
      </c>
      <c r="K21">
        <v>36.816000000000003</v>
      </c>
      <c r="L21">
        <v>0.01</v>
      </c>
      <c r="M21">
        <v>33.4</v>
      </c>
      <c r="N21">
        <v>22</v>
      </c>
      <c r="Q21">
        <v>54.290999999999997</v>
      </c>
      <c r="R21">
        <v>85.013999999999996</v>
      </c>
      <c r="S21">
        <v>89.999989999999997</v>
      </c>
      <c r="T21">
        <v>180</v>
      </c>
      <c r="U21">
        <v>99.9</v>
      </c>
      <c r="V21">
        <v>2.86</v>
      </c>
      <c r="W21">
        <v>0</v>
      </c>
      <c r="X21">
        <v>750.2</v>
      </c>
      <c r="Y21">
        <v>495.41</v>
      </c>
      <c r="Z21">
        <f t="shared" si="0"/>
        <v>410.39600000000002</v>
      </c>
    </row>
    <row r="22" spans="1:26" x14ac:dyDescent="0.3">
      <c r="A22" s="2">
        <v>45273</v>
      </c>
      <c r="B22" s="3">
        <v>0.47621527777777778</v>
      </c>
      <c r="C22">
        <v>0</v>
      </c>
      <c r="D22" t="s">
        <v>20</v>
      </c>
      <c r="E22">
        <v>25.4</v>
      </c>
      <c r="F22">
        <v>85.984999999999999</v>
      </c>
      <c r="G22">
        <v>34</v>
      </c>
      <c r="H22">
        <v>94.3</v>
      </c>
      <c r="I22">
        <v>95.7</v>
      </c>
      <c r="J22">
        <v>10.09</v>
      </c>
      <c r="K22">
        <v>37.258000000000003</v>
      </c>
      <c r="L22">
        <v>0.01</v>
      </c>
      <c r="M22">
        <v>33.5</v>
      </c>
      <c r="N22">
        <v>22</v>
      </c>
      <c r="Q22">
        <v>54.210999999999999</v>
      </c>
      <c r="R22">
        <v>86.073999999999998</v>
      </c>
      <c r="S22">
        <v>89.999989999999997</v>
      </c>
      <c r="T22">
        <v>180</v>
      </c>
      <c r="U22">
        <v>99.9</v>
      </c>
      <c r="V22">
        <v>2.86</v>
      </c>
      <c r="W22">
        <v>0</v>
      </c>
      <c r="X22">
        <v>750.2</v>
      </c>
      <c r="Y22">
        <v>495.41</v>
      </c>
      <c r="Z22">
        <f t="shared" si="0"/>
        <v>409.33600000000001</v>
      </c>
    </row>
    <row r="23" spans="1:26" x14ac:dyDescent="0.3">
      <c r="A23" s="2">
        <v>45273</v>
      </c>
      <c r="B23" s="3">
        <v>0.47641203703703705</v>
      </c>
      <c r="C23">
        <v>0</v>
      </c>
      <c r="D23" t="s">
        <v>20</v>
      </c>
      <c r="E23">
        <v>25.3</v>
      </c>
      <c r="F23">
        <v>85.992999999999995</v>
      </c>
      <c r="G23">
        <v>33.9</v>
      </c>
      <c r="H23">
        <v>94.3</v>
      </c>
      <c r="I23">
        <v>95.7</v>
      </c>
      <c r="J23">
        <v>10.09</v>
      </c>
      <c r="K23">
        <v>37.262</v>
      </c>
      <c r="L23">
        <v>0.01</v>
      </c>
      <c r="M23">
        <v>33.4</v>
      </c>
      <c r="N23">
        <v>22</v>
      </c>
      <c r="Q23">
        <v>54.156999999999996</v>
      </c>
      <c r="R23">
        <v>86.045000000000002</v>
      </c>
      <c r="S23">
        <v>89.999989999999997</v>
      </c>
      <c r="T23">
        <v>180</v>
      </c>
      <c r="U23">
        <v>99.9</v>
      </c>
      <c r="V23">
        <v>2.86</v>
      </c>
      <c r="W23">
        <v>0</v>
      </c>
      <c r="X23">
        <v>750.1</v>
      </c>
      <c r="Y23">
        <v>495.41</v>
      </c>
      <c r="Z23">
        <f t="shared" si="0"/>
        <v>409.36500000000001</v>
      </c>
    </row>
    <row r="24" spans="1:26" x14ac:dyDescent="0.3">
      <c r="A24" s="2">
        <v>45273</v>
      </c>
      <c r="B24" s="3">
        <v>0.47721064814814818</v>
      </c>
      <c r="C24">
        <v>0</v>
      </c>
      <c r="D24" t="s">
        <v>20</v>
      </c>
      <c r="E24">
        <v>25.7</v>
      </c>
      <c r="F24">
        <v>89.968000000000004</v>
      </c>
      <c r="G24">
        <v>34.9</v>
      </c>
      <c r="H24">
        <v>94.1</v>
      </c>
      <c r="I24">
        <v>95.4</v>
      </c>
      <c r="J24">
        <v>10.18</v>
      </c>
      <c r="K24">
        <v>38.985999999999997</v>
      </c>
      <c r="L24">
        <v>0.01</v>
      </c>
      <c r="M24">
        <v>34.299999999999997</v>
      </c>
      <c r="N24">
        <v>22</v>
      </c>
      <c r="Q24">
        <v>53.292000000000002</v>
      </c>
      <c r="R24">
        <v>90.001999999999995</v>
      </c>
      <c r="S24">
        <v>89.999989999999997</v>
      </c>
      <c r="T24">
        <v>180</v>
      </c>
      <c r="U24">
        <v>99.9</v>
      </c>
      <c r="V24">
        <v>2.86</v>
      </c>
      <c r="W24">
        <v>0</v>
      </c>
      <c r="X24">
        <v>750</v>
      </c>
      <c r="Y24">
        <v>495.41</v>
      </c>
      <c r="Z24">
        <f t="shared" si="0"/>
        <v>405.40800000000002</v>
      </c>
    </row>
    <row r="25" spans="1:26" x14ac:dyDescent="0.3">
      <c r="A25" s="2">
        <v>45273</v>
      </c>
      <c r="B25" s="3">
        <v>0.4775578703703704</v>
      </c>
      <c r="C25">
        <v>0</v>
      </c>
      <c r="D25" t="s">
        <v>20</v>
      </c>
      <c r="E25">
        <v>25.7</v>
      </c>
      <c r="F25">
        <v>94.542000000000002</v>
      </c>
      <c r="G25">
        <v>35.1</v>
      </c>
      <c r="H25">
        <v>93.9</v>
      </c>
      <c r="I25">
        <v>95.2</v>
      </c>
      <c r="J25">
        <v>10.199999999999999</v>
      </c>
      <c r="K25">
        <v>40.97</v>
      </c>
      <c r="L25">
        <v>0.02</v>
      </c>
      <c r="M25">
        <v>34.5</v>
      </c>
      <c r="N25">
        <v>22</v>
      </c>
      <c r="Q25">
        <v>52.94</v>
      </c>
      <c r="R25">
        <v>94.984999999999999</v>
      </c>
      <c r="S25">
        <v>89.999989999999997</v>
      </c>
      <c r="T25">
        <v>180</v>
      </c>
      <c r="U25">
        <v>99.9</v>
      </c>
      <c r="V25">
        <v>2.86</v>
      </c>
      <c r="W25">
        <v>0</v>
      </c>
      <c r="X25">
        <v>750.1</v>
      </c>
      <c r="Y25">
        <v>495.41</v>
      </c>
      <c r="Z25">
        <f t="shared" si="0"/>
        <v>400.42500000000001</v>
      </c>
    </row>
    <row r="26" spans="1:26" x14ac:dyDescent="0.3">
      <c r="A26" s="2">
        <v>45273</v>
      </c>
      <c r="B26" s="3">
        <v>0.47803240740740738</v>
      </c>
      <c r="C26">
        <v>0</v>
      </c>
      <c r="D26" t="s">
        <v>20</v>
      </c>
      <c r="E26">
        <v>25.6</v>
      </c>
      <c r="F26">
        <v>99.787999999999997</v>
      </c>
      <c r="G26">
        <v>35.1</v>
      </c>
      <c r="H26">
        <v>93.1</v>
      </c>
      <c r="I26">
        <v>94.5</v>
      </c>
      <c r="J26">
        <v>10.15</v>
      </c>
      <c r="K26">
        <v>43.243000000000002</v>
      </c>
      <c r="L26">
        <v>0.02</v>
      </c>
      <c r="M26">
        <v>34.5</v>
      </c>
      <c r="N26">
        <v>22</v>
      </c>
      <c r="Q26">
        <v>52.747</v>
      </c>
      <c r="R26">
        <v>100.05200000000001</v>
      </c>
      <c r="S26">
        <v>89.999989999999997</v>
      </c>
      <c r="T26">
        <v>180</v>
      </c>
      <c r="U26">
        <v>99.9</v>
      </c>
      <c r="V26">
        <v>2.86</v>
      </c>
      <c r="W26">
        <v>0</v>
      </c>
      <c r="X26">
        <v>750.1</v>
      </c>
      <c r="Y26">
        <v>495.41</v>
      </c>
      <c r="Z26">
        <f t="shared" si="0"/>
        <v>395.358</v>
      </c>
    </row>
    <row r="27" spans="1:26" x14ac:dyDescent="0.3">
      <c r="A27" s="2">
        <v>45273</v>
      </c>
      <c r="B27" s="3">
        <v>0.47856481481481478</v>
      </c>
      <c r="C27">
        <v>0</v>
      </c>
      <c r="D27" t="s">
        <v>20</v>
      </c>
      <c r="E27">
        <v>25.6</v>
      </c>
      <c r="F27">
        <v>104.96299999999999</v>
      </c>
      <c r="G27">
        <v>35.1</v>
      </c>
      <c r="H27">
        <v>93.7</v>
      </c>
      <c r="I27">
        <v>95.1</v>
      </c>
      <c r="J27">
        <v>10.23</v>
      </c>
      <c r="K27">
        <v>45.487000000000002</v>
      </c>
      <c r="L27">
        <v>0.02</v>
      </c>
      <c r="M27">
        <v>34.5</v>
      </c>
      <c r="N27">
        <v>22</v>
      </c>
      <c r="Q27">
        <v>52.631</v>
      </c>
      <c r="R27">
        <v>105.054</v>
      </c>
      <c r="S27">
        <v>89.999989999999997</v>
      </c>
      <c r="T27">
        <v>180</v>
      </c>
      <c r="U27">
        <v>99.9</v>
      </c>
      <c r="V27">
        <v>2.86</v>
      </c>
      <c r="W27">
        <v>0</v>
      </c>
      <c r="X27">
        <v>750.1</v>
      </c>
      <c r="Y27">
        <v>495.41</v>
      </c>
      <c r="Z27">
        <f t="shared" si="0"/>
        <v>390.35599999999999</v>
      </c>
    </row>
    <row r="28" spans="1:26" x14ac:dyDescent="0.3">
      <c r="A28" s="2">
        <v>45273</v>
      </c>
      <c r="B28" s="3">
        <v>0.47881944444444446</v>
      </c>
      <c r="C28">
        <v>0</v>
      </c>
      <c r="D28" t="s">
        <v>20</v>
      </c>
      <c r="E28">
        <v>25.7</v>
      </c>
      <c r="F28">
        <v>110</v>
      </c>
      <c r="G28">
        <v>35.299999999999997</v>
      </c>
      <c r="H28">
        <v>93.6</v>
      </c>
      <c r="I28">
        <v>95</v>
      </c>
      <c r="J28">
        <v>10.23</v>
      </c>
      <c r="K28">
        <v>47.67</v>
      </c>
      <c r="L28">
        <v>0.02</v>
      </c>
      <c r="M28">
        <v>34.700000000000003</v>
      </c>
      <c r="N28">
        <v>23</v>
      </c>
      <c r="Q28">
        <v>52.51</v>
      </c>
      <c r="R28">
        <v>110.04600000000001</v>
      </c>
      <c r="S28">
        <v>89.999989999999997</v>
      </c>
      <c r="T28">
        <v>180</v>
      </c>
      <c r="U28">
        <v>99.9</v>
      </c>
      <c r="V28">
        <v>2.86</v>
      </c>
      <c r="W28">
        <v>0</v>
      </c>
      <c r="X28">
        <v>750</v>
      </c>
      <c r="Y28">
        <v>495.41</v>
      </c>
      <c r="Z28">
        <f t="shared" si="0"/>
        <v>385.36400000000003</v>
      </c>
    </row>
    <row r="29" spans="1:26" x14ac:dyDescent="0.3">
      <c r="A29" s="2">
        <v>45273</v>
      </c>
      <c r="B29" s="3">
        <v>0.47931712962962963</v>
      </c>
      <c r="C29">
        <v>0</v>
      </c>
      <c r="D29" t="s">
        <v>20</v>
      </c>
      <c r="E29">
        <v>25.7</v>
      </c>
      <c r="F29">
        <v>115.898</v>
      </c>
      <c r="G29">
        <v>35.5</v>
      </c>
      <c r="H29">
        <v>93.2</v>
      </c>
      <c r="I29">
        <v>94.6</v>
      </c>
      <c r="J29">
        <v>10.220000000000001</v>
      </c>
      <c r="K29">
        <v>50.226999999999997</v>
      </c>
      <c r="L29">
        <v>0.02</v>
      </c>
      <c r="M29">
        <v>34.9</v>
      </c>
      <c r="N29">
        <v>23</v>
      </c>
      <c r="Q29">
        <v>52.295999999999999</v>
      </c>
      <c r="R29">
        <v>115.953</v>
      </c>
      <c r="S29">
        <v>89.999989999999997</v>
      </c>
      <c r="T29">
        <v>180</v>
      </c>
      <c r="U29">
        <v>99.9</v>
      </c>
      <c r="V29">
        <v>2.85</v>
      </c>
      <c r="W29">
        <v>0</v>
      </c>
      <c r="X29">
        <v>750</v>
      </c>
      <c r="Y29">
        <v>495.41</v>
      </c>
      <c r="Z29">
        <f t="shared" si="0"/>
        <v>379.45699999999999</v>
      </c>
    </row>
    <row r="30" spans="1:26" x14ac:dyDescent="0.3">
      <c r="A30" s="2">
        <v>45273</v>
      </c>
      <c r="B30" s="3">
        <v>0.47981481481481486</v>
      </c>
      <c r="C30">
        <v>0</v>
      </c>
      <c r="D30" t="s">
        <v>20</v>
      </c>
      <c r="E30">
        <v>25.8</v>
      </c>
      <c r="F30">
        <v>120.10899999999999</v>
      </c>
      <c r="G30">
        <v>35.6</v>
      </c>
      <c r="H30">
        <v>93.6</v>
      </c>
      <c r="I30">
        <v>94.9</v>
      </c>
      <c r="J30">
        <v>10.26</v>
      </c>
      <c r="K30">
        <v>52.052</v>
      </c>
      <c r="L30">
        <v>0.02</v>
      </c>
      <c r="M30">
        <v>35</v>
      </c>
      <c r="N30">
        <v>23</v>
      </c>
      <c r="Q30">
        <v>52.2</v>
      </c>
      <c r="R30">
        <v>119.996</v>
      </c>
      <c r="S30">
        <v>89.999989999999997</v>
      </c>
      <c r="T30">
        <v>180</v>
      </c>
      <c r="U30">
        <v>99.9</v>
      </c>
      <c r="V30">
        <v>2.86</v>
      </c>
      <c r="W30">
        <v>0</v>
      </c>
      <c r="X30">
        <v>750</v>
      </c>
      <c r="Y30">
        <v>495.41</v>
      </c>
      <c r="Z30">
        <f t="shared" si="0"/>
        <v>375.41400000000004</v>
      </c>
    </row>
    <row r="31" spans="1:26" x14ac:dyDescent="0.3">
      <c r="A31" s="2">
        <v>45273</v>
      </c>
      <c r="B31" s="3">
        <v>0.48026620370370371</v>
      </c>
      <c r="C31">
        <v>0</v>
      </c>
      <c r="D31" t="s">
        <v>20</v>
      </c>
      <c r="E31">
        <v>25.7</v>
      </c>
      <c r="F31">
        <v>130.053</v>
      </c>
      <c r="G31">
        <v>35.5</v>
      </c>
      <c r="H31">
        <v>94</v>
      </c>
      <c r="I31">
        <v>95.4</v>
      </c>
      <c r="J31">
        <v>10.33</v>
      </c>
      <c r="K31">
        <v>56.363</v>
      </c>
      <c r="L31">
        <v>0.02</v>
      </c>
      <c r="M31">
        <v>34.9</v>
      </c>
      <c r="N31">
        <v>23</v>
      </c>
      <c r="Q31">
        <v>52.055</v>
      </c>
      <c r="R31">
        <v>129.98099999999999</v>
      </c>
      <c r="S31">
        <v>89.999989999999997</v>
      </c>
      <c r="T31">
        <v>180</v>
      </c>
      <c r="U31">
        <v>99.9</v>
      </c>
      <c r="V31">
        <v>2.86</v>
      </c>
      <c r="W31">
        <v>0</v>
      </c>
      <c r="X31">
        <v>750</v>
      </c>
      <c r="Y31">
        <v>495.41</v>
      </c>
      <c r="Z31">
        <f t="shared" si="0"/>
        <v>365.42900000000003</v>
      </c>
    </row>
    <row r="32" spans="1:26" x14ac:dyDescent="0.3">
      <c r="A32" s="2">
        <v>45273</v>
      </c>
      <c r="B32" s="3">
        <v>0.48097222222222219</v>
      </c>
      <c r="C32">
        <v>0</v>
      </c>
      <c r="D32" t="s">
        <v>20</v>
      </c>
      <c r="E32">
        <v>25.8</v>
      </c>
      <c r="F32">
        <v>140.01</v>
      </c>
      <c r="G32">
        <v>35.700000000000003</v>
      </c>
      <c r="H32">
        <v>93.7</v>
      </c>
      <c r="I32">
        <v>95.1</v>
      </c>
      <c r="J32">
        <v>10.31</v>
      </c>
      <c r="K32">
        <v>60.679000000000002</v>
      </c>
      <c r="L32">
        <v>0.02</v>
      </c>
      <c r="M32">
        <v>35.1</v>
      </c>
      <c r="N32">
        <v>23</v>
      </c>
      <c r="Q32">
        <v>51.982999999999997</v>
      </c>
      <c r="R32">
        <v>140.07</v>
      </c>
      <c r="S32">
        <v>89.999989999999997</v>
      </c>
      <c r="T32">
        <v>180</v>
      </c>
      <c r="U32">
        <v>99.9</v>
      </c>
      <c r="V32">
        <v>2.86</v>
      </c>
      <c r="W32">
        <v>0</v>
      </c>
      <c r="X32">
        <v>750</v>
      </c>
      <c r="Y32">
        <v>495.41</v>
      </c>
      <c r="Z32">
        <f t="shared" si="0"/>
        <v>355.34000000000003</v>
      </c>
    </row>
    <row r="33" spans="1:26" x14ac:dyDescent="0.3">
      <c r="A33" s="2">
        <v>45273</v>
      </c>
      <c r="B33" s="3">
        <v>0.48130787037037037</v>
      </c>
      <c r="C33">
        <v>0</v>
      </c>
      <c r="D33" t="s">
        <v>20</v>
      </c>
      <c r="E33">
        <v>25.7</v>
      </c>
      <c r="F33">
        <v>149.494</v>
      </c>
      <c r="G33">
        <v>35.700000000000003</v>
      </c>
      <c r="H33">
        <v>93</v>
      </c>
      <c r="I33">
        <v>94.4</v>
      </c>
      <c r="J33">
        <v>10.24</v>
      </c>
      <c r="K33">
        <v>64.789000000000001</v>
      </c>
      <c r="L33">
        <v>0.02</v>
      </c>
      <c r="M33">
        <v>35.1</v>
      </c>
      <c r="N33">
        <v>23</v>
      </c>
      <c r="Q33">
        <v>51.948</v>
      </c>
      <c r="R33">
        <v>150.001</v>
      </c>
      <c r="S33">
        <v>89.999989999999997</v>
      </c>
      <c r="T33">
        <v>180</v>
      </c>
      <c r="U33">
        <v>99.9</v>
      </c>
      <c r="V33">
        <v>2.86</v>
      </c>
      <c r="W33">
        <v>0</v>
      </c>
      <c r="X33">
        <v>749.9</v>
      </c>
      <c r="Y33">
        <v>495.41</v>
      </c>
      <c r="Z33">
        <f t="shared" si="0"/>
        <v>345.40899999999999</v>
      </c>
    </row>
    <row r="34" spans="1:26" x14ac:dyDescent="0.3">
      <c r="A34" s="2">
        <v>45273</v>
      </c>
      <c r="B34" s="3">
        <v>0.48162037037037037</v>
      </c>
      <c r="C34">
        <v>0</v>
      </c>
      <c r="D34" t="s">
        <v>20</v>
      </c>
      <c r="E34">
        <v>25.8</v>
      </c>
      <c r="F34">
        <v>160.00800000000001</v>
      </c>
      <c r="G34">
        <v>35.799999999999997</v>
      </c>
      <c r="H34">
        <v>91.1</v>
      </c>
      <c r="I34">
        <v>92.4</v>
      </c>
      <c r="J34">
        <v>10.029999999999999</v>
      </c>
      <c r="K34">
        <v>69.346000000000004</v>
      </c>
      <c r="L34">
        <v>0.02</v>
      </c>
      <c r="M34">
        <v>35.200000000000003</v>
      </c>
      <c r="N34">
        <v>23</v>
      </c>
      <c r="Q34">
        <v>51.927</v>
      </c>
      <c r="R34">
        <v>160.065</v>
      </c>
      <c r="S34">
        <v>89.999989999999997</v>
      </c>
      <c r="T34">
        <v>180</v>
      </c>
      <c r="U34">
        <v>99.9</v>
      </c>
      <c r="V34">
        <v>2.85</v>
      </c>
      <c r="W34">
        <v>0</v>
      </c>
      <c r="X34">
        <v>749.9</v>
      </c>
      <c r="Y34">
        <v>495.41</v>
      </c>
      <c r="Z34">
        <f t="shared" si="0"/>
        <v>335.34500000000003</v>
      </c>
    </row>
    <row r="35" spans="1:26" x14ac:dyDescent="0.3">
      <c r="A35" s="2">
        <v>45273</v>
      </c>
      <c r="B35" s="3">
        <v>0.48189814814814813</v>
      </c>
      <c r="C35">
        <v>0</v>
      </c>
      <c r="D35" t="s">
        <v>20</v>
      </c>
      <c r="E35">
        <v>25.9</v>
      </c>
      <c r="F35">
        <v>169.988</v>
      </c>
      <c r="G35">
        <v>35.9</v>
      </c>
      <c r="H35">
        <v>89.2</v>
      </c>
      <c r="I35">
        <v>90.5</v>
      </c>
      <c r="J35">
        <v>9.82</v>
      </c>
      <c r="K35">
        <v>73.671999999999997</v>
      </c>
      <c r="L35">
        <v>0.02</v>
      </c>
      <c r="M35">
        <v>35.299999999999997</v>
      </c>
      <c r="N35">
        <v>23</v>
      </c>
      <c r="Q35">
        <v>51.911999999999999</v>
      </c>
      <c r="R35">
        <v>169.92400000000001</v>
      </c>
      <c r="S35">
        <v>89.999989999999997</v>
      </c>
      <c r="T35">
        <v>180</v>
      </c>
      <c r="U35">
        <v>99.9</v>
      </c>
      <c r="V35">
        <v>2.85</v>
      </c>
      <c r="W35">
        <v>0</v>
      </c>
      <c r="X35">
        <v>750</v>
      </c>
      <c r="Y35">
        <v>495.41</v>
      </c>
      <c r="Z35">
        <f t="shared" si="0"/>
        <v>325.48599999999999</v>
      </c>
    </row>
    <row r="36" spans="1:26" x14ac:dyDescent="0.3">
      <c r="A36" s="2">
        <v>45273</v>
      </c>
      <c r="B36" s="3">
        <v>0.48282407407407407</v>
      </c>
      <c r="C36">
        <v>0</v>
      </c>
      <c r="D36" t="s">
        <v>20</v>
      </c>
      <c r="E36">
        <v>27.2</v>
      </c>
      <c r="F36">
        <v>175.399</v>
      </c>
      <c r="G36">
        <v>37.700000000000003</v>
      </c>
      <c r="H36">
        <v>81.099999999999994</v>
      </c>
      <c r="I36">
        <v>82.3</v>
      </c>
      <c r="J36">
        <v>8.93</v>
      </c>
      <c r="K36">
        <v>76.018000000000001</v>
      </c>
      <c r="L36">
        <v>0.02</v>
      </c>
      <c r="M36">
        <v>37.1</v>
      </c>
      <c r="N36">
        <v>24</v>
      </c>
      <c r="Q36">
        <v>51.923999999999999</v>
      </c>
      <c r="R36">
        <v>174.98400000000001</v>
      </c>
      <c r="S36">
        <v>89.999989999999997</v>
      </c>
      <c r="T36">
        <v>180</v>
      </c>
      <c r="U36">
        <v>99.9</v>
      </c>
      <c r="V36">
        <v>2.85</v>
      </c>
      <c r="W36">
        <v>0</v>
      </c>
      <c r="X36">
        <v>749.9</v>
      </c>
      <c r="Y36">
        <v>495.41</v>
      </c>
      <c r="Z36">
        <f t="shared" si="0"/>
        <v>320.42600000000004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16A4-C597-4CE5-A6FC-C2EC6E360CA0}">
  <dimension ref="A1:AA20"/>
  <sheetViews>
    <sheetView zoomScale="70" zoomScaleNormal="70" workbookViewId="0">
      <selection activeCell="W24" sqref="W24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45301</v>
      </c>
      <c r="B2" s="3">
        <v>0.5778240740740741</v>
      </c>
      <c r="C2">
        <v>0</v>
      </c>
      <c r="D2" t="s">
        <v>20</v>
      </c>
      <c r="E2">
        <v>25.9</v>
      </c>
      <c r="F2">
        <v>0.14000000000000001</v>
      </c>
      <c r="G2">
        <v>35.299999999999997</v>
      </c>
      <c r="H2">
        <v>101</v>
      </c>
      <c r="I2">
        <v>102.5</v>
      </c>
      <c r="J2">
        <v>10.96</v>
      </c>
      <c r="K2">
        <v>6.0999999999999999E-2</v>
      </c>
      <c r="L2">
        <v>0.02</v>
      </c>
      <c r="M2">
        <v>34.700000000000003</v>
      </c>
      <c r="N2">
        <v>23</v>
      </c>
      <c r="Q2">
        <v>53.006</v>
      </c>
      <c r="R2">
        <v>0.156</v>
      </c>
      <c r="S2">
        <v>89.999989999999997</v>
      </c>
      <c r="T2">
        <v>180</v>
      </c>
      <c r="U2">
        <v>99.9</v>
      </c>
      <c r="V2">
        <v>2.82</v>
      </c>
      <c r="W2">
        <v>0</v>
      </c>
      <c r="X2">
        <v>748.1</v>
      </c>
      <c r="Y2">
        <v>511.22</v>
      </c>
      <c r="Z2">
        <f>Y2-R2</f>
        <v>511.06400000000002</v>
      </c>
      <c r="AA2">
        <v>250.18600000000001</v>
      </c>
    </row>
    <row r="3" spans="1:27" x14ac:dyDescent="0.3">
      <c r="A3" s="2">
        <v>45301</v>
      </c>
      <c r="B3" s="3">
        <v>0.5779629629629629</v>
      </c>
      <c r="C3">
        <v>0</v>
      </c>
      <c r="D3" t="s">
        <v>20</v>
      </c>
      <c r="E3">
        <v>25.8</v>
      </c>
      <c r="F3">
        <v>0.375</v>
      </c>
      <c r="G3">
        <v>35.200000000000003</v>
      </c>
      <c r="H3">
        <v>100.9</v>
      </c>
      <c r="I3">
        <v>102.4</v>
      </c>
      <c r="J3">
        <v>10.97</v>
      </c>
      <c r="K3">
        <v>0.16300000000000001</v>
      </c>
      <c r="L3">
        <v>0.02</v>
      </c>
      <c r="M3">
        <v>34.6</v>
      </c>
      <c r="N3">
        <v>23</v>
      </c>
      <c r="Q3">
        <v>52.959000000000003</v>
      </c>
      <c r="R3">
        <v>1.107</v>
      </c>
      <c r="S3">
        <v>89.999989999999997</v>
      </c>
      <c r="T3">
        <v>180</v>
      </c>
      <c r="U3">
        <v>99.9</v>
      </c>
      <c r="V3">
        <v>2.83</v>
      </c>
      <c r="W3">
        <v>0</v>
      </c>
      <c r="X3">
        <v>748.1</v>
      </c>
      <c r="Y3">
        <v>511.22</v>
      </c>
      <c r="Z3">
        <f t="shared" ref="Z3:Z20" si="0">Y3-R3</f>
        <v>510.113</v>
      </c>
    </row>
    <row r="4" spans="1:27" x14ac:dyDescent="0.3">
      <c r="A4" s="2">
        <v>45301</v>
      </c>
      <c r="B4" s="3">
        <v>0.57807870370370373</v>
      </c>
      <c r="C4">
        <v>0</v>
      </c>
      <c r="D4" t="s">
        <v>20</v>
      </c>
      <c r="E4">
        <v>25.7</v>
      </c>
      <c r="F4">
        <v>3.879</v>
      </c>
      <c r="G4">
        <v>35.200000000000003</v>
      </c>
      <c r="H4">
        <v>100.7</v>
      </c>
      <c r="I4">
        <v>102.2</v>
      </c>
      <c r="J4">
        <v>10.97</v>
      </c>
      <c r="K4">
        <v>1.681</v>
      </c>
      <c r="L4">
        <v>0.02</v>
      </c>
      <c r="M4">
        <v>34.6</v>
      </c>
      <c r="N4">
        <v>23</v>
      </c>
      <c r="Q4">
        <v>52.718000000000004</v>
      </c>
      <c r="R4">
        <v>3.84</v>
      </c>
      <c r="S4">
        <v>89.999989999999997</v>
      </c>
      <c r="T4">
        <v>180</v>
      </c>
      <c r="U4">
        <v>99.9</v>
      </c>
      <c r="V4">
        <v>2.84</v>
      </c>
      <c r="W4">
        <v>0</v>
      </c>
      <c r="X4">
        <v>748.2</v>
      </c>
      <c r="Y4">
        <v>511.22</v>
      </c>
      <c r="Z4">
        <f t="shared" si="0"/>
        <v>507.38000000000005</v>
      </c>
    </row>
    <row r="5" spans="1:27" x14ac:dyDescent="0.3">
      <c r="A5" s="2">
        <v>45301</v>
      </c>
      <c r="B5" s="3">
        <v>0.57847222222222217</v>
      </c>
      <c r="C5">
        <v>0</v>
      </c>
      <c r="D5" t="s">
        <v>20</v>
      </c>
      <c r="E5">
        <v>25.5</v>
      </c>
      <c r="F5">
        <v>6</v>
      </c>
      <c r="G5">
        <v>35.200000000000003</v>
      </c>
      <c r="H5">
        <v>100.5</v>
      </c>
      <c r="I5">
        <v>101.9</v>
      </c>
      <c r="J5">
        <v>11</v>
      </c>
      <c r="K5">
        <v>2.6</v>
      </c>
      <c r="L5">
        <v>0.02</v>
      </c>
      <c r="M5">
        <v>34.6</v>
      </c>
      <c r="N5">
        <v>22</v>
      </c>
      <c r="Q5">
        <v>52.320999999999998</v>
      </c>
      <c r="R5">
        <v>6.9909999999999997</v>
      </c>
      <c r="S5">
        <v>89.999989999999997</v>
      </c>
      <c r="T5">
        <v>180</v>
      </c>
      <c r="U5">
        <v>99.9</v>
      </c>
      <c r="V5">
        <v>2.66</v>
      </c>
      <c r="W5">
        <v>0</v>
      </c>
      <c r="X5">
        <v>748.2</v>
      </c>
      <c r="Y5">
        <v>511.22</v>
      </c>
      <c r="Z5">
        <f t="shared" si="0"/>
        <v>504.22900000000004</v>
      </c>
    </row>
    <row r="6" spans="1:27" x14ac:dyDescent="0.3">
      <c r="A6" s="2">
        <v>45301</v>
      </c>
      <c r="B6" s="3">
        <v>0.57861111111111108</v>
      </c>
      <c r="C6">
        <v>0</v>
      </c>
      <c r="D6" t="s">
        <v>20</v>
      </c>
      <c r="E6">
        <v>25.5</v>
      </c>
      <c r="F6">
        <v>10.102</v>
      </c>
      <c r="G6">
        <v>35.200000000000003</v>
      </c>
      <c r="H6">
        <v>100.3</v>
      </c>
      <c r="I6">
        <v>101.7</v>
      </c>
      <c r="J6">
        <v>10.99</v>
      </c>
      <c r="K6">
        <v>4.3780000000000001</v>
      </c>
      <c r="L6">
        <v>0.02</v>
      </c>
      <c r="M6">
        <v>34.6</v>
      </c>
      <c r="N6">
        <v>22</v>
      </c>
      <c r="Q6">
        <v>52.287999999999997</v>
      </c>
      <c r="R6">
        <v>10.132999999999999</v>
      </c>
      <c r="S6">
        <v>89.999989999999997</v>
      </c>
      <c r="T6">
        <v>180</v>
      </c>
      <c r="U6">
        <v>99.9</v>
      </c>
      <c r="V6">
        <v>2.82</v>
      </c>
      <c r="W6">
        <v>0</v>
      </c>
      <c r="X6">
        <v>748.2</v>
      </c>
      <c r="Y6">
        <v>511.22</v>
      </c>
      <c r="Z6">
        <f t="shared" si="0"/>
        <v>501.08700000000005</v>
      </c>
    </row>
    <row r="7" spans="1:27" x14ac:dyDescent="0.3">
      <c r="A7" s="2">
        <v>45301</v>
      </c>
      <c r="B7" s="3">
        <v>0.57873842592592595</v>
      </c>
      <c r="C7">
        <v>0</v>
      </c>
      <c r="D7" t="s">
        <v>20</v>
      </c>
      <c r="E7">
        <v>25.5</v>
      </c>
      <c r="F7">
        <v>12.929</v>
      </c>
      <c r="G7">
        <v>35.200000000000003</v>
      </c>
      <c r="H7">
        <v>99.9</v>
      </c>
      <c r="I7">
        <v>101.4</v>
      </c>
      <c r="J7">
        <v>10.95</v>
      </c>
      <c r="K7">
        <v>5.6029999999999998</v>
      </c>
      <c r="L7">
        <v>0.02</v>
      </c>
      <c r="M7">
        <v>34.6</v>
      </c>
      <c r="N7">
        <v>22</v>
      </c>
      <c r="Q7">
        <v>52.258000000000003</v>
      </c>
      <c r="R7">
        <v>12.928000000000001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748.1</v>
      </c>
      <c r="Y7">
        <v>511.22</v>
      </c>
      <c r="Z7">
        <f t="shared" si="0"/>
        <v>498.29200000000003</v>
      </c>
    </row>
    <row r="8" spans="1:27" x14ac:dyDescent="0.3">
      <c r="A8" s="2">
        <v>45301</v>
      </c>
      <c r="B8" s="3">
        <v>0.57883101851851848</v>
      </c>
      <c r="C8">
        <v>0</v>
      </c>
      <c r="D8" t="s">
        <v>20</v>
      </c>
      <c r="E8">
        <v>25.5</v>
      </c>
      <c r="F8">
        <v>16.202000000000002</v>
      </c>
      <c r="G8">
        <v>35.1</v>
      </c>
      <c r="H8">
        <v>99.7</v>
      </c>
      <c r="I8">
        <v>101.1</v>
      </c>
      <c r="J8">
        <v>10.93</v>
      </c>
      <c r="K8">
        <v>7.0209999999999999</v>
      </c>
      <c r="L8">
        <v>0.02</v>
      </c>
      <c r="M8">
        <v>34.5</v>
      </c>
      <c r="N8">
        <v>22</v>
      </c>
      <c r="Q8">
        <v>52.246000000000002</v>
      </c>
      <c r="R8">
        <v>16.192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748.1</v>
      </c>
      <c r="Y8">
        <v>511.22</v>
      </c>
      <c r="Z8">
        <f t="shared" si="0"/>
        <v>495.02800000000002</v>
      </c>
    </row>
    <row r="9" spans="1:27" x14ac:dyDescent="0.3">
      <c r="A9" s="2">
        <v>45301</v>
      </c>
      <c r="B9" s="3">
        <v>0.57894675925925931</v>
      </c>
      <c r="C9">
        <v>0</v>
      </c>
      <c r="D9" t="s">
        <v>20</v>
      </c>
      <c r="E9">
        <v>25.5</v>
      </c>
      <c r="F9">
        <v>20.021000000000001</v>
      </c>
      <c r="G9">
        <v>35.1</v>
      </c>
      <c r="H9">
        <v>99.3</v>
      </c>
      <c r="I9">
        <v>100.8</v>
      </c>
      <c r="J9">
        <v>10.89</v>
      </c>
      <c r="K9">
        <v>8.6760000000000002</v>
      </c>
      <c r="L9">
        <v>0.02</v>
      </c>
      <c r="M9">
        <v>34.5</v>
      </c>
      <c r="N9">
        <v>22</v>
      </c>
      <c r="Q9">
        <v>52.231999999999999</v>
      </c>
      <c r="R9">
        <v>19.905999999999999</v>
      </c>
      <c r="S9">
        <v>89.999989999999997</v>
      </c>
      <c r="T9">
        <v>180</v>
      </c>
      <c r="U9">
        <v>99.9</v>
      </c>
      <c r="V9">
        <v>2.68</v>
      </c>
      <c r="W9">
        <v>0</v>
      </c>
      <c r="X9">
        <v>748.1</v>
      </c>
      <c r="Y9">
        <v>511.22</v>
      </c>
      <c r="Z9">
        <f t="shared" si="0"/>
        <v>491.31400000000002</v>
      </c>
    </row>
    <row r="10" spans="1:27" x14ac:dyDescent="0.3">
      <c r="A10" s="2">
        <v>45301</v>
      </c>
      <c r="B10" s="3">
        <v>0.57902777777777781</v>
      </c>
      <c r="C10">
        <v>0</v>
      </c>
      <c r="D10" t="s">
        <v>20</v>
      </c>
      <c r="E10">
        <v>25.5</v>
      </c>
      <c r="F10">
        <v>21.084</v>
      </c>
      <c r="G10">
        <v>35.299999999999997</v>
      </c>
      <c r="H10">
        <v>99.1</v>
      </c>
      <c r="I10">
        <v>100.5</v>
      </c>
      <c r="J10">
        <v>10.86</v>
      </c>
      <c r="K10">
        <v>9.1359999999999992</v>
      </c>
      <c r="L10">
        <v>0.02</v>
      </c>
      <c r="M10">
        <v>34.700000000000003</v>
      </c>
      <c r="N10">
        <v>23</v>
      </c>
      <c r="Q10">
        <v>52.220999999999997</v>
      </c>
      <c r="R10">
        <v>21.977</v>
      </c>
      <c r="S10">
        <v>89.999989999999997</v>
      </c>
      <c r="T10">
        <v>180</v>
      </c>
      <c r="U10">
        <v>99.9</v>
      </c>
      <c r="V10">
        <v>2.68</v>
      </c>
      <c r="W10">
        <v>0</v>
      </c>
      <c r="X10">
        <v>748.1</v>
      </c>
      <c r="Y10">
        <v>511.22</v>
      </c>
      <c r="Z10">
        <f t="shared" si="0"/>
        <v>489.24300000000005</v>
      </c>
    </row>
    <row r="11" spans="1:27" x14ac:dyDescent="0.3">
      <c r="A11" s="2">
        <v>45301</v>
      </c>
      <c r="B11" s="3">
        <v>0.57920138888888884</v>
      </c>
      <c r="C11">
        <v>0</v>
      </c>
      <c r="D11" t="s">
        <v>20</v>
      </c>
      <c r="E11">
        <v>25.6</v>
      </c>
      <c r="F11">
        <v>25.491</v>
      </c>
      <c r="G11">
        <v>35.299999999999997</v>
      </c>
      <c r="H11">
        <v>98.6</v>
      </c>
      <c r="I11">
        <v>100.1</v>
      </c>
      <c r="J11">
        <v>10.82</v>
      </c>
      <c r="K11">
        <v>11.045999999999999</v>
      </c>
      <c r="L11">
        <v>0.02</v>
      </c>
      <c r="M11">
        <v>34.700000000000003</v>
      </c>
      <c r="N11">
        <v>23</v>
      </c>
      <c r="Q11">
        <v>52.207000000000001</v>
      </c>
      <c r="R11">
        <v>25.401</v>
      </c>
      <c r="S11">
        <v>89.999989999999997</v>
      </c>
      <c r="T11">
        <v>180</v>
      </c>
      <c r="U11">
        <v>99.9</v>
      </c>
      <c r="V11">
        <v>2.7</v>
      </c>
      <c r="W11">
        <v>0</v>
      </c>
      <c r="X11">
        <v>748.1</v>
      </c>
      <c r="Y11">
        <v>511.22</v>
      </c>
      <c r="Z11">
        <f t="shared" si="0"/>
        <v>485.81900000000002</v>
      </c>
    </row>
    <row r="12" spans="1:27" x14ac:dyDescent="0.3">
      <c r="A12" s="2">
        <v>45301</v>
      </c>
      <c r="B12" s="3">
        <v>0.57931712962962967</v>
      </c>
      <c r="C12">
        <v>0</v>
      </c>
      <c r="D12" t="s">
        <v>20</v>
      </c>
      <c r="E12">
        <v>25.5</v>
      </c>
      <c r="F12">
        <v>26.346</v>
      </c>
      <c r="G12">
        <v>35.200000000000003</v>
      </c>
      <c r="H12">
        <v>98.4</v>
      </c>
      <c r="I12">
        <v>99.8</v>
      </c>
      <c r="J12">
        <v>10.79</v>
      </c>
      <c r="K12">
        <v>11.417</v>
      </c>
      <c r="L12">
        <v>0.02</v>
      </c>
      <c r="M12">
        <v>34.6</v>
      </c>
      <c r="N12">
        <v>23</v>
      </c>
      <c r="Q12">
        <v>52.204999999999998</v>
      </c>
      <c r="R12">
        <v>27.917999999999999</v>
      </c>
      <c r="S12">
        <v>89.999989999999997</v>
      </c>
      <c r="T12">
        <v>180</v>
      </c>
      <c r="U12">
        <v>99.9</v>
      </c>
      <c r="V12">
        <v>2.67</v>
      </c>
      <c r="W12">
        <v>0</v>
      </c>
      <c r="X12">
        <v>748.1</v>
      </c>
      <c r="Y12">
        <v>511.22</v>
      </c>
      <c r="Z12">
        <f t="shared" si="0"/>
        <v>483.30200000000002</v>
      </c>
    </row>
    <row r="13" spans="1:27" x14ac:dyDescent="0.3">
      <c r="A13" s="2">
        <v>45301</v>
      </c>
      <c r="B13" s="3">
        <v>0.57944444444444443</v>
      </c>
      <c r="C13">
        <v>0</v>
      </c>
      <c r="D13" t="s">
        <v>20</v>
      </c>
      <c r="E13">
        <v>25.5</v>
      </c>
      <c r="F13">
        <v>37.628</v>
      </c>
      <c r="G13">
        <v>35.200000000000003</v>
      </c>
      <c r="H13">
        <v>98.1</v>
      </c>
      <c r="I13">
        <v>99.5</v>
      </c>
      <c r="J13">
        <v>10.76</v>
      </c>
      <c r="K13">
        <v>16.306000000000001</v>
      </c>
      <c r="L13">
        <v>0.02</v>
      </c>
      <c r="M13">
        <v>34.6</v>
      </c>
      <c r="N13">
        <v>23</v>
      </c>
      <c r="Q13">
        <v>52.177999999999997</v>
      </c>
      <c r="R13">
        <v>38.192</v>
      </c>
      <c r="S13">
        <v>89.999989999999997</v>
      </c>
      <c r="T13">
        <v>180</v>
      </c>
      <c r="U13">
        <v>99.9</v>
      </c>
      <c r="V13">
        <v>2.72</v>
      </c>
      <c r="W13">
        <v>0</v>
      </c>
      <c r="X13">
        <v>748.1</v>
      </c>
      <c r="Y13">
        <v>511.22</v>
      </c>
      <c r="Z13">
        <f t="shared" si="0"/>
        <v>473.02800000000002</v>
      </c>
    </row>
    <row r="14" spans="1:27" x14ac:dyDescent="0.3">
      <c r="A14" s="2">
        <v>45301</v>
      </c>
      <c r="B14" s="3">
        <v>0.57959490740740738</v>
      </c>
      <c r="C14">
        <v>0</v>
      </c>
      <c r="D14" t="s">
        <v>20</v>
      </c>
      <c r="E14">
        <v>25.6</v>
      </c>
      <c r="F14">
        <v>47.637</v>
      </c>
      <c r="G14">
        <v>35.4</v>
      </c>
      <c r="H14">
        <v>97.6</v>
      </c>
      <c r="I14">
        <v>99</v>
      </c>
      <c r="J14">
        <v>10.71</v>
      </c>
      <c r="K14">
        <v>20.643000000000001</v>
      </c>
      <c r="L14">
        <v>0.02</v>
      </c>
      <c r="M14">
        <v>34.799999999999997</v>
      </c>
      <c r="N14">
        <v>23</v>
      </c>
      <c r="Q14">
        <v>52.146000000000001</v>
      </c>
      <c r="R14">
        <v>47.951999999999998</v>
      </c>
      <c r="S14">
        <v>89.999989999999997</v>
      </c>
      <c r="T14">
        <v>180</v>
      </c>
      <c r="U14">
        <v>99.9</v>
      </c>
      <c r="V14">
        <v>2.66</v>
      </c>
      <c r="W14">
        <v>0</v>
      </c>
      <c r="X14">
        <v>748.1</v>
      </c>
      <c r="Y14">
        <v>511.22</v>
      </c>
      <c r="Z14">
        <f t="shared" si="0"/>
        <v>463.26800000000003</v>
      </c>
    </row>
    <row r="15" spans="1:27" x14ac:dyDescent="0.3">
      <c r="A15" s="2">
        <v>45301</v>
      </c>
      <c r="B15" s="3">
        <v>0.57988425925925924</v>
      </c>
      <c r="C15">
        <v>0</v>
      </c>
      <c r="D15" t="s">
        <v>20</v>
      </c>
      <c r="E15">
        <v>26.4</v>
      </c>
      <c r="F15">
        <v>57.942999999999998</v>
      </c>
      <c r="G15">
        <v>36.700000000000003</v>
      </c>
      <c r="H15">
        <v>96.5</v>
      </c>
      <c r="I15">
        <v>97.9</v>
      </c>
      <c r="J15">
        <v>10.63</v>
      </c>
      <c r="K15">
        <v>25.11</v>
      </c>
      <c r="L15">
        <v>0.02</v>
      </c>
      <c r="M15">
        <v>36.1</v>
      </c>
      <c r="N15">
        <v>23</v>
      </c>
      <c r="Q15">
        <v>51.853000000000002</v>
      </c>
      <c r="R15">
        <v>58.058</v>
      </c>
      <c r="S15">
        <v>89.999989999999997</v>
      </c>
      <c r="T15">
        <v>180</v>
      </c>
      <c r="U15">
        <v>99.9</v>
      </c>
      <c r="V15">
        <v>2.69</v>
      </c>
      <c r="W15">
        <v>0</v>
      </c>
      <c r="X15">
        <v>748.1</v>
      </c>
      <c r="Y15">
        <v>511.22</v>
      </c>
      <c r="Z15">
        <f t="shared" si="0"/>
        <v>453.16200000000003</v>
      </c>
    </row>
    <row r="16" spans="1:27" x14ac:dyDescent="0.3">
      <c r="A16" s="2">
        <v>45301</v>
      </c>
      <c r="B16" s="3">
        <v>0.58003472222222219</v>
      </c>
      <c r="C16">
        <v>0</v>
      </c>
      <c r="D16" t="s">
        <v>20</v>
      </c>
      <c r="E16">
        <v>29.9</v>
      </c>
      <c r="F16">
        <v>68.326999999999998</v>
      </c>
      <c r="G16">
        <v>41.9</v>
      </c>
      <c r="H16">
        <v>92.5</v>
      </c>
      <c r="I16">
        <v>93.8</v>
      </c>
      <c r="J16">
        <v>10.29</v>
      </c>
      <c r="K16">
        <v>29.611999999999998</v>
      </c>
      <c r="L16">
        <v>0.02</v>
      </c>
      <c r="M16">
        <v>41.2</v>
      </c>
      <c r="N16">
        <v>27</v>
      </c>
      <c r="Q16">
        <v>51.103999999999999</v>
      </c>
      <c r="R16">
        <v>68.263999999999996</v>
      </c>
      <c r="S16">
        <v>89.999989999999997</v>
      </c>
      <c r="T16">
        <v>180</v>
      </c>
      <c r="U16">
        <v>99.9</v>
      </c>
      <c r="V16">
        <v>2.71</v>
      </c>
      <c r="W16">
        <v>0</v>
      </c>
      <c r="X16">
        <v>748.1</v>
      </c>
      <c r="Y16">
        <v>511.22</v>
      </c>
      <c r="Z16">
        <f t="shared" si="0"/>
        <v>442.95600000000002</v>
      </c>
    </row>
    <row r="17" spans="1:26" x14ac:dyDescent="0.3">
      <c r="A17" s="2">
        <v>45301</v>
      </c>
      <c r="B17" s="3">
        <v>0.58020833333333333</v>
      </c>
      <c r="C17">
        <v>0</v>
      </c>
      <c r="D17" t="s">
        <v>20</v>
      </c>
      <c r="E17">
        <v>30.4</v>
      </c>
      <c r="F17">
        <v>79.036000000000001</v>
      </c>
      <c r="G17">
        <v>42.9</v>
      </c>
      <c r="H17">
        <v>89.4</v>
      </c>
      <c r="I17">
        <v>90.7</v>
      </c>
      <c r="J17">
        <v>9.99</v>
      </c>
      <c r="K17">
        <v>34.253999999999998</v>
      </c>
      <c r="L17">
        <v>0.02</v>
      </c>
      <c r="M17">
        <v>42.1</v>
      </c>
      <c r="N17">
        <v>27</v>
      </c>
      <c r="Q17">
        <v>50.768999999999998</v>
      </c>
      <c r="R17">
        <v>78.268000000000001</v>
      </c>
      <c r="S17">
        <v>89.999989999999997</v>
      </c>
      <c r="T17">
        <v>180</v>
      </c>
      <c r="U17">
        <v>99.9</v>
      </c>
      <c r="V17">
        <v>2.74</v>
      </c>
      <c r="W17">
        <v>0</v>
      </c>
      <c r="X17">
        <v>748.1</v>
      </c>
      <c r="Y17">
        <v>511.22</v>
      </c>
      <c r="Z17">
        <f t="shared" si="0"/>
        <v>432.952</v>
      </c>
    </row>
    <row r="18" spans="1:26" x14ac:dyDescent="0.3">
      <c r="A18" s="2">
        <v>45301</v>
      </c>
      <c r="B18" s="3">
        <v>0.58030092592592586</v>
      </c>
      <c r="C18">
        <v>0</v>
      </c>
      <c r="D18" t="s">
        <v>20</v>
      </c>
      <c r="E18">
        <v>30.6</v>
      </c>
      <c r="F18">
        <v>88.594999999999999</v>
      </c>
      <c r="G18">
        <v>43.3</v>
      </c>
      <c r="H18">
        <v>88.4</v>
      </c>
      <c r="I18">
        <v>89.7</v>
      </c>
      <c r="J18">
        <v>9.9</v>
      </c>
      <c r="K18">
        <v>38.396999999999998</v>
      </c>
      <c r="L18">
        <v>0.02</v>
      </c>
      <c r="M18">
        <v>42.5</v>
      </c>
      <c r="N18">
        <v>28</v>
      </c>
      <c r="Q18">
        <v>50.642000000000003</v>
      </c>
      <c r="R18">
        <v>87.956000000000003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748.1</v>
      </c>
      <c r="Y18">
        <v>511.22</v>
      </c>
      <c r="Z18">
        <f t="shared" si="0"/>
        <v>423.26400000000001</v>
      </c>
    </row>
    <row r="19" spans="1:26" x14ac:dyDescent="0.3">
      <c r="A19" s="2">
        <v>45301</v>
      </c>
      <c r="B19" s="3">
        <v>0.58064814814814814</v>
      </c>
      <c r="C19">
        <v>0</v>
      </c>
      <c r="D19" t="s">
        <v>20</v>
      </c>
      <c r="E19">
        <v>30.9</v>
      </c>
      <c r="F19">
        <v>94.816999999999993</v>
      </c>
      <c r="G19">
        <v>43.7</v>
      </c>
      <c r="H19">
        <v>87.3</v>
      </c>
      <c r="I19">
        <v>88.6</v>
      </c>
      <c r="J19">
        <v>9.7899999999999991</v>
      </c>
      <c r="K19">
        <v>41.094999999999999</v>
      </c>
      <c r="L19">
        <v>0.02</v>
      </c>
      <c r="M19">
        <v>43</v>
      </c>
      <c r="N19">
        <v>28</v>
      </c>
      <c r="Q19">
        <v>50.491999999999997</v>
      </c>
      <c r="R19">
        <v>94.396000000000001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748.1</v>
      </c>
      <c r="Y19">
        <v>511.22</v>
      </c>
      <c r="Z19">
        <f t="shared" si="0"/>
        <v>416.82400000000001</v>
      </c>
    </row>
    <row r="20" spans="1:26" x14ac:dyDescent="0.3">
      <c r="A20" s="2">
        <v>45301</v>
      </c>
      <c r="B20" s="3">
        <v>0.58072916666666663</v>
      </c>
      <c r="C20">
        <v>0</v>
      </c>
      <c r="D20" t="s">
        <v>20</v>
      </c>
      <c r="E20">
        <v>30.8</v>
      </c>
      <c r="F20">
        <v>94.67</v>
      </c>
      <c r="G20">
        <v>43.6</v>
      </c>
      <c r="H20">
        <v>87.5</v>
      </c>
      <c r="I20">
        <v>88.8</v>
      </c>
      <c r="J20">
        <v>9.81</v>
      </c>
      <c r="K20">
        <v>41.030999999999999</v>
      </c>
      <c r="L20">
        <v>0.02</v>
      </c>
      <c r="M20">
        <v>42.8</v>
      </c>
      <c r="N20">
        <v>28</v>
      </c>
      <c r="Q20">
        <v>50.484000000000002</v>
      </c>
      <c r="R20">
        <v>93.989000000000004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748.1</v>
      </c>
      <c r="Y20">
        <v>511.22</v>
      </c>
      <c r="Z20">
        <f t="shared" si="0"/>
        <v>417.23099999999999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652E-5A4C-4DA8-ABB8-B345BC21F4E1}">
  <dimension ref="A1:AA28"/>
  <sheetViews>
    <sheetView zoomScale="70" zoomScaleNormal="70" workbookViewId="0">
      <selection activeCell="AA2" sqref="AA2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45329</v>
      </c>
      <c r="B2" s="3">
        <v>0.59758101851851853</v>
      </c>
      <c r="C2">
        <v>0</v>
      </c>
      <c r="D2" t="s">
        <v>20</v>
      </c>
      <c r="E2">
        <v>26.8</v>
      </c>
      <c r="F2">
        <v>0.45600000000000002</v>
      </c>
      <c r="G2">
        <v>36.299999999999997</v>
      </c>
      <c r="H2">
        <v>108.3</v>
      </c>
      <c r="I2">
        <v>109.9</v>
      </c>
      <c r="J2">
        <v>11.66</v>
      </c>
      <c r="K2">
        <v>0.19700000000000001</v>
      </c>
      <c r="L2">
        <v>0.02</v>
      </c>
      <c r="M2">
        <v>35.6</v>
      </c>
      <c r="N2">
        <v>23</v>
      </c>
      <c r="Q2">
        <v>53.691000000000003</v>
      </c>
      <c r="R2">
        <v>0.45100000000000001</v>
      </c>
      <c r="S2">
        <v>89.999989999999997</v>
      </c>
      <c r="T2">
        <v>180</v>
      </c>
      <c r="U2">
        <v>99.9</v>
      </c>
      <c r="V2">
        <v>2.64</v>
      </c>
      <c r="W2">
        <v>0</v>
      </c>
      <c r="X2">
        <v>741.5</v>
      </c>
      <c r="Y2">
        <v>525.99</v>
      </c>
      <c r="Z2">
        <f>Y2-R2</f>
        <v>525.53899999999999</v>
      </c>
      <c r="AA2">
        <v>300.36</v>
      </c>
    </row>
    <row r="3" spans="1:27" x14ac:dyDescent="0.3">
      <c r="A3" s="2">
        <v>45329</v>
      </c>
      <c r="B3" s="3">
        <v>0.59769675925925925</v>
      </c>
      <c r="C3">
        <v>0</v>
      </c>
      <c r="D3" t="s">
        <v>20</v>
      </c>
      <c r="E3">
        <v>26.8</v>
      </c>
      <c r="F3">
        <v>2.923</v>
      </c>
      <c r="G3">
        <v>36.299999999999997</v>
      </c>
      <c r="H3">
        <v>108.4</v>
      </c>
      <c r="I3">
        <v>110</v>
      </c>
      <c r="J3">
        <v>11.67</v>
      </c>
      <c r="K3">
        <v>1.266</v>
      </c>
      <c r="L3">
        <v>0.02</v>
      </c>
      <c r="M3">
        <v>35.700000000000003</v>
      </c>
      <c r="N3">
        <v>23</v>
      </c>
      <c r="Q3">
        <v>53.698999999999998</v>
      </c>
      <c r="R3">
        <v>3.2269999999999999</v>
      </c>
      <c r="S3">
        <v>89.999989999999997</v>
      </c>
      <c r="T3">
        <v>180</v>
      </c>
      <c r="U3">
        <v>99.9</v>
      </c>
      <c r="V3">
        <v>2.67</v>
      </c>
      <c r="W3">
        <v>0</v>
      </c>
      <c r="X3">
        <v>741.4</v>
      </c>
      <c r="Y3">
        <v>525.99</v>
      </c>
      <c r="Z3">
        <f t="shared" ref="Z3:Z28" si="0">Y3-R3</f>
        <v>522.76300000000003</v>
      </c>
    </row>
    <row r="4" spans="1:27" x14ac:dyDescent="0.3">
      <c r="A4" s="2">
        <v>45329</v>
      </c>
      <c r="B4" s="3">
        <v>0.59780092592592593</v>
      </c>
      <c r="C4">
        <v>0</v>
      </c>
      <c r="D4" t="s">
        <v>20</v>
      </c>
      <c r="E4">
        <v>26.9</v>
      </c>
      <c r="F4">
        <v>7.13</v>
      </c>
      <c r="G4">
        <v>36.299999999999997</v>
      </c>
      <c r="H4">
        <v>108.5</v>
      </c>
      <c r="I4">
        <v>110.1</v>
      </c>
      <c r="J4">
        <v>11.67</v>
      </c>
      <c r="K4">
        <v>3.089</v>
      </c>
      <c r="L4">
        <v>0.02</v>
      </c>
      <c r="M4">
        <v>35.700000000000003</v>
      </c>
      <c r="N4">
        <v>23</v>
      </c>
      <c r="Q4">
        <v>53.703000000000003</v>
      </c>
      <c r="R4">
        <v>7.2039999999999997</v>
      </c>
      <c r="S4">
        <v>89.999989999999997</v>
      </c>
      <c r="T4">
        <v>180</v>
      </c>
      <c r="U4">
        <v>99.9</v>
      </c>
      <c r="V4">
        <v>2.67</v>
      </c>
      <c r="W4">
        <v>0</v>
      </c>
      <c r="X4">
        <v>741.4</v>
      </c>
      <c r="Y4">
        <v>525.99</v>
      </c>
      <c r="Z4">
        <f t="shared" si="0"/>
        <v>518.78600000000006</v>
      </c>
    </row>
    <row r="5" spans="1:27" x14ac:dyDescent="0.3">
      <c r="A5" s="2">
        <v>45329</v>
      </c>
      <c r="B5" s="3">
        <v>0.59793981481481484</v>
      </c>
      <c r="C5">
        <v>0</v>
      </c>
      <c r="D5" t="s">
        <v>20</v>
      </c>
      <c r="E5">
        <v>26.9</v>
      </c>
      <c r="F5">
        <v>8.5709999999999997</v>
      </c>
      <c r="G5">
        <v>36.4</v>
      </c>
      <c r="H5">
        <v>108.4</v>
      </c>
      <c r="I5">
        <v>110</v>
      </c>
      <c r="J5">
        <v>11.67</v>
      </c>
      <c r="K5">
        <v>3.714</v>
      </c>
      <c r="L5">
        <v>0.02</v>
      </c>
      <c r="M5">
        <v>35.700000000000003</v>
      </c>
      <c r="N5">
        <v>23</v>
      </c>
      <c r="Q5">
        <v>53.69</v>
      </c>
      <c r="R5">
        <v>10.239000000000001</v>
      </c>
      <c r="S5">
        <v>89.999989999999997</v>
      </c>
      <c r="T5">
        <v>180</v>
      </c>
      <c r="U5">
        <v>99.9</v>
      </c>
      <c r="V5">
        <v>2.67</v>
      </c>
      <c r="W5">
        <v>0</v>
      </c>
      <c r="X5">
        <v>741.4</v>
      </c>
      <c r="Y5">
        <v>525.99</v>
      </c>
      <c r="Z5">
        <f t="shared" si="0"/>
        <v>515.75099999999998</v>
      </c>
    </row>
    <row r="6" spans="1:27" x14ac:dyDescent="0.3">
      <c r="A6" s="2">
        <v>45329</v>
      </c>
      <c r="B6" s="3">
        <v>0.5980671296296296</v>
      </c>
      <c r="C6">
        <v>0</v>
      </c>
      <c r="D6" t="s">
        <v>20</v>
      </c>
      <c r="E6">
        <v>26.9</v>
      </c>
      <c r="F6">
        <v>13.525</v>
      </c>
      <c r="G6">
        <v>36.299999999999997</v>
      </c>
      <c r="H6">
        <v>108.2</v>
      </c>
      <c r="I6">
        <v>109.8</v>
      </c>
      <c r="J6">
        <v>11.66</v>
      </c>
      <c r="K6">
        <v>5.86</v>
      </c>
      <c r="L6">
        <v>0.02</v>
      </c>
      <c r="M6">
        <v>35.700000000000003</v>
      </c>
      <c r="N6">
        <v>23</v>
      </c>
      <c r="Q6">
        <v>53.637999999999998</v>
      </c>
      <c r="R6">
        <v>13.254</v>
      </c>
      <c r="S6">
        <v>89.999989999999997</v>
      </c>
      <c r="T6">
        <v>180</v>
      </c>
      <c r="U6">
        <v>99.9</v>
      </c>
      <c r="V6">
        <v>2.67</v>
      </c>
      <c r="W6">
        <v>0</v>
      </c>
      <c r="X6">
        <v>741.3</v>
      </c>
      <c r="Y6">
        <v>525.99</v>
      </c>
      <c r="Z6">
        <f t="shared" si="0"/>
        <v>512.73599999999999</v>
      </c>
    </row>
    <row r="7" spans="1:27" x14ac:dyDescent="0.3">
      <c r="A7" s="2">
        <v>45329</v>
      </c>
      <c r="B7" s="3">
        <v>0.59813657407407406</v>
      </c>
      <c r="C7">
        <v>0</v>
      </c>
      <c r="D7" t="s">
        <v>20</v>
      </c>
      <c r="E7">
        <v>26.9</v>
      </c>
      <c r="F7">
        <v>16.27</v>
      </c>
      <c r="G7">
        <v>36.299999999999997</v>
      </c>
      <c r="H7">
        <v>108.1</v>
      </c>
      <c r="I7">
        <v>109.7</v>
      </c>
      <c r="J7">
        <v>11.65</v>
      </c>
      <c r="K7">
        <v>7.05</v>
      </c>
      <c r="L7">
        <v>0.02</v>
      </c>
      <c r="M7">
        <v>35.700000000000003</v>
      </c>
      <c r="N7">
        <v>23</v>
      </c>
      <c r="Q7">
        <v>53.615000000000002</v>
      </c>
      <c r="R7">
        <v>16.251000000000001</v>
      </c>
      <c r="S7">
        <v>89.999989999999997</v>
      </c>
      <c r="T7">
        <v>180</v>
      </c>
      <c r="U7">
        <v>99.9</v>
      </c>
      <c r="V7">
        <v>2.67</v>
      </c>
      <c r="W7">
        <v>0</v>
      </c>
      <c r="X7">
        <v>741.3</v>
      </c>
      <c r="Y7">
        <v>525.99</v>
      </c>
      <c r="Z7">
        <f t="shared" si="0"/>
        <v>509.73900000000003</v>
      </c>
    </row>
    <row r="8" spans="1:27" x14ac:dyDescent="0.3">
      <c r="A8" s="2">
        <v>45329</v>
      </c>
      <c r="B8" s="3">
        <v>0.5982291666666667</v>
      </c>
      <c r="C8">
        <v>0</v>
      </c>
      <c r="D8" t="s">
        <v>20</v>
      </c>
      <c r="E8">
        <v>26.9</v>
      </c>
      <c r="F8">
        <v>18.045000000000002</v>
      </c>
      <c r="G8">
        <v>36.4</v>
      </c>
      <c r="H8">
        <v>107.9</v>
      </c>
      <c r="I8">
        <v>109.5</v>
      </c>
      <c r="J8">
        <v>11.63</v>
      </c>
      <c r="K8">
        <v>7.819</v>
      </c>
      <c r="L8">
        <v>0.02</v>
      </c>
      <c r="M8">
        <v>35.799999999999997</v>
      </c>
      <c r="N8">
        <v>23</v>
      </c>
      <c r="Q8">
        <v>53.603999999999999</v>
      </c>
      <c r="R8">
        <v>19.466000000000001</v>
      </c>
      <c r="S8">
        <v>89.999989999999997</v>
      </c>
      <c r="T8">
        <v>180</v>
      </c>
      <c r="U8">
        <v>99.9</v>
      </c>
      <c r="V8">
        <v>2.67</v>
      </c>
      <c r="W8">
        <v>0</v>
      </c>
      <c r="X8">
        <v>741.4</v>
      </c>
      <c r="Y8">
        <v>525.99</v>
      </c>
      <c r="Z8">
        <f t="shared" si="0"/>
        <v>506.524</v>
      </c>
    </row>
    <row r="9" spans="1:27" x14ac:dyDescent="0.3">
      <c r="A9" s="2">
        <v>45329</v>
      </c>
      <c r="B9" s="3">
        <v>0.59834490740740742</v>
      </c>
      <c r="C9">
        <v>0</v>
      </c>
      <c r="D9" t="s">
        <v>20</v>
      </c>
      <c r="E9">
        <v>26.9</v>
      </c>
      <c r="F9">
        <v>21.971</v>
      </c>
      <c r="G9">
        <v>36.5</v>
      </c>
      <c r="H9">
        <v>107.3</v>
      </c>
      <c r="I9">
        <v>108.9</v>
      </c>
      <c r="J9">
        <v>11.59</v>
      </c>
      <c r="K9">
        <v>9.52</v>
      </c>
      <c r="L9">
        <v>0.02</v>
      </c>
      <c r="M9">
        <v>35.9</v>
      </c>
      <c r="N9">
        <v>23</v>
      </c>
      <c r="Q9">
        <v>53.460999999999999</v>
      </c>
      <c r="R9">
        <v>21.713000000000001</v>
      </c>
      <c r="S9">
        <v>89.999989999999997</v>
      </c>
      <c r="T9">
        <v>180</v>
      </c>
      <c r="U9">
        <v>99.9</v>
      </c>
      <c r="V9">
        <v>2.67</v>
      </c>
      <c r="W9">
        <v>0</v>
      </c>
      <c r="X9">
        <v>741.3</v>
      </c>
      <c r="Y9">
        <v>525.99</v>
      </c>
      <c r="Z9">
        <f t="shared" si="0"/>
        <v>504.27699999999999</v>
      </c>
    </row>
    <row r="10" spans="1:27" x14ac:dyDescent="0.3">
      <c r="A10" s="2">
        <v>45329</v>
      </c>
      <c r="B10" s="3">
        <v>0.59844907407407411</v>
      </c>
      <c r="C10">
        <v>0</v>
      </c>
      <c r="D10" t="s">
        <v>20</v>
      </c>
      <c r="E10">
        <v>27</v>
      </c>
      <c r="F10">
        <v>23.193000000000001</v>
      </c>
      <c r="G10">
        <v>36.700000000000003</v>
      </c>
      <c r="H10">
        <v>106.2</v>
      </c>
      <c r="I10">
        <v>107.7</v>
      </c>
      <c r="J10">
        <v>11.49</v>
      </c>
      <c r="K10">
        <v>10.050000000000001</v>
      </c>
      <c r="L10">
        <v>0.02</v>
      </c>
      <c r="M10">
        <v>36.1</v>
      </c>
      <c r="N10">
        <v>23</v>
      </c>
      <c r="Q10">
        <v>53.25</v>
      </c>
      <c r="R10">
        <v>24.77</v>
      </c>
      <c r="S10">
        <v>89.999989999999997</v>
      </c>
      <c r="T10">
        <v>180</v>
      </c>
      <c r="U10">
        <v>99.9</v>
      </c>
      <c r="V10">
        <v>2.67</v>
      </c>
      <c r="W10">
        <v>0</v>
      </c>
      <c r="X10">
        <v>741.5</v>
      </c>
      <c r="Y10">
        <v>525.99</v>
      </c>
      <c r="Z10">
        <f t="shared" si="0"/>
        <v>501.22</v>
      </c>
    </row>
    <row r="11" spans="1:27" x14ac:dyDescent="0.3">
      <c r="A11" s="2">
        <v>45329</v>
      </c>
      <c r="B11" s="3">
        <v>0.59859953703703705</v>
      </c>
      <c r="C11">
        <v>0</v>
      </c>
      <c r="D11" t="s">
        <v>20</v>
      </c>
      <c r="E11">
        <v>27.3</v>
      </c>
      <c r="F11">
        <v>35.152999999999999</v>
      </c>
      <c r="G11">
        <v>37.299999999999997</v>
      </c>
      <c r="H11">
        <v>103.7</v>
      </c>
      <c r="I11">
        <v>105.2</v>
      </c>
      <c r="J11">
        <v>11.28</v>
      </c>
      <c r="K11">
        <v>15.233000000000001</v>
      </c>
      <c r="L11">
        <v>0.02</v>
      </c>
      <c r="M11">
        <v>36.700000000000003</v>
      </c>
      <c r="N11">
        <v>24</v>
      </c>
      <c r="Q11">
        <v>52.84</v>
      </c>
      <c r="R11">
        <v>35.027000000000001</v>
      </c>
      <c r="S11">
        <v>89.999989999999997</v>
      </c>
      <c r="T11">
        <v>180</v>
      </c>
      <c r="U11">
        <v>99.9</v>
      </c>
      <c r="V11">
        <v>2.67</v>
      </c>
      <c r="W11">
        <v>0</v>
      </c>
      <c r="X11">
        <v>741.3</v>
      </c>
      <c r="Y11">
        <v>525.99</v>
      </c>
      <c r="Z11">
        <f t="shared" si="0"/>
        <v>490.96300000000002</v>
      </c>
    </row>
    <row r="12" spans="1:27" x14ac:dyDescent="0.3">
      <c r="A12" s="2">
        <v>45329</v>
      </c>
      <c r="B12" s="3">
        <v>0.59875</v>
      </c>
      <c r="C12">
        <v>0</v>
      </c>
      <c r="D12" t="s">
        <v>20</v>
      </c>
      <c r="E12">
        <v>28.3</v>
      </c>
      <c r="F12">
        <v>44.636000000000003</v>
      </c>
      <c r="G12">
        <v>39.299999999999997</v>
      </c>
      <c r="H12">
        <v>97.1</v>
      </c>
      <c r="I12">
        <v>98.5</v>
      </c>
      <c r="J12">
        <v>10.69</v>
      </c>
      <c r="K12">
        <v>19.344000000000001</v>
      </c>
      <c r="L12">
        <v>0.02</v>
      </c>
      <c r="M12">
        <v>38.700000000000003</v>
      </c>
      <c r="N12">
        <v>25</v>
      </c>
      <c r="Q12">
        <v>51.838000000000001</v>
      </c>
      <c r="R12">
        <v>45.253999999999998</v>
      </c>
      <c r="S12">
        <v>89.999989999999997</v>
      </c>
      <c r="T12">
        <v>180</v>
      </c>
      <c r="U12">
        <v>99.9</v>
      </c>
      <c r="V12">
        <v>2.67</v>
      </c>
      <c r="W12">
        <v>0</v>
      </c>
      <c r="X12">
        <v>741.4</v>
      </c>
      <c r="Y12">
        <v>525.99</v>
      </c>
      <c r="Z12">
        <f t="shared" si="0"/>
        <v>480.73599999999999</v>
      </c>
    </row>
    <row r="13" spans="1:27" x14ac:dyDescent="0.3">
      <c r="A13" s="2">
        <v>45329</v>
      </c>
      <c r="B13" s="3">
        <v>0.59885416666666669</v>
      </c>
      <c r="C13">
        <v>0</v>
      </c>
      <c r="D13" t="s">
        <v>20</v>
      </c>
      <c r="E13">
        <v>29.5</v>
      </c>
      <c r="F13">
        <v>55.037999999999997</v>
      </c>
      <c r="G13">
        <v>41.5</v>
      </c>
      <c r="H13">
        <v>94.9</v>
      </c>
      <c r="I13">
        <v>96.3</v>
      </c>
      <c r="J13">
        <v>10.6</v>
      </c>
      <c r="K13">
        <v>23.853000000000002</v>
      </c>
      <c r="L13">
        <v>0.02</v>
      </c>
      <c r="M13">
        <v>40.799999999999997</v>
      </c>
      <c r="N13">
        <v>27</v>
      </c>
      <c r="Q13">
        <v>50.829000000000001</v>
      </c>
      <c r="R13">
        <v>55.262999999999998</v>
      </c>
      <c r="S13">
        <v>89.999989999999997</v>
      </c>
      <c r="T13">
        <v>180</v>
      </c>
      <c r="U13">
        <v>99.9</v>
      </c>
      <c r="V13">
        <v>2.67</v>
      </c>
      <c r="W13">
        <v>0</v>
      </c>
      <c r="X13">
        <v>741.5</v>
      </c>
      <c r="Y13">
        <v>525.99</v>
      </c>
      <c r="Z13">
        <f t="shared" si="0"/>
        <v>470.72700000000003</v>
      </c>
    </row>
    <row r="14" spans="1:27" x14ac:dyDescent="0.3">
      <c r="A14" s="2">
        <v>45329</v>
      </c>
      <c r="B14" s="3">
        <v>0.59896990740740741</v>
      </c>
      <c r="C14">
        <v>0</v>
      </c>
      <c r="D14" t="s">
        <v>20</v>
      </c>
      <c r="E14">
        <v>30</v>
      </c>
      <c r="F14">
        <v>64.638999999999996</v>
      </c>
      <c r="G14">
        <v>42.7</v>
      </c>
      <c r="H14">
        <v>92.2</v>
      </c>
      <c r="I14">
        <v>93.6</v>
      </c>
      <c r="J14">
        <v>10.4</v>
      </c>
      <c r="K14">
        <v>28.015000000000001</v>
      </c>
      <c r="L14">
        <v>0.02</v>
      </c>
      <c r="M14">
        <v>42</v>
      </c>
      <c r="N14">
        <v>27</v>
      </c>
      <c r="Q14">
        <v>50.058</v>
      </c>
      <c r="R14">
        <v>65.191999999999993</v>
      </c>
      <c r="S14">
        <v>89.999989999999997</v>
      </c>
      <c r="T14">
        <v>180</v>
      </c>
      <c r="U14">
        <v>99.9</v>
      </c>
      <c r="V14">
        <v>2.67</v>
      </c>
      <c r="W14">
        <v>0</v>
      </c>
      <c r="X14">
        <v>741.5</v>
      </c>
      <c r="Y14">
        <v>525.99</v>
      </c>
      <c r="Z14">
        <f t="shared" si="0"/>
        <v>460.798</v>
      </c>
    </row>
    <row r="15" spans="1:27" x14ac:dyDescent="0.3">
      <c r="A15" s="2">
        <v>45329</v>
      </c>
      <c r="B15" s="3">
        <v>0.59908564814814813</v>
      </c>
      <c r="C15">
        <v>0</v>
      </c>
      <c r="D15" t="s">
        <v>20</v>
      </c>
      <c r="E15">
        <v>30.1</v>
      </c>
      <c r="F15">
        <v>76.712999999999994</v>
      </c>
      <c r="G15">
        <v>43.4</v>
      </c>
      <c r="H15">
        <v>90.8</v>
      </c>
      <c r="I15">
        <v>92.1</v>
      </c>
      <c r="J15">
        <v>10.33</v>
      </c>
      <c r="K15">
        <v>33.25</v>
      </c>
      <c r="L15">
        <v>0.02</v>
      </c>
      <c r="M15">
        <v>42.6</v>
      </c>
      <c r="N15">
        <v>28</v>
      </c>
      <c r="Q15">
        <v>49.323999999999998</v>
      </c>
      <c r="R15">
        <v>76.819000000000003</v>
      </c>
      <c r="S15">
        <v>89.999989999999997</v>
      </c>
      <c r="T15">
        <v>180</v>
      </c>
      <c r="U15">
        <v>99.9</v>
      </c>
      <c r="V15">
        <v>2.67</v>
      </c>
      <c r="W15">
        <v>0</v>
      </c>
      <c r="X15">
        <v>741.5</v>
      </c>
      <c r="Y15">
        <v>525.99</v>
      </c>
      <c r="Z15">
        <f t="shared" si="0"/>
        <v>449.17099999999999</v>
      </c>
    </row>
    <row r="16" spans="1:27" x14ac:dyDescent="0.3">
      <c r="A16" s="2">
        <v>45329</v>
      </c>
      <c r="B16" s="3">
        <v>0.59916666666666674</v>
      </c>
      <c r="C16">
        <v>0</v>
      </c>
      <c r="D16" t="s">
        <v>20</v>
      </c>
      <c r="E16">
        <v>30.1</v>
      </c>
      <c r="F16">
        <v>85.352000000000004</v>
      </c>
      <c r="G16">
        <v>43.7</v>
      </c>
      <c r="H16">
        <v>90.3</v>
      </c>
      <c r="I16">
        <v>91.7</v>
      </c>
      <c r="J16">
        <v>10.36</v>
      </c>
      <c r="K16">
        <v>36.994999999999997</v>
      </c>
      <c r="L16">
        <v>0.02</v>
      </c>
      <c r="M16">
        <v>42.9</v>
      </c>
      <c r="N16">
        <v>28</v>
      </c>
      <c r="Q16">
        <v>48.771999999999998</v>
      </c>
      <c r="R16">
        <v>85.397999999999996</v>
      </c>
      <c r="S16">
        <v>89.999989999999997</v>
      </c>
      <c r="T16">
        <v>180</v>
      </c>
      <c r="U16">
        <v>99.9</v>
      </c>
      <c r="V16">
        <v>2.67</v>
      </c>
      <c r="W16">
        <v>0</v>
      </c>
      <c r="X16">
        <v>741.5</v>
      </c>
      <c r="Y16">
        <v>525.99</v>
      </c>
      <c r="Z16">
        <f t="shared" si="0"/>
        <v>440.59199999999998</v>
      </c>
    </row>
    <row r="17" spans="1:26" x14ac:dyDescent="0.3">
      <c r="A17" s="2">
        <v>45329</v>
      </c>
      <c r="B17" s="3">
        <v>0.59927083333333331</v>
      </c>
      <c r="C17">
        <v>0</v>
      </c>
      <c r="D17" t="s">
        <v>20</v>
      </c>
      <c r="E17">
        <v>30</v>
      </c>
      <c r="F17">
        <v>96.245000000000005</v>
      </c>
      <c r="G17">
        <v>43.8</v>
      </c>
      <c r="H17">
        <v>90.5</v>
      </c>
      <c r="I17">
        <v>91.9</v>
      </c>
      <c r="J17">
        <v>10.43</v>
      </c>
      <c r="K17">
        <v>41.718000000000004</v>
      </c>
      <c r="L17">
        <v>0.02</v>
      </c>
      <c r="M17">
        <v>43</v>
      </c>
      <c r="N17">
        <v>28</v>
      </c>
      <c r="Q17">
        <v>48.411999999999999</v>
      </c>
      <c r="R17">
        <v>96.528000000000006</v>
      </c>
      <c r="S17">
        <v>89.999989999999997</v>
      </c>
      <c r="T17">
        <v>180</v>
      </c>
      <c r="U17">
        <v>99.9</v>
      </c>
      <c r="V17">
        <v>2.66</v>
      </c>
      <c r="W17">
        <v>0</v>
      </c>
      <c r="X17">
        <v>741.5</v>
      </c>
      <c r="Y17">
        <v>525.99</v>
      </c>
      <c r="Z17">
        <f t="shared" si="0"/>
        <v>429.46199999999999</v>
      </c>
    </row>
    <row r="18" spans="1:26" x14ac:dyDescent="0.3">
      <c r="A18" s="2">
        <v>45329</v>
      </c>
      <c r="B18" s="3">
        <v>0.59937499999999999</v>
      </c>
      <c r="C18">
        <v>0</v>
      </c>
      <c r="D18" t="s">
        <v>20</v>
      </c>
      <c r="E18">
        <v>30.3</v>
      </c>
      <c r="F18">
        <v>105.36199999999999</v>
      </c>
      <c r="G18">
        <v>44.4</v>
      </c>
      <c r="H18">
        <v>91.2</v>
      </c>
      <c r="I18">
        <v>92.5</v>
      </c>
      <c r="J18">
        <v>10.54</v>
      </c>
      <c r="K18">
        <v>45.67</v>
      </c>
      <c r="L18">
        <v>0.02</v>
      </c>
      <c r="M18">
        <v>43.6</v>
      </c>
      <c r="N18">
        <v>28</v>
      </c>
      <c r="Q18">
        <v>48.177</v>
      </c>
      <c r="R18">
        <v>104.926</v>
      </c>
      <c r="S18">
        <v>89.999989999999997</v>
      </c>
      <c r="T18">
        <v>180</v>
      </c>
      <c r="U18">
        <v>99.9</v>
      </c>
      <c r="V18">
        <v>2.67</v>
      </c>
      <c r="W18">
        <v>0</v>
      </c>
      <c r="X18">
        <v>741.3</v>
      </c>
      <c r="Y18">
        <v>525.99</v>
      </c>
      <c r="Z18">
        <f t="shared" si="0"/>
        <v>421.06400000000002</v>
      </c>
    </row>
    <row r="19" spans="1:26" x14ac:dyDescent="0.3">
      <c r="A19" s="2">
        <v>45329</v>
      </c>
      <c r="B19" s="3">
        <v>0.59946759259259264</v>
      </c>
      <c r="C19">
        <v>0</v>
      </c>
      <c r="D19" t="s">
        <v>20</v>
      </c>
      <c r="E19">
        <v>30.6</v>
      </c>
      <c r="F19">
        <v>115.102</v>
      </c>
      <c r="G19">
        <v>44.9</v>
      </c>
      <c r="H19">
        <v>91.9</v>
      </c>
      <c r="I19">
        <v>93.2</v>
      </c>
      <c r="J19">
        <v>10.63</v>
      </c>
      <c r="K19">
        <v>49.892000000000003</v>
      </c>
      <c r="L19">
        <v>0.02</v>
      </c>
      <c r="M19">
        <v>44.2</v>
      </c>
      <c r="N19">
        <v>29</v>
      </c>
      <c r="Q19">
        <v>48.1</v>
      </c>
      <c r="R19">
        <v>115.483</v>
      </c>
      <c r="S19">
        <v>89.999989999999997</v>
      </c>
      <c r="T19">
        <v>180</v>
      </c>
      <c r="U19">
        <v>99.9</v>
      </c>
      <c r="V19">
        <v>2.67</v>
      </c>
      <c r="W19">
        <v>0</v>
      </c>
      <c r="X19">
        <v>741.5</v>
      </c>
      <c r="Y19">
        <v>525.99</v>
      </c>
      <c r="Z19">
        <f t="shared" si="0"/>
        <v>410.50700000000001</v>
      </c>
    </row>
    <row r="20" spans="1:26" x14ac:dyDescent="0.3">
      <c r="A20" s="2">
        <v>45329</v>
      </c>
      <c r="B20" s="3">
        <v>0.59960648148148155</v>
      </c>
      <c r="C20">
        <v>0</v>
      </c>
      <c r="D20" t="s">
        <v>20</v>
      </c>
      <c r="E20">
        <v>30.9</v>
      </c>
      <c r="F20">
        <v>124.962</v>
      </c>
      <c r="G20">
        <v>45.4</v>
      </c>
      <c r="H20">
        <v>92.6</v>
      </c>
      <c r="I20">
        <v>93.9</v>
      </c>
      <c r="J20">
        <v>10.73</v>
      </c>
      <c r="K20">
        <v>54.167000000000002</v>
      </c>
      <c r="L20">
        <v>0.02</v>
      </c>
      <c r="M20">
        <v>44.6</v>
      </c>
      <c r="N20">
        <v>29</v>
      </c>
      <c r="Q20">
        <v>48.000999999999998</v>
      </c>
      <c r="R20">
        <v>125.51</v>
      </c>
      <c r="S20">
        <v>89.999989999999997</v>
      </c>
      <c r="T20">
        <v>180</v>
      </c>
      <c r="U20">
        <v>99.9</v>
      </c>
      <c r="V20">
        <v>2.67</v>
      </c>
      <c r="W20">
        <v>0</v>
      </c>
      <c r="X20">
        <v>741.4</v>
      </c>
      <c r="Y20">
        <v>525.99</v>
      </c>
      <c r="Z20">
        <f t="shared" si="0"/>
        <v>400.48</v>
      </c>
    </row>
    <row r="21" spans="1:26" x14ac:dyDescent="0.3">
      <c r="A21" s="2">
        <v>45329</v>
      </c>
      <c r="B21" s="3">
        <v>0.59968750000000004</v>
      </c>
      <c r="C21">
        <v>0</v>
      </c>
      <c r="D21" t="s">
        <v>20</v>
      </c>
      <c r="E21">
        <v>30.8</v>
      </c>
      <c r="F21">
        <v>135.845</v>
      </c>
      <c r="G21">
        <v>45.3</v>
      </c>
      <c r="H21">
        <v>92.8</v>
      </c>
      <c r="I21">
        <v>94.2</v>
      </c>
      <c r="J21">
        <v>10.76</v>
      </c>
      <c r="K21">
        <v>58.884999999999998</v>
      </c>
      <c r="L21">
        <v>0.02</v>
      </c>
      <c r="M21">
        <v>44.5</v>
      </c>
      <c r="N21">
        <v>29</v>
      </c>
      <c r="Q21">
        <v>47.951000000000001</v>
      </c>
      <c r="R21">
        <v>135.863</v>
      </c>
      <c r="S21">
        <v>89.999989999999997</v>
      </c>
      <c r="T21">
        <v>180</v>
      </c>
      <c r="U21">
        <v>99.9</v>
      </c>
      <c r="V21">
        <v>2.67</v>
      </c>
      <c r="W21">
        <v>0</v>
      </c>
      <c r="X21">
        <v>741.5</v>
      </c>
      <c r="Y21">
        <v>525.99</v>
      </c>
      <c r="Z21">
        <f t="shared" si="0"/>
        <v>390.12700000000001</v>
      </c>
    </row>
    <row r="22" spans="1:26" x14ac:dyDescent="0.3">
      <c r="A22" s="2">
        <v>45329</v>
      </c>
      <c r="B22" s="3">
        <v>0.59976851851851853</v>
      </c>
      <c r="C22">
        <v>0</v>
      </c>
      <c r="D22" t="s">
        <v>20</v>
      </c>
      <c r="E22">
        <v>30.6</v>
      </c>
      <c r="F22">
        <v>147.018</v>
      </c>
      <c r="G22">
        <v>45.1</v>
      </c>
      <c r="H22">
        <v>92.8</v>
      </c>
      <c r="I22">
        <v>94.1</v>
      </c>
      <c r="J22">
        <v>10.77</v>
      </c>
      <c r="K22">
        <v>63.728999999999999</v>
      </c>
      <c r="L22">
        <v>0.02</v>
      </c>
      <c r="M22">
        <v>44.3</v>
      </c>
      <c r="N22">
        <v>29</v>
      </c>
      <c r="Q22">
        <v>47.881</v>
      </c>
      <c r="R22">
        <v>147.08500000000001</v>
      </c>
      <c r="S22">
        <v>89.999989999999997</v>
      </c>
      <c r="T22">
        <v>180</v>
      </c>
      <c r="U22">
        <v>99.9</v>
      </c>
      <c r="V22">
        <v>2.66</v>
      </c>
      <c r="W22">
        <v>0</v>
      </c>
      <c r="X22">
        <v>741.3</v>
      </c>
      <c r="Y22">
        <v>525.99</v>
      </c>
      <c r="Z22">
        <f t="shared" si="0"/>
        <v>378.90499999999997</v>
      </c>
    </row>
    <row r="23" spans="1:26" x14ac:dyDescent="0.3">
      <c r="A23" s="2">
        <v>45329</v>
      </c>
      <c r="B23" s="3">
        <v>0.59988425925925926</v>
      </c>
      <c r="C23">
        <v>0</v>
      </c>
      <c r="D23" t="s">
        <v>20</v>
      </c>
      <c r="E23">
        <v>30.3</v>
      </c>
      <c r="F23">
        <v>156.327</v>
      </c>
      <c r="G23">
        <v>44.7</v>
      </c>
      <c r="H23">
        <v>92.4</v>
      </c>
      <c r="I23">
        <v>93.7</v>
      </c>
      <c r="J23">
        <v>10.74</v>
      </c>
      <c r="K23">
        <v>67.765000000000001</v>
      </c>
      <c r="L23">
        <v>0.02</v>
      </c>
      <c r="M23">
        <v>43.9</v>
      </c>
      <c r="N23">
        <v>29</v>
      </c>
      <c r="Q23">
        <v>47.779000000000003</v>
      </c>
      <c r="R23">
        <v>155.928</v>
      </c>
      <c r="S23">
        <v>89.999989999999997</v>
      </c>
      <c r="T23">
        <v>180</v>
      </c>
      <c r="U23">
        <v>99.9</v>
      </c>
      <c r="V23">
        <v>2.66</v>
      </c>
      <c r="W23">
        <v>0</v>
      </c>
      <c r="X23">
        <v>741.4</v>
      </c>
      <c r="Y23">
        <v>525.99</v>
      </c>
      <c r="Z23">
        <f t="shared" si="0"/>
        <v>370.06200000000001</v>
      </c>
    </row>
    <row r="24" spans="1:26" x14ac:dyDescent="0.3">
      <c r="A24" s="2">
        <v>45329</v>
      </c>
      <c r="B24" s="3">
        <v>0.60002314814814817</v>
      </c>
      <c r="C24">
        <v>0</v>
      </c>
      <c r="D24" t="s">
        <v>20</v>
      </c>
      <c r="E24">
        <v>30.3</v>
      </c>
      <c r="F24">
        <v>163.542</v>
      </c>
      <c r="G24">
        <v>44.7</v>
      </c>
      <c r="H24">
        <v>91.6</v>
      </c>
      <c r="I24">
        <v>92.9</v>
      </c>
      <c r="J24">
        <v>10.65</v>
      </c>
      <c r="K24">
        <v>70.893000000000001</v>
      </c>
      <c r="L24">
        <v>0.02</v>
      </c>
      <c r="M24">
        <v>43.9</v>
      </c>
      <c r="N24">
        <v>29</v>
      </c>
      <c r="Q24">
        <v>47.709000000000003</v>
      </c>
      <c r="R24">
        <v>163.62899999999999</v>
      </c>
      <c r="S24">
        <v>89.999989999999997</v>
      </c>
      <c r="T24">
        <v>180</v>
      </c>
      <c r="U24">
        <v>99.9</v>
      </c>
      <c r="V24">
        <v>2.6</v>
      </c>
      <c r="W24">
        <v>0</v>
      </c>
      <c r="X24">
        <v>741.3</v>
      </c>
      <c r="Y24">
        <v>525.99</v>
      </c>
      <c r="Z24">
        <f t="shared" si="0"/>
        <v>362.36099999999999</v>
      </c>
    </row>
    <row r="25" spans="1:26" x14ac:dyDescent="0.3">
      <c r="A25" s="2">
        <v>45329</v>
      </c>
      <c r="B25" s="3">
        <v>0.60013888888888889</v>
      </c>
      <c r="C25">
        <v>0</v>
      </c>
      <c r="D25" t="s">
        <v>20</v>
      </c>
      <c r="E25">
        <v>30.2</v>
      </c>
      <c r="F25">
        <v>176.232</v>
      </c>
      <c r="G25">
        <v>44.7</v>
      </c>
      <c r="H25">
        <v>91.2</v>
      </c>
      <c r="I25">
        <v>92.6</v>
      </c>
      <c r="J25">
        <v>10.62</v>
      </c>
      <c r="K25">
        <v>76.394999999999996</v>
      </c>
      <c r="L25">
        <v>0.02</v>
      </c>
      <c r="M25">
        <v>43.9</v>
      </c>
      <c r="N25">
        <v>29</v>
      </c>
      <c r="Q25">
        <v>47.689</v>
      </c>
      <c r="R25">
        <v>176.82</v>
      </c>
      <c r="S25">
        <v>89.999989999999997</v>
      </c>
      <c r="T25">
        <v>180</v>
      </c>
      <c r="U25">
        <v>99.9</v>
      </c>
      <c r="V25">
        <v>2.62</v>
      </c>
      <c r="W25">
        <v>0</v>
      </c>
      <c r="X25">
        <v>741.5</v>
      </c>
      <c r="Y25">
        <v>525.99</v>
      </c>
      <c r="Z25">
        <f t="shared" si="0"/>
        <v>349.17</v>
      </c>
    </row>
    <row r="26" spans="1:26" x14ac:dyDescent="0.3">
      <c r="A26" s="2">
        <v>45329</v>
      </c>
      <c r="B26" s="3">
        <v>0.60023148148148142</v>
      </c>
      <c r="C26">
        <v>0</v>
      </c>
      <c r="D26" t="s">
        <v>20</v>
      </c>
      <c r="E26">
        <v>30.1</v>
      </c>
      <c r="F26">
        <v>184.57900000000001</v>
      </c>
      <c r="G26">
        <v>44.6</v>
      </c>
      <c r="H26">
        <v>90.9</v>
      </c>
      <c r="I26">
        <v>92.3</v>
      </c>
      <c r="J26">
        <v>10.59</v>
      </c>
      <c r="K26">
        <v>80.013000000000005</v>
      </c>
      <c r="L26">
        <v>0.02</v>
      </c>
      <c r="M26">
        <v>43.8</v>
      </c>
      <c r="N26">
        <v>28</v>
      </c>
      <c r="Q26">
        <v>47.645000000000003</v>
      </c>
      <c r="R26">
        <v>184.68899999999999</v>
      </c>
      <c r="S26">
        <v>89.999989999999997</v>
      </c>
      <c r="T26">
        <v>180</v>
      </c>
      <c r="U26">
        <v>99.9</v>
      </c>
      <c r="V26">
        <v>2.62</v>
      </c>
      <c r="W26">
        <v>0</v>
      </c>
      <c r="X26">
        <v>741.4</v>
      </c>
      <c r="Y26">
        <v>525.99</v>
      </c>
      <c r="Z26">
        <f t="shared" si="0"/>
        <v>341.30100000000004</v>
      </c>
    </row>
    <row r="27" spans="1:26" x14ac:dyDescent="0.3">
      <c r="A27" s="2">
        <v>45329</v>
      </c>
      <c r="B27" s="3">
        <v>0.60031250000000003</v>
      </c>
      <c r="C27">
        <v>0</v>
      </c>
      <c r="D27" t="s">
        <v>20</v>
      </c>
      <c r="E27">
        <v>30.2</v>
      </c>
      <c r="F27">
        <v>197.37200000000001</v>
      </c>
      <c r="G27">
        <v>44.7</v>
      </c>
      <c r="H27">
        <v>90.4</v>
      </c>
      <c r="I27">
        <v>91.8</v>
      </c>
      <c r="J27">
        <v>10.53</v>
      </c>
      <c r="K27">
        <v>85.56</v>
      </c>
      <c r="L27">
        <v>0.02</v>
      </c>
      <c r="M27">
        <v>43.9</v>
      </c>
      <c r="N27">
        <v>29</v>
      </c>
      <c r="Q27">
        <v>47.609000000000002</v>
      </c>
      <c r="R27">
        <v>197.35900000000001</v>
      </c>
      <c r="S27">
        <v>89.999989999999997</v>
      </c>
      <c r="T27">
        <v>180</v>
      </c>
      <c r="U27">
        <v>99.9</v>
      </c>
      <c r="V27">
        <v>2.62</v>
      </c>
      <c r="W27">
        <v>0</v>
      </c>
      <c r="X27">
        <v>741.4</v>
      </c>
      <c r="Y27">
        <v>525.99</v>
      </c>
      <c r="Z27">
        <f t="shared" si="0"/>
        <v>328.63099999999997</v>
      </c>
    </row>
    <row r="28" spans="1:26" x14ac:dyDescent="0.3">
      <c r="A28" s="2">
        <v>45329</v>
      </c>
      <c r="B28" s="3">
        <v>0.60050925925925924</v>
      </c>
      <c r="C28">
        <v>0</v>
      </c>
      <c r="D28" t="s">
        <v>20</v>
      </c>
      <c r="E28">
        <v>30.3</v>
      </c>
      <c r="F28">
        <v>204.24100000000001</v>
      </c>
      <c r="G28">
        <v>44.8</v>
      </c>
      <c r="H28">
        <v>88.7</v>
      </c>
      <c r="I28">
        <v>90</v>
      </c>
      <c r="J28">
        <v>10.34</v>
      </c>
      <c r="K28">
        <v>88.537999999999997</v>
      </c>
      <c r="L28">
        <v>0.02</v>
      </c>
      <c r="M28">
        <v>44</v>
      </c>
      <c r="N28">
        <v>29</v>
      </c>
      <c r="Q28">
        <v>47.616</v>
      </c>
      <c r="R28">
        <v>204.33799999999999</v>
      </c>
      <c r="S28">
        <v>89.999989999999997</v>
      </c>
      <c r="T28">
        <v>180</v>
      </c>
      <c r="U28">
        <v>99.9</v>
      </c>
      <c r="V28">
        <v>2.62</v>
      </c>
      <c r="W28">
        <v>0</v>
      </c>
      <c r="X28">
        <v>741.5</v>
      </c>
      <c r="Y28">
        <v>525.99</v>
      </c>
      <c r="Z28">
        <f t="shared" si="0"/>
        <v>321.65200000000004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F14DB-9C02-47CB-AD06-FC98BD8FD5F6}">
  <dimension ref="A1:AA28"/>
  <sheetViews>
    <sheetView zoomScale="70" zoomScaleNormal="70" workbookViewId="0">
      <selection activeCell="R1" sqref="R1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45366</v>
      </c>
      <c r="B2" s="3">
        <v>0.44378472222222221</v>
      </c>
      <c r="C2">
        <v>0</v>
      </c>
      <c r="D2" t="s">
        <v>20</v>
      </c>
      <c r="E2">
        <v>31.3</v>
      </c>
      <c r="F2">
        <v>0.61299999999999999</v>
      </c>
      <c r="G2">
        <v>40.799999999999997</v>
      </c>
      <c r="H2">
        <v>107</v>
      </c>
      <c r="I2">
        <v>108.6</v>
      </c>
      <c r="J2">
        <v>11.14</v>
      </c>
      <c r="K2">
        <v>0.26500000000000001</v>
      </c>
      <c r="L2">
        <v>0.02</v>
      </c>
      <c r="M2">
        <v>40.1</v>
      </c>
      <c r="N2">
        <v>26</v>
      </c>
      <c r="Q2">
        <v>56.396999999999998</v>
      </c>
      <c r="R2">
        <v>0.995</v>
      </c>
      <c r="S2">
        <v>89.999989999999997</v>
      </c>
      <c r="T2">
        <v>180</v>
      </c>
      <c r="U2">
        <v>99.9</v>
      </c>
      <c r="V2">
        <v>2.75</v>
      </c>
      <c r="W2">
        <v>0</v>
      </c>
      <c r="X2">
        <v>741.5</v>
      </c>
      <c r="Y2">
        <v>541.37</v>
      </c>
      <c r="Z2">
        <f>Y2-R2</f>
        <v>540.375</v>
      </c>
      <c r="AA2">
        <v>358.34899999999999</v>
      </c>
    </row>
    <row r="3" spans="1:27" x14ac:dyDescent="0.3">
      <c r="A3" s="2">
        <v>45366</v>
      </c>
      <c r="B3" s="3">
        <v>0.44394675925925925</v>
      </c>
      <c r="C3">
        <v>0</v>
      </c>
      <c r="D3" t="s">
        <v>20</v>
      </c>
      <c r="E3">
        <v>31.2</v>
      </c>
      <c r="F3">
        <v>3.89</v>
      </c>
      <c r="G3">
        <v>40.6</v>
      </c>
      <c r="H3">
        <v>107.6</v>
      </c>
      <c r="I3">
        <v>109.2</v>
      </c>
      <c r="J3">
        <v>11.21</v>
      </c>
      <c r="K3">
        <v>1.6850000000000001</v>
      </c>
      <c r="L3">
        <v>0.02</v>
      </c>
      <c r="M3">
        <v>40</v>
      </c>
      <c r="N3">
        <v>26</v>
      </c>
      <c r="Q3">
        <v>56.326000000000001</v>
      </c>
      <c r="R3">
        <v>4.0759999999999996</v>
      </c>
      <c r="S3">
        <v>89.999989999999997</v>
      </c>
      <c r="T3">
        <v>180</v>
      </c>
      <c r="U3">
        <v>99.9</v>
      </c>
      <c r="V3">
        <v>2.75</v>
      </c>
      <c r="W3">
        <v>0</v>
      </c>
      <c r="X3">
        <v>741.6</v>
      </c>
      <c r="Y3">
        <v>541.37</v>
      </c>
      <c r="Z3">
        <f t="shared" ref="Z3:Z26" si="0">Y3-R3</f>
        <v>537.29399999999998</v>
      </c>
    </row>
    <row r="4" spans="1:27" x14ac:dyDescent="0.3">
      <c r="A4" s="2">
        <v>45366</v>
      </c>
      <c r="B4" s="3">
        <v>0.44408564814814816</v>
      </c>
      <c r="C4">
        <v>0</v>
      </c>
      <c r="D4" t="s">
        <v>20</v>
      </c>
      <c r="E4">
        <v>31.2</v>
      </c>
      <c r="F4">
        <v>6.3810000000000002</v>
      </c>
      <c r="G4">
        <v>40.700000000000003</v>
      </c>
      <c r="H4">
        <v>107.6</v>
      </c>
      <c r="I4">
        <v>109.2</v>
      </c>
      <c r="J4">
        <v>11.23</v>
      </c>
      <c r="K4">
        <v>2.7639999999999998</v>
      </c>
      <c r="L4">
        <v>0.02</v>
      </c>
      <c r="M4">
        <v>40.1</v>
      </c>
      <c r="N4">
        <v>26</v>
      </c>
      <c r="Q4">
        <v>56.183999999999997</v>
      </c>
      <c r="R4">
        <v>6.4509999999999996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741.5</v>
      </c>
      <c r="Y4">
        <v>541.37</v>
      </c>
      <c r="Z4">
        <f t="shared" si="0"/>
        <v>534.91899999999998</v>
      </c>
    </row>
    <row r="5" spans="1:27" x14ac:dyDescent="0.3">
      <c r="A5" s="2">
        <v>45366</v>
      </c>
      <c r="B5" s="3">
        <v>0.44427083333333334</v>
      </c>
      <c r="C5">
        <v>0</v>
      </c>
      <c r="D5" t="s">
        <v>20</v>
      </c>
      <c r="E5">
        <v>31.3</v>
      </c>
      <c r="F5">
        <v>10.27</v>
      </c>
      <c r="G5">
        <v>40.9</v>
      </c>
      <c r="H5">
        <v>107.5</v>
      </c>
      <c r="I5">
        <v>109.1</v>
      </c>
      <c r="J5">
        <v>11.23</v>
      </c>
      <c r="K5">
        <v>4.4489999999999998</v>
      </c>
      <c r="L5">
        <v>0.02</v>
      </c>
      <c r="M5">
        <v>40.200000000000003</v>
      </c>
      <c r="N5">
        <v>26</v>
      </c>
      <c r="Q5">
        <v>56.09</v>
      </c>
      <c r="R5">
        <v>10.223000000000001</v>
      </c>
      <c r="S5">
        <v>89.999989999999997</v>
      </c>
      <c r="T5">
        <v>180</v>
      </c>
      <c r="U5">
        <v>99.9</v>
      </c>
      <c r="V5">
        <v>2.75</v>
      </c>
      <c r="W5">
        <v>0</v>
      </c>
      <c r="X5">
        <v>741.6</v>
      </c>
      <c r="Y5">
        <v>541.37</v>
      </c>
      <c r="Z5">
        <f t="shared" si="0"/>
        <v>531.14700000000005</v>
      </c>
    </row>
    <row r="6" spans="1:27" x14ac:dyDescent="0.3">
      <c r="A6" s="2">
        <v>45366</v>
      </c>
      <c r="B6" s="3">
        <v>0.44436342592592593</v>
      </c>
      <c r="C6">
        <v>0</v>
      </c>
      <c r="D6" t="s">
        <v>20</v>
      </c>
      <c r="E6">
        <v>31.2</v>
      </c>
      <c r="F6">
        <v>11.648999999999999</v>
      </c>
      <c r="G6">
        <v>40.799999999999997</v>
      </c>
      <c r="H6">
        <v>107.3</v>
      </c>
      <c r="I6">
        <v>108.9</v>
      </c>
      <c r="J6">
        <v>11.22</v>
      </c>
      <c r="K6">
        <v>5.0469999999999997</v>
      </c>
      <c r="L6">
        <v>0.02</v>
      </c>
      <c r="M6">
        <v>40.200000000000003</v>
      </c>
      <c r="N6">
        <v>26</v>
      </c>
      <c r="Q6">
        <v>55.99</v>
      </c>
      <c r="R6">
        <v>12.920999999999999</v>
      </c>
      <c r="S6">
        <v>89.999989999999997</v>
      </c>
      <c r="T6">
        <v>180</v>
      </c>
      <c r="U6">
        <v>99.9</v>
      </c>
      <c r="V6">
        <v>2.73</v>
      </c>
      <c r="W6">
        <v>0</v>
      </c>
      <c r="X6">
        <v>741.7</v>
      </c>
      <c r="Y6">
        <v>541.37</v>
      </c>
      <c r="Z6">
        <f t="shared" si="0"/>
        <v>528.44899999999996</v>
      </c>
    </row>
    <row r="7" spans="1:27" x14ac:dyDescent="0.3">
      <c r="A7" s="2">
        <v>45366</v>
      </c>
      <c r="B7" s="3">
        <v>0.44446759259259255</v>
      </c>
      <c r="C7">
        <v>0</v>
      </c>
      <c r="D7" t="s">
        <v>20</v>
      </c>
      <c r="E7">
        <v>31.1</v>
      </c>
      <c r="F7">
        <v>15.728</v>
      </c>
      <c r="G7">
        <v>40.799999999999997</v>
      </c>
      <c r="H7">
        <v>107</v>
      </c>
      <c r="I7">
        <v>108.6</v>
      </c>
      <c r="J7">
        <v>11.21</v>
      </c>
      <c r="K7">
        <v>6.8140000000000001</v>
      </c>
      <c r="L7">
        <v>0.02</v>
      </c>
      <c r="M7">
        <v>40.1</v>
      </c>
      <c r="N7">
        <v>26</v>
      </c>
      <c r="Q7">
        <v>55.874000000000002</v>
      </c>
      <c r="R7">
        <v>15.654999999999999</v>
      </c>
      <c r="S7">
        <v>89.999989999999997</v>
      </c>
      <c r="T7">
        <v>180</v>
      </c>
      <c r="U7">
        <v>99.9</v>
      </c>
      <c r="V7">
        <v>2.72</v>
      </c>
      <c r="W7">
        <v>0</v>
      </c>
      <c r="X7">
        <v>741.6</v>
      </c>
      <c r="Y7">
        <v>541.37</v>
      </c>
      <c r="Z7">
        <f t="shared" si="0"/>
        <v>525.71500000000003</v>
      </c>
    </row>
    <row r="8" spans="1:27" x14ac:dyDescent="0.3">
      <c r="A8" s="2">
        <v>45366</v>
      </c>
      <c r="B8" s="3">
        <v>0.44454861111111116</v>
      </c>
      <c r="C8">
        <v>0</v>
      </c>
      <c r="D8" t="s">
        <v>20</v>
      </c>
      <c r="E8">
        <v>31.2</v>
      </c>
      <c r="F8">
        <v>19.329000000000001</v>
      </c>
      <c r="G8">
        <v>40.9</v>
      </c>
      <c r="H8">
        <v>106.8</v>
      </c>
      <c r="I8">
        <v>108.4</v>
      </c>
      <c r="J8">
        <v>11.2</v>
      </c>
      <c r="K8">
        <v>8.3740000000000006</v>
      </c>
      <c r="L8">
        <v>0.02</v>
      </c>
      <c r="M8">
        <v>40.200000000000003</v>
      </c>
      <c r="N8">
        <v>26</v>
      </c>
      <c r="Q8">
        <v>55.811</v>
      </c>
      <c r="R8">
        <v>19.300999999999998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741.6</v>
      </c>
      <c r="Y8">
        <v>541.37</v>
      </c>
      <c r="Z8">
        <f t="shared" si="0"/>
        <v>522.06899999999996</v>
      </c>
    </row>
    <row r="9" spans="1:27" x14ac:dyDescent="0.3">
      <c r="A9" s="2">
        <v>45366</v>
      </c>
      <c r="B9" s="3">
        <v>0.44465277777777779</v>
      </c>
      <c r="C9">
        <v>0</v>
      </c>
      <c r="D9" t="s">
        <v>20</v>
      </c>
      <c r="E9">
        <v>31.2</v>
      </c>
      <c r="F9">
        <v>21.006</v>
      </c>
      <c r="G9">
        <v>40.9</v>
      </c>
      <c r="H9">
        <v>106.6</v>
      </c>
      <c r="I9">
        <v>108.2</v>
      </c>
      <c r="J9">
        <v>11.18</v>
      </c>
      <c r="K9">
        <v>9.1010000000000009</v>
      </c>
      <c r="L9">
        <v>0.02</v>
      </c>
      <c r="M9">
        <v>40.200000000000003</v>
      </c>
      <c r="N9">
        <v>26</v>
      </c>
      <c r="Q9">
        <v>55.792000000000002</v>
      </c>
      <c r="R9">
        <v>21.018999999999998</v>
      </c>
      <c r="S9">
        <v>89.999989999999997</v>
      </c>
      <c r="T9">
        <v>180</v>
      </c>
      <c r="U9">
        <v>99.9</v>
      </c>
      <c r="V9">
        <v>2.73</v>
      </c>
      <c r="W9">
        <v>0</v>
      </c>
      <c r="X9">
        <v>741.6</v>
      </c>
      <c r="Y9">
        <v>541.37</v>
      </c>
      <c r="Z9">
        <f t="shared" si="0"/>
        <v>520.351</v>
      </c>
    </row>
    <row r="10" spans="1:27" x14ac:dyDescent="0.3">
      <c r="A10" s="2">
        <v>45366</v>
      </c>
      <c r="B10" s="3">
        <v>0.44482638888888887</v>
      </c>
      <c r="C10">
        <v>0</v>
      </c>
      <c r="D10" t="s">
        <v>20</v>
      </c>
      <c r="E10">
        <v>31.1</v>
      </c>
      <c r="F10">
        <v>24.742000000000001</v>
      </c>
      <c r="G10">
        <v>40.9</v>
      </c>
      <c r="H10">
        <v>106.3</v>
      </c>
      <c r="I10">
        <v>107.9</v>
      </c>
      <c r="J10">
        <v>11.15</v>
      </c>
      <c r="K10">
        <v>10.718999999999999</v>
      </c>
      <c r="L10">
        <v>0.02</v>
      </c>
      <c r="M10">
        <v>40.200000000000003</v>
      </c>
      <c r="N10">
        <v>26</v>
      </c>
      <c r="Q10">
        <v>55.765000000000001</v>
      </c>
      <c r="R10">
        <v>25.085000000000001</v>
      </c>
      <c r="S10">
        <v>89.999989999999997</v>
      </c>
      <c r="T10">
        <v>180</v>
      </c>
      <c r="U10">
        <v>99.9</v>
      </c>
      <c r="V10">
        <v>2.69</v>
      </c>
      <c r="W10">
        <v>0</v>
      </c>
      <c r="X10">
        <v>741.6</v>
      </c>
      <c r="Y10">
        <v>541.37</v>
      </c>
      <c r="Z10">
        <f t="shared" si="0"/>
        <v>516.28499999999997</v>
      </c>
    </row>
    <row r="11" spans="1:27" x14ac:dyDescent="0.3">
      <c r="A11" s="2">
        <v>45366</v>
      </c>
      <c r="B11" s="3">
        <v>0.44489583333333332</v>
      </c>
      <c r="C11">
        <v>0</v>
      </c>
      <c r="D11" t="s">
        <v>20</v>
      </c>
      <c r="E11">
        <v>31.2</v>
      </c>
      <c r="F11">
        <v>28.27</v>
      </c>
      <c r="G11">
        <v>40.9</v>
      </c>
      <c r="H11">
        <v>106.2</v>
      </c>
      <c r="I11">
        <v>107.7</v>
      </c>
      <c r="J11">
        <v>11.14</v>
      </c>
      <c r="K11">
        <v>12.247999999999999</v>
      </c>
      <c r="L11">
        <v>0.02</v>
      </c>
      <c r="M11">
        <v>40.200000000000003</v>
      </c>
      <c r="N11">
        <v>26</v>
      </c>
      <c r="Q11">
        <v>55.746000000000002</v>
      </c>
      <c r="R11">
        <v>28.236999999999998</v>
      </c>
      <c r="S11">
        <v>89.999989999999997</v>
      </c>
      <c r="T11">
        <v>180</v>
      </c>
      <c r="U11">
        <v>99.9</v>
      </c>
      <c r="V11">
        <v>2.69</v>
      </c>
      <c r="W11">
        <v>0</v>
      </c>
      <c r="X11">
        <v>741.5</v>
      </c>
      <c r="Y11">
        <v>541.37</v>
      </c>
      <c r="Z11">
        <f t="shared" si="0"/>
        <v>513.13300000000004</v>
      </c>
    </row>
    <row r="12" spans="1:27" x14ac:dyDescent="0.3">
      <c r="A12" s="2">
        <v>45366</v>
      </c>
      <c r="B12" s="3">
        <v>0.44497685185185182</v>
      </c>
      <c r="C12">
        <v>0</v>
      </c>
      <c r="D12" t="s">
        <v>20</v>
      </c>
      <c r="E12">
        <v>31.3</v>
      </c>
      <c r="F12">
        <v>31.12</v>
      </c>
      <c r="G12">
        <v>41</v>
      </c>
      <c r="H12">
        <v>105.9</v>
      </c>
      <c r="I12">
        <v>107.5</v>
      </c>
      <c r="J12">
        <v>11.12</v>
      </c>
      <c r="K12">
        <v>13.483000000000001</v>
      </c>
      <c r="L12">
        <v>0.02</v>
      </c>
      <c r="M12">
        <v>40.4</v>
      </c>
      <c r="N12">
        <v>26</v>
      </c>
      <c r="Q12">
        <v>55.709000000000003</v>
      </c>
      <c r="R12">
        <v>31.12</v>
      </c>
      <c r="S12">
        <v>89.999989999999997</v>
      </c>
      <c r="T12">
        <v>180</v>
      </c>
      <c r="U12">
        <v>99.9</v>
      </c>
      <c r="V12">
        <v>2.62</v>
      </c>
      <c r="W12">
        <v>0</v>
      </c>
      <c r="X12">
        <v>741.7</v>
      </c>
      <c r="Y12">
        <v>541.37</v>
      </c>
      <c r="Z12">
        <f t="shared" si="0"/>
        <v>510.25</v>
      </c>
    </row>
    <row r="13" spans="1:27" x14ac:dyDescent="0.3">
      <c r="A13" s="2">
        <v>45366</v>
      </c>
      <c r="B13" s="3">
        <v>0.44506944444444446</v>
      </c>
      <c r="C13">
        <v>0</v>
      </c>
      <c r="D13" t="s">
        <v>20</v>
      </c>
      <c r="E13">
        <v>31.8</v>
      </c>
      <c r="F13">
        <v>33.844999999999999</v>
      </c>
      <c r="G13">
        <v>43.4</v>
      </c>
      <c r="H13">
        <v>102.2</v>
      </c>
      <c r="I13">
        <v>103.7</v>
      </c>
      <c r="J13">
        <v>11.09</v>
      </c>
      <c r="K13">
        <v>14.666</v>
      </c>
      <c r="L13">
        <v>0.02</v>
      </c>
      <c r="M13">
        <v>42.7</v>
      </c>
      <c r="N13">
        <v>28</v>
      </c>
      <c r="Q13">
        <v>53.039000000000001</v>
      </c>
      <c r="R13">
        <v>33.840000000000003</v>
      </c>
      <c r="S13">
        <v>89.999989999999997</v>
      </c>
      <c r="T13">
        <v>180</v>
      </c>
      <c r="U13">
        <v>99.9</v>
      </c>
      <c r="V13">
        <v>2.56</v>
      </c>
      <c r="W13">
        <v>0</v>
      </c>
      <c r="X13">
        <v>741.5</v>
      </c>
      <c r="Y13">
        <v>541.37</v>
      </c>
      <c r="Z13">
        <f t="shared" si="0"/>
        <v>507.53</v>
      </c>
    </row>
    <row r="14" spans="1:27" x14ac:dyDescent="0.3">
      <c r="A14" s="2">
        <v>45366</v>
      </c>
      <c r="B14" s="3">
        <v>0.44523148148148151</v>
      </c>
      <c r="C14">
        <v>0</v>
      </c>
      <c r="D14" t="s">
        <v>20</v>
      </c>
      <c r="E14">
        <v>32.6</v>
      </c>
      <c r="F14">
        <v>45.642000000000003</v>
      </c>
      <c r="G14">
        <v>45.4</v>
      </c>
      <c r="H14">
        <v>93.9</v>
      </c>
      <c r="I14">
        <v>95.3</v>
      </c>
      <c r="J14">
        <v>10.37</v>
      </c>
      <c r="K14">
        <v>19.78</v>
      </c>
      <c r="L14">
        <v>0.02</v>
      </c>
      <c r="M14">
        <v>44.6</v>
      </c>
      <c r="N14">
        <v>29</v>
      </c>
      <c r="Q14">
        <v>51.616999999999997</v>
      </c>
      <c r="R14">
        <v>45.685000000000002</v>
      </c>
      <c r="S14">
        <v>89.999989999999997</v>
      </c>
      <c r="T14">
        <v>180</v>
      </c>
      <c r="U14">
        <v>99.9</v>
      </c>
      <c r="V14">
        <v>2.68</v>
      </c>
      <c r="W14">
        <v>0</v>
      </c>
      <c r="X14">
        <v>741.7</v>
      </c>
      <c r="Y14">
        <v>541.37</v>
      </c>
      <c r="Z14">
        <f t="shared" si="0"/>
        <v>495.685</v>
      </c>
    </row>
    <row r="15" spans="1:27" x14ac:dyDescent="0.3">
      <c r="A15" s="2">
        <v>45366</v>
      </c>
      <c r="B15" s="3">
        <v>0.44533564814814813</v>
      </c>
      <c r="C15">
        <v>0</v>
      </c>
      <c r="D15" t="s">
        <v>20</v>
      </c>
      <c r="E15">
        <v>32.6</v>
      </c>
      <c r="F15">
        <v>54.83</v>
      </c>
      <c r="G15">
        <v>46.6</v>
      </c>
      <c r="H15">
        <v>92.2</v>
      </c>
      <c r="I15">
        <v>93.5</v>
      </c>
      <c r="J15">
        <v>10.4</v>
      </c>
      <c r="K15">
        <v>23.763999999999999</v>
      </c>
      <c r="L15">
        <v>0.02</v>
      </c>
      <c r="M15">
        <v>45.7</v>
      </c>
      <c r="N15">
        <v>30</v>
      </c>
      <c r="Q15">
        <v>49.944000000000003</v>
      </c>
      <c r="R15">
        <v>55.146000000000001</v>
      </c>
      <c r="S15">
        <v>89.999989999999997</v>
      </c>
      <c r="T15">
        <v>180</v>
      </c>
      <c r="U15">
        <v>99.9</v>
      </c>
      <c r="V15">
        <v>2.66</v>
      </c>
      <c r="W15">
        <v>0</v>
      </c>
      <c r="X15">
        <v>741.6</v>
      </c>
      <c r="Y15">
        <v>541.37</v>
      </c>
      <c r="Z15">
        <f t="shared" si="0"/>
        <v>486.22399999999999</v>
      </c>
    </row>
    <row r="16" spans="1:27" x14ac:dyDescent="0.3">
      <c r="A16" s="2">
        <v>45366</v>
      </c>
      <c r="B16" s="3">
        <v>0.44546296296296295</v>
      </c>
      <c r="C16">
        <v>0</v>
      </c>
      <c r="D16" t="s">
        <v>20</v>
      </c>
      <c r="E16">
        <v>32.4</v>
      </c>
      <c r="F16">
        <v>64.290999999999997</v>
      </c>
      <c r="G16">
        <v>46.9</v>
      </c>
      <c r="H16">
        <v>89.7</v>
      </c>
      <c r="I16">
        <v>91</v>
      </c>
      <c r="J16">
        <v>10.26</v>
      </c>
      <c r="K16">
        <v>27.866</v>
      </c>
      <c r="L16">
        <v>0.02</v>
      </c>
      <c r="M16">
        <v>46.1</v>
      </c>
      <c r="N16">
        <v>30</v>
      </c>
      <c r="Q16">
        <v>48.938000000000002</v>
      </c>
      <c r="R16">
        <v>65.31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741.6</v>
      </c>
      <c r="Y16">
        <v>541.37</v>
      </c>
      <c r="Z16">
        <f t="shared" si="0"/>
        <v>476.06</v>
      </c>
    </row>
    <row r="17" spans="1:26" x14ac:dyDescent="0.3">
      <c r="A17" s="2">
        <v>45366</v>
      </c>
      <c r="B17" s="3">
        <v>0.44556712962962958</v>
      </c>
      <c r="C17">
        <v>0</v>
      </c>
      <c r="D17" t="s">
        <v>20</v>
      </c>
      <c r="E17">
        <v>32.299999999999997</v>
      </c>
      <c r="F17">
        <v>75.509</v>
      </c>
      <c r="G17">
        <v>47.1</v>
      </c>
      <c r="H17">
        <v>88.9</v>
      </c>
      <c r="I17">
        <v>90.2</v>
      </c>
      <c r="J17">
        <v>10.220000000000001</v>
      </c>
      <c r="K17">
        <v>32.728999999999999</v>
      </c>
      <c r="L17">
        <v>0.02</v>
      </c>
      <c r="M17">
        <v>46.3</v>
      </c>
      <c r="N17">
        <v>30</v>
      </c>
      <c r="Q17">
        <v>48.546999999999997</v>
      </c>
      <c r="R17">
        <v>75.855000000000004</v>
      </c>
      <c r="S17">
        <v>89.999989999999997</v>
      </c>
      <c r="T17">
        <v>180</v>
      </c>
      <c r="U17">
        <v>99.9</v>
      </c>
      <c r="V17">
        <v>2.7</v>
      </c>
      <c r="W17">
        <v>0</v>
      </c>
      <c r="X17">
        <v>741.5</v>
      </c>
      <c r="Y17">
        <v>541.37</v>
      </c>
      <c r="Z17">
        <f t="shared" si="0"/>
        <v>465.51499999999999</v>
      </c>
    </row>
    <row r="18" spans="1:26" x14ac:dyDescent="0.3">
      <c r="A18" s="2">
        <v>45366</v>
      </c>
      <c r="B18" s="3">
        <v>0.44570601851851849</v>
      </c>
      <c r="C18">
        <v>0</v>
      </c>
      <c r="D18" t="s">
        <v>20</v>
      </c>
      <c r="E18">
        <v>32.799999999999997</v>
      </c>
      <c r="F18">
        <v>84.245999999999995</v>
      </c>
      <c r="G18">
        <v>48.1</v>
      </c>
      <c r="H18">
        <v>88.4</v>
      </c>
      <c r="I18">
        <v>89.7</v>
      </c>
      <c r="J18">
        <v>10.220000000000001</v>
      </c>
      <c r="K18">
        <v>36.517000000000003</v>
      </c>
      <c r="L18">
        <v>0.02</v>
      </c>
      <c r="M18">
        <v>47.3</v>
      </c>
      <c r="N18">
        <v>31</v>
      </c>
      <c r="Q18">
        <v>48.140999999999998</v>
      </c>
      <c r="R18">
        <v>84.572000000000003</v>
      </c>
      <c r="S18">
        <v>89.999989999999997</v>
      </c>
      <c r="T18">
        <v>180</v>
      </c>
      <c r="U18">
        <v>99.9</v>
      </c>
      <c r="V18">
        <v>2.71</v>
      </c>
      <c r="W18">
        <v>0</v>
      </c>
      <c r="X18">
        <v>741.6</v>
      </c>
      <c r="Y18">
        <v>541.37</v>
      </c>
      <c r="Z18">
        <f t="shared" si="0"/>
        <v>456.798</v>
      </c>
    </row>
    <row r="19" spans="1:26" x14ac:dyDescent="0.3">
      <c r="A19" s="2">
        <v>45366</v>
      </c>
      <c r="B19" s="3">
        <v>0.4458333333333333</v>
      </c>
      <c r="C19">
        <v>0</v>
      </c>
      <c r="D19" t="s">
        <v>20</v>
      </c>
      <c r="E19">
        <v>33.1</v>
      </c>
      <c r="F19">
        <v>94.382999999999996</v>
      </c>
      <c r="G19">
        <v>48.7</v>
      </c>
      <c r="H19">
        <v>88.4</v>
      </c>
      <c r="I19">
        <v>89.7</v>
      </c>
      <c r="J19">
        <v>10.25</v>
      </c>
      <c r="K19">
        <v>40.911000000000001</v>
      </c>
      <c r="L19">
        <v>0.02</v>
      </c>
      <c r="M19">
        <v>47.8</v>
      </c>
      <c r="N19">
        <v>31</v>
      </c>
      <c r="Q19">
        <v>48.000999999999998</v>
      </c>
      <c r="R19">
        <v>94.325000000000003</v>
      </c>
      <c r="S19">
        <v>89.999989999999997</v>
      </c>
      <c r="T19">
        <v>180</v>
      </c>
      <c r="U19">
        <v>99.9</v>
      </c>
      <c r="V19">
        <v>2.68</v>
      </c>
      <c r="W19">
        <v>0</v>
      </c>
      <c r="X19">
        <v>741.6</v>
      </c>
      <c r="Y19">
        <v>541.37</v>
      </c>
      <c r="Z19">
        <f t="shared" si="0"/>
        <v>447.04500000000002</v>
      </c>
    </row>
    <row r="20" spans="1:26" x14ac:dyDescent="0.3">
      <c r="A20" s="2">
        <v>45366</v>
      </c>
      <c r="B20" s="3">
        <v>0.44599537037037035</v>
      </c>
      <c r="C20">
        <v>0</v>
      </c>
      <c r="D20" t="s">
        <v>20</v>
      </c>
      <c r="E20">
        <v>33.799999999999997</v>
      </c>
      <c r="F20">
        <v>104.215</v>
      </c>
      <c r="G20">
        <v>49.8</v>
      </c>
      <c r="H20">
        <v>88.9</v>
      </c>
      <c r="I20">
        <v>90.2</v>
      </c>
      <c r="J20">
        <v>10.32</v>
      </c>
      <c r="K20">
        <v>45.173000000000002</v>
      </c>
      <c r="L20">
        <v>0.02</v>
      </c>
      <c r="M20">
        <v>49</v>
      </c>
      <c r="N20">
        <v>32</v>
      </c>
      <c r="Q20">
        <v>47.88</v>
      </c>
      <c r="R20">
        <v>104.721</v>
      </c>
      <c r="S20">
        <v>89.999989999999997</v>
      </c>
      <c r="T20">
        <v>180</v>
      </c>
      <c r="U20">
        <v>99.9</v>
      </c>
      <c r="V20">
        <v>2.73</v>
      </c>
      <c r="W20">
        <v>0</v>
      </c>
      <c r="X20">
        <v>741.6</v>
      </c>
      <c r="Y20">
        <v>541.37</v>
      </c>
      <c r="Z20">
        <f t="shared" si="0"/>
        <v>436.649</v>
      </c>
    </row>
    <row r="21" spans="1:26" x14ac:dyDescent="0.3">
      <c r="A21" s="2">
        <v>45366</v>
      </c>
      <c r="B21" s="3">
        <v>0.44613425925925926</v>
      </c>
      <c r="C21">
        <v>0</v>
      </c>
      <c r="D21" t="s">
        <v>20</v>
      </c>
      <c r="E21">
        <v>34.5</v>
      </c>
      <c r="F21">
        <v>115.65600000000001</v>
      </c>
      <c r="G21">
        <v>50.9</v>
      </c>
      <c r="H21">
        <v>89.4</v>
      </c>
      <c r="I21">
        <v>90.7</v>
      </c>
      <c r="J21">
        <v>10.39</v>
      </c>
      <c r="K21">
        <v>50.133000000000003</v>
      </c>
      <c r="L21">
        <v>0.02</v>
      </c>
      <c r="M21">
        <v>50</v>
      </c>
      <c r="N21">
        <v>32</v>
      </c>
      <c r="Q21">
        <v>47.826999999999998</v>
      </c>
      <c r="R21">
        <v>115.611</v>
      </c>
      <c r="S21">
        <v>89.999989999999997</v>
      </c>
      <c r="T21">
        <v>180</v>
      </c>
      <c r="U21">
        <v>99.9</v>
      </c>
      <c r="V21">
        <v>2.72</v>
      </c>
      <c r="W21">
        <v>0</v>
      </c>
      <c r="X21">
        <v>741.6</v>
      </c>
      <c r="Y21">
        <v>541.37</v>
      </c>
      <c r="Z21">
        <f t="shared" si="0"/>
        <v>425.75900000000001</v>
      </c>
    </row>
    <row r="22" spans="1:26" x14ac:dyDescent="0.3">
      <c r="A22" s="2">
        <v>45366</v>
      </c>
      <c r="B22" s="3">
        <v>0.44621527777777775</v>
      </c>
      <c r="C22">
        <v>0</v>
      </c>
      <c r="D22" t="s">
        <v>20</v>
      </c>
      <c r="E22">
        <v>35.1</v>
      </c>
      <c r="F22">
        <v>124.78</v>
      </c>
      <c r="G22">
        <v>51.7</v>
      </c>
      <c r="H22">
        <v>89.7</v>
      </c>
      <c r="I22">
        <v>91</v>
      </c>
      <c r="J22">
        <v>10.42</v>
      </c>
      <c r="K22">
        <v>54.088999999999999</v>
      </c>
      <c r="L22">
        <v>0.02</v>
      </c>
      <c r="M22">
        <v>50.8</v>
      </c>
      <c r="N22">
        <v>33</v>
      </c>
      <c r="Q22">
        <v>47.792999999999999</v>
      </c>
      <c r="R22">
        <v>124.768</v>
      </c>
      <c r="S22">
        <v>89.999989999999997</v>
      </c>
      <c r="T22">
        <v>180</v>
      </c>
      <c r="U22">
        <v>99.9</v>
      </c>
      <c r="V22">
        <v>2.71</v>
      </c>
      <c r="W22">
        <v>0</v>
      </c>
      <c r="X22">
        <v>741.5</v>
      </c>
      <c r="Y22">
        <v>541.37</v>
      </c>
      <c r="Z22">
        <f t="shared" si="0"/>
        <v>416.60199999999998</v>
      </c>
    </row>
    <row r="23" spans="1:26" x14ac:dyDescent="0.3">
      <c r="A23" s="2">
        <v>45366</v>
      </c>
      <c r="B23" s="3">
        <v>0.44646990740740744</v>
      </c>
      <c r="C23">
        <v>0</v>
      </c>
      <c r="D23" t="s">
        <v>20</v>
      </c>
      <c r="E23">
        <v>35.9</v>
      </c>
      <c r="F23">
        <v>134.67699999999999</v>
      </c>
      <c r="G23">
        <v>53</v>
      </c>
      <c r="H23">
        <v>91.3</v>
      </c>
      <c r="I23">
        <v>92.7</v>
      </c>
      <c r="J23">
        <v>10.63</v>
      </c>
      <c r="K23">
        <v>58.378999999999998</v>
      </c>
      <c r="L23">
        <v>0.02</v>
      </c>
      <c r="M23">
        <v>52.1</v>
      </c>
      <c r="N23">
        <v>34</v>
      </c>
      <c r="Q23">
        <v>47.686999999999998</v>
      </c>
      <c r="R23">
        <v>133.976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741.7</v>
      </c>
      <c r="Y23">
        <v>541.37</v>
      </c>
      <c r="Z23">
        <f t="shared" si="0"/>
        <v>407.39400000000001</v>
      </c>
    </row>
    <row r="24" spans="1:26" x14ac:dyDescent="0.3">
      <c r="A24" s="2">
        <v>45366</v>
      </c>
      <c r="B24" s="3">
        <v>0.44665509259259256</v>
      </c>
      <c r="C24">
        <v>0</v>
      </c>
      <c r="D24" t="s">
        <v>20</v>
      </c>
      <c r="E24">
        <v>36</v>
      </c>
      <c r="F24">
        <v>143.47499999999999</v>
      </c>
      <c r="G24">
        <v>53.3</v>
      </c>
      <c r="H24">
        <v>91.6</v>
      </c>
      <c r="I24">
        <v>92.9</v>
      </c>
      <c r="J24">
        <v>10.68</v>
      </c>
      <c r="K24">
        <v>62.194000000000003</v>
      </c>
      <c r="L24">
        <v>0.02</v>
      </c>
      <c r="M24">
        <v>52.4</v>
      </c>
      <c r="N24">
        <v>34</v>
      </c>
      <c r="Q24">
        <v>47.561999999999998</v>
      </c>
      <c r="R24">
        <v>144.584</v>
      </c>
      <c r="S24">
        <v>89.999989999999997</v>
      </c>
      <c r="T24">
        <v>180</v>
      </c>
      <c r="U24">
        <v>99.9</v>
      </c>
      <c r="V24">
        <v>2.73</v>
      </c>
      <c r="W24">
        <v>0</v>
      </c>
      <c r="X24">
        <v>741.6</v>
      </c>
      <c r="Y24">
        <v>541.37</v>
      </c>
      <c r="Z24">
        <f t="shared" si="0"/>
        <v>396.786</v>
      </c>
    </row>
    <row r="25" spans="1:26" x14ac:dyDescent="0.3">
      <c r="A25" s="2">
        <v>45366</v>
      </c>
      <c r="B25" s="3">
        <v>0.44674768518518521</v>
      </c>
      <c r="C25">
        <v>0</v>
      </c>
      <c r="D25" t="s">
        <v>20</v>
      </c>
      <c r="E25">
        <v>36.1</v>
      </c>
      <c r="F25">
        <v>155.084</v>
      </c>
      <c r="G25">
        <v>53.4</v>
      </c>
      <c r="H25">
        <v>91.7</v>
      </c>
      <c r="I25">
        <v>93</v>
      </c>
      <c r="J25">
        <v>10.69</v>
      </c>
      <c r="K25">
        <v>67.227000000000004</v>
      </c>
      <c r="L25">
        <v>0.02</v>
      </c>
      <c r="M25">
        <v>52.5</v>
      </c>
      <c r="N25">
        <v>34</v>
      </c>
      <c r="Q25">
        <v>47.555999999999997</v>
      </c>
      <c r="R25">
        <v>154.75</v>
      </c>
      <c r="S25">
        <v>89.999989999999997</v>
      </c>
      <c r="T25">
        <v>180</v>
      </c>
      <c r="U25">
        <v>99.9</v>
      </c>
      <c r="V25">
        <v>2.74</v>
      </c>
      <c r="W25">
        <v>0</v>
      </c>
      <c r="X25">
        <v>741.5</v>
      </c>
      <c r="Y25">
        <v>541.37</v>
      </c>
      <c r="Z25">
        <f t="shared" si="0"/>
        <v>386.62</v>
      </c>
    </row>
    <row r="26" spans="1:26" x14ac:dyDescent="0.3">
      <c r="A26" s="2">
        <v>45366</v>
      </c>
      <c r="B26" s="3">
        <v>0.44756944444444446</v>
      </c>
      <c r="C26">
        <v>0</v>
      </c>
      <c r="D26" t="s">
        <v>20</v>
      </c>
      <c r="E26">
        <v>37.5</v>
      </c>
      <c r="F26">
        <v>162.751</v>
      </c>
      <c r="G26">
        <v>55.7</v>
      </c>
      <c r="H26">
        <v>90.6</v>
      </c>
      <c r="I26">
        <v>92</v>
      </c>
      <c r="J26">
        <v>10.59</v>
      </c>
      <c r="K26">
        <v>70.551000000000002</v>
      </c>
      <c r="L26">
        <v>0.02</v>
      </c>
      <c r="M26">
        <v>54.7</v>
      </c>
      <c r="N26">
        <v>36</v>
      </c>
      <c r="Q26">
        <v>47.393999999999998</v>
      </c>
      <c r="R26">
        <v>161.65899999999999</v>
      </c>
      <c r="S26">
        <v>89.999989999999997</v>
      </c>
      <c r="T26">
        <v>180</v>
      </c>
      <c r="U26">
        <v>99.9</v>
      </c>
      <c r="V26">
        <v>2.72</v>
      </c>
      <c r="W26">
        <v>0</v>
      </c>
      <c r="X26">
        <v>741.6</v>
      </c>
      <c r="Y26">
        <v>541.37</v>
      </c>
      <c r="Z26">
        <f t="shared" si="0"/>
        <v>379.71100000000001</v>
      </c>
    </row>
    <row r="27" spans="1:26" x14ac:dyDescent="0.3">
      <c r="A27" s="2"/>
      <c r="B27" s="3"/>
    </row>
    <row r="28" spans="1:26" x14ac:dyDescent="0.3">
      <c r="A28" s="2"/>
      <c r="B28" s="3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AA7F-6C6D-4E78-B962-443F03E33F89}">
  <dimension ref="A1:AA28"/>
  <sheetViews>
    <sheetView zoomScale="70" zoomScaleNormal="70" workbookViewId="0">
      <selection activeCell="Q1" sqref="Q1"/>
    </sheetView>
  </sheetViews>
  <sheetFormatPr defaultRowHeight="14.4" x14ac:dyDescent="0.3"/>
  <cols>
    <col min="1" max="1" width="14" customWidth="1"/>
    <col min="18" max="18" width="6.5546875" customWidth="1"/>
    <col min="21" max="21" width="10" customWidth="1"/>
    <col min="25" max="25" width="16.88671875" customWidth="1"/>
    <col min="27" max="27" width="8.1093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45400</v>
      </c>
      <c r="B2" s="3">
        <v>0.60260416666666672</v>
      </c>
      <c r="C2">
        <v>0</v>
      </c>
      <c r="D2" t="s">
        <v>20</v>
      </c>
      <c r="E2">
        <v>39.700000000000003</v>
      </c>
      <c r="F2">
        <v>1.075</v>
      </c>
      <c r="G2">
        <v>45.7</v>
      </c>
      <c r="H2">
        <v>100.7</v>
      </c>
      <c r="I2">
        <v>101.7</v>
      </c>
      <c r="J2">
        <v>9.41</v>
      </c>
      <c r="K2">
        <v>0.46500000000000002</v>
      </c>
      <c r="L2">
        <v>0.02</v>
      </c>
      <c r="M2">
        <v>45.2</v>
      </c>
      <c r="N2">
        <v>29</v>
      </c>
      <c r="O2">
        <v>7.56</v>
      </c>
      <c r="P2">
        <v>-39.700000000000003</v>
      </c>
      <c r="Q2">
        <v>65.552000000000007</v>
      </c>
      <c r="R2">
        <v>1.2410000000000001</v>
      </c>
      <c r="S2">
        <v>89.999989999999997</v>
      </c>
      <c r="T2">
        <v>180</v>
      </c>
      <c r="U2">
        <v>99.9</v>
      </c>
      <c r="V2">
        <v>2.87</v>
      </c>
      <c r="W2">
        <v>0</v>
      </c>
      <c r="X2">
        <v>743.2</v>
      </c>
      <c r="Y2">
        <v>565.25</v>
      </c>
      <c r="Z2">
        <f t="shared" ref="Z2:Z27" si="0">Y2-R2</f>
        <v>564.00900000000001</v>
      </c>
      <c r="AA2">
        <v>460.11900000000003</v>
      </c>
    </row>
    <row r="3" spans="1:27" x14ac:dyDescent="0.3">
      <c r="A3" s="2">
        <v>45400</v>
      </c>
      <c r="B3" s="3">
        <v>0.6028472222222222</v>
      </c>
      <c r="C3">
        <v>0</v>
      </c>
      <c r="D3" t="s">
        <v>20</v>
      </c>
      <c r="E3">
        <v>38.5</v>
      </c>
      <c r="F3">
        <v>4.1180000000000003</v>
      </c>
      <c r="G3">
        <v>44.9</v>
      </c>
      <c r="H3">
        <v>102.1</v>
      </c>
      <c r="I3">
        <v>103.1</v>
      </c>
      <c r="J3">
        <v>9.65</v>
      </c>
      <c r="K3">
        <v>1.7829999999999999</v>
      </c>
      <c r="L3">
        <v>0.02</v>
      </c>
      <c r="M3">
        <v>44.3</v>
      </c>
      <c r="N3">
        <v>29</v>
      </c>
      <c r="O3">
        <v>7.61</v>
      </c>
      <c r="P3">
        <v>-43</v>
      </c>
      <c r="Q3">
        <v>64.522000000000006</v>
      </c>
      <c r="R3">
        <v>4.1609999999999996</v>
      </c>
      <c r="S3">
        <v>89.999989999999997</v>
      </c>
      <c r="T3">
        <v>180</v>
      </c>
      <c r="U3">
        <v>99.9</v>
      </c>
      <c r="V3">
        <v>2.86</v>
      </c>
      <c r="W3">
        <v>0</v>
      </c>
      <c r="X3">
        <v>743.1</v>
      </c>
      <c r="Y3">
        <v>565.25</v>
      </c>
      <c r="Z3">
        <f t="shared" si="0"/>
        <v>561.08900000000006</v>
      </c>
    </row>
    <row r="4" spans="1:27" x14ac:dyDescent="0.3">
      <c r="A4" s="2">
        <v>45400</v>
      </c>
      <c r="B4" s="3">
        <v>0.60300925925925919</v>
      </c>
      <c r="C4">
        <v>0</v>
      </c>
      <c r="D4" t="s">
        <v>20</v>
      </c>
      <c r="E4">
        <v>38.299999999999997</v>
      </c>
      <c r="F4">
        <v>7.38</v>
      </c>
      <c r="G4">
        <v>44.8</v>
      </c>
      <c r="H4">
        <v>102.6</v>
      </c>
      <c r="I4">
        <v>103.6</v>
      </c>
      <c r="J4">
        <v>9.7200000000000006</v>
      </c>
      <c r="K4">
        <v>3.1949999999999998</v>
      </c>
      <c r="L4">
        <v>0.02</v>
      </c>
      <c r="M4">
        <v>44.3</v>
      </c>
      <c r="N4">
        <v>29</v>
      </c>
      <c r="O4">
        <v>7.64</v>
      </c>
      <c r="P4">
        <v>-44.7</v>
      </c>
      <c r="Q4">
        <v>64.265000000000001</v>
      </c>
      <c r="R4">
        <v>7.3849999999999998</v>
      </c>
      <c r="S4">
        <v>89.999989999999997</v>
      </c>
      <c r="T4">
        <v>180</v>
      </c>
      <c r="U4">
        <v>99.9</v>
      </c>
      <c r="V4">
        <v>2.82</v>
      </c>
      <c r="W4">
        <v>0</v>
      </c>
      <c r="X4">
        <v>743.2</v>
      </c>
      <c r="Y4">
        <v>565.25</v>
      </c>
      <c r="Z4">
        <f t="shared" si="0"/>
        <v>557.86500000000001</v>
      </c>
    </row>
    <row r="5" spans="1:27" x14ac:dyDescent="0.3">
      <c r="A5" s="2">
        <v>45400</v>
      </c>
      <c r="B5" s="3">
        <v>0.60318287037037044</v>
      </c>
      <c r="C5">
        <v>0</v>
      </c>
      <c r="D5" t="s">
        <v>20</v>
      </c>
      <c r="E5">
        <v>38.1</v>
      </c>
      <c r="F5">
        <v>8.77</v>
      </c>
      <c r="G5">
        <v>44.7</v>
      </c>
      <c r="H5">
        <v>102.7</v>
      </c>
      <c r="I5">
        <v>103.8</v>
      </c>
      <c r="J5">
        <v>9.77</v>
      </c>
      <c r="K5">
        <v>3.7970000000000002</v>
      </c>
      <c r="L5">
        <v>0.02</v>
      </c>
      <c r="M5">
        <v>44.1</v>
      </c>
      <c r="N5">
        <v>29</v>
      </c>
      <c r="O5">
        <v>7.67</v>
      </c>
      <c r="P5">
        <v>-46</v>
      </c>
      <c r="Q5">
        <v>64.034000000000006</v>
      </c>
      <c r="R5">
        <v>10.053000000000001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743.1</v>
      </c>
      <c r="Y5">
        <v>565.25</v>
      </c>
      <c r="Z5">
        <f t="shared" si="0"/>
        <v>555.197</v>
      </c>
    </row>
    <row r="6" spans="1:27" x14ac:dyDescent="0.3">
      <c r="A6" s="2">
        <v>45400</v>
      </c>
      <c r="B6" s="3">
        <v>0.60364583333333333</v>
      </c>
      <c r="C6">
        <v>0</v>
      </c>
      <c r="D6" t="s">
        <v>20</v>
      </c>
      <c r="E6">
        <v>37.799999999999997</v>
      </c>
      <c r="F6">
        <v>13.316000000000001</v>
      </c>
      <c r="G6">
        <v>45</v>
      </c>
      <c r="H6">
        <v>102.6</v>
      </c>
      <c r="I6">
        <v>103.6</v>
      </c>
      <c r="J6">
        <v>9.8699999999999992</v>
      </c>
      <c r="K6">
        <v>5.7649999999999997</v>
      </c>
      <c r="L6">
        <v>0.02</v>
      </c>
      <c r="M6">
        <v>44.4</v>
      </c>
      <c r="N6">
        <v>29</v>
      </c>
      <c r="O6">
        <v>7.71</v>
      </c>
      <c r="P6">
        <v>-48.3</v>
      </c>
      <c r="Q6">
        <v>62.962000000000003</v>
      </c>
      <c r="R6">
        <v>13.37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743.1</v>
      </c>
      <c r="Y6">
        <v>565.25</v>
      </c>
      <c r="Z6">
        <f t="shared" si="0"/>
        <v>551.88</v>
      </c>
    </row>
    <row r="7" spans="1:27" x14ac:dyDescent="0.3">
      <c r="A7" s="2">
        <v>45400</v>
      </c>
      <c r="B7" s="3">
        <v>0.60380787037037031</v>
      </c>
      <c r="C7">
        <v>0</v>
      </c>
      <c r="D7" t="s">
        <v>20</v>
      </c>
      <c r="E7">
        <v>36.9</v>
      </c>
      <c r="F7">
        <v>22.957999999999998</v>
      </c>
      <c r="G7">
        <v>46.2</v>
      </c>
      <c r="H7">
        <v>99.5</v>
      </c>
      <c r="I7">
        <v>100.5</v>
      </c>
      <c r="J7">
        <v>10</v>
      </c>
      <c r="K7">
        <v>9.9440000000000008</v>
      </c>
      <c r="L7">
        <v>0.02</v>
      </c>
      <c r="M7">
        <v>45.5</v>
      </c>
      <c r="N7">
        <v>30</v>
      </c>
      <c r="O7">
        <v>7.71</v>
      </c>
      <c r="P7">
        <v>-48.4</v>
      </c>
      <c r="Q7">
        <v>59.237000000000002</v>
      </c>
      <c r="R7">
        <v>23.303999999999998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743</v>
      </c>
      <c r="Y7">
        <v>565.25</v>
      </c>
      <c r="Z7">
        <f t="shared" si="0"/>
        <v>541.94600000000003</v>
      </c>
    </row>
    <row r="8" spans="1:27" x14ac:dyDescent="0.3">
      <c r="A8" s="2">
        <v>45400</v>
      </c>
      <c r="B8" s="3">
        <v>0.60398148148148145</v>
      </c>
      <c r="C8">
        <v>0</v>
      </c>
      <c r="D8" t="s">
        <v>20</v>
      </c>
      <c r="E8">
        <v>37</v>
      </c>
      <c r="F8">
        <v>33.581000000000003</v>
      </c>
      <c r="G8">
        <v>51.1</v>
      </c>
      <c r="H8">
        <v>91</v>
      </c>
      <c r="I8">
        <v>91.9</v>
      </c>
      <c r="J8">
        <v>9.9700000000000006</v>
      </c>
      <c r="K8">
        <v>14.552</v>
      </c>
      <c r="L8">
        <v>0.02</v>
      </c>
      <c r="M8">
        <v>50.2</v>
      </c>
      <c r="N8">
        <v>33</v>
      </c>
      <c r="O8">
        <v>7.55</v>
      </c>
      <c r="P8">
        <v>-38.6</v>
      </c>
      <c r="Q8">
        <v>52.280999999999999</v>
      </c>
      <c r="R8">
        <v>33.734000000000002</v>
      </c>
      <c r="S8">
        <v>89.999989999999997</v>
      </c>
      <c r="T8">
        <v>180</v>
      </c>
      <c r="U8">
        <v>99.9</v>
      </c>
      <c r="V8">
        <v>2.79</v>
      </c>
      <c r="W8">
        <v>0</v>
      </c>
      <c r="X8">
        <v>743</v>
      </c>
      <c r="Y8">
        <v>565.25</v>
      </c>
      <c r="Z8">
        <f t="shared" si="0"/>
        <v>531.51599999999996</v>
      </c>
    </row>
    <row r="9" spans="1:27" x14ac:dyDescent="0.3">
      <c r="A9" s="2">
        <v>45400</v>
      </c>
      <c r="B9" s="3">
        <v>0.60413194444444451</v>
      </c>
      <c r="C9">
        <v>0</v>
      </c>
      <c r="D9" t="s">
        <v>20</v>
      </c>
      <c r="E9">
        <v>36.299999999999997</v>
      </c>
      <c r="F9">
        <v>43.188000000000002</v>
      </c>
      <c r="G9">
        <v>50.9</v>
      </c>
      <c r="H9">
        <v>87.4</v>
      </c>
      <c r="I9">
        <v>88.2</v>
      </c>
      <c r="J9">
        <v>9.6999999999999993</v>
      </c>
      <c r="K9">
        <v>18.716999999999999</v>
      </c>
      <c r="L9">
        <v>0.02</v>
      </c>
      <c r="M9">
        <v>50</v>
      </c>
      <c r="N9">
        <v>32</v>
      </c>
      <c r="O9">
        <v>7.41</v>
      </c>
      <c r="P9">
        <v>-30.7</v>
      </c>
      <c r="Q9">
        <v>51.195999999999998</v>
      </c>
      <c r="R9">
        <v>43.484000000000002</v>
      </c>
      <c r="S9">
        <v>89.999989999999997</v>
      </c>
      <c r="T9">
        <v>180</v>
      </c>
      <c r="U9">
        <v>99.9</v>
      </c>
      <c r="V9">
        <v>2.81</v>
      </c>
      <c r="W9">
        <v>0</v>
      </c>
      <c r="X9">
        <v>743.2</v>
      </c>
      <c r="Y9">
        <v>565.25</v>
      </c>
      <c r="Z9">
        <f t="shared" si="0"/>
        <v>521.76599999999996</v>
      </c>
    </row>
    <row r="10" spans="1:27" x14ac:dyDescent="0.3">
      <c r="A10" s="2">
        <v>45400</v>
      </c>
      <c r="B10" s="3">
        <v>0.60430555555555554</v>
      </c>
      <c r="C10">
        <v>0</v>
      </c>
      <c r="D10" t="s">
        <v>20</v>
      </c>
      <c r="E10">
        <v>36.299999999999997</v>
      </c>
      <c r="F10">
        <v>53.459000000000003</v>
      </c>
      <c r="G10">
        <v>51.5</v>
      </c>
      <c r="H10">
        <v>88.2</v>
      </c>
      <c r="I10">
        <v>89.1</v>
      </c>
      <c r="J10">
        <v>9.91</v>
      </c>
      <c r="K10">
        <v>23.169</v>
      </c>
      <c r="L10">
        <v>0.02</v>
      </c>
      <c r="M10">
        <v>50.6</v>
      </c>
      <c r="N10">
        <v>33</v>
      </c>
      <c r="O10">
        <v>7.4</v>
      </c>
      <c r="P10">
        <v>-29.8</v>
      </c>
      <c r="Q10">
        <v>50.381999999999998</v>
      </c>
      <c r="R10">
        <v>53.250999999999998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743.1</v>
      </c>
      <c r="Y10">
        <v>565.25</v>
      </c>
      <c r="Z10">
        <f t="shared" si="0"/>
        <v>511.99900000000002</v>
      </c>
    </row>
    <row r="11" spans="1:27" x14ac:dyDescent="0.3">
      <c r="A11" s="2">
        <v>45400</v>
      </c>
      <c r="B11" s="3">
        <v>0.60445601851851849</v>
      </c>
      <c r="C11">
        <v>0</v>
      </c>
      <c r="D11" t="s">
        <v>20</v>
      </c>
      <c r="E11">
        <v>35.9</v>
      </c>
      <c r="F11">
        <v>62.676000000000002</v>
      </c>
      <c r="G11">
        <v>51.2</v>
      </c>
      <c r="H11">
        <v>88.8</v>
      </c>
      <c r="I11">
        <v>89.7</v>
      </c>
      <c r="J11">
        <v>10.029999999999999</v>
      </c>
      <c r="K11">
        <v>27.164999999999999</v>
      </c>
      <c r="L11">
        <v>0.02</v>
      </c>
      <c r="M11">
        <v>50.3</v>
      </c>
      <c r="N11">
        <v>33</v>
      </c>
      <c r="O11">
        <v>7.37</v>
      </c>
      <c r="P11">
        <v>-28.6</v>
      </c>
      <c r="Q11">
        <v>49.895000000000003</v>
      </c>
      <c r="R11">
        <v>63.56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743.1</v>
      </c>
      <c r="Y11">
        <v>565.25</v>
      </c>
      <c r="Z11">
        <f t="shared" si="0"/>
        <v>501.69</v>
      </c>
    </row>
    <row r="12" spans="1:27" x14ac:dyDescent="0.3">
      <c r="A12" s="2">
        <v>45400</v>
      </c>
      <c r="B12" s="3">
        <v>0.60460648148148144</v>
      </c>
      <c r="C12">
        <v>0</v>
      </c>
      <c r="D12" t="s">
        <v>20</v>
      </c>
      <c r="E12">
        <v>35.799999999999997</v>
      </c>
      <c r="F12">
        <v>73.722999999999999</v>
      </c>
      <c r="G12">
        <v>51.3</v>
      </c>
      <c r="H12">
        <v>88.6</v>
      </c>
      <c r="I12">
        <v>89.5</v>
      </c>
      <c r="J12">
        <v>10.050000000000001</v>
      </c>
      <c r="K12">
        <v>31.952999999999999</v>
      </c>
      <c r="L12">
        <v>0.02</v>
      </c>
      <c r="M12">
        <v>50.4</v>
      </c>
      <c r="N12">
        <v>33</v>
      </c>
      <c r="O12">
        <v>7.33</v>
      </c>
      <c r="P12">
        <v>-26.4</v>
      </c>
      <c r="Q12">
        <v>49.613999999999997</v>
      </c>
      <c r="R12">
        <v>74.209999999999994</v>
      </c>
      <c r="S12">
        <v>89.999989999999997</v>
      </c>
      <c r="T12">
        <v>180</v>
      </c>
      <c r="U12">
        <v>99.9</v>
      </c>
      <c r="V12">
        <v>2.78</v>
      </c>
      <c r="W12">
        <v>0</v>
      </c>
      <c r="X12">
        <v>743.1</v>
      </c>
      <c r="Y12">
        <v>565.25</v>
      </c>
      <c r="Z12">
        <f t="shared" si="0"/>
        <v>491.04</v>
      </c>
    </row>
    <row r="13" spans="1:27" x14ac:dyDescent="0.3">
      <c r="A13" s="2">
        <v>45400</v>
      </c>
      <c r="B13" s="3">
        <v>0.60479166666666673</v>
      </c>
      <c r="C13">
        <v>0</v>
      </c>
      <c r="D13" t="s">
        <v>20</v>
      </c>
      <c r="E13">
        <v>35.299999999999997</v>
      </c>
      <c r="F13">
        <v>83.588999999999999</v>
      </c>
      <c r="G13">
        <v>50.9</v>
      </c>
      <c r="H13">
        <v>88.3</v>
      </c>
      <c r="I13">
        <v>89.1</v>
      </c>
      <c r="J13">
        <v>10.07</v>
      </c>
      <c r="K13">
        <v>36.229999999999997</v>
      </c>
      <c r="L13">
        <v>0.02</v>
      </c>
      <c r="M13">
        <v>50</v>
      </c>
      <c r="N13">
        <v>33</v>
      </c>
      <c r="O13">
        <v>7.31</v>
      </c>
      <c r="P13">
        <v>-24.8</v>
      </c>
      <c r="Q13">
        <v>49.206000000000003</v>
      </c>
      <c r="R13">
        <v>83.605000000000004</v>
      </c>
      <c r="S13">
        <v>89.999989999999997</v>
      </c>
      <c r="T13">
        <v>180</v>
      </c>
      <c r="U13">
        <v>99.9</v>
      </c>
      <c r="V13">
        <v>2.79</v>
      </c>
      <c r="W13">
        <v>0</v>
      </c>
      <c r="X13">
        <v>743.1</v>
      </c>
      <c r="Y13">
        <v>565.25</v>
      </c>
      <c r="Z13">
        <f t="shared" si="0"/>
        <v>481.64499999999998</v>
      </c>
    </row>
    <row r="14" spans="1:27" x14ac:dyDescent="0.3">
      <c r="A14" s="2">
        <v>45400</v>
      </c>
      <c r="B14" s="3">
        <v>0.60493055555555553</v>
      </c>
      <c r="C14">
        <v>0</v>
      </c>
      <c r="D14" t="s">
        <v>20</v>
      </c>
      <c r="E14">
        <v>35.1</v>
      </c>
      <c r="F14">
        <v>93.590999999999994</v>
      </c>
      <c r="G14">
        <v>50.8</v>
      </c>
      <c r="H14">
        <v>87.4</v>
      </c>
      <c r="I14">
        <v>88.3</v>
      </c>
      <c r="J14">
        <v>9.99</v>
      </c>
      <c r="K14">
        <v>40.566000000000003</v>
      </c>
      <c r="L14">
        <v>0.02</v>
      </c>
      <c r="M14">
        <v>49.9</v>
      </c>
      <c r="N14">
        <v>32</v>
      </c>
      <c r="O14">
        <v>7.29</v>
      </c>
      <c r="P14">
        <v>-23.8</v>
      </c>
      <c r="Q14">
        <v>49.040999999999997</v>
      </c>
      <c r="R14">
        <v>93.632000000000005</v>
      </c>
      <c r="S14">
        <v>89.999989999999997</v>
      </c>
      <c r="T14">
        <v>180</v>
      </c>
      <c r="U14">
        <v>99.9</v>
      </c>
      <c r="V14">
        <v>2.78</v>
      </c>
      <c r="W14">
        <v>0</v>
      </c>
      <c r="X14">
        <v>743</v>
      </c>
      <c r="Y14">
        <v>565.25</v>
      </c>
      <c r="Z14">
        <f t="shared" si="0"/>
        <v>471.61799999999999</v>
      </c>
    </row>
    <row r="15" spans="1:27" x14ac:dyDescent="0.3">
      <c r="A15" s="2">
        <v>45400</v>
      </c>
      <c r="B15" s="3">
        <v>0.6051157407407407</v>
      </c>
      <c r="C15">
        <v>0</v>
      </c>
      <c r="D15" t="s">
        <v>20</v>
      </c>
      <c r="E15">
        <v>34.9</v>
      </c>
      <c r="F15">
        <v>103.93300000000001</v>
      </c>
      <c r="G15">
        <v>50.7</v>
      </c>
      <c r="H15">
        <v>86.4</v>
      </c>
      <c r="I15">
        <v>87.2</v>
      </c>
      <c r="J15">
        <v>9.9</v>
      </c>
      <c r="K15">
        <v>45.05</v>
      </c>
      <c r="L15">
        <v>0.02</v>
      </c>
      <c r="M15">
        <v>49.8</v>
      </c>
      <c r="N15">
        <v>32</v>
      </c>
      <c r="O15">
        <v>7.26</v>
      </c>
      <c r="P15">
        <v>-21.9</v>
      </c>
      <c r="Q15">
        <v>48.843000000000004</v>
      </c>
      <c r="R15">
        <v>103.267</v>
      </c>
      <c r="S15">
        <v>89.999989999999997</v>
      </c>
      <c r="T15">
        <v>180</v>
      </c>
      <c r="U15">
        <v>99.9</v>
      </c>
      <c r="V15">
        <v>2.8</v>
      </c>
      <c r="W15">
        <v>0</v>
      </c>
      <c r="X15">
        <v>743.1</v>
      </c>
      <c r="Y15">
        <v>565.25</v>
      </c>
      <c r="Z15">
        <f t="shared" si="0"/>
        <v>461.983</v>
      </c>
    </row>
    <row r="16" spans="1:27" x14ac:dyDescent="0.3">
      <c r="A16" s="2">
        <v>45400</v>
      </c>
      <c r="B16" s="3">
        <v>0.6052777777777778</v>
      </c>
      <c r="C16">
        <v>0</v>
      </c>
      <c r="D16" t="s">
        <v>20</v>
      </c>
      <c r="E16">
        <v>34.9</v>
      </c>
      <c r="F16">
        <v>113.521</v>
      </c>
      <c r="G16">
        <v>50.7</v>
      </c>
      <c r="H16">
        <v>85.3</v>
      </c>
      <c r="I16">
        <v>86.2</v>
      </c>
      <c r="J16">
        <v>9.7899999999999991</v>
      </c>
      <c r="K16">
        <v>49.206000000000003</v>
      </c>
      <c r="L16">
        <v>0.02</v>
      </c>
      <c r="M16">
        <v>49.8</v>
      </c>
      <c r="N16">
        <v>32</v>
      </c>
      <c r="O16">
        <v>7.22</v>
      </c>
      <c r="P16">
        <v>-20.2</v>
      </c>
      <c r="Q16">
        <v>48.715000000000003</v>
      </c>
      <c r="R16">
        <v>113.33499999999999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743.1</v>
      </c>
      <c r="Y16">
        <v>565.25</v>
      </c>
      <c r="Z16">
        <f t="shared" si="0"/>
        <v>451.91500000000002</v>
      </c>
    </row>
    <row r="17" spans="1:26" x14ac:dyDescent="0.3">
      <c r="A17" s="2">
        <v>45400</v>
      </c>
      <c r="B17" s="3">
        <v>0.60543981481481479</v>
      </c>
      <c r="C17">
        <v>0</v>
      </c>
      <c r="D17" t="s">
        <v>20</v>
      </c>
      <c r="E17">
        <v>34.799999999999997</v>
      </c>
      <c r="F17">
        <v>123.629</v>
      </c>
      <c r="G17">
        <v>50.6</v>
      </c>
      <c r="H17">
        <v>84.4</v>
      </c>
      <c r="I17">
        <v>85.3</v>
      </c>
      <c r="J17">
        <v>9.7100000000000009</v>
      </c>
      <c r="K17">
        <v>53.588000000000001</v>
      </c>
      <c r="L17">
        <v>0.02</v>
      </c>
      <c r="M17">
        <v>49.8</v>
      </c>
      <c r="N17">
        <v>32</v>
      </c>
      <c r="O17">
        <v>7.2</v>
      </c>
      <c r="P17">
        <v>-18.7</v>
      </c>
      <c r="Q17">
        <v>48.591999999999999</v>
      </c>
      <c r="R17">
        <v>123.375</v>
      </c>
      <c r="S17">
        <v>89.999989999999997</v>
      </c>
      <c r="T17">
        <v>180</v>
      </c>
      <c r="U17">
        <v>99.9</v>
      </c>
      <c r="V17">
        <v>2.83</v>
      </c>
      <c r="W17">
        <v>0</v>
      </c>
      <c r="X17">
        <v>743</v>
      </c>
      <c r="Y17">
        <v>565.25</v>
      </c>
      <c r="Z17">
        <f t="shared" si="0"/>
        <v>441.875</v>
      </c>
    </row>
    <row r="18" spans="1:26" x14ac:dyDescent="0.3">
      <c r="A18" s="2">
        <v>45400</v>
      </c>
      <c r="B18" s="3">
        <v>0.60559027777777774</v>
      </c>
      <c r="C18">
        <v>0</v>
      </c>
      <c r="D18" t="s">
        <v>20</v>
      </c>
      <c r="E18">
        <v>34.700000000000003</v>
      </c>
      <c r="F18">
        <v>133.12200000000001</v>
      </c>
      <c r="G18">
        <v>50.7</v>
      </c>
      <c r="H18">
        <v>83.8</v>
      </c>
      <c r="I18">
        <v>84.6</v>
      </c>
      <c r="J18">
        <v>9.65</v>
      </c>
      <c r="K18">
        <v>57.703000000000003</v>
      </c>
      <c r="L18">
        <v>0.02</v>
      </c>
      <c r="M18">
        <v>49.8</v>
      </c>
      <c r="N18">
        <v>32</v>
      </c>
      <c r="O18">
        <v>7.18</v>
      </c>
      <c r="P18">
        <v>-17.399999999999999</v>
      </c>
      <c r="Q18">
        <v>48.49</v>
      </c>
      <c r="R18">
        <v>133.53299999999999</v>
      </c>
      <c r="S18">
        <v>89.999989999999997</v>
      </c>
      <c r="T18">
        <v>180</v>
      </c>
      <c r="U18">
        <v>99.9</v>
      </c>
      <c r="V18">
        <v>2.83</v>
      </c>
      <c r="W18">
        <v>0</v>
      </c>
      <c r="X18">
        <v>743.1</v>
      </c>
      <c r="Y18">
        <v>565.25</v>
      </c>
      <c r="Z18">
        <f t="shared" si="0"/>
        <v>431.71699999999998</v>
      </c>
    </row>
    <row r="19" spans="1:26" x14ac:dyDescent="0.3">
      <c r="A19" s="2">
        <v>45400</v>
      </c>
      <c r="B19" s="3">
        <v>0.60583333333333333</v>
      </c>
      <c r="C19">
        <v>0</v>
      </c>
      <c r="D19" t="s">
        <v>20</v>
      </c>
      <c r="E19">
        <v>34.700000000000003</v>
      </c>
      <c r="F19">
        <v>144.29900000000001</v>
      </c>
      <c r="G19">
        <v>50.8</v>
      </c>
      <c r="H19">
        <v>82.9</v>
      </c>
      <c r="I19">
        <v>83.7</v>
      </c>
      <c r="J19">
        <v>9.56</v>
      </c>
      <c r="K19">
        <v>62.548999999999999</v>
      </c>
      <c r="L19">
        <v>0.02</v>
      </c>
      <c r="M19">
        <v>49.9</v>
      </c>
      <c r="N19">
        <v>32</v>
      </c>
      <c r="O19">
        <v>7.15</v>
      </c>
      <c r="P19">
        <v>-15.8</v>
      </c>
      <c r="Q19">
        <v>48.326000000000001</v>
      </c>
      <c r="R19">
        <v>143.55500000000001</v>
      </c>
      <c r="S19">
        <v>89.999989999999997</v>
      </c>
      <c r="T19">
        <v>180</v>
      </c>
      <c r="U19">
        <v>99.9</v>
      </c>
      <c r="V19">
        <v>2.81</v>
      </c>
      <c r="W19">
        <v>0</v>
      </c>
      <c r="X19">
        <v>743.1</v>
      </c>
      <c r="Y19">
        <v>565.25</v>
      </c>
      <c r="Z19">
        <f t="shared" si="0"/>
        <v>421.69499999999999</v>
      </c>
    </row>
    <row r="20" spans="1:26" x14ac:dyDescent="0.3">
      <c r="A20" s="2">
        <v>45400</v>
      </c>
      <c r="B20" s="3">
        <v>0.60601851851851851</v>
      </c>
      <c r="C20">
        <v>0</v>
      </c>
      <c r="D20" t="s">
        <v>20</v>
      </c>
      <c r="E20">
        <v>34.6</v>
      </c>
      <c r="F20">
        <v>152.76</v>
      </c>
      <c r="G20">
        <v>50.6</v>
      </c>
      <c r="H20">
        <v>82.5</v>
      </c>
      <c r="I20">
        <v>83.3</v>
      </c>
      <c r="J20">
        <v>9.52</v>
      </c>
      <c r="K20">
        <v>66.216999999999999</v>
      </c>
      <c r="L20">
        <v>0.02</v>
      </c>
      <c r="M20">
        <v>49.7</v>
      </c>
      <c r="N20">
        <v>32</v>
      </c>
      <c r="O20">
        <v>7.13</v>
      </c>
      <c r="P20">
        <v>-14.9</v>
      </c>
      <c r="Q20">
        <v>48.261000000000003</v>
      </c>
      <c r="R20">
        <v>153.89099999999999</v>
      </c>
      <c r="S20">
        <v>89.999989999999997</v>
      </c>
      <c r="T20">
        <v>180</v>
      </c>
      <c r="U20">
        <v>99.9</v>
      </c>
      <c r="V20">
        <v>2.79</v>
      </c>
      <c r="W20">
        <v>0</v>
      </c>
      <c r="X20">
        <v>743</v>
      </c>
      <c r="Y20">
        <v>565.25</v>
      </c>
      <c r="Z20">
        <f t="shared" si="0"/>
        <v>411.35900000000004</v>
      </c>
    </row>
    <row r="21" spans="1:26" x14ac:dyDescent="0.3">
      <c r="A21" s="2">
        <v>45400</v>
      </c>
      <c r="B21" s="3">
        <v>0.60621527777777773</v>
      </c>
      <c r="C21">
        <v>0</v>
      </c>
      <c r="D21" t="s">
        <v>20</v>
      </c>
      <c r="E21">
        <v>35</v>
      </c>
      <c r="F21">
        <v>164.26599999999999</v>
      </c>
      <c r="G21">
        <v>51.4</v>
      </c>
      <c r="H21">
        <v>81.7</v>
      </c>
      <c r="I21">
        <v>82.5</v>
      </c>
      <c r="J21">
        <v>9.4499999999999993</v>
      </c>
      <c r="K21">
        <v>71.206000000000003</v>
      </c>
      <c r="L21">
        <v>0.02</v>
      </c>
      <c r="M21">
        <v>50.5</v>
      </c>
      <c r="N21">
        <v>33</v>
      </c>
      <c r="O21">
        <v>7.11</v>
      </c>
      <c r="P21">
        <v>-14</v>
      </c>
      <c r="Q21">
        <v>48.13</v>
      </c>
      <c r="R21">
        <v>163.52000000000001</v>
      </c>
      <c r="S21">
        <v>89.999989999999997</v>
      </c>
      <c r="T21">
        <v>180</v>
      </c>
      <c r="U21">
        <v>99.9</v>
      </c>
      <c r="V21">
        <v>2.83</v>
      </c>
      <c r="W21">
        <v>0</v>
      </c>
      <c r="X21">
        <v>743.1</v>
      </c>
      <c r="Y21">
        <v>565.25</v>
      </c>
      <c r="Z21">
        <f t="shared" si="0"/>
        <v>401.73</v>
      </c>
    </row>
    <row r="22" spans="1:26" x14ac:dyDescent="0.3">
      <c r="A22" s="2">
        <v>45400</v>
      </c>
      <c r="B22" s="3">
        <v>0.6063425925925926</v>
      </c>
      <c r="C22">
        <v>0</v>
      </c>
      <c r="D22" t="s">
        <v>20</v>
      </c>
      <c r="E22">
        <v>34.799999999999997</v>
      </c>
      <c r="F22">
        <v>173.30699999999999</v>
      </c>
      <c r="G22">
        <v>51.1</v>
      </c>
      <c r="H22">
        <v>81.599999999999994</v>
      </c>
      <c r="I22">
        <v>82.4</v>
      </c>
      <c r="J22">
        <v>9.44</v>
      </c>
      <c r="K22">
        <v>75.126000000000005</v>
      </c>
      <c r="L22">
        <v>0.02</v>
      </c>
      <c r="M22">
        <v>50.2</v>
      </c>
      <c r="N22">
        <v>33</v>
      </c>
      <c r="O22">
        <v>7.11</v>
      </c>
      <c r="P22">
        <v>-13.6</v>
      </c>
      <c r="Q22">
        <v>48.082999999999998</v>
      </c>
      <c r="R22">
        <v>173.59299999999999</v>
      </c>
      <c r="S22">
        <v>89.999989999999997</v>
      </c>
      <c r="T22">
        <v>180</v>
      </c>
      <c r="U22">
        <v>99.9</v>
      </c>
      <c r="V22">
        <v>2.78</v>
      </c>
      <c r="W22">
        <v>0</v>
      </c>
      <c r="X22">
        <v>743.2</v>
      </c>
      <c r="Y22">
        <v>565.25</v>
      </c>
      <c r="Z22">
        <f t="shared" si="0"/>
        <v>391.65700000000004</v>
      </c>
    </row>
    <row r="23" spans="1:26" x14ac:dyDescent="0.3">
      <c r="A23" s="2">
        <v>45400</v>
      </c>
      <c r="B23" s="3">
        <v>0.60645833333333332</v>
      </c>
      <c r="C23">
        <v>0</v>
      </c>
      <c r="D23" t="s">
        <v>20</v>
      </c>
      <c r="E23">
        <v>34.9</v>
      </c>
      <c r="F23">
        <v>183.52500000000001</v>
      </c>
      <c r="G23">
        <v>51.3</v>
      </c>
      <c r="H23">
        <v>81.5</v>
      </c>
      <c r="I23">
        <v>82.3</v>
      </c>
      <c r="J23">
        <v>9.4499999999999993</v>
      </c>
      <c r="K23">
        <v>79.555999999999997</v>
      </c>
      <c r="L23">
        <v>0.02</v>
      </c>
      <c r="M23">
        <v>50.5</v>
      </c>
      <c r="N23">
        <v>33</v>
      </c>
      <c r="O23">
        <v>7.1</v>
      </c>
      <c r="P23">
        <v>-13.3</v>
      </c>
      <c r="Q23">
        <v>48.012</v>
      </c>
      <c r="R23">
        <v>183.524</v>
      </c>
      <c r="S23">
        <v>89.999989999999997</v>
      </c>
      <c r="T23">
        <v>180</v>
      </c>
      <c r="U23">
        <v>99.9</v>
      </c>
      <c r="V23">
        <v>2.8</v>
      </c>
      <c r="W23">
        <v>0</v>
      </c>
      <c r="X23">
        <v>743</v>
      </c>
      <c r="Y23">
        <v>565.25</v>
      </c>
      <c r="Z23">
        <f t="shared" si="0"/>
        <v>381.726</v>
      </c>
    </row>
    <row r="24" spans="1:26" x14ac:dyDescent="0.3">
      <c r="A24" s="2">
        <v>45400</v>
      </c>
      <c r="B24" s="3">
        <v>0.60663194444444446</v>
      </c>
      <c r="C24">
        <v>0</v>
      </c>
      <c r="D24" t="s">
        <v>20</v>
      </c>
      <c r="E24">
        <v>35.6</v>
      </c>
      <c r="F24">
        <v>193.37100000000001</v>
      </c>
      <c r="G24">
        <v>52.4</v>
      </c>
      <c r="H24">
        <v>81</v>
      </c>
      <c r="I24">
        <v>81.8</v>
      </c>
      <c r="J24">
        <v>9.4</v>
      </c>
      <c r="K24">
        <v>83.825000000000003</v>
      </c>
      <c r="L24">
        <v>0.02</v>
      </c>
      <c r="M24">
        <v>51.5</v>
      </c>
      <c r="N24">
        <v>33</v>
      </c>
      <c r="O24">
        <v>7.09</v>
      </c>
      <c r="P24">
        <v>-12.6</v>
      </c>
      <c r="Q24">
        <v>47.871000000000002</v>
      </c>
      <c r="R24">
        <v>193.46100000000001</v>
      </c>
      <c r="S24">
        <v>89.999989999999997</v>
      </c>
      <c r="T24">
        <v>180</v>
      </c>
      <c r="U24">
        <v>99.9</v>
      </c>
      <c r="V24">
        <v>2.82</v>
      </c>
      <c r="W24">
        <v>0</v>
      </c>
      <c r="X24">
        <v>743.1</v>
      </c>
      <c r="Y24">
        <v>565.25</v>
      </c>
      <c r="Z24">
        <f t="shared" si="0"/>
        <v>371.78899999999999</v>
      </c>
    </row>
    <row r="25" spans="1:26" x14ac:dyDescent="0.3">
      <c r="A25" s="2">
        <v>45400</v>
      </c>
      <c r="B25" s="3">
        <v>0.60685185185185186</v>
      </c>
      <c r="C25">
        <v>0</v>
      </c>
      <c r="D25" t="s">
        <v>20</v>
      </c>
      <c r="E25">
        <v>36</v>
      </c>
      <c r="F25">
        <v>203.821</v>
      </c>
      <c r="G25">
        <v>53.1</v>
      </c>
      <c r="H25">
        <v>79.900000000000006</v>
      </c>
      <c r="I25">
        <v>80.7</v>
      </c>
      <c r="J25">
        <v>9.2899999999999991</v>
      </c>
      <c r="K25">
        <v>88.355999999999995</v>
      </c>
      <c r="L25">
        <v>0.02</v>
      </c>
      <c r="M25">
        <v>52.1</v>
      </c>
      <c r="N25">
        <v>34</v>
      </c>
      <c r="O25">
        <v>7.08</v>
      </c>
      <c r="P25">
        <v>-11.9</v>
      </c>
      <c r="Q25">
        <v>47.756</v>
      </c>
      <c r="R25">
        <v>203.53299999999999</v>
      </c>
      <c r="S25">
        <v>89.999989999999997</v>
      </c>
      <c r="T25">
        <v>180</v>
      </c>
      <c r="U25">
        <v>99.9</v>
      </c>
      <c r="V25">
        <v>2.76</v>
      </c>
      <c r="W25">
        <v>0</v>
      </c>
      <c r="X25">
        <v>743</v>
      </c>
      <c r="Y25">
        <v>565.25</v>
      </c>
      <c r="Z25">
        <f t="shared" si="0"/>
        <v>361.71699999999998</v>
      </c>
    </row>
    <row r="26" spans="1:26" x14ac:dyDescent="0.3">
      <c r="A26" s="2">
        <v>45400</v>
      </c>
      <c r="B26" s="3">
        <v>0.60700231481481481</v>
      </c>
      <c r="C26">
        <v>0</v>
      </c>
      <c r="D26" t="s">
        <v>20</v>
      </c>
      <c r="E26">
        <v>36.200000000000003</v>
      </c>
      <c r="F26">
        <v>212.774</v>
      </c>
      <c r="G26">
        <v>53.4</v>
      </c>
      <c r="H26">
        <v>79.099999999999994</v>
      </c>
      <c r="I26">
        <v>79.900000000000006</v>
      </c>
      <c r="J26">
        <v>9.1999999999999993</v>
      </c>
      <c r="K26">
        <v>92.238</v>
      </c>
      <c r="L26">
        <v>0.02</v>
      </c>
      <c r="M26">
        <v>52.4</v>
      </c>
      <c r="N26">
        <v>34</v>
      </c>
      <c r="O26">
        <v>7.07</v>
      </c>
      <c r="P26">
        <v>-11.5</v>
      </c>
      <c r="Q26">
        <v>47.723999999999997</v>
      </c>
      <c r="R26">
        <v>213.46700000000001</v>
      </c>
      <c r="S26">
        <v>89.999989999999997</v>
      </c>
      <c r="T26">
        <v>180</v>
      </c>
      <c r="U26">
        <v>99.9</v>
      </c>
      <c r="V26">
        <v>2.67</v>
      </c>
      <c r="W26">
        <v>0</v>
      </c>
      <c r="X26">
        <v>743.1</v>
      </c>
      <c r="Y26">
        <v>565.25</v>
      </c>
      <c r="Z26">
        <f t="shared" si="0"/>
        <v>351.78300000000002</v>
      </c>
    </row>
    <row r="27" spans="1:26" x14ac:dyDescent="0.3">
      <c r="A27" s="2">
        <v>45400</v>
      </c>
      <c r="B27" s="3">
        <v>0.60715277777777776</v>
      </c>
      <c r="C27">
        <v>0</v>
      </c>
      <c r="D27" t="s">
        <v>20</v>
      </c>
      <c r="E27">
        <v>36.6</v>
      </c>
      <c r="F27">
        <v>223.934</v>
      </c>
      <c r="G27">
        <v>54</v>
      </c>
      <c r="H27">
        <v>77.900000000000006</v>
      </c>
      <c r="I27">
        <v>78.7</v>
      </c>
      <c r="J27">
        <v>9.07</v>
      </c>
      <c r="K27">
        <v>97.076999999999998</v>
      </c>
      <c r="L27">
        <v>0.02</v>
      </c>
      <c r="M27">
        <v>53.1</v>
      </c>
      <c r="N27">
        <v>34</v>
      </c>
      <c r="O27">
        <v>7.06</v>
      </c>
      <c r="P27">
        <v>-10.8</v>
      </c>
      <c r="Q27">
        <v>47.670999999999999</v>
      </c>
      <c r="R27">
        <v>223.857</v>
      </c>
      <c r="S27">
        <v>89.999989999999997</v>
      </c>
      <c r="T27">
        <v>180</v>
      </c>
      <c r="U27">
        <v>99.9</v>
      </c>
      <c r="V27">
        <v>2.76</v>
      </c>
      <c r="W27">
        <v>0</v>
      </c>
      <c r="X27">
        <v>743.1</v>
      </c>
      <c r="Y27">
        <v>565.25</v>
      </c>
      <c r="Z27">
        <f t="shared" si="0"/>
        <v>341.39300000000003</v>
      </c>
    </row>
    <row r="28" spans="1:26" x14ac:dyDescent="0.3">
      <c r="A28" s="2"/>
      <c r="B28" s="3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A8A88-CCE3-48E0-9BB2-8F387E7669A1}">
  <dimension ref="A1:Y32"/>
  <sheetViews>
    <sheetView zoomScale="70" zoomScaleNormal="70" workbookViewId="0">
      <selection activeCell="F2" sqref="F2:F32"/>
    </sheetView>
  </sheetViews>
  <sheetFormatPr defaultRowHeight="14.4" x14ac:dyDescent="0.3"/>
  <cols>
    <col min="1" max="1" width="14" customWidth="1"/>
    <col min="16" max="16" width="6.5546875" customWidth="1"/>
    <col min="19" max="19" width="10" customWidth="1"/>
    <col min="23" max="23" width="16.88671875" customWidth="1"/>
    <col min="25" max="25" width="8.109375" customWidth="1"/>
  </cols>
  <sheetData>
    <row r="1" spans="1:25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</row>
    <row r="2" spans="1:25" x14ac:dyDescent="0.3">
      <c r="A2" s="2">
        <v>45420</v>
      </c>
      <c r="B2" s="3">
        <v>0.50114583333333329</v>
      </c>
      <c r="C2">
        <v>0</v>
      </c>
      <c r="D2" t="s">
        <v>20</v>
      </c>
      <c r="E2">
        <v>41.9</v>
      </c>
      <c r="F2">
        <v>0.70399999999999996</v>
      </c>
      <c r="G2">
        <v>48.2</v>
      </c>
      <c r="H2">
        <v>98.5</v>
      </c>
      <c r="I2">
        <v>99.5</v>
      </c>
      <c r="J2">
        <v>9.1999999999999993</v>
      </c>
      <c r="K2">
        <v>0.30499999999999999</v>
      </c>
      <c r="L2">
        <v>0.02</v>
      </c>
      <c r="M2">
        <v>47.6</v>
      </c>
      <c r="N2">
        <v>31</v>
      </c>
      <c r="O2">
        <v>65.584999999999994</v>
      </c>
      <c r="P2">
        <v>1.077</v>
      </c>
      <c r="Q2">
        <v>89.999989999999997</v>
      </c>
      <c r="R2">
        <v>180</v>
      </c>
      <c r="S2">
        <v>99.9</v>
      </c>
      <c r="T2">
        <v>2.98</v>
      </c>
      <c r="U2">
        <v>0</v>
      </c>
      <c r="V2">
        <v>743.3</v>
      </c>
      <c r="W2">
        <v>575.92999999999995</v>
      </c>
      <c r="X2">
        <f t="shared" ref="X2:X32" si="0">W2-P2</f>
        <v>574.85299999999995</v>
      </c>
      <c r="Y2">
        <v>510.428</v>
      </c>
    </row>
    <row r="3" spans="1:25" x14ac:dyDescent="0.3">
      <c r="A3" s="2">
        <v>45420</v>
      </c>
      <c r="B3" s="3">
        <v>0.50164351851851852</v>
      </c>
      <c r="C3">
        <v>0</v>
      </c>
      <c r="D3" t="s">
        <v>20</v>
      </c>
      <c r="E3">
        <v>41.4</v>
      </c>
      <c r="F3">
        <v>2.9969999999999999</v>
      </c>
      <c r="G3">
        <v>47.6</v>
      </c>
      <c r="H3">
        <v>100.9</v>
      </c>
      <c r="I3">
        <v>101.9</v>
      </c>
      <c r="J3">
        <v>9.44</v>
      </c>
      <c r="K3">
        <v>1.2969999999999999</v>
      </c>
      <c r="L3">
        <v>0.02</v>
      </c>
      <c r="M3">
        <v>47.1</v>
      </c>
      <c r="N3">
        <v>31</v>
      </c>
      <c r="O3">
        <v>65.488</v>
      </c>
      <c r="P3">
        <v>3.9119999999999999</v>
      </c>
      <c r="Q3">
        <v>89.999989999999997</v>
      </c>
      <c r="R3">
        <v>180</v>
      </c>
      <c r="S3">
        <v>99.9</v>
      </c>
      <c r="T3">
        <v>2.98</v>
      </c>
      <c r="U3">
        <v>0</v>
      </c>
      <c r="V3">
        <v>743.2</v>
      </c>
      <c r="W3">
        <v>575.92999999999995</v>
      </c>
      <c r="X3">
        <f t="shared" si="0"/>
        <v>572.01799999999992</v>
      </c>
    </row>
    <row r="4" spans="1:25" x14ac:dyDescent="0.3">
      <c r="A4" s="2">
        <v>45420</v>
      </c>
      <c r="B4" s="3">
        <v>0.50197916666666664</v>
      </c>
      <c r="C4">
        <v>0</v>
      </c>
      <c r="D4" t="s">
        <v>20</v>
      </c>
      <c r="E4">
        <v>41.4</v>
      </c>
      <c r="F4">
        <v>7.0229999999999997</v>
      </c>
      <c r="G4">
        <v>47.7</v>
      </c>
      <c r="H4">
        <v>101.3</v>
      </c>
      <c r="I4">
        <v>102.3</v>
      </c>
      <c r="J4">
        <v>9.4700000000000006</v>
      </c>
      <c r="K4">
        <v>3.04</v>
      </c>
      <c r="L4">
        <v>0.02</v>
      </c>
      <c r="M4">
        <v>47.2</v>
      </c>
      <c r="N4">
        <v>31</v>
      </c>
      <c r="O4">
        <v>65.430000000000007</v>
      </c>
      <c r="P4">
        <v>7.1020000000000003</v>
      </c>
      <c r="Q4">
        <v>89.999989999999997</v>
      </c>
      <c r="R4">
        <v>180</v>
      </c>
      <c r="S4">
        <v>99.9</v>
      </c>
      <c r="T4">
        <v>3</v>
      </c>
      <c r="U4">
        <v>0</v>
      </c>
      <c r="V4">
        <v>743.2</v>
      </c>
      <c r="W4">
        <v>575.92999999999995</v>
      </c>
      <c r="X4">
        <f t="shared" si="0"/>
        <v>568.82799999999997</v>
      </c>
    </row>
    <row r="5" spans="1:25" x14ac:dyDescent="0.3">
      <c r="A5" s="2">
        <v>45420</v>
      </c>
      <c r="B5" s="3">
        <v>0.50224537037037031</v>
      </c>
      <c r="C5">
        <v>0</v>
      </c>
      <c r="D5" t="s">
        <v>20</v>
      </c>
      <c r="E5">
        <v>41.3</v>
      </c>
      <c r="F5">
        <v>8.2200000000000006</v>
      </c>
      <c r="G5">
        <v>47.7</v>
      </c>
      <c r="H5">
        <v>101.3</v>
      </c>
      <c r="I5">
        <v>102.3</v>
      </c>
      <c r="J5">
        <v>9.49</v>
      </c>
      <c r="K5">
        <v>3.5579999999999998</v>
      </c>
      <c r="L5">
        <v>0.02</v>
      </c>
      <c r="M5">
        <v>47.2</v>
      </c>
      <c r="N5">
        <v>31</v>
      </c>
      <c r="O5">
        <v>65.331999999999994</v>
      </c>
      <c r="P5">
        <v>10.163</v>
      </c>
      <c r="Q5">
        <v>89.999989999999997</v>
      </c>
      <c r="R5">
        <v>180</v>
      </c>
      <c r="S5">
        <v>99.9</v>
      </c>
      <c r="T5">
        <v>3</v>
      </c>
      <c r="U5">
        <v>0</v>
      </c>
      <c r="V5">
        <v>743.3</v>
      </c>
      <c r="W5">
        <v>575.92999999999995</v>
      </c>
      <c r="X5">
        <f t="shared" si="0"/>
        <v>565.76699999999994</v>
      </c>
    </row>
    <row r="6" spans="1:25" x14ac:dyDescent="0.3">
      <c r="A6" s="2">
        <v>45420</v>
      </c>
      <c r="B6" s="3">
        <v>0.5024305555555556</v>
      </c>
      <c r="C6">
        <v>0</v>
      </c>
      <c r="D6" t="s">
        <v>20</v>
      </c>
      <c r="E6">
        <v>41.2</v>
      </c>
      <c r="F6">
        <v>13.083</v>
      </c>
      <c r="G6">
        <v>47.7</v>
      </c>
      <c r="H6">
        <v>101.2</v>
      </c>
      <c r="I6">
        <v>102.2</v>
      </c>
      <c r="J6">
        <v>9.5</v>
      </c>
      <c r="K6">
        <v>5.6639999999999997</v>
      </c>
      <c r="L6">
        <v>0.02</v>
      </c>
      <c r="M6">
        <v>47.2</v>
      </c>
      <c r="N6">
        <v>31</v>
      </c>
      <c r="O6">
        <v>65.091999999999999</v>
      </c>
      <c r="P6">
        <v>12.994999999999999</v>
      </c>
      <c r="Q6">
        <v>89.999989999999997</v>
      </c>
      <c r="R6">
        <v>180</v>
      </c>
      <c r="S6">
        <v>99.9</v>
      </c>
      <c r="T6">
        <v>3</v>
      </c>
      <c r="U6">
        <v>0</v>
      </c>
      <c r="V6">
        <v>743.1</v>
      </c>
      <c r="W6">
        <v>575.92999999999995</v>
      </c>
      <c r="X6">
        <f t="shared" si="0"/>
        <v>562.93499999999995</v>
      </c>
    </row>
    <row r="7" spans="1:25" x14ac:dyDescent="0.3">
      <c r="A7" s="2">
        <v>45420</v>
      </c>
      <c r="B7" s="3">
        <v>0.50266203703703705</v>
      </c>
      <c r="C7">
        <v>0</v>
      </c>
      <c r="D7" t="s">
        <v>20</v>
      </c>
      <c r="E7">
        <v>41.1</v>
      </c>
      <c r="F7">
        <v>15.781000000000001</v>
      </c>
      <c r="G7">
        <v>47.7</v>
      </c>
      <c r="H7">
        <v>101</v>
      </c>
      <c r="I7">
        <v>102</v>
      </c>
      <c r="J7">
        <v>9.52</v>
      </c>
      <c r="K7">
        <v>6.8310000000000004</v>
      </c>
      <c r="L7">
        <v>0.02</v>
      </c>
      <c r="M7">
        <v>47.2</v>
      </c>
      <c r="N7">
        <v>31</v>
      </c>
      <c r="O7">
        <v>64.778999999999996</v>
      </c>
      <c r="P7">
        <v>15.775</v>
      </c>
      <c r="Q7">
        <v>89.999989999999997</v>
      </c>
      <c r="R7">
        <v>180</v>
      </c>
      <c r="S7">
        <v>99.9</v>
      </c>
      <c r="T7">
        <v>3</v>
      </c>
      <c r="U7">
        <v>0</v>
      </c>
      <c r="V7">
        <v>743.1</v>
      </c>
      <c r="W7">
        <v>575.92999999999995</v>
      </c>
      <c r="X7">
        <f t="shared" si="0"/>
        <v>560.15499999999997</v>
      </c>
    </row>
    <row r="8" spans="1:25" x14ac:dyDescent="0.3">
      <c r="A8" s="2">
        <v>45420</v>
      </c>
      <c r="B8" s="3">
        <v>0.50284722222222222</v>
      </c>
      <c r="C8">
        <v>0</v>
      </c>
      <c r="D8" t="s">
        <v>20</v>
      </c>
      <c r="E8">
        <v>39.200000000000003</v>
      </c>
      <c r="F8">
        <v>24.780999999999999</v>
      </c>
      <c r="G8">
        <v>50.3</v>
      </c>
      <c r="H8">
        <v>97.9</v>
      </c>
      <c r="I8">
        <v>98.9</v>
      </c>
      <c r="J8">
        <v>10.06</v>
      </c>
      <c r="K8">
        <v>10.734999999999999</v>
      </c>
      <c r="L8">
        <v>0.02</v>
      </c>
      <c r="M8">
        <v>49.5</v>
      </c>
      <c r="N8">
        <v>32</v>
      </c>
      <c r="O8">
        <v>57.505000000000003</v>
      </c>
      <c r="P8">
        <v>24.882999999999999</v>
      </c>
      <c r="Q8">
        <v>89.999989999999997</v>
      </c>
      <c r="R8">
        <v>180</v>
      </c>
      <c r="S8">
        <v>99.9</v>
      </c>
      <c r="T8">
        <v>2.99</v>
      </c>
      <c r="U8">
        <v>0</v>
      </c>
      <c r="V8">
        <v>743.2</v>
      </c>
      <c r="W8">
        <v>575.92999999999995</v>
      </c>
      <c r="X8">
        <f t="shared" si="0"/>
        <v>551.04699999999991</v>
      </c>
    </row>
    <row r="9" spans="1:25" x14ac:dyDescent="0.3">
      <c r="A9" s="2">
        <v>45420</v>
      </c>
      <c r="B9" s="3">
        <v>0.50307870370370367</v>
      </c>
      <c r="C9">
        <v>0</v>
      </c>
      <c r="D9" t="s">
        <v>20</v>
      </c>
      <c r="E9">
        <v>33.200000000000003</v>
      </c>
      <c r="F9">
        <v>35.637</v>
      </c>
      <c r="G9">
        <v>44.3</v>
      </c>
      <c r="H9">
        <v>97.1</v>
      </c>
      <c r="I9">
        <v>98.1</v>
      </c>
      <c r="J9">
        <v>10.32</v>
      </c>
      <c r="K9">
        <v>15.441000000000001</v>
      </c>
      <c r="L9">
        <v>0.02</v>
      </c>
      <c r="M9">
        <v>43.5</v>
      </c>
      <c r="N9">
        <v>28</v>
      </c>
      <c r="O9">
        <v>54.692999999999998</v>
      </c>
      <c r="P9">
        <v>35.545999999999999</v>
      </c>
      <c r="Q9">
        <v>89.999989999999997</v>
      </c>
      <c r="R9">
        <v>180</v>
      </c>
      <c r="S9">
        <v>99.9</v>
      </c>
      <c r="T9">
        <v>2.99</v>
      </c>
      <c r="U9">
        <v>0</v>
      </c>
      <c r="V9">
        <v>743.2</v>
      </c>
      <c r="W9">
        <v>575.92999999999995</v>
      </c>
      <c r="X9">
        <f t="shared" si="0"/>
        <v>540.3839999999999</v>
      </c>
    </row>
    <row r="10" spans="1:25" x14ac:dyDescent="0.3">
      <c r="A10" s="2">
        <v>45420</v>
      </c>
      <c r="B10" s="3">
        <v>0.50326388888888884</v>
      </c>
      <c r="C10">
        <v>0</v>
      </c>
      <c r="D10" t="s">
        <v>20</v>
      </c>
      <c r="E10">
        <v>33.700000000000003</v>
      </c>
      <c r="F10">
        <v>45.648000000000003</v>
      </c>
      <c r="G10">
        <v>45.3</v>
      </c>
      <c r="H10">
        <v>95.7</v>
      </c>
      <c r="I10">
        <v>96.7</v>
      </c>
      <c r="J10">
        <v>10.25</v>
      </c>
      <c r="K10">
        <v>19.78</v>
      </c>
      <c r="L10">
        <v>0.02</v>
      </c>
      <c r="M10">
        <v>44.5</v>
      </c>
      <c r="N10">
        <v>29</v>
      </c>
      <c r="O10">
        <v>54.067999999999998</v>
      </c>
      <c r="P10">
        <v>45.469000000000001</v>
      </c>
      <c r="Q10">
        <v>89.999989999999997</v>
      </c>
      <c r="R10">
        <v>180</v>
      </c>
      <c r="S10">
        <v>99.9</v>
      </c>
      <c r="T10">
        <v>3</v>
      </c>
      <c r="U10">
        <v>0</v>
      </c>
      <c r="V10">
        <v>743.1</v>
      </c>
      <c r="W10">
        <v>575.92999999999995</v>
      </c>
      <c r="X10">
        <f t="shared" si="0"/>
        <v>530.4609999999999</v>
      </c>
    </row>
    <row r="11" spans="1:25" x14ac:dyDescent="0.3">
      <c r="A11" s="2">
        <v>45420</v>
      </c>
      <c r="B11" s="3">
        <v>0.50364583333333335</v>
      </c>
      <c r="C11">
        <v>0</v>
      </c>
      <c r="D11" t="s">
        <v>20</v>
      </c>
      <c r="E11">
        <v>32.299999999999997</v>
      </c>
      <c r="F11">
        <v>54.426000000000002</v>
      </c>
      <c r="G11">
        <v>43.8</v>
      </c>
      <c r="H11">
        <v>95.6</v>
      </c>
      <c r="I11">
        <v>96.6</v>
      </c>
      <c r="J11">
        <v>10.31</v>
      </c>
      <c r="K11">
        <v>23.584</v>
      </c>
      <c r="L11">
        <v>0.02</v>
      </c>
      <c r="M11">
        <v>43.1</v>
      </c>
      <c r="N11">
        <v>28</v>
      </c>
      <c r="O11">
        <v>53.527999999999999</v>
      </c>
      <c r="P11">
        <v>55.15</v>
      </c>
      <c r="Q11">
        <v>89.999989999999997</v>
      </c>
      <c r="R11">
        <v>180</v>
      </c>
      <c r="S11">
        <v>99.9</v>
      </c>
      <c r="T11">
        <v>3</v>
      </c>
      <c r="U11">
        <v>0</v>
      </c>
      <c r="V11">
        <v>743</v>
      </c>
      <c r="W11">
        <v>575.92999999999995</v>
      </c>
      <c r="X11">
        <f t="shared" si="0"/>
        <v>520.78</v>
      </c>
    </row>
    <row r="12" spans="1:25" x14ac:dyDescent="0.3">
      <c r="A12" s="2">
        <v>45420</v>
      </c>
      <c r="B12" s="3">
        <v>0.50398148148148147</v>
      </c>
      <c r="C12">
        <v>0</v>
      </c>
      <c r="D12" t="s">
        <v>20</v>
      </c>
      <c r="E12">
        <v>34</v>
      </c>
      <c r="F12">
        <v>66.055000000000007</v>
      </c>
      <c r="G12">
        <v>46.5</v>
      </c>
      <c r="H12">
        <v>94.4</v>
      </c>
      <c r="I12">
        <v>95.4</v>
      </c>
      <c r="J12">
        <v>10.27</v>
      </c>
      <c r="K12">
        <v>28.623999999999999</v>
      </c>
      <c r="L12">
        <v>0.02</v>
      </c>
      <c r="M12">
        <v>45.7</v>
      </c>
      <c r="N12">
        <v>30</v>
      </c>
      <c r="O12">
        <v>52.893000000000001</v>
      </c>
      <c r="P12">
        <v>66.111000000000004</v>
      </c>
      <c r="Q12">
        <v>89.999989999999997</v>
      </c>
      <c r="R12">
        <v>180</v>
      </c>
      <c r="S12">
        <v>99.9</v>
      </c>
      <c r="T12">
        <v>3</v>
      </c>
      <c r="U12">
        <v>0</v>
      </c>
      <c r="V12">
        <v>743.2</v>
      </c>
      <c r="W12">
        <v>575.92999999999995</v>
      </c>
      <c r="X12">
        <f t="shared" si="0"/>
        <v>509.81899999999996</v>
      </c>
    </row>
    <row r="13" spans="1:25" x14ac:dyDescent="0.3">
      <c r="A13" s="2">
        <v>45420</v>
      </c>
      <c r="B13" s="3">
        <v>0.5041782407407408</v>
      </c>
      <c r="C13">
        <v>0</v>
      </c>
      <c r="D13" t="s">
        <v>20</v>
      </c>
      <c r="E13">
        <v>34.1</v>
      </c>
      <c r="F13">
        <v>75.730999999999995</v>
      </c>
      <c r="G13">
        <v>46.8</v>
      </c>
      <c r="H13">
        <v>93.8</v>
      </c>
      <c r="I13">
        <v>94.7</v>
      </c>
      <c r="J13">
        <v>10.23</v>
      </c>
      <c r="K13">
        <v>32.817999999999998</v>
      </c>
      <c r="L13">
        <v>0.02</v>
      </c>
      <c r="M13">
        <v>46</v>
      </c>
      <c r="N13">
        <v>30</v>
      </c>
      <c r="O13">
        <v>52.627000000000002</v>
      </c>
      <c r="P13">
        <v>75.709999999999994</v>
      </c>
      <c r="Q13">
        <v>89.999989999999997</v>
      </c>
      <c r="R13">
        <v>180</v>
      </c>
      <c r="S13">
        <v>99.9</v>
      </c>
      <c r="T13">
        <v>3</v>
      </c>
      <c r="U13">
        <v>0</v>
      </c>
      <c r="V13">
        <v>743.1</v>
      </c>
      <c r="W13">
        <v>575.92999999999995</v>
      </c>
      <c r="X13">
        <f t="shared" si="0"/>
        <v>500.21999999999997</v>
      </c>
    </row>
    <row r="14" spans="1:25" x14ac:dyDescent="0.3">
      <c r="A14" s="2">
        <v>45420</v>
      </c>
      <c r="B14" s="3">
        <v>0.50442129629629628</v>
      </c>
      <c r="C14">
        <v>0</v>
      </c>
      <c r="D14" t="s">
        <v>20</v>
      </c>
      <c r="E14">
        <v>35.1</v>
      </c>
      <c r="F14">
        <v>85.459000000000003</v>
      </c>
      <c r="G14">
        <v>48.7</v>
      </c>
      <c r="H14">
        <v>92.4</v>
      </c>
      <c r="I14">
        <v>93.3</v>
      </c>
      <c r="J14">
        <v>10.17</v>
      </c>
      <c r="K14">
        <v>37.034999999999997</v>
      </c>
      <c r="L14">
        <v>0.02</v>
      </c>
      <c r="M14">
        <v>47.8</v>
      </c>
      <c r="N14">
        <v>31</v>
      </c>
      <c r="O14">
        <v>51.969000000000001</v>
      </c>
      <c r="P14">
        <v>85.271000000000001</v>
      </c>
      <c r="Q14">
        <v>89.999989999999997</v>
      </c>
      <c r="R14">
        <v>180</v>
      </c>
      <c r="S14">
        <v>99.9</v>
      </c>
      <c r="T14">
        <v>3</v>
      </c>
      <c r="U14">
        <v>0</v>
      </c>
      <c r="V14">
        <v>743.2</v>
      </c>
      <c r="W14">
        <v>575.92999999999995</v>
      </c>
      <c r="X14">
        <f t="shared" si="0"/>
        <v>490.65899999999993</v>
      </c>
    </row>
    <row r="15" spans="1:25" x14ac:dyDescent="0.3">
      <c r="A15" s="2">
        <v>45420</v>
      </c>
      <c r="B15" s="3">
        <v>0.50458333333333327</v>
      </c>
      <c r="C15">
        <v>0</v>
      </c>
      <c r="D15" t="s">
        <v>20</v>
      </c>
      <c r="E15">
        <v>35.6</v>
      </c>
      <c r="F15">
        <v>95.61</v>
      </c>
      <c r="G15">
        <v>49.6</v>
      </c>
      <c r="H15">
        <v>91.4</v>
      </c>
      <c r="I15">
        <v>92.3</v>
      </c>
      <c r="J15">
        <v>10.1</v>
      </c>
      <c r="K15">
        <v>41.436</v>
      </c>
      <c r="L15">
        <v>0.02</v>
      </c>
      <c r="M15">
        <v>48.7</v>
      </c>
      <c r="N15">
        <v>32</v>
      </c>
      <c r="O15">
        <v>51.588000000000001</v>
      </c>
      <c r="P15">
        <v>95.32</v>
      </c>
      <c r="Q15">
        <v>89.999989999999997</v>
      </c>
      <c r="R15">
        <v>180</v>
      </c>
      <c r="S15">
        <v>99.9</v>
      </c>
      <c r="T15">
        <v>3</v>
      </c>
      <c r="U15">
        <v>0</v>
      </c>
      <c r="V15">
        <v>743.2</v>
      </c>
      <c r="W15">
        <v>575.92999999999995</v>
      </c>
      <c r="X15">
        <f t="shared" si="0"/>
        <v>480.60999999999996</v>
      </c>
    </row>
    <row r="16" spans="1:25" x14ac:dyDescent="0.3">
      <c r="A16" s="2">
        <v>45420</v>
      </c>
      <c r="B16" s="3">
        <v>0.50476851851851856</v>
      </c>
      <c r="C16">
        <v>0</v>
      </c>
      <c r="D16" t="s">
        <v>20</v>
      </c>
      <c r="E16">
        <v>36.299999999999997</v>
      </c>
      <c r="F16">
        <v>105.41800000000001</v>
      </c>
      <c r="G16">
        <v>51.2</v>
      </c>
      <c r="H16">
        <v>89.3</v>
      </c>
      <c r="I16">
        <v>90.2</v>
      </c>
      <c r="J16">
        <v>9.99</v>
      </c>
      <c r="K16">
        <v>45.689</v>
      </c>
      <c r="L16">
        <v>0.02</v>
      </c>
      <c r="M16">
        <v>50.3</v>
      </c>
      <c r="N16">
        <v>33</v>
      </c>
      <c r="O16">
        <v>50.728000000000002</v>
      </c>
      <c r="P16">
        <v>104.913</v>
      </c>
      <c r="Q16">
        <v>89.999989999999997</v>
      </c>
      <c r="R16">
        <v>180</v>
      </c>
      <c r="S16">
        <v>99.9</v>
      </c>
      <c r="T16">
        <v>3</v>
      </c>
      <c r="U16">
        <v>0</v>
      </c>
      <c r="V16">
        <v>743.1</v>
      </c>
      <c r="W16">
        <v>575.92999999999995</v>
      </c>
      <c r="X16">
        <f t="shared" si="0"/>
        <v>471.01699999999994</v>
      </c>
    </row>
    <row r="17" spans="1:24" x14ac:dyDescent="0.3">
      <c r="A17" s="2">
        <v>45420</v>
      </c>
      <c r="B17" s="3">
        <v>0.50497685185185182</v>
      </c>
      <c r="C17">
        <v>0</v>
      </c>
      <c r="D17" t="s">
        <v>20</v>
      </c>
      <c r="E17">
        <v>36.200000000000003</v>
      </c>
      <c r="F17">
        <v>115.554</v>
      </c>
      <c r="G17">
        <v>51.9</v>
      </c>
      <c r="H17">
        <v>86.8</v>
      </c>
      <c r="I17">
        <v>87.7</v>
      </c>
      <c r="J17">
        <v>9.84</v>
      </c>
      <c r="K17">
        <v>50.085000000000001</v>
      </c>
      <c r="L17">
        <v>0.02</v>
      </c>
      <c r="M17">
        <v>51</v>
      </c>
      <c r="N17">
        <v>33</v>
      </c>
      <c r="O17">
        <v>49.676000000000002</v>
      </c>
      <c r="P17">
        <v>115.16</v>
      </c>
      <c r="Q17">
        <v>89.999989999999997</v>
      </c>
      <c r="R17">
        <v>180</v>
      </c>
      <c r="S17">
        <v>99.9</v>
      </c>
      <c r="T17">
        <v>2.98</v>
      </c>
      <c r="U17">
        <v>0</v>
      </c>
      <c r="V17">
        <v>743.1</v>
      </c>
      <c r="W17">
        <v>575.92999999999995</v>
      </c>
      <c r="X17">
        <f t="shared" si="0"/>
        <v>460.77</v>
      </c>
    </row>
    <row r="18" spans="1:24" x14ac:dyDescent="0.3">
      <c r="A18" s="2">
        <v>45420</v>
      </c>
      <c r="B18" s="3">
        <v>0.50518518518518518</v>
      </c>
      <c r="C18">
        <v>0</v>
      </c>
      <c r="D18" t="s">
        <v>20</v>
      </c>
      <c r="E18">
        <v>36.1</v>
      </c>
      <c r="F18">
        <v>125.747</v>
      </c>
      <c r="G18">
        <v>52</v>
      </c>
      <c r="H18">
        <v>85.8</v>
      </c>
      <c r="I18">
        <v>86.6</v>
      </c>
      <c r="J18">
        <v>9.76</v>
      </c>
      <c r="K18">
        <v>54.503999999999998</v>
      </c>
      <c r="L18">
        <v>0.02</v>
      </c>
      <c r="M18">
        <v>51.1</v>
      </c>
      <c r="N18">
        <v>33</v>
      </c>
      <c r="O18">
        <v>49.351999999999997</v>
      </c>
      <c r="P18">
        <v>124.944</v>
      </c>
      <c r="Q18">
        <v>89.999989999999997</v>
      </c>
      <c r="R18">
        <v>180</v>
      </c>
      <c r="S18">
        <v>99.9</v>
      </c>
      <c r="T18">
        <v>3</v>
      </c>
      <c r="U18">
        <v>0</v>
      </c>
      <c r="V18">
        <v>743.1</v>
      </c>
      <c r="W18">
        <v>575.92999999999995</v>
      </c>
      <c r="X18">
        <f t="shared" si="0"/>
        <v>450.98599999999993</v>
      </c>
    </row>
    <row r="19" spans="1:24" x14ac:dyDescent="0.3">
      <c r="A19" s="2">
        <v>45420</v>
      </c>
      <c r="B19" s="3">
        <v>0.5053819444444444</v>
      </c>
      <c r="C19">
        <v>0</v>
      </c>
      <c r="D19" t="s">
        <v>20</v>
      </c>
      <c r="E19">
        <v>36.200000000000003</v>
      </c>
      <c r="F19">
        <v>135.84800000000001</v>
      </c>
      <c r="G19">
        <v>52.4</v>
      </c>
      <c r="H19">
        <v>85.3</v>
      </c>
      <c r="I19">
        <v>86.1</v>
      </c>
      <c r="J19">
        <v>9.73</v>
      </c>
      <c r="K19">
        <v>58.883000000000003</v>
      </c>
      <c r="L19">
        <v>0.02</v>
      </c>
      <c r="M19">
        <v>51.5</v>
      </c>
      <c r="N19">
        <v>33</v>
      </c>
      <c r="O19">
        <v>49.122999999999998</v>
      </c>
      <c r="P19">
        <v>135.35499999999999</v>
      </c>
      <c r="Q19">
        <v>89.999989999999997</v>
      </c>
      <c r="R19">
        <v>180</v>
      </c>
      <c r="S19">
        <v>99.9</v>
      </c>
      <c r="T19">
        <v>3</v>
      </c>
      <c r="U19">
        <v>0</v>
      </c>
      <c r="V19">
        <v>743.1</v>
      </c>
      <c r="W19">
        <v>575.92999999999995</v>
      </c>
      <c r="X19">
        <f t="shared" si="0"/>
        <v>440.57499999999993</v>
      </c>
    </row>
    <row r="20" spans="1:24" x14ac:dyDescent="0.3">
      <c r="A20" s="2">
        <v>45420</v>
      </c>
      <c r="B20" s="3">
        <v>0.5055439814814815</v>
      </c>
      <c r="C20">
        <v>0</v>
      </c>
      <c r="D20" t="s">
        <v>20</v>
      </c>
      <c r="E20">
        <v>36.1</v>
      </c>
      <c r="F20">
        <v>145.833</v>
      </c>
      <c r="G20">
        <v>52.4</v>
      </c>
      <c r="H20">
        <v>84.9</v>
      </c>
      <c r="I20">
        <v>85.8</v>
      </c>
      <c r="J20">
        <v>9.7200000000000006</v>
      </c>
      <c r="K20">
        <v>63.213000000000001</v>
      </c>
      <c r="L20">
        <v>0.02</v>
      </c>
      <c r="M20">
        <v>51.4</v>
      </c>
      <c r="N20">
        <v>33</v>
      </c>
      <c r="O20">
        <v>48.954999999999998</v>
      </c>
      <c r="P20">
        <v>145.614</v>
      </c>
      <c r="Q20">
        <v>89.999989999999997</v>
      </c>
      <c r="R20">
        <v>180</v>
      </c>
      <c r="S20">
        <v>99.9</v>
      </c>
      <c r="T20">
        <v>3</v>
      </c>
      <c r="U20">
        <v>0</v>
      </c>
      <c r="V20">
        <v>743.1</v>
      </c>
      <c r="W20">
        <v>575.92999999999995</v>
      </c>
      <c r="X20">
        <f t="shared" si="0"/>
        <v>430.31599999999992</v>
      </c>
    </row>
    <row r="21" spans="1:24" x14ac:dyDescent="0.3">
      <c r="A21" s="2">
        <v>45420</v>
      </c>
      <c r="B21" s="3">
        <v>0.50574074074074071</v>
      </c>
      <c r="C21">
        <v>0</v>
      </c>
      <c r="D21" t="s">
        <v>20</v>
      </c>
      <c r="E21">
        <v>35.9</v>
      </c>
      <c r="F21">
        <v>155.70400000000001</v>
      </c>
      <c r="G21">
        <v>52.2</v>
      </c>
      <c r="H21">
        <v>84</v>
      </c>
      <c r="I21">
        <v>84.8</v>
      </c>
      <c r="J21">
        <v>9.64</v>
      </c>
      <c r="K21">
        <v>67.492000000000004</v>
      </c>
      <c r="L21">
        <v>0.02</v>
      </c>
      <c r="M21">
        <v>51.3</v>
      </c>
      <c r="N21">
        <v>33</v>
      </c>
      <c r="O21">
        <v>48.722000000000001</v>
      </c>
      <c r="P21">
        <v>155.26400000000001</v>
      </c>
      <c r="Q21">
        <v>89.999989999999997</v>
      </c>
      <c r="R21">
        <v>180</v>
      </c>
      <c r="S21">
        <v>99.9</v>
      </c>
      <c r="T21">
        <v>3</v>
      </c>
      <c r="U21">
        <v>0</v>
      </c>
      <c r="V21">
        <v>743.1</v>
      </c>
      <c r="W21">
        <v>575.92999999999995</v>
      </c>
      <c r="X21">
        <f t="shared" si="0"/>
        <v>420.66599999999994</v>
      </c>
    </row>
    <row r="22" spans="1:24" x14ac:dyDescent="0.3">
      <c r="A22" s="2">
        <v>45420</v>
      </c>
      <c r="B22" s="3">
        <v>0.50591435185185185</v>
      </c>
      <c r="C22">
        <v>0</v>
      </c>
      <c r="D22" t="s">
        <v>20</v>
      </c>
      <c r="E22">
        <v>36</v>
      </c>
      <c r="F22">
        <v>165.55799999999999</v>
      </c>
      <c r="G22">
        <v>52.4</v>
      </c>
      <c r="H22">
        <v>83.3</v>
      </c>
      <c r="I22">
        <v>84.1</v>
      </c>
      <c r="J22">
        <v>9.58</v>
      </c>
      <c r="K22">
        <v>71.765000000000001</v>
      </c>
      <c r="L22">
        <v>0.02</v>
      </c>
      <c r="M22">
        <v>51.5</v>
      </c>
      <c r="N22">
        <v>33</v>
      </c>
      <c r="O22">
        <v>48.575000000000003</v>
      </c>
      <c r="P22">
        <v>165.25899999999999</v>
      </c>
      <c r="Q22">
        <v>89.999989999999997</v>
      </c>
      <c r="R22">
        <v>180</v>
      </c>
      <c r="S22">
        <v>99.9</v>
      </c>
      <c r="T22">
        <v>2.99</v>
      </c>
      <c r="U22">
        <v>0</v>
      </c>
      <c r="V22">
        <v>743.1</v>
      </c>
      <c r="W22">
        <v>575.92999999999995</v>
      </c>
      <c r="X22">
        <f t="shared" si="0"/>
        <v>410.67099999999994</v>
      </c>
    </row>
    <row r="23" spans="1:24" x14ac:dyDescent="0.3">
      <c r="A23" s="2">
        <v>45420</v>
      </c>
      <c r="B23" s="3">
        <v>0.50608796296296299</v>
      </c>
      <c r="C23">
        <v>0</v>
      </c>
      <c r="D23" t="s">
        <v>20</v>
      </c>
      <c r="E23">
        <v>36</v>
      </c>
      <c r="F23">
        <v>175.95400000000001</v>
      </c>
      <c r="G23">
        <v>52.6</v>
      </c>
      <c r="H23">
        <v>82.6</v>
      </c>
      <c r="I23">
        <v>83.4</v>
      </c>
      <c r="J23">
        <v>9.52</v>
      </c>
      <c r="K23">
        <v>76.272000000000006</v>
      </c>
      <c r="L23">
        <v>0.02</v>
      </c>
      <c r="M23">
        <v>51.7</v>
      </c>
      <c r="N23">
        <v>34</v>
      </c>
      <c r="O23">
        <v>48.435000000000002</v>
      </c>
      <c r="P23">
        <v>175.78399999999999</v>
      </c>
      <c r="Q23">
        <v>89.999989999999997</v>
      </c>
      <c r="R23">
        <v>180</v>
      </c>
      <c r="S23">
        <v>99.9</v>
      </c>
      <c r="T23">
        <v>2.98</v>
      </c>
      <c r="U23">
        <v>0</v>
      </c>
      <c r="V23">
        <v>743.2</v>
      </c>
      <c r="W23">
        <v>575.92999999999995</v>
      </c>
      <c r="X23">
        <f t="shared" si="0"/>
        <v>400.14599999999996</v>
      </c>
    </row>
    <row r="24" spans="1:24" x14ac:dyDescent="0.3">
      <c r="A24" s="2">
        <v>45420</v>
      </c>
      <c r="B24" s="3">
        <v>0.50641203703703697</v>
      </c>
      <c r="C24">
        <v>0</v>
      </c>
      <c r="D24" t="s">
        <v>20</v>
      </c>
      <c r="E24">
        <v>36.200000000000003</v>
      </c>
      <c r="F24">
        <v>186.38300000000001</v>
      </c>
      <c r="G24">
        <v>52.9</v>
      </c>
      <c r="H24">
        <v>80.8</v>
      </c>
      <c r="I24">
        <v>81.599999999999994</v>
      </c>
      <c r="J24">
        <v>9.33</v>
      </c>
      <c r="K24">
        <v>80.793999999999997</v>
      </c>
      <c r="L24">
        <v>0.02</v>
      </c>
      <c r="M24">
        <v>52</v>
      </c>
      <c r="N24">
        <v>34</v>
      </c>
      <c r="O24">
        <v>48.308</v>
      </c>
      <c r="P24">
        <v>186.185</v>
      </c>
      <c r="Q24">
        <v>89.999989999999997</v>
      </c>
      <c r="R24">
        <v>180</v>
      </c>
      <c r="S24">
        <v>99.9</v>
      </c>
      <c r="T24">
        <v>2.99</v>
      </c>
      <c r="U24">
        <v>0</v>
      </c>
      <c r="V24">
        <v>743.1</v>
      </c>
      <c r="W24">
        <v>575.92999999999995</v>
      </c>
      <c r="X24">
        <f t="shared" si="0"/>
        <v>389.74499999999995</v>
      </c>
    </row>
    <row r="25" spans="1:24" x14ac:dyDescent="0.3">
      <c r="A25" s="2">
        <v>45420</v>
      </c>
      <c r="B25" s="3">
        <v>0.50653935185185184</v>
      </c>
      <c r="C25">
        <v>0</v>
      </c>
      <c r="D25" t="s">
        <v>20</v>
      </c>
      <c r="E25">
        <v>36.1</v>
      </c>
      <c r="F25">
        <v>195.63900000000001</v>
      </c>
      <c r="G25">
        <v>52.9</v>
      </c>
      <c r="H25">
        <v>80.3</v>
      </c>
      <c r="I25">
        <v>81.099999999999994</v>
      </c>
      <c r="J25">
        <v>9.27</v>
      </c>
      <c r="K25">
        <v>84.807000000000002</v>
      </c>
      <c r="L25">
        <v>0.02</v>
      </c>
      <c r="M25">
        <v>52</v>
      </c>
      <c r="N25">
        <v>34</v>
      </c>
      <c r="O25">
        <v>48.268000000000001</v>
      </c>
      <c r="P25">
        <v>195.96899999999999</v>
      </c>
      <c r="Q25">
        <v>89.999989999999997</v>
      </c>
      <c r="R25">
        <v>180</v>
      </c>
      <c r="S25">
        <v>99.9</v>
      </c>
      <c r="T25">
        <v>2.99</v>
      </c>
      <c r="U25">
        <v>0</v>
      </c>
      <c r="V25">
        <v>743.1</v>
      </c>
      <c r="W25">
        <v>575.92999999999995</v>
      </c>
      <c r="X25">
        <f t="shared" si="0"/>
        <v>379.96099999999996</v>
      </c>
    </row>
    <row r="26" spans="1:24" x14ac:dyDescent="0.3">
      <c r="A26" s="2">
        <v>45420</v>
      </c>
      <c r="B26" s="3">
        <v>0.50668981481481479</v>
      </c>
      <c r="C26">
        <v>0</v>
      </c>
      <c r="D26" t="s">
        <v>20</v>
      </c>
      <c r="E26">
        <v>36.4</v>
      </c>
      <c r="F26">
        <v>204.91800000000001</v>
      </c>
      <c r="G26">
        <v>53.4</v>
      </c>
      <c r="H26">
        <v>79.099999999999994</v>
      </c>
      <c r="I26">
        <v>79.900000000000006</v>
      </c>
      <c r="J26">
        <v>9.15</v>
      </c>
      <c r="K26">
        <v>88.83</v>
      </c>
      <c r="L26">
        <v>0.02</v>
      </c>
      <c r="M26">
        <v>52.5</v>
      </c>
      <c r="N26">
        <v>34</v>
      </c>
      <c r="O26">
        <v>48.122999999999998</v>
      </c>
      <c r="P26">
        <v>205.43100000000001</v>
      </c>
      <c r="Q26">
        <v>89.999989999999997</v>
      </c>
      <c r="R26">
        <v>180</v>
      </c>
      <c r="S26">
        <v>99.9</v>
      </c>
      <c r="T26">
        <v>2.99</v>
      </c>
      <c r="U26">
        <v>0</v>
      </c>
      <c r="V26">
        <v>743.2</v>
      </c>
      <c r="W26">
        <v>575.92999999999995</v>
      </c>
      <c r="X26">
        <f t="shared" si="0"/>
        <v>370.49899999999991</v>
      </c>
    </row>
    <row r="27" spans="1:24" x14ac:dyDescent="0.3">
      <c r="A27" s="2">
        <v>45420</v>
      </c>
      <c r="B27" s="3">
        <v>0.50688657407407411</v>
      </c>
      <c r="C27">
        <v>0</v>
      </c>
      <c r="D27" t="s">
        <v>20</v>
      </c>
      <c r="E27">
        <v>36.4</v>
      </c>
      <c r="F27">
        <v>215.58</v>
      </c>
      <c r="G27">
        <v>53.5</v>
      </c>
      <c r="H27">
        <v>77</v>
      </c>
      <c r="I27">
        <v>77.8</v>
      </c>
      <c r="J27">
        <v>8.93</v>
      </c>
      <c r="K27">
        <v>93.453999999999994</v>
      </c>
      <c r="L27">
        <v>0.02</v>
      </c>
      <c r="M27">
        <v>52.6</v>
      </c>
      <c r="N27">
        <v>34</v>
      </c>
      <c r="O27">
        <v>48.01</v>
      </c>
      <c r="P27">
        <v>215.46299999999999</v>
      </c>
      <c r="Q27">
        <v>89.999989999999997</v>
      </c>
      <c r="R27">
        <v>180</v>
      </c>
      <c r="S27">
        <v>99.9</v>
      </c>
      <c r="T27">
        <v>2.99</v>
      </c>
      <c r="U27">
        <v>0</v>
      </c>
      <c r="V27">
        <v>743.2</v>
      </c>
      <c r="W27">
        <v>575.92999999999995</v>
      </c>
      <c r="X27">
        <f t="shared" si="0"/>
        <v>360.46699999999998</v>
      </c>
    </row>
    <row r="28" spans="1:24" x14ac:dyDescent="0.3">
      <c r="A28" s="2">
        <v>45420</v>
      </c>
      <c r="B28" s="3">
        <v>0.50706018518518514</v>
      </c>
      <c r="C28">
        <v>0</v>
      </c>
      <c r="D28" t="s">
        <v>20</v>
      </c>
      <c r="E28">
        <v>36.5</v>
      </c>
      <c r="F28">
        <v>225.56100000000001</v>
      </c>
      <c r="G28">
        <v>53.7</v>
      </c>
      <c r="H28">
        <v>75.099999999999994</v>
      </c>
      <c r="I28">
        <v>75.8</v>
      </c>
      <c r="J28">
        <v>8.7100000000000009</v>
      </c>
      <c r="K28">
        <v>97.781000000000006</v>
      </c>
      <c r="L28">
        <v>0.02</v>
      </c>
      <c r="M28">
        <v>52.8</v>
      </c>
      <c r="N28">
        <v>34</v>
      </c>
      <c r="O28">
        <v>47.951000000000001</v>
      </c>
      <c r="P28">
        <v>225.32300000000001</v>
      </c>
      <c r="Q28">
        <v>89.999989999999997</v>
      </c>
      <c r="R28">
        <v>180</v>
      </c>
      <c r="S28">
        <v>99.9</v>
      </c>
      <c r="T28">
        <v>2.99</v>
      </c>
      <c r="U28">
        <v>0</v>
      </c>
      <c r="V28">
        <v>743.2</v>
      </c>
      <c r="W28">
        <v>575.92999999999995</v>
      </c>
      <c r="X28">
        <f t="shared" si="0"/>
        <v>350.60699999999997</v>
      </c>
    </row>
    <row r="29" spans="1:24" x14ac:dyDescent="0.3">
      <c r="A29" s="2">
        <v>45420</v>
      </c>
      <c r="B29" s="3">
        <v>0.50722222222222224</v>
      </c>
      <c r="C29">
        <v>0</v>
      </c>
      <c r="D29" t="s">
        <v>20</v>
      </c>
      <c r="E29">
        <v>36.6</v>
      </c>
      <c r="F29">
        <v>235.58099999999999</v>
      </c>
      <c r="G29">
        <v>53.8</v>
      </c>
      <c r="H29">
        <v>73.2</v>
      </c>
      <c r="I29">
        <v>73.900000000000006</v>
      </c>
      <c r="J29">
        <v>8.5</v>
      </c>
      <c r="K29">
        <v>102.126</v>
      </c>
      <c r="L29">
        <v>0.02</v>
      </c>
      <c r="M29">
        <v>52.9</v>
      </c>
      <c r="N29">
        <v>34</v>
      </c>
      <c r="O29">
        <v>47.9</v>
      </c>
      <c r="P29">
        <v>235.39599999999999</v>
      </c>
      <c r="Q29">
        <v>89.999989999999997</v>
      </c>
      <c r="R29">
        <v>180</v>
      </c>
      <c r="S29">
        <v>99.9</v>
      </c>
      <c r="T29">
        <v>2.99</v>
      </c>
      <c r="U29">
        <v>0</v>
      </c>
      <c r="V29">
        <v>743.1</v>
      </c>
      <c r="W29">
        <v>575.92999999999995</v>
      </c>
      <c r="X29">
        <f t="shared" si="0"/>
        <v>340.53399999999999</v>
      </c>
    </row>
    <row r="30" spans="1:24" x14ac:dyDescent="0.3">
      <c r="A30" s="2">
        <v>45420</v>
      </c>
      <c r="B30" s="3">
        <v>0.50753472222222229</v>
      </c>
      <c r="C30">
        <v>0</v>
      </c>
      <c r="D30" t="s">
        <v>20</v>
      </c>
      <c r="E30">
        <v>36.6</v>
      </c>
      <c r="F30">
        <v>245.786</v>
      </c>
      <c r="G30">
        <v>53.9</v>
      </c>
      <c r="H30">
        <v>71.2</v>
      </c>
      <c r="I30">
        <v>71.900000000000006</v>
      </c>
      <c r="J30">
        <v>8.26</v>
      </c>
      <c r="K30">
        <v>106.55</v>
      </c>
      <c r="L30">
        <v>0.02</v>
      </c>
      <c r="M30">
        <v>53</v>
      </c>
      <c r="N30">
        <v>34</v>
      </c>
      <c r="O30">
        <v>47.884</v>
      </c>
      <c r="P30">
        <v>245.17</v>
      </c>
      <c r="Q30">
        <v>89.999989999999997</v>
      </c>
      <c r="R30">
        <v>180</v>
      </c>
      <c r="S30">
        <v>99.9</v>
      </c>
      <c r="T30">
        <v>2.99</v>
      </c>
      <c r="U30">
        <v>0</v>
      </c>
      <c r="V30">
        <v>743.1</v>
      </c>
      <c r="W30">
        <v>575.92999999999995</v>
      </c>
      <c r="X30">
        <f t="shared" si="0"/>
        <v>330.76</v>
      </c>
    </row>
    <row r="31" spans="1:24" x14ac:dyDescent="0.3">
      <c r="A31" s="2">
        <v>45420</v>
      </c>
      <c r="B31" s="3">
        <v>0.50771990740740736</v>
      </c>
      <c r="C31">
        <v>0</v>
      </c>
      <c r="D31" t="s">
        <v>20</v>
      </c>
      <c r="E31">
        <v>36.700000000000003</v>
      </c>
      <c r="F31">
        <v>255.38</v>
      </c>
      <c r="G31">
        <v>54</v>
      </c>
      <c r="H31">
        <v>70.400000000000006</v>
      </c>
      <c r="I31">
        <v>71.099999999999994</v>
      </c>
      <c r="J31">
        <v>8.18</v>
      </c>
      <c r="K31">
        <v>110.71</v>
      </c>
      <c r="L31">
        <v>0.02</v>
      </c>
      <c r="M31">
        <v>53</v>
      </c>
      <c r="N31">
        <v>34</v>
      </c>
      <c r="O31">
        <v>47.884999999999998</v>
      </c>
      <c r="P31">
        <v>255.17</v>
      </c>
      <c r="Q31">
        <v>89.999989999999997</v>
      </c>
      <c r="R31">
        <v>180</v>
      </c>
      <c r="S31">
        <v>99.9</v>
      </c>
      <c r="T31">
        <v>2.99</v>
      </c>
      <c r="U31">
        <v>0</v>
      </c>
      <c r="V31">
        <v>743</v>
      </c>
      <c r="W31">
        <v>575.92999999999995</v>
      </c>
      <c r="X31">
        <f t="shared" si="0"/>
        <v>320.76</v>
      </c>
    </row>
    <row r="32" spans="1:24" x14ac:dyDescent="0.3">
      <c r="A32" s="2">
        <v>45420</v>
      </c>
      <c r="B32" s="3">
        <v>0.50835648148148149</v>
      </c>
      <c r="C32">
        <v>0</v>
      </c>
      <c r="D32" t="s">
        <v>20</v>
      </c>
      <c r="E32">
        <v>37.299999999999997</v>
      </c>
      <c r="F32">
        <v>261.50099999999998</v>
      </c>
      <c r="G32">
        <v>55</v>
      </c>
      <c r="H32">
        <v>68.7</v>
      </c>
      <c r="I32">
        <v>69.400000000000006</v>
      </c>
      <c r="J32">
        <v>7.98</v>
      </c>
      <c r="K32">
        <v>113.36499999999999</v>
      </c>
      <c r="L32">
        <v>0.02</v>
      </c>
      <c r="M32">
        <v>54</v>
      </c>
      <c r="N32">
        <v>35</v>
      </c>
      <c r="O32">
        <v>47.896000000000001</v>
      </c>
      <c r="P32">
        <v>259.80900000000003</v>
      </c>
      <c r="Q32">
        <v>89.999989999999997</v>
      </c>
      <c r="R32">
        <v>180</v>
      </c>
      <c r="S32">
        <v>99.9</v>
      </c>
      <c r="T32">
        <v>2.98</v>
      </c>
      <c r="U32">
        <v>0</v>
      </c>
      <c r="V32">
        <v>743.1</v>
      </c>
      <c r="W32">
        <v>575.92999999999995</v>
      </c>
      <c r="X32">
        <f t="shared" si="0"/>
        <v>316.12099999999992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5EE1-22F9-47BB-A463-EDDD2066BC99}">
  <dimension ref="A1:AC32"/>
  <sheetViews>
    <sheetView zoomScale="70" zoomScaleNormal="70" workbookViewId="0">
      <selection activeCell="AB2" sqref="AB2:AB30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45427</v>
      </c>
      <c r="B2" s="3">
        <v>0.39243055555555556</v>
      </c>
      <c r="C2">
        <v>0</v>
      </c>
      <c r="D2" t="s">
        <v>20</v>
      </c>
      <c r="E2">
        <v>45.8</v>
      </c>
      <c r="F2">
        <v>0.28100000000000003</v>
      </c>
      <c r="G2">
        <v>49.2</v>
      </c>
      <c r="H2">
        <v>101.9</v>
      </c>
      <c r="I2">
        <v>103.9</v>
      </c>
      <c r="J2">
        <v>8.9499999999999993</v>
      </c>
      <c r="K2">
        <v>0.121</v>
      </c>
      <c r="L2">
        <v>0.02</v>
      </c>
      <c r="M2">
        <v>48.9</v>
      </c>
      <c r="N2">
        <v>32</v>
      </c>
      <c r="O2">
        <v>-1.1499999999999999</v>
      </c>
      <c r="P2">
        <v>0</v>
      </c>
      <c r="Q2">
        <v>6.79</v>
      </c>
      <c r="R2">
        <v>-9.1999999999999993</v>
      </c>
      <c r="S2">
        <v>71.113</v>
      </c>
      <c r="T2">
        <v>0.94899999999999995</v>
      </c>
      <c r="U2">
        <v>89.999989999999997</v>
      </c>
      <c r="V2">
        <v>180</v>
      </c>
      <c r="W2">
        <v>99.9</v>
      </c>
      <c r="X2">
        <v>2.79</v>
      </c>
      <c r="Y2">
        <v>0</v>
      </c>
      <c r="Z2">
        <v>741.2</v>
      </c>
      <c r="AA2">
        <v>575.77</v>
      </c>
      <c r="AB2">
        <f>AA2-F2</f>
        <v>575.48900000000003</v>
      </c>
      <c r="AC2">
        <v>509.654</v>
      </c>
    </row>
    <row r="3" spans="1:29" x14ac:dyDescent="0.3">
      <c r="A3" s="2">
        <v>45427</v>
      </c>
      <c r="B3" s="3">
        <v>0.39319444444444446</v>
      </c>
      <c r="C3">
        <v>0</v>
      </c>
      <c r="D3" t="s">
        <v>20</v>
      </c>
      <c r="E3">
        <v>45.1</v>
      </c>
      <c r="F3">
        <v>4.0019999999999998</v>
      </c>
      <c r="G3">
        <v>48.6</v>
      </c>
      <c r="H3">
        <v>104.5</v>
      </c>
      <c r="I3">
        <v>106.5</v>
      </c>
      <c r="J3">
        <v>9.2100000000000009</v>
      </c>
      <c r="K3">
        <v>1.7310000000000001</v>
      </c>
      <c r="L3">
        <v>0.02</v>
      </c>
      <c r="M3">
        <v>48.2</v>
      </c>
      <c r="N3">
        <v>31</v>
      </c>
      <c r="O3">
        <v>-0.67</v>
      </c>
      <c r="P3">
        <v>0</v>
      </c>
      <c r="Q3">
        <v>7.46</v>
      </c>
      <c r="R3">
        <v>-46.3</v>
      </c>
      <c r="S3">
        <v>70.795000000000002</v>
      </c>
      <c r="T3">
        <v>4.0049999999999999</v>
      </c>
      <c r="U3">
        <v>89.999989999999997</v>
      </c>
      <c r="V3">
        <v>180</v>
      </c>
      <c r="W3">
        <v>99.9</v>
      </c>
      <c r="X3">
        <v>2.76</v>
      </c>
      <c r="Y3">
        <v>0</v>
      </c>
      <c r="Z3">
        <v>741.2</v>
      </c>
      <c r="AA3">
        <v>575.77</v>
      </c>
      <c r="AB3">
        <f t="shared" ref="AB3:AB30" si="0">AA3-F3</f>
        <v>571.76800000000003</v>
      </c>
    </row>
    <row r="4" spans="1:29" x14ac:dyDescent="0.3">
      <c r="A4" s="2">
        <v>45427</v>
      </c>
      <c r="B4" s="3">
        <v>0.39357638888888885</v>
      </c>
      <c r="C4">
        <v>0</v>
      </c>
      <c r="D4" t="s">
        <v>20</v>
      </c>
      <c r="E4">
        <v>45</v>
      </c>
      <c r="F4">
        <v>6.9870000000000001</v>
      </c>
      <c r="G4">
        <v>48.5</v>
      </c>
      <c r="H4">
        <v>104.5</v>
      </c>
      <c r="I4">
        <v>106.6</v>
      </c>
      <c r="J4">
        <v>9.24</v>
      </c>
      <c r="K4">
        <v>3.0219999999999998</v>
      </c>
      <c r="L4">
        <v>0.02</v>
      </c>
      <c r="M4">
        <v>48.2</v>
      </c>
      <c r="N4">
        <v>31</v>
      </c>
      <c r="O4">
        <v>-0.61</v>
      </c>
      <c r="P4">
        <v>0</v>
      </c>
      <c r="Q4">
        <v>7.56</v>
      </c>
      <c r="R4">
        <v>-52</v>
      </c>
      <c r="S4">
        <v>70.625</v>
      </c>
      <c r="T4">
        <v>6.9530000000000003</v>
      </c>
      <c r="U4">
        <v>89.999989999999997</v>
      </c>
      <c r="V4">
        <v>180</v>
      </c>
      <c r="W4">
        <v>99.9</v>
      </c>
      <c r="X4">
        <v>2.76</v>
      </c>
      <c r="Y4">
        <v>0</v>
      </c>
      <c r="Z4">
        <v>741.2</v>
      </c>
      <c r="AA4">
        <v>575.77</v>
      </c>
      <c r="AB4">
        <f t="shared" si="0"/>
        <v>568.78300000000002</v>
      </c>
    </row>
    <row r="5" spans="1:29" x14ac:dyDescent="0.3">
      <c r="A5" s="2">
        <v>45427</v>
      </c>
      <c r="B5" s="3">
        <v>0.39396990740740739</v>
      </c>
      <c r="C5">
        <v>0</v>
      </c>
      <c r="D5" t="s">
        <v>20</v>
      </c>
      <c r="E5">
        <v>45</v>
      </c>
      <c r="F5">
        <v>10.023</v>
      </c>
      <c r="G5">
        <v>48.7</v>
      </c>
      <c r="H5">
        <v>104.5</v>
      </c>
      <c r="I5">
        <v>106.6</v>
      </c>
      <c r="J5">
        <v>9.24</v>
      </c>
      <c r="K5">
        <v>4.3360000000000003</v>
      </c>
      <c r="L5">
        <v>0.02</v>
      </c>
      <c r="M5">
        <v>48.3</v>
      </c>
      <c r="N5">
        <v>31</v>
      </c>
      <c r="O5">
        <v>-0.59</v>
      </c>
      <c r="P5">
        <v>0</v>
      </c>
      <c r="Q5">
        <v>7.61</v>
      </c>
      <c r="R5">
        <v>-55</v>
      </c>
      <c r="S5">
        <v>70.543999999999997</v>
      </c>
      <c r="T5">
        <v>10.016</v>
      </c>
      <c r="U5">
        <v>89.999989999999997</v>
      </c>
      <c r="V5">
        <v>180</v>
      </c>
      <c r="W5">
        <v>99.9</v>
      </c>
      <c r="X5">
        <v>2.79</v>
      </c>
      <c r="Y5">
        <v>0</v>
      </c>
      <c r="Z5">
        <v>741.2</v>
      </c>
      <c r="AA5">
        <v>575.77</v>
      </c>
      <c r="AB5">
        <f t="shared" si="0"/>
        <v>565.74699999999996</v>
      </c>
    </row>
    <row r="6" spans="1:29" x14ac:dyDescent="0.3">
      <c r="A6" s="2">
        <v>45427</v>
      </c>
      <c r="B6" s="3">
        <v>0.3944097222222222</v>
      </c>
      <c r="C6">
        <v>0</v>
      </c>
      <c r="D6" t="s">
        <v>20</v>
      </c>
      <c r="E6">
        <v>40.4</v>
      </c>
      <c r="F6">
        <v>19.762</v>
      </c>
      <c r="G6">
        <v>49</v>
      </c>
      <c r="H6">
        <v>104.4</v>
      </c>
      <c r="I6">
        <v>106.5</v>
      </c>
      <c r="J6">
        <v>10.220000000000001</v>
      </c>
      <c r="K6">
        <v>8.5579999999999998</v>
      </c>
      <c r="L6">
        <v>0.02</v>
      </c>
      <c r="M6">
        <v>48.3</v>
      </c>
      <c r="N6">
        <v>31</v>
      </c>
      <c r="O6">
        <v>-0.48</v>
      </c>
      <c r="P6">
        <v>0</v>
      </c>
      <c r="Q6">
        <v>7.58</v>
      </c>
      <c r="R6">
        <v>-52.7</v>
      </c>
      <c r="S6">
        <v>61.517000000000003</v>
      </c>
      <c r="T6">
        <v>20.05</v>
      </c>
      <c r="U6">
        <v>89.999989999999997</v>
      </c>
      <c r="V6">
        <v>180</v>
      </c>
      <c r="W6">
        <v>99.9</v>
      </c>
      <c r="X6">
        <v>2.77</v>
      </c>
      <c r="Y6">
        <v>0</v>
      </c>
      <c r="Z6">
        <v>741.2</v>
      </c>
      <c r="AA6">
        <v>575.77</v>
      </c>
      <c r="AB6">
        <f t="shared" si="0"/>
        <v>556.00800000000004</v>
      </c>
    </row>
    <row r="7" spans="1:29" x14ac:dyDescent="0.3">
      <c r="A7" s="2">
        <v>45427</v>
      </c>
      <c r="B7" s="3">
        <v>0.39489583333333328</v>
      </c>
      <c r="C7">
        <v>0</v>
      </c>
      <c r="D7" t="s">
        <v>20</v>
      </c>
      <c r="E7">
        <v>36.200000000000003</v>
      </c>
      <c r="F7">
        <v>29.244</v>
      </c>
      <c r="G7">
        <v>46.7</v>
      </c>
      <c r="H7">
        <v>102.7</v>
      </c>
      <c r="I7">
        <v>104.7</v>
      </c>
      <c r="J7">
        <v>10.62</v>
      </c>
      <c r="K7">
        <v>12.669</v>
      </c>
      <c r="L7">
        <v>0.02</v>
      </c>
      <c r="M7">
        <v>45.9</v>
      </c>
      <c r="N7">
        <v>30</v>
      </c>
      <c r="O7">
        <v>-7.0000000000000007E-2</v>
      </c>
      <c r="P7">
        <v>0</v>
      </c>
      <c r="Q7">
        <v>7.44</v>
      </c>
      <c r="R7">
        <v>-44.9</v>
      </c>
      <c r="S7">
        <v>56.941000000000003</v>
      </c>
      <c r="T7">
        <v>30.064</v>
      </c>
      <c r="U7">
        <v>89.999989999999997</v>
      </c>
      <c r="V7">
        <v>180</v>
      </c>
      <c r="W7">
        <v>99.9</v>
      </c>
      <c r="X7">
        <v>2.78</v>
      </c>
      <c r="Y7">
        <v>0</v>
      </c>
      <c r="Z7">
        <v>741.2</v>
      </c>
      <c r="AA7">
        <v>575.77</v>
      </c>
      <c r="AB7">
        <f t="shared" si="0"/>
        <v>546.52599999999995</v>
      </c>
    </row>
    <row r="8" spans="1:29" x14ac:dyDescent="0.3">
      <c r="A8" s="2">
        <v>45427</v>
      </c>
      <c r="B8" s="3">
        <v>0.39525462962962959</v>
      </c>
      <c r="C8">
        <v>0</v>
      </c>
      <c r="D8" t="s">
        <v>20</v>
      </c>
      <c r="E8">
        <v>35.299999999999997</v>
      </c>
      <c r="F8">
        <v>39.889000000000003</v>
      </c>
      <c r="G8">
        <v>46.8</v>
      </c>
      <c r="H8">
        <v>96.8</v>
      </c>
      <c r="I8">
        <v>98.7</v>
      </c>
      <c r="J8">
        <v>10.24</v>
      </c>
      <c r="K8">
        <v>17.283000000000001</v>
      </c>
      <c r="L8">
        <v>0.02</v>
      </c>
      <c r="M8">
        <v>46</v>
      </c>
      <c r="N8">
        <v>30</v>
      </c>
      <c r="O8">
        <v>0.12</v>
      </c>
      <c r="P8">
        <v>0</v>
      </c>
      <c r="Q8">
        <v>7.32</v>
      </c>
      <c r="R8">
        <v>-38.4</v>
      </c>
      <c r="S8">
        <v>55.064999999999998</v>
      </c>
      <c r="T8">
        <v>40.015999999999998</v>
      </c>
      <c r="U8">
        <v>89.999989999999997</v>
      </c>
      <c r="V8">
        <v>180</v>
      </c>
      <c r="W8">
        <v>99.9</v>
      </c>
      <c r="X8">
        <v>2.77</v>
      </c>
      <c r="Y8">
        <v>0</v>
      </c>
      <c r="Z8">
        <v>741.2</v>
      </c>
      <c r="AA8">
        <v>575.77</v>
      </c>
      <c r="AB8">
        <f t="shared" si="0"/>
        <v>535.88099999999997</v>
      </c>
    </row>
    <row r="9" spans="1:29" x14ac:dyDescent="0.3">
      <c r="A9" s="2">
        <v>45427</v>
      </c>
      <c r="B9" s="3">
        <v>0.39565972222222223</v>
      </c>
      <c r="C9">
        <v>0</v>
      </c>
      <c r="D9" t="s">
        <v>20</v>
      </c>
      <c r="E9">
        <v>33.700000000000003</v>
      </c>
      <c r="F9">
        <v>49.988999999999997</v>
      </c>
      <c r="G9">
        <v>45.2</v>
      </c>
      <c r="H9">
        <v>93.9</v>
      </c>
      <c r="I9">
        <v>95.7</v>
      </c>
      <c r="J9">
        <v>10.029999999999999</v>
      </c>
      <c r="K9">
        <v>21.66</v>
      </c>
      <c r="L9">
        <v>0.02</v>
      </c>
      <c r="M9">
        <v>44.4</v>
      </c>
      <c r="N9">
        <v>29</v>
      </c>
      <c r="O9">
        <v>0.3</v>
      </c>
      <c r="P9">
        <v>0</v>
      </c>
      <c r="Q9">
        <v>7.18</v>
      </c>
      <c r="R9">
        <v>-30.9</v>
      </c>
      <c r="S9">
        <v>54.271000000000001</v>
      </c>
      <c r="T9">
        <v>50.066000000000003</v>
      </c>
      <c r="U9">
        <v>89.999989999999997</v>
      </c>
      <c r="V9">
        <v>180</v>
      </c>
      <c r="W9">
        <v>99.9</v>
      </c>
      <c r="X9">
        <v>2.78</v>
      </c>
      <c r="Y9">
        <v>0</v>
      </c>
      <c r="Z9">
        <v>741.2</v>
      </c>
      <c r="AA9">
        <v>575.77</v>
      </c>
      <c r="AB9">
        <f t="shared" si="0"/>
        <v>525.78099999999995</v>
      </c>
    </row>
    <row r="10" spans="1:29" x14ac:dyDescent="0.3">
      <c r="A10" s="2">
        <v>45427</v>
      </c>
      <c r="B10" s="3">
        <v>0.39591435185185181</v>
      </c>
      <c r="C10">
        <v>0</v>
      </c>
      <c r="D10" t="s">
        <v>20</v>
      </c>
      <c r="E10">
        <v>31</v>
      </c>
      <c r="F10">
        <v>60.02</v>
      </c>
      <c r="G10">
        <v>41.8</v>
      </c>
      <c r="H10">
        <v>93.6</v>
      </c>
      <c r="I10">
        <v>95.5</v>
      </c>
      <c r="J10">
        <v>10.06</v>
      </c>
      <c r="K10">
        <v>26.007999999999999</v>
      </c>
      <c r="L10">
        <v>0.02</v>
      </c>
      <c r="M10">
        <v>41.1</v>
      </c>
      <c r="N10">
        <v>27</v>
      </c>
      <c r="O10">
        <v>0.36</v>
      </c>
      <c r="P10">
        <v>0</v>
      </c>
      <c r="Q10">
        <v>7.15</v>
      </c>
      <c r="R10">
        <v>-28.9</v>
      </c>
      <c r="S10">
        <v>53.79</v>
      </c>
      <c r="T10">
        <v>59.981000000000002</v>
      </c>
      <c r="U10">
        <v>89.999989999999997</v>
      </c>
      <c r="V10">
        <v>180</v>
      </c>
      <c r="W10">
        <v>99.9</v>
      </c>
      <c r="X10">
        <v>2.77</v>
      </c>
      <c r="Y10">
        <v>0</v>
      </c>
      <c r="Z10">
        <v>741.2</v>
      </c>
      <c r="AA10">
        <v>575.77</v>
      </c>
      <c r="AB10">
        <f t="shared" si="0"/>
        <v>515.75</v>
      </c>
    </row>
    <row r="11" spans="1:29" x14ac:dyDescent="0.3">
      <c r="A11" s="2">
        <v>45427</v>
      </c>
      <c r="B11" s="3">
        <v>0.39665509259259263</v>
      </c>
      <c r="C11">
        <v>0</v>
      </c>
      <c r="D11" t="s">
        <v>20</v>
      </c>
      <c r="E11">
        <v>31.2</v>
      </c>
      <c r="F11">
        <v>69.058000000000007</v>
      </c>
      <c r="G11">
        <v>42.3</v>
      </c>
      <c r="H11">
        <v>94.2</v>
      </c>
      <c r="I11">
        <v>96</v>
      </c>
      <c r="J11">
        <v>10.15</v>
      </c>
      <c r="K11">
        <v>29.923999999999999</v>
      </c>
      <c r="L11">
        <v>0.02</v>
      </c>
      <c r="M11">
        <v>41.6</v>
      </c>
      <c r="N11">
        <v>27</v>
      </c>
      <c r="O11">
        <v>0.48</v>
      </c>
      <c r="P11">
        <v>0</v>
      </c>
      <c r="Q11">
        <v>7.09</v>
      </c>
      <c r="R11">
        <v>-25.6</v>
      </c>
      <c r="S11">
        <v>53.576000000000001</v>
      </c>
      <c r="T11">
        <v>70.007999999999996</v>
      </c>
      <c r="U11">
        <v>89.999989999999997</v>
      </c>
      <c r="V11">
        <v>180</v>
      </c>
      <c r="W11">
        <v>99.9</v>
      </c>
      <c r="X11">
        <v>2.74</v>
      </c>
      <c r="Y11">
        <v>0</v>
      </c>
      <c r="Z11">
        <v>741.2</v>
      </c>
      <c r="AA11">
        <v>575.77</v>
      </c>
      <c r="AB11">
        <f t="shared" si="0"/>
        <v>506.71199999999999</v>
      </c>
    </row>
    <row r="12" spans="1:29" x14ac:dyDescent="0.3">
      <c r="A12" s="2">
        <v>45427</v>
      </c>
      <c r="B12" s="3">
        <v>0.39703703703703702</v>
      </c>
      <c r="C12">
        <v>0</v>
      </c>
      <c r="D12" t="s">
        <v>20</v>
      </c>
      <c r="E12">
        <v>32.799999999999997</v>
      </c>
      <c r="F12">
        <v>79.650000000000006</v>
      </c>
      <c r="G12">
        <v>44.6</v>
      </c>
      <c r="H12">
        <v>93.5</v>
      </c>
      <c r="I12">
        <v>95.4</v>
      </c>
      <c r="J12">
        <v>10.119999999999999</v>
      </c>
      <c r="K12">
        <v>34.515000000000001</v>
      </c>
      <c r="L12">
        <v>0.02</v>
      </c>
      <c r="M12">
        <v>43.9</v>
      </c>
      <c r="N12">
        <v>29</v>
      </c>
      <c r="O12">
        <v>0.42</v>
      </c>
      <c r="P12">
        <v>0</v>
      </c>
      <c r="Q12">
        <v>7.05</v>
      </c>
      <c r="R12">
        <v>-23.6</v>
      </c>
      <c r="S12">
        <v>53.305999999999997</v>
      </c>
      <c r="T12">
        <v>80.010999999999996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741.2</v>
      </c>
      <c r="AA12">
        <v>575.77</v>
      </c>
      <c r="AB12">
        <f t="shared" si="0"/>
        <v>496.12</v>
      </c>
    </row>
    <row r="13" spans="1:29" x14ac:dyDescent="0.3">
      <c r="A13" s="2">
        <v>45427</v>
      </c>
      <c r="B13" s="3">
        <v>0.39784722222222224</v>
      </c>
      <c r="C13">
        <v>0</v>
      </c>
      <c r="D13" t="s">
        <v>20</v>
      </c>
      <c r="E13">
        <v>34.1</v>
      </c>
      <c r="F13">
        <v>90.081000000000003</v>
      </c>
      <c r="G13">
        <v>46.8</v>
      </c>
      <c r="H13">
        <v>92.7</v>
      </c>
      <c r="I13">
        <v>94.5</v>
      </c>
      <c r="J13">
        <v>10.1</v>
      </c>
      <c r="K13">
        <v>39.036999999999999</v>
      </c>
      <c r="L13">
        <v>0.02</v>
      </c>
      <c r="M13">
        <v>46</v>
      </c>
      <c r="N13">
        <v>30</v>
      </c>
      <c r="O13">
        <v>0.44</v>
      </c>
      <c r="P13">
        <v>0</v>
      </c>
      <c r="Q13">
        <v>7.02</v>
      </c>
      <c r="R13">
        <v>-22.3</v>
      </c>
      <c r="S13">
        <v>52.710999999999999</v>
      </c>
      <c r="T13">
        <v>90.043999999999997</v>
      </c>
      <c r="U13">
        <v>89.999989999999997</v>
      </c>
      <c r="V13">
        <v>180</v>
      </c>
      <c r="W13">
        <v>99.9</v>
      </c>
      <c r="X13">
        <v>2.76</v>
      </c>
      <c r="Y13">
        <v>0</v>
      </c>
      <c r="Z13">
        <v>741.2</v>
      </c>
      <c r="AA13">
        <v>575.77</v>
      </c>
      <c r="AB13">
        <f t="shared" si="0"/>
        <v>485.68899999999996</v>
      </c>
    </row>
    <row r="14" spans="1:29" x14ac:dyDescent="0.3">
      <c r="A14" s="2">
        <v>45427</v>
      </c>
      <c r="B14" s="3">
        <v>0.39828703703703705</v>
      </c>
      <c r="C14">
        <v>0</v>
      </c>
      <c r="D14" t="s">
        <v>20</v>
      </c>
      <c r="E14">
        <v>35</v>
      </c>
      <c r="F14">
        <v>99.930999999999997</v>
      </c>
      <c r="G14">
        <v>48.5</v>
      </c>
      <c r="H14">
        <v>91.4</v>
      </c>
      <c r="I14">
        <v>93.2</v>
      </c>
      <c r="J14">
        <v>10.050000000000001</v>
      </c>
      <c r="K14">
        <v>43.308</v>
      </c>
      <c r="L14">
        <v>0.02</v>
      </c>
      <c r="M14">
        <v>47.7</v>
      </c>
      <c r="N14">
        <v>31</v>
      </c>
      <c r="O14">
        <v>0.47</v>
      </c>
      <c r="P14">
        <v>0</v>
      </c>
      <c r="Q14">
        <v>7.01</v>
      </c>
      <c r="R14">
        <v>-21.4</v>
      </c>
      <c r="S14">
        <v>52.000999999999998</v>
      </c>
      <c r="T14">
        <v>99.988</v>
      </c>
      <c r="U14">
        <v>89.999989999999997</v>
      </c>
      <c r="V14">
        <v>180</v>
      </c>
      <c r="W14">
        <v>99.9</v>
      </c>
      <c r="X14">
        <v>2.75</v>
      </c>
      <c r="Y14">
        <v>0</v>
      </c>
      <c r="Z14">
        <v>741.2</v>
      </c>
      <c r="AA14">
        <v>575.77</v>
      </c>
      <c r="AB14">
        <f t="shared" si="0"/>
        <v>475.839</v>
      </c>
    </row>
    <row r="15" spans="1:29" x14ac:dyDescent="0.3">
      <c r="A15" s="2">
        <v>45427</v>
      </c>
      <c r="B15" s="3">
        <v>0.39862268518518523</v>
      </c>
      <c r="C15">
        <v>0</v>
      </c>
      <c r="D15" t="s">
        <v>20</v>
      </c>
      <c r="E15">
        <v>36.299999999999997</v>
      </c>
      <c r="F15">
        <v>110.006</v>
      </c>
      <c r="G15">
        <v>51.1</v>
      </c>
      <c r="H15">
        <v>88</v>
      </c>
      <c r="I15">
        <v>89.7</v>
      </c>
      <c r="J15">
        <v>9.81</v>
      </c>
      <c r="K15">
        <v>47.677</v>
      </c>
      <c r="L15">
        <v>0.02</v>
      </c>
      <c r="M15">
        <v>50.2</v>
      </c>
      <c r="N15">
        <v>33</v>
      </c>
      <c r="O15">
        <v>0.48</v>
      </c>
      <c r="P15">
        <v>0</v>
      </c>
      <c r="Q15">
        <v>6.98</v>
      </c>
      <c r="R15">
        <v>-19.8</v>
      </c>
      <c r="S15">
        <v>50.957999999999998</v>
      </c>
      <c r="T15">
        <v>109.99299999999999</v>
      </c>
      <c r="U15">
        <v>89.999989999999997</v>
      </c>
      <c r="V15">
        <v>180</v>
      </c>
      <c r="W15">
        <v>99.9</v>
      </c>
      <c r="X15">
        <v>2.76</v>
      </c>
      <c r="Y15">
        <v>0</v>
      </c>
      <c r="Z15">
        <v>741.2</v>
      </c>
      <c r="AA15">
        <v>575.77</v>
      </c>
      <c r="AB15">
        <f t="shared" si="0"/>
        <v>465.76400000000001</v>
      </c>
    </row>
    <row r="16" spans="1:29" x14ac:dyDescent="0.3">
      <c r="A16" s="2">
        <v>45427</v>
      </c>
      <c r="B16" s="3">
        <v>0.39908564814814818</v>
      </c>
      <c r="C16">
        <v>0</v>
      </c>
      <c r="D16" t="s">
        <v>20</v>
      </c>
      <c r="E16">
        <v>36.5</v>
      </c>
      <c r="F16">
        <v>119.95699999999999</v>
      </c>
      <c r="G16">
        <v>52.1</v>
      </c>
      <c r="H16">
        <v>84.5</v>
      </c>
      <c r="I16">
        <v>86.1</v>
      </c>
      <c r="J16">
        <v>9.5399999999999991</v>
      </c>
      <c r="K16">
        <v>51.993000000000002</v>
      </c>
      <c r="L16">
        <v>0.02</v>
      </c>
      <c r="M16">
        <v>51.2</v>
      </c>
      <c r="N16">
        <v>33</v>
      </c>
      <c r="O16">
        <v>0.56000000000000005</v>
      </c>
      <c r="P16">
        <v>0</v>
      </c>
      <c r="Q16">
        <v>6.93</v>
      </c>
      <c r="R16">
        <v>-17.5</v>
      </c>
      <c r="S16">
        <v>49.975999999999999</v>
      </c>
      <c r="T16">
        <v>120.012</v>
      </c>
      <c r="U16">
        <v>89.999989999999997</v>
      </c>
      <c r="V16">
        <v>180</v>
      </c>
      <c r="W16">
        <v>99.9</v>
      </c>
      <c r="X16">
        <v>2.74</v>
      </c>
      <c r="Y16">
        <v>0</v>
      </c>
      <c r="Z16">
        <v>741.2</v>
      </c>
      <c r="AA16">
        <v>575.77</v>
      </c>
      <c r="AB16">
        <f t="shared" si="0"/>
        <v>455.81299999999999</v>
      </c>
    </row>
    <row r="17" spans="1:28" x14ac:dyDescent="0.3">
      <c r="A17" s="2">
        <v>45427</v>
      </c>
      <c r="B17" s="3">
        <v>0.39958333333333335</v>
      </c>
      <c r="C17">
        <v>0</v>
      </c>
      <c r="D17" t="s">
        <v>20</v>
      </c>
      <c r="E17">
        <v>36.299999999999997</v>
      </c>
      <c r="F17">
        <v>129.23699999999999</v>
      </c>
      <c r="G17">
        <v>52.2</v>
      </c>
      <c r="H17">
        <v>83.2</v>
      </c>
      <c r="I17">
        <v>84.8</v>
      </c>
      <c r="J17">
        <v>9.4499999999999993</v>
      </c>
      <c r="K17">
        <v>56.017000000000003</v>
      </c>
      <c r="L17">
        <v>0.02</v>
      </c>
      <c r="M17">
        <v>51.3</v>
      </c>
      <c r="N17">
        <v>33</v>
      </c>
      <c r="O17">
        <v>0.61</v>
      </c>
      <c r="P17">
        <v>0</v>
      </c>
      <c r="Q17">
        <v>6.9</v>
      </c>
      <c r="R17">
        <v>-15.8</v>
      </c>
      <c r="S17">
        <v>49.475999999999999</v>
      </c>
      <c r="T17">
        <v>130.02600000000001</v>
      </c>
      <c r="U17">
        <v>89.999989999999997</v>
      </c>
      <c r="V17">
        <v>180</v>
      </c>
      <c r="W17">
        <v>99.9</v>
      </c>
      <c r="X17">
        <v>2.76</v>
      </c>
      <c r="Y17">
        <v>0</v>
      </c>
      <c r="Z17">
        <v>741.2</v>
      </c>
      <c r="AA17">
        <v>575.77</v>
      </c>
      <c r="AB17">
        <f t="shared" si="0"/>
        <v>446.53300000000002</v>
      </c>
    </row>
    <row r="18" spans="1:28" x14ac:dyDescent="0.3">
      <c r="A18" s="2">
        <v>45427</v>
      </c>
      <c r="B18" s="3">
        <v>0.4054166666666667</v>
      </c>
      <c r="C18">
        <v>0</v>
      </c>
      <c r="D18" t="s">
        <v>20</v>
      </c>
      <c r="E18">
        <v>36.200000000000003</v>
      </c>
      <c r="F18">
        <v>139.982</v>
      </c>
      <c r="G18">
        <v>52.4</v>
      </c>
      <c r="H18">
        <v>84.3</v>
      </c>
      <c r="I18">
        <v>86</v>
      </c>
      <c r="J18">
        <v>9.6300000000000008</v>
      </c>
      <c r="K18">
        <v>60.676000000000002</v>
      </c>
      <c r="L18">
        <v>0.02</v>
      </c>
      <c r="M18">
        <v>51.5</v>
      </c>
      <c r="N18">
        <v>33</v>
      </c>
      <c r="Q18">
        <v>7.01</v>
      </c>
      <c r="R18">
        <v>-21.4</v>
      </c>
      <c r="S18">
        <v>49.084000000000003</v>
      </c>
      <c r="T18">
        <v>140.01599999999999</v>
      </c>
      <c r="U18">
        <v>89.999989999999997</v>
      </c>
      <c r="V18">
        <v>180</v>
      </c>
      <c r="W18">
        <v>99.9</v>
      </c>
      <c r="X18">
        <v>2.71</v>
      </c>
      <c r="Y18">
        <v>0</v>
      </c>
      <c r="Z18">
        <v>741.1</v>
      </c>
      <c r="AA18">
        <v>575.77</v>
      </c>
      <c r="AB18">
        <f t="shared" si="0"/>
        <v>435.78800000000001</v>
      </c>
    </row>
    <row r="19" spans="1:28" x14ac:dyDescent="0.3">
      <c r="A19" s="2">
        <v>45427</v>
      </c>
      <c r="B19" s="3">
        <v>0.40599537037037042</v>
      </c>
      <c r="C19">
        <v>0</v>
      </c>
      <c r="D19" t="s">
        <v>20</v>
      </c>
      <c r="E19">
        <v>36.1</v>
      </c>
      <c r="F19">
        <v>149.88</v>
      </c>
      <c r="G19">
        <v>52.4</v>
      </c>
      <c r="H19">
        <v>82.9</v>
      </c>
      <c r="I19">
        <v>84.5</v>
      </c>
      <c r="J19">
        <v>9.48</v>
      </c>
      <c r="K19">
        <v>64.966999999999999</v>
      </c>
      <c r="L19">
        <v>0.02</v>
      </c>
      <c r="M19">
        <v>51.5</v>
      </c>
      <c r="N19">
        <v>33</v>
      </c>
      <c r="Q19">
        <v>6.97</v>
      </c>
      <c r="R19">
        <v>-19.399999999999999</v>
      </c>
      <c r="S19">
        <v>48.956000000000003</v>
      </c>
      <c r="T19">
        <v>149.88499999999999</v>
      </c>
      <c r="U19">
        <v>89.999989999999997</v>
      </c>
      <c r="V19">
        <v>180</v>
      </c>
      <c r="W19">
        <v>99.9</v>
      </c>
      <c r="X19">
        <v>2.72</v>
      </c>
      <c r="Y19">
        <v>0</v>
      </c>
      <c r="Z19">
        <v>741.2</v>
      </c>
      <c r="AA19">
        <v>575.77</v>
      </c>
      <c r="AB19">
        <f t="shared" si="0"/>
        <v>425.89</v>
      </c>
    </row>
    <row r="20" spans="1:28" x14ac:dyDescent="0.3">
      <c r="A20" s="2">
        <v>45427</v>
      </c>
      <c r="B20" s="3">
        <v>0.4065509259259259</v>
      </c>
      <c r="C20">
        <v>0</v>
      </c>
      <c r="D20" t="s">
        <v>20</v>
      </c>
      <c r="E20">
        <v>36.200000000000003</v>
      </c>
      <c r="F20">
        <v>160.05199999999999</v>
      </c>
      <c r="G20">
        <v>52.6</v>
      </c>
      <c r="H20">
        <v>82.2</v>
      </c>
      <c r="I20">
        <v>83.8</v>
      </c>
      <c r="J20">
        <v>9.42</v>
      </c>
      <c r="K20">
        <v>69.376999999999995</v>
      </c>
      <c r="L20">
        <v>0.02</v>
      </c>
      <c r="M20">
        <v>51.7</v>
      </c>
      <c r="N20">
        <v>34</v>
      </c>
      <c r="Q20">
        <v>6.93</v>
      </c>
      <c r="R20">
        <v>-17.5</v>
      </c>
      <c r="S20">
        <v>48.805</v>
      </c>
      <c r="T20">
        <v>160</v>
      </c>
      <c r="U20">
        <v>89.999989999999997</v>
      </c>
      <c r="V20">
        <v>180</v>
      </c>
      <c r="W20">
        <v>99.9</v>
      </c>
      <c r="X20">
        <v>2.72</v>
      </c>
      <c r="Y20">
        <v>0</v>
      </c>
      <c r="Z20">
        <v>741.2</v>
      </c>
      <c r="AA20">
        <v>575.77</v>
      </c>
      <c r="AB20">
        <f t="shared" si="0"/>
        <v>415.71799999999996</v>
      </c>
    </row>
    <row r="21" spans="1:28" x14ac:dyDescent="0.3">
      <c r="A21" s="2">
        <v>45427</v>
      </c>
      <c r="B21" s="3">
        <v>0.40704861111111112</v>
      </c>
      <c r="C21">
        <v>0</v>
      </c>
      <c r="D21" t="s">
        <v>20</v>
      </c>
      <c r="E21">
        <v>36.200000000000003</v>
      </c>
      <c r="F21">
        <v>169.989</v>
      </c>
      <c r="G21">
        <v>52.7</v>
      </c>
      <c r="H21">
        <v>82.5</v>
      </c>
      <c r="I21">
        <v>84.1</v>
      </c>
      <c r="J21">
        <v>9.4700000000000006</v>
      </c>
      <c r="K21">
        <v>73.685000000000002</v>
      </c>
      <c r="L21">
        <v>0.02</v>
      </c>
      <c r="M21">
        <v>51.8</v>
      </c>
      <c r="N21">
        <v>34</v>
      </c>
      <c r="Q21">
        <v>6.93</v>
      </c>
      <c r="R21">
        <v>-17.2</v>
      </c>
      <c r="S21">
        <v>48.65</v>
      </c>
      <c r="T21">
        <v>169.96</v>
      </c>
      <c r="U21">
        <v>89.999989999999997</v>
      </c>
      <c r="V21">
        <v>180</v>
      </c>
      <c r="W21">
        <v>99.9</v>
      </c>
      <c r="X21">
        <v>2.71</v>
      </c>
      <c r="Y21">
        <v>0</v>
      </c>
      <c r="Z21">
        <v>741.2</v>
      </c>
      <c r="AA21">
        <v>575.77</v>
      </c>
      <c r="AB21">
        <f t="shared" si="0"/>
        <v>405.78099999999995</v>
      </c>
    </row>
    <row r="22" spans="1:28" x14ac:dyDescent="0.3">
      <c r="A22" s="2">
        <v>45427</v>
      </c>
      <c r="B22" s="3">
        <v>0.40758101851851852</v>
      </c>
      <c r="C22">
        <v>0</v>
      </c>
      <c r="D22" t="s">
        <v>20</v>
      </c>
      <c r="E22">
        <v>36.200000000000003</v>
      </c>
      <c r="F22">
        <v>178.99600000000001</v>
      </c>
      <c r="G22">
        <v>52.7</v>
      </c>
      <c r="H22">
        <v>81.900000000000006</v>
      </c>
      <c r="I22">
        <v>83.6</v>
      </c>
      <c r="J22">
        <v>9.43</v>
      </c>
      <c r="K22">
        <v>77.590999999999994</v>
      </c>
      <c r="L22">
        <v>0.02</v>
      </c>
      <c r="M22">
        <v>51.8</v>
      </c>
      <c r="N22">
        <v>34</v>
      </c>
      <c r="Q22">
        <v>6.92</v>
      </c>
      <c r="R22">
        <v>-16.600000000000001</v>
      </c>
      <c r="S22">
        <v>48.55</v>
      </c>
      <c r="T22">
        <v>179.994</v>
      </c>
      <c r="U22">
        <v>89.999989999999997</v>
      </c>
      <c r="V22">
        <v>180</v>
      </c>
      <c r="W22">
        <v>99.9</v>
      </c>
      <c r="X22">
        <v>2.69</v>
      </c>
      <c r="Y22">
        <v>0</v>
      </c>
      <c r="Z22">
        <v>741.2</v>
      </c>
      <c r="AA22">
        <v>575.77</v>
      </c>
      <c r="AB22">
        <f t="shared" si="0"/>
        <v>396.774</v>
      </c>
    </row>
    <row r="23" spans="1:28" x14ac:dyDescent="0.3">
      <c r="A23" s="2">
        <v>45427</v>
      </c>
      <c r="B23" s="3">
        <v>0.40875</v>
      </c>
      <c r="C23">
        <v>0</v>
      </c>
      <c r="D23" t="s">
        <v>20</v>
      </c>
      <c r="E23">
        <v>36.299999999999997</v>
      </c>
      <c r="F23">
        <v>189.91399999999999</v>
      </c>
      <c r="G23">
        <v>52.9</v>
      </c>
      <c r="H23">
        <v>79.900000000000006</v>
      </c>
      <c r="I23">
        <v>81.5</v>
      </c>
      <c r="J23">
        <v>9.2100000000000009</v>
      </c>
      <c r="K23">
        <v>82.323999999999998</v>
      </c>
      <c r="L23">
        <v>0.02</v>
      </c>
      <c r="M23">
        <v>52</v>
      </c>
      <c r="N23">
        <v>34</v>
      </c>
      <c r="Q23">
        <v>6.88</v>
      </c>
      <c r="R23">
        <v>-14.6</v>
      </c>
      <c r="S23">
        <v>48.430999999999997</v>
      </c>
      <c r="T23">
        <v>189.84399999999999</v>
      </c>
      <c r="U23">
        <v>89.999989999999997</v>
      </c>
      <c r="V23">
        <v>180</v>
      </c>
      <c r="W23">
        <v>99.9</v>
      </c>
      <c r="X23">
        <v>2.71</v>
      </c>
      <c r="Y23">
        <v>0</v>
      </c>
      <c r="Z23">
        <v>741.2</v>
      </c>
      <c r="AA23">
        <v>575.77</v>
      </c>
      <c r="AB23">
        <f t="shared" si="0"/>
        <v>385.85599999999999</v>
      </c>
    </row>
    <row r="24" spans="1:28" x14ac:dyDescent="0.3">
      <c r="A24" s="2">
        <v>45427</v>
      </c>
      <c r="B24" s="3">
        <v>0.4090509259259259</v>
      </c>
      <c r="C24">
        <v>0</v>
      </c>
      <c r="D24" t="s">
        <v>20</v>
      </c>
      <c r="E24">
        <v>36.200000000000003</v>
      </c>
      <c r="F24">
        <v>200.083</v>
      </c>
      <c r="G24">
        <v>53</v>
      </c>
      <c r="H24">
        <v>79.2</v>
      </c>
      <c r="I24">
        <v>80.8</v>
      </c>
      <c r="J24">
        <v>9.14</v>
      </c>
      <c r="K24">
        <v>86.733000000000004</v>
      </c>
      <c r="L24">
        <v>0.02</v>
      </c>
      <c r="M24">
        <v>52.1</v>
      </c>
      <c r="N24">
        <v>34</v>
      </c>
      <c r="Q24">
        <v>6.86</v>
      </c>
      <c r="R24">
        <v>-13.6</v>
      </c>
      <c r="S24">
        <v>48.335999999999999</v>
      </c>
      <c r="T24">
        <v>200.02600000000001</v>
      </c>
      <c r="U24">
        <v>89.999989999999997</v>
      </c>
      <c r="V24">
        <v>180</v>
      </c>
      <c r="W24">
        <v>99.9</v>
      </c>
      <c r="X24">
        <v>2.7</v>
      </c>
      <c r="Y24">
        <v>0</v>
      </c>
      <c r="Z24">
        <v>741.2</v>
      </c>
      <c r="AA24">
        <v>575.77</v>
      </c>
      <c r="AB24">
        <f t="shared" si="0"/>
        <v>375.68700000000001</v>
      </c>
    </row>
    <row r="25" spans="1:28" x14ac:dyDescent="0.3">
      <c r="A25" s="2">
        <v>45427</v>
      </c>
      <c r="B25" s="3">
        <v>0.40942129629629626</v>
      </c>
      <c r="C25">
        <v>0</v>
      </c>
      <c r="D25" t="s">
        <v>20</v>
      </c>
      <c r="E25">
        <v>36.299999999999997</v>
      </c>
      <c r="F25">
        <v>210.14500000000001</v>
      </c>
      <c r="G25">
        <v>53.1</v>
      </c>
      <c r="H25">
        <v>77.3</v>
      </c>
      <c r="I25">
        <v>78.900000000000006</v>
      </c>
      <c r="J25">
        <v>8.94</v>
      </c>
      <c r="K25">
        <v>91.096000000000004</v>
      </c>
      <c r="L25">
        <v>0.02</v>
      </c>
      <c r="M25">
        <v>52.2</v>
      </c>
      <c r="N25">
        <v>34</v>
      </c>
      <c r="Q25">
        <v>6.84</v>
      </c>
      <c r="R25">
        <v>-12.4</v>
      </c>
      <c r="S25">
        <v>48.21</v>
      </c>
      <c r="T25">
        <v>209.977</v>
      </c>
      <c r="U25">
        <v>89.999989999999997</v>
      </c>
      <c r="V25">
        <v>180</v>
      </c>
      <c r="W25">
        <v>99.9</v>
      </c>
      <c r="X25">
        <v>2.7</v>
      </c>
      <c r="Y25">
        <v>0</v>
      </c>
      <c r="Z25">
        <v>741.3</v>
      </c>
      <c r="AA25">
        <v>575.77</v>
      </c>
      <c r="AB25">
        <f t="shared" si="0"/>
        <v>365.625</v>
      </c>
    </row>
    <row r="26" spans="1:28" x14ac:dyDescent="0.3">
      <c r="A26" s="2">
        <v>45427</v>
      </c>
      <c r="B26" s="3">
        <v>0.40971064814814812</v>
      </c>
      <c r="C26">
        <v>0</v>
      </c>
      <c r="D26" t="s">
        <v>20</v>
      </c>
      <c r="E26">
        <v>36.5</v>
      </c>
      <c r="F26">
        <v>220.15100000000001</v>
      </c>
      <c r="G26">
        <v>53.6</v>
      </c>
      <c r="H26">
        <v>75.5</v>
      </c>
      <c r="I26">
        <v>77</v>
      </c>
      <c r="J26">
        <v>8.74</v>
      </c>
      <c r="K26">
        <v>95.435000000000002</v>
      </c>
      <c r="L26">
        <v>0.02</v>
      </c>
      <c r="M26">
        <v>52.6</v>
      </c>
      <c r="N26">
        <v>34</v>
      </c>
      <c r="Q26">
        <v>6.82</v>
      </c>
      <c r="R26">
        <v>-11.4</v>
      </c>
      <c r="S26">
        <v>48.131</v>
      </c>
      <c r="T26">
        <v>220.012</v>
      </c>
      <c r="U26">
        <v>89.999989999999997</v>
      </c>
      <c r="V26">
        <v>180</v>
      </c>
      <c r="W26">
        <v>99.9</v>
      </c>
      <c r="X26">
        <v>2.7</v>
      </c>
      <c r="Y26">
        <v>0</v>
      </c>
      <c r="Z26">
        <v>741.2</v>
      </c>
      <c r="AA26">
        <v>575.77</v>
      </c>
      <c r="AB26">
        <f t="shared" si="0"/>
        <v>355.61899999999997</v>
      </c>
    </row>
    <row r="27" spans="1:28" x14ac:dyDescent="0.3">
      <c r="A27" s="2">
        <v>45427</v>
      </c>
      <c r="B27" s="3">
        <v>0.41</v>
      </c>
      <c r="C27">
        <v>0</v>
      </c>
      <c r="D27" t="s">
        <v>20</v>
      </c>
      <c r="E27">
        <v>36.700000000000003</v>
      </c>
      <c r="F27">
        <v>229.958</v>
      </c>
      <c r="G27">
        <v>53.8</v>
      </c>
      <c r="H27">
        <v>73.8</v>
      </c>
      <c r="I27">
        <v>75.3</v>
      </c>
      <c r="J27">
        <v>8.5500000000000007</v>
      </c>
      <c r="K27">
        <v>99.686999999999998</v>
      </c>
      <c r="L27">
        <v>0.02</v>
      </c>
      <c r="M27">
        <v>52.9</v>
      </c>
      <c r="N27">
        <v>34</v>
      </c>
      <c r="Q27">
        <v>6.79</v>
      </c>
      <c r="R27">
        <v>-9.9</v>
      </c>
      <c r="S27">
        <v>48.055</v>
      </c>
      <c r="T27">
        <v>230.149</v>
      </c>
      <c r="U27">
        <v>89.999989999999997</v>
      </c>
      <c r="V27">
        <v>180</v>
      </c>
      <c r="W27">
        <v>99.9</v>
      </c>
      <c r="X27">
        <v>2.69</v>
      </c>
      <c r="Y27">
        <v>0</v>
      </c>
      <c r="Z27">
        <v>741.2</v>
      </c>
      <c r="AA27">
        <v>575.77</v>
      </c>
      <c r="AB27">
        <f t="shared" si="0"/>
        <v>345.81200000000001</v>
      </c>
    </row>
    <row r="28" spans="1:28" x14ac:dyDescent="0.3">
      <c r="A28" s="2">
        <v>45427</v>
      </c>
      <c r="B28" s="3">
        <v>0.41046296296296297</v>
      </c>
      <c r="C28">
        <v>0</v>
      </c>
      <c r="D28" t="s">
        <v>20</v>
      </c>
      <c r="E28">
        <v>36.700000000000003</v>
      </c>
      <c r="F28">
        <v>239.822</v>
      </c>
      <c r="G28">
        <v>54</v>
      </c>
      <c r="H28">
        <v>70.5</v>
      </c>
      <c r="I28">
        <v>71.900000000000006</v>
      </c>
      <c r="J28">
        <v>8.18</v>
      </c>
      <c r="K28">
        <v>103.964</v>
      </c>
      <c r="L28">
        <v>0.02</v>
      </c>
      <c r="M28">
        <v>53</v>
      </c>
      <c r="N28">
        <v>34</v>
      </c>
      <c r="Q28">
        <v>6.75</v>
      </c>
      <c r="R28">
        <v>-7.9</v>
      </c>
      <c r="S28">
        <v>47.994999999999997</v>
      </c>
      <c r="T28">
        <v>240.04400000000001</v>
      </c>
      <c r="U28">
        <v>89.999989999999997</v>
      </c>
      <c r="V28">
        <v>180</v>
      </c>
      <c r="W28">
        <v>99.9</v>
      </c>
      <c r="X28">
        <v>2.69</v>
      </c>
      <c r="Y28">
        <v>0</v>
      </c>
      <c r="Z28">
        <v>741.2</v>
      </c>
      <c r="AA28">
        <v>575.77</v>
      </c>
      <c r="AB28">
        <f t="shared" si="0"/>
        <v>335.94799999999998</v>
      </c>
    </row>
    <row r="29" spans="1:28" x14ac:dyDescent="0.3">
      <c r="A29" s="2">
        <v>45427</v>
      </c>
      <c r="B29" s="3">
        <v>0.41082175925925929</v>
      </c>
      <c r="C29">
        <v>0</v>
      </c>
      <c r="D29" t="s">
        <v>20</v>
      </c>
      <c r="E29">
        <v>36.799999999999997</v>
      </c>
      <c r="F29">
        <v>249.798</v>
      </c>
      <c r="G29">
        <v>54.2</v>
      </c>
      <c r="H29">
        <v>69.099999999999994</v>
      </c>
      <c r="I29">
        <v>70.5</v>
      </c>
      <c r="J29">
        <v>8.01</v>
      </c>
      <c r="K29">
        <v>108.29</v>
      </c>
      <c r="L29">
        <v>0.02</v>
      </c>
      <c r="M29">
        <v>53.2</v>
      </c>
      <c r="N29">
        <v>35</v>
      </c>
      <c r="Q29">
        <v>6.74</v>
      </c>
      <c r="R29">
        <v>-7</v>
      </c>
      <c r="S29">
        <v>47.978999999999999</v>
      </c>
      <c r="T29">
        <v>249.982</v>
      </c>
      <c r="U29">
        <v>89.999989999999997</v>
      </c>
      <c r="V29">
        <v>180</v>
      </c>
      <c r="W29">
        <v>99.9</v>
      </c>
      <c r="X29">
        <v>2.7</v>
      </c>
      <c r="Y29">
        <v>0</v>
      </c>
      <c r="Z29">
        <v>741.2</v>
      </c>
      <c r="AA29">
        <v>575.77</v>
      </c>
      <c r="AB29">
        <f t="shared" si="0"/>
        <v>325.97199999999998</v>
      </c>
    </row>
    <row r="30" spans="1:28" x14ac:dyDescent="0.3">
      <c r="A30" s="2">
        <v>45427</v>
      </c>
      <c r="B30" s="3">
        <v>0.41207175925925926</v>
      </c>
      <c r="C30">
        <v>0</v>
      </c>
      <c r="D30" t="s">
        <v>20</v>
      </c>
      <c r="E30">
        <v>38.5</v>
      </c>
      <c r="F30">
        <v>257.01900000000001</v>
      </c>
      <c r="G30">
        <v>56.6</v>
      </c>
      <c r="H30">
        <v>65.8</v>
      </c>
      <c r="I30">
        <v>67.099999999999994</v>
      </c>
      <c r="J30">
        <v>7.63</v>
      </c>
      <c r="K30">
        <v>111.42100000000001</v>
      </c>
      <c r="L30">
        <v>0.03</v>
      </c>
      <c r="M30">
        <v>55.6</v>
      </c>
      <c r="N30">
        <v>36</v>
      </c>
      <c r="Q30">
        <v>6.63</v>
      </c>
      <c r="R30">
        <v>-1.3</v>
      </c>
      <c r="S30">
        <v>47.975999999999999</v>
      </c>
      <c r="T30">
        <v>256.815</v>
      </c>
      <c r="U30">
        <v>89.999989999999997</v>
      </c>
      <c r="V30">
        <v>180</v>
      </c>
      <c r="W30">
        <v>99.9</v>
      </c>
      <c r="X30">
        <v>2.7</v>
      </c>
      <c r="Y30">
        <v>0</v>
      </c>
      <c r="Z30">
        <v>741.1</v>
      </c>
      <c r="AA30">
        <v>575.77</v>
      </c>
      <c r="AB30">
        <f t="shared" si="0"/>
        <v>318.75099999999998</v>
      </c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6B1E-7ED3-44BA-A562-4452304DC64D}">
  <dimension ref="A1:AC32"/>
  <sheetViews>
    <sheetView zoomScale="70" zoomScaleNormal="70" workbookViewId="0">
      <selection activeCell="AB2" sqref="AB2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45434</v>
      </c>
      <c r="B2" s="3">
        <v>0.43837962962962962</v>
      </c>
      <c r="C2">
        <v>0</v>
      </c>
      <c r="D2" t="s">
        <v>20</v>
      </c>
      <c r="E2">
        <v>47.7</v>
      </c>
      <c r="F2">
        <v>0.312</v>
      </c>
      <c r="G2">
        <v>50</v>
      </c>
      <c r="H2">
        <v>99.5</v>
      </c>
      <c r="I2">
        <v>101.5</v>
      </c>
      <c r="J2">
        <v>8.58</v>
      </c>
      <c r="K2">
        <v>0.13500000000000001</v>
      </c>
      <c r="L2">
        <v>0.02</v>
      </c>
      <c r="M2">
        <v>49.8</v>
      </c>
      <c r="N2">
        <v>32</v>
      </c>
      <c r="O2">
        <v>-1.22</v>
      </c>
      <c r="P2">
        <v>0</v>
      </c>
      <c r="Q2">
        <v>7.64</v>
      </c>
      <c r="R2">
        <v>-56.4</v>
      </c>
      <c r="S2">
        <v>72.891000000000005</v>
      </c>
      <c r="T2">
        <v>1.085</v>
      </c>
      <c r="U2">
        <v>89.999989999999997</v>
      </c>
      <c r="V2">
        <v>180</v>
      </c>
      <c r="W2">
        <v>99.9</v>
      </c>
      <c r="X2">
        <v>2.77</v>
      </c>
      <c r="Y2">
        <v>0</v>
      </c>
      <c r="Z2">
        <v>742.7</v>
      </c>
      <c r="AA2">
        <v>577.61</v>
      </c>
      <c r="AB2">
        <f>AA2-F2</f>
        <v>577.298</v>
      </c>
      <c r="AC2">
        <v>518.61900000000003</v>
      </c>
    </row>
    <row r="3" spans="1:29" x14ac:dyDescent="0.3">
      <c r="A3" s="2">
        <v>45434</v>
      </c>
      <c r="B3" s="3">
        <v>0.43859953703703702</v>
      </c>
      <c r="C3">
        <v>0</v>
      </c>
      <c r="D3" t="s">
        <v>20</v>
      </c>
      <c r="E3">
        <v>46.8</v>
      </c>
      <c r="F3">
        <v>4.5019999999999998</v>
      </c>
      <c r="G3">
        <v>49.3</v>
      </c>
      <c r="H3">
        <v>102.8</v>
      </c>
      <c r="I3">
        <v>104.9</v>
      </c>
      <c r="J3">
        <v>8.9</v>
      </c>
      <c r="K3">
        <v>1.9470000000000001</v>
      </c>
      <c r="L3">
        <v>0.02</v>
      </c>
      <c r="M3">
        <v>49.1</v>
      </c>
      <c r="N3">
        <v>32</v>
      </c>
      <c r="O3">
        <v>-1</v>
      </c>
      <c r="P3">
        <v>0</v>
      </c>
      <c r="Q3">
        <v>7.83</v>
      </c>
      <c r="R3">
        <v>-67.099999999999994</v>
      </c>
      <c r="S3">
        <v>72.587999999999994</v>
      </c>
      <c r="T3">
        <v>4.5910000000000002</v>
      </c>
      <c r="U3">
        <v>89.999989999999997</v>
      </c>
      <c r="V3">
        <v>180</v>
      </c>
      <c r="W3">
        <v>99.9</v>
      </c>
      <c r="X3">
        <v>2.77</v>
      </c>
      <c r="Y3">
        <v>0</v>
      </c>
      <c r="Z3">
        <v>742.7</v>
      </c>
      <c r="AA3">
        <v>577.61</v>
      </c>
      <c r="AB3">
        <f t="shared" ref="AB3:AB24" si="0">AA3-F3</f>
        <v>573.10800000000006</v>
      </c>
    </row>
    <row r="4" spans="1:29" x14ac:dyDescent="0.3">
      <c r="A4" s="2">
        <v>45434</v>
      </c>
      <c r="B4" s="3">
        <v>0.43876157407407407</v>
      </c>
      <c r="C4">
        <v>0</v>
      </c>
      <c r="D4" t="s">
        <v>20</v>
      </c>
      <c r="E4">
        <v>46.5</v>
      </c>
      <c r="F4">
        <v>7.4870000000000001</v>
      </c>
      <c r="G4">
        <v>49.3</v>
      </c>
      <c r="H4">
        <v>103.4</v>
      </c>
      <c r="I4">
        <v>105.4</v>
      </c>
      <c r="J4">
        <v>8.99</v>
      </c>
      <c r="K4">
        <v>3.238</v>
      </c>
      <c r="L4">
        <v>0.02</v>
      </c>
      <c r="M4">
        <v>49.1</v>
      </c>
      <c r="N4">
        <v>32</v>
      </c>
      <c r="O4">
        <v>-0.89</v>
      </c>
      <c r="P4">
        <v>0</v>
      </c>
      <c r="Q4">
        <v>7.86</v>
      </c>
      <c r="R4">
        <v>-69</v>
      </c>
      <c r="S4">
        <v>72.138000000000005</v>
      </c>
      <c r="T4">
        <v>7.4969999999999999</v>
      </c>
      <c r="U4">
        <v>89.999989999999997</v>
      </c>
      <c r="V4">
        <v>180</v>
      </c>
      <c r="W4">
        <v>99.9</v>
      </c>
      <c r="X4">
        <v>2.77</v>
      </c>
      <c r="Y4">
        <v>0</v>
      </c>
      <c r="Z4">
        <v>742.7</v>
      </c>
      <c r="AA4">
        <v>577.61</v>
      </c>
      <c r="AB4">
        <f t="shared" si="0"/>
        <v>570.12300000000005</v>
      </c>
    </row>
    <row r="5" spans="1:29" x14ac:dyDescent="0.3">
      <c r="A5" s="2">
        <v>45434</v>
      </c>
      <c r="B5" s="3">
        <v>0.43895833333333334</v>
      </c>
      <c r="C5">
        <v>0</v>
      </c>
      <c r="D5" t="s">
        <v>20</v>
      </c>
      <c r="E5">
        <v>46.2</v>
      </c>
      <c r="F5">
        <v>10.887</v>
      </c>
      <c r="G5">
        <v>49.1</v>
      </c>
      <c r="H5">
        <v>104</v>
      </c>
      <c r="I5">
        <v>106.1</v>
      </c>
      <c r="J5">
        <v>9.07</v>
      </c>
      <c r="K5">
        <v>4.7089999999999996</v>
      </c>
      <c r="L5">
        <v>0.02</v>
      </c>
      <c r="M5">
        <v>48.9</v>
      </c>
      <c r="N5">
        <v>32</v>
      </c>
      <c r="O5">
        <v>-0.79</v>
      </c>
      <c r="P5">
        <v>0</v>
      </c>
      <c r="Q5">
        <v>7.91</v>
      </c>
      <c r="R5">
        <v>-71.400000000000006</v>
      </c>
      <c r="S5">
        <v>71.843999999999994</v>
      </c>
      <c r="T5">
        <v>10.97</v>
      </c>
      <c r="U5">
        <v>89.999989999999997</v>
      </c>
      <c r="V5">
        <v>180</v>
      </c>
      <c r="W5">
        <v>99.9</v>
      </c>
      <c r="X5">
        <v>2.77</v>
      </c>
      <c r="Y5">
        <v>0</v>
      </c>
      <c r="Z5">
        <v>742.8</v>
      </c>
      <c r="AA5">
        <v>577.61</v>
      </c>
      <c r="AB5">
        <f t="shared" si="0"/>
        <v>566.72299999999996</v>
      </c>
    </row>
    <row r="6" spans="1:29" x14ac:dyDescent="0.3">
      <c r="A6" s="2">
        <v>45434</v>
      </c>
      <c r="B6" s="3">
        <v>0.43927083333333333</v>
      </c>
      <c r="C6">
        <v>0</v>
      </c>
      <c r="D6" t="s">
        <v>20</v>
      </c>
      <c r="E6">
        <v>40.200000000000003</v>
      </c>
      <c r="F6">
        <v>19.957999999999998</v>
      </c>
      <c r="G6">
        <v>48.5</v>
      </c>
      <c r="H6">
        <v>104.5</v>
      </c>
      <c r="I6">
        <v>106.5</v>
      </c>
      <c r="J6">
        <v>10.17</v>
      </c>
      <c r="K6">
        <v>8.6419999999999995</v>
      </c>
      <c r="L6">
        <v>0.02</v>
      </c>
      <c r="M6">
        <v>47.9</v>
      </c>
      <c r="N6">
        <v>31</v>
      </c>
      <c r="O6">
        <v>-0.62</v>
      </c>
      <c r="P6">
        <v>0</v>
      </c>
      <c r="Q6">
        <v>8.0500000000000007</v>
      </c>
      <c r="R6">
        <v>-78.2</v>
      </c>
      <c r="S6">
        <v>61.94</v>
      </c>
      <c r="T6">
        <v>21.475999999999999</v>
      </c>
      <c r="U6">
        <v>89.999989999999997</v>
      </c>
      <c r="V6">
        <v>180</v>
      </c>
      <c r="W6">
        <v>99.9</v>
      </c>
      <c r="X6">
        <v>2.74</v>
      </c>
      <c r="Y6">
        <v>0</v>
      </c>
      <c r="Z6">
        <v>742.7</v>
      </c>
      <c r="AA6">
        <v>577.61</v>
      </c>
      <c r="AB6">
        <f t="shared" si="0"/>
        <v>557.65200000000004</v>
      </c>
    </row>
    <row r="7" spans="1:29" x14ac:dyDescent="0.3">
      <c r="A7" s="2">
        <v>45434</v>
      </c>
      <c r="B7" s="3">
        <v>0.43957175925925923</v>
      </c>
      <c r="C7">
        <v>0</v>
      </c>
      <c r="D7" t="s">
        <v>20</v>
      </c>
      <c r="E7">
        <v>30.4</v>
      </c>
      <c r="F7">
        <v>31.207000000000001</v>
      </c>
      <c r="G7">
        <v>38.799999999999997</v>
      </c>
      <c r="H7">
        <v>103.2</v>
      </c>
      <c r="I7">
        <v>105.2</v>
      </c>
      <c r="J7">
        <v>10.57</v>
      </c>
      <c r="K7">
        <v>13.518000000000001</v>
      </c>
      <c r="L7">
        <v>0.02</v>
      </c>
      <c r="M7">
        <v>38.200000000000003</v>
      </c>
      <c r="N7">
        <v>25</v>
      </c>
      <c r="O7">
        <v>-0.3</v>
      </c>
      <c r="P7">
        <v>0</v>
      </c>
      <c r="Q7">
        <v>7.71</v>
      </c>
      <c r="R7">
        <v>-59.2</v>
      </c>
      <c r="S7">
        <v>57.685000000000002</v>
      </c>
      <c r="T7">
        <v>31.045000000000002</v>
      </c>
      <c r="U7">
        <v>89.999989999999997</v>
      </c>
      <c r="V7">
        <v>180</v>
      </c>
      <c r="W7">
        <v>99.9</v>
      </c>
      <c r="X7">
        <v>2.74</v>
      </c>
      <c r="Y7">
        <v>0</v>
      </c>
      <c r="Z7">
        <v>742.7</v>
      </c>
      <c r="AA7">
        <v>577.61</v>
      </c>
      <c r="AB7">
        <f t="shared" si="0"/>
        <v>546.40300000000002</v>
      </c>
    </row>
    <row r="8" spans="1:29" x14ac:dyDescent="0.3">
      <c r="A8" s="2">
        <v>45434</v>
      </c>
      <c r="B8" s="3">
        <v>0.4397685185185185</v>
      </c>
      <c r="C8">
        <v>0</v>
      </c>
      <c r="D8" t="s">
        <v>20</v>
      </c>
      <c r="E8">
        <v>29</v>
      </c>
      <c r="F8">
        <v>41.122999999999998</v>
      </c>
      <c r="G8">
        <v>37.700000000000003</v>
      </c>
      <c r="H8">
        <v>99.3</v>
      </c>
      <c r="I8">
        <v>101.2</v>
      </c>
      <c r="J8">
        <v>10.31</v>
      </c>
      <c r="K8">
        <v>17.815999999999999</v>
      </c>
      <c r="L8">
        <v>0.02</v>
      </c>
      <c r="M8">
        <v>37.1</v>
      </c>
      <c r="N8">
        <v>24</v>
      </c>
      <c r="O8">
        <v>-0.08</v>
      </c>
      <c r="P8">
        <v>0</v>
      </c>
      <c r="Q8">
        <v>7.5</v>
      </c>
      <c r="R8">
        <v>-48.1</v>
      </c>
      <c r="S8">
        <v>56.534999999999997</v>
      </c>
      <c r="T8">
        <v>40.956000000000003</v>
      </c>
      <c r="U8">
        <v>89.999989999999997</v>
      </c>
      <c r="V8">
        <v>180</v>
      </c>
      <c r="W8">
        <v>99.9</v>
      </c>
      <c r="X8">
        <v>2.76</v>
      </c>
      <c r="Y8">
        <v>0</v>
      </c>
      <c r="Z8">
        <v>742.6</v>
      </c>
      <c r="AA8">
        <v>577.61</v>
      </c>
      <c r="AB8">
        <f t="shared" si="0"/>
        <v>536.48699999999997</v>
      </c>
    </row>
    <row r="9" spans="1:29" x14ac:dyDescent="0.3">
      <c r="A9" s="2">
        <v>45434</v>
      </c>
      <c r="B9" s="3">
        <v>0.43994212962962959</v>
      </c>
      <c r="C9">
        <v>0</v>
      </c>
      <c r="D9" t="s">
        <v>20</v>
      </c>
      <c r="E9">
        <v>28.4</v>
      </c>
      <c r="F9">
        <v>51.137999999999998</v>
      </c>
      <c r="G9">
        <v>37</v>
      </c>
      <c r="H9">
        <v>97.8</v>
      </c>
      <c r="I9">
        <v>99.7</v>
      </c>
      <c r="J9">
        <v>10.210000000000001</v>
      </c>
      <c r="K9">
        <v>22.155000000000001</v>
      </c>
      <c r="L9">
        <v>0.02</v>
      </c>
      <c r="M9">
        <v>36.4</v>
      </c>
      <c r="N9">
        <v>24</v>
      </c>
      <c r="O9">
        <v>0.11</v>
      </c>
      <c r="P9">
        <v>0</v>
      </c>
      <c r="Q9">
        <v>7.33</v>
      </c>
      <c r="R9">
        <v>-39</v>
      </c>
      <c r="S9">
        <v>56.155999999999999</v>
      </c>
      <c r="T9">
        <v>51.405999999999999</v>
      </c>
      <c r="U9">
        <v>89.999989999999997</v>
      </c>
      <c r="V9">
        <v>180</v>
      </c>
      <c r="W9">
        <v>99.9</v>
      </c>
      <c r="X9">
        <v>2.76</v>
      </c>
      <c r="Y9">
        <v>0</v>
      </c>
      <c r="Z9">
        <v>742.7</v>
      </c>
      <c r="AA9">
        <v>577.61</v>
      </c>
      <c r="AB9">
        <f t="shared" si="0"/>
        <v>526.47199999999998</v>
      </c>
    </row>
    <row r="10" spans="1:29" x14ac:dyDescent="0.3">
      <c r="A10" s="2">
        <v>45434</v>
      </c>
      <c r="B10" s="3">
        <v>0.44011574074074072</v>
      </c>
      <c r="C10">
        <v>0</v>
      </c>
      <c r="D10" t="s">
        <v>20</v>
      </c>
      <c r="E10">
        <v>28.4</v>
      </c>
      <c r="F10">
        <v>61.581000000000003</v>
      </c>
      <c r="G10">
        <v>37.200000000000003</v>
      </c>
      <c r="H10">
        <v>96.6</v>
      </c>
      <c r="I10">
        <v>98.5</v>
      </c>
      <c r="J10">
        <v>10.119999999999999</v>
      </c>
      <c r="K10">
        <v>26.68</v>
      </c>
      <c r="L10">
        <v>0.02</v>
      </c>
      <c r="M10">
        <v>36.6</v>
      </c>
      <c r="N10">
        <v>24</v>
      </c>
      <c r="O10">
        <v>0.25</v>
      </c>
      <c r="P10">
        <v>0</v>
      </c>
      <c r="Q10">
        <v>7.3</v>
      </c>
      <c r="R10">
        <v>-37.200000000000003</v>
      </c>
      <c r="S10">
        <v>55.835000000000001</v>
      </c>
      <c r="T10">
        <v>61.585000000000001</v>
      </c>
      <c r="U10">
        <v>89.999989999999997</v>
      </c>
      <c r="V10">
        <v>180</v>
      </c>
      <c r="W10">
        <v>99.9</v>
      </c>
      <c r="X10">
        <v>2.76</v>
      </c>
      <c r="Y10">
        <v>0</v>
      </c>
      <c r="Z10">
        <v>742.7</v>
      </c>
      <c r="AA10">
        <v>577.61</v>
      </c>
      <c r="AB10">
        <f t="shared" si="0"/>
        <v>516.029</v>
      </c>
    </row>
    <row r="11" spans="1:29" x14ac:dyDescent="0.3">
      <c r="A11" s="2">
        <v>45434</v>
      </c>
      <c r="B11" s="3">
        <v>0.44040509259259258</v>
      </c>
      <c r="C11">
        <v>0</v>
      </c>
      <c r="D11" t="s">
        <v>20</v>
      </c>
      <c r="E11">
        <v>29.6</v>
      </c>
      <c r="F11">
        <v>71.786000000000001</v>
      </c>
      <c r="G11">
        <v>39.1</v>
      </c>
      <c r="H11">
        <v>95.1</v>
      </c>
      <c r="I11">
        <v>97</v>
      </c>
      <c r="J11">
        <v>10.06</v>
      </c>
      <c r="K11">
        <v>31.103000000000002</v>
      </c>
      <c r="L11">
        <v>0.02</v>
      </c>
      <c r="M11">
        <v>38.5</v>
      </c>
      <c r="N11">
        <v>25</v>
      </c>
      <c r="O11">
        <v>0.28000000000000003</v>
      </c>
      <c r="P11">
        <v>0</v>
      </c>
      <c r="Q11">
        <v>7.21</v>
      </c>
      <c r="R11">
        <v>-32.4</v>
      </c>
      <c r="S11">
        <v>55.115000000000002</v>
      </c>
      <c r="T11">
        <v>71.781999999999996</v>
      </c>
      <c r="U11">
        <v>89.999989999999997</v>
      </c>
      <c r="V11">
        <v>180</v>
      </c>
      <c r="W11">
        <v>99.9</v>
      </c>
      <c r="X11">
        <v>2.75</v>
      </c>
      <c r="Y11">
        <v>0</v>
      </c>
      <c r="Z11">
        <v>742.7</v>
      </c>
      <c r="AA11">
        <v>577.61</v>
      </c>
      <c r="AB11">
        <f t="shared" si="0"/>
        <v>505.82400000000001</v>
      </c>
    </row>
    <row r="12" spans="1:29" x14ac:dyDescent="0.3">
      <c r="A12" s="2">
        <v>45434</v>
      </c>
      <c r="B12" s="3">
        <v>0.44084490740740739</v>
      </c>
      <c r="C12">
        <v>0</v>
      </c>
      <c r="D12" t="s">
        <v>20</v>
      </c>
      <c r="E12">
        <v>30.4</v>
      </c>
      <c r="F12">
        <v>82.555999999999997</v>
      </c>
      <c r="G12">
        <v>40.9</v>
      </c>
      <c r="H12">
        <v>93</v>
      </c>
      <c r="I12">
        <v>94.9</v>
      </c>
      <c r="J12">
        <v>9.98</v>
      </c>
      <c r="K12">
        <v>35.773000000000003</v>
      </c>
      <c r="L12">
        <v>0.02</v>
      </c>
      <c r="M12">
        <v>40.200000000000003</v>
      </c>
      <c r="N12">
        <v>26</v>
      </c>
      <c r="O12">
        <v>0.39</v>
      </c>
      <c r="P12">
        <v>0</v>
      </c>
      <c r="Q12">
        <v>7.12</v>
      </c>
      <c r="R12">
        <v>-27.5</v>
      </c>
      <c r="S12">
        <v>53.999000000000002</v>
      </c>
      <c r="T12">
        <v>81.997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742.6</v>
      </c>
      <c r="AA12">
        <v>577.61</v>
      </c>
      <c r="AB12">
        <f t="shared" si="0"/>
        <v>495.05400000000003</v>
      </c>
    </row>
    <row r="13" spans="1:29" x14ac:dyDescent="0.3">
      <c r="A13" s="2">
        <v>45434</v>
      </c>
      <c r="B13" s="3">
        <v>0.4418287037037037</v>
      </c>
      <c r="C13">
        <v>0</v>
      </c>
      <c r="D13" t="s">
        <v>20</v>
      </c>
      <c r="E13">
        <v>31.3</v>
      </c>
      <c r="F13">
        <v>91.06</v>
      </c>
      <c r="G13">
        <v>42.3</v>
      </c>
      <c r="H13">
        <v>92.3</v>
      </c>
      <c r="I13">
        <v>94.1</v>
      </c>
      <c r="J13">
        <v>9.9499999999999993</v>
      </c>
      <c r="K13">
        <v>39.459000000000003</v>
      </c>
      <c r="L13">
        <v>0.02</v>
      </c>
      <c r="M13">
        <v>41.6</v>
      </c>
      <c r="N13">
        <v>27</v>
      </c>
      <c r="Q13">
        <v>7.05</v>
      </c>
      <c r="R13">
        <v>-23.8</v>
      </c>
      <c r="S13">
        <v>53.540999999999997</v>
      </c>
      <c r="T13">
        <v>91.661000000000001</v>
      </c>
      <c r="U13">
        <v>89.999989999999997</v>
      </c>
      <c r="V13">
        <v>180</v>
      </c>
      <c r="W13">
        <v>99.9</v>
      </c>
      <c r="X13">
        <v>2.73</v>
      </c>
      <c r="Y13">
        <v>0</v>
      </c>
      <c r="Z13">
        <v>742.7</v>
      </c>
      <c r="AA13">
        <v>577.61</v>
      </c>
      <c r="AB13">
        <f t="shared" si="0"/>
        <v>486.55</v>
      </c>
    </row>
    <row r="14" spans="1:29" x14ac:dyDescent="0.3">
      <c r="A14" s="2">
        <v>45434</v>
      </c>
      <c r="B14" s="3">
        <v>0.44202546296296297</v>
      </c>
      <c r="C14">
        <v>0</v>
      </c>
      <c r="D14" t="s">
        <v>20</v>
      </c>
      <c r="E14">
        <v>33.6</v>
      </c>
      <c r="F14">
        <v>101.702</v>
      </c>
      <c r="G14">
        <v>45.9</v>
      </c>
      <c r="H14">
        <v>91</v>
      </c>
      <c r="I14">
        <v>92.8</v>
      </c>
      <c r="J14">
        <v>9.9</v>
      </c>
      <c r="K14">
        <v>44.073</v>
      </c>
      <c r="L14">
        <v>0.02</v>
      </c>
      <c r="M14">
        <v>45.1</v>
      </c>
      <c r="N14">
        <v>29</v>
      </c>
      <c r="Q14">
        <v>7.03</v>
      </c>
      <c r="R14">
        <v>-22.7</v>
      </c>
      <c r="S14">
        <v>52.902999999999999</v>
      </c>
      <c r="T14">
        <v>102.06</v>
      </c>
      <c r="U14">
        <v>89.999989999999997</v>
      </c>
      <c r="V14">
        <v>180</v>
      </c>
      <c r="W14">
        <v>99.9</v>
      </c>
      <c r="X14">
        <v>2.73</v>
      </c>
      <c r="Y14">
        <v>0</v>
      </c>
      <c r="Z14">
        <v>742.7</v>
      </c>
      <c r="AA14">
        <v>577.61</v>
      </c>
      <c r="AB14">
        <f t="shared" si="0"/>
        <v>475.90800000000002</v>
      </c>
    </row>
    <row r="15" spans="1:29" x14ac:dyDescent="0.3">
      <c r="A15" s="2">
        <v>45434</v>
      </c>
      <c r="B15" s="3">
        <v>0.44217592592592592</v>
      </c>
      <c r="C15">
        <v>0</v>
      </c>
      <c r="D15" t="s">
        <v>20</v>
      </c>
      <c r="E15">
        <v>34.5</v>
      </c>
      <c r="F15">
        <v>110.879</v>
      </c>
      <c r="G15">
        <v>47.5</v>
      </c>
      <c r="H15">
        <v>90.1</v>
      </c>
      <c r="I15">
        <v>91.9</v>
      </c>
      <c r="J15">
        <v>9.86</v>
      </c>
      <c r="K15">
        <v>48.051000000000002</v>
      </c>
      <c r="L15">
        <v>0.02</v>
      </c>
      <c r="M15">
        <v>46.7</v>
      </c>
      <c r="N15">
        <v>30</v>
      </c>
      <c r="Q15">
        <v>7.02</v>
      </c>
      <c r="R15">
        <v>-21.9</v>
      </c>
      <c r="S15">
        <v>52.378</v>
      </c>
      <c r="T15">
        <v>112.14700000000001</v>
      </c>
      <c r="U15">
        <v>89.999989999999997</v>
      </c>
      <c r="V15">
        <v>180</v>
      </c>
      <c r="W15">
        <v>99.9</v>
      </c>
      <c r="X15">
        <v>2.73</v>
      </c>
      <c r="Y15">
        <v>0</v>
      </c>
      <c r="Z15">
        <v>742.7</v>
      </c>
      <c r="AA15">
        <v>577.61</v>
      </c>
      <c r="AB15">
        <f t="shared" si="0"/>
        <v>466.73099999999999</v>
      </c>
    </row>
    <row r="16" spans="1:29" x14ac:dyDescent="0.3">
      <c r="A16" s="2">
        <v>45434</v>
      </c>
      <c r="B16" s="3">
        <v>0.442349537037037</v>
      </c>
      <c r="C16">
        <v>0</v>
      </c>
      <c r="D16" t="s">
        <v>20</v>
      </c>
      <c r="E16">
        <v>35.4</v>
      </c>
      <c r="F16">
        <v>120.527</v>
      </c>
      <c r="G16">
        <v>49.5</v>
      </c>
      <c r="H16">
        <v>87.9</v>
      </c>
      <c r="I16">
        <v>89.7</v>
      </c>
      <c r="J16">
        <v>9.74</v>
      </c>
      <c r="K16">
        <v>52.235999999999997</v>
      </c>
      <c r="L16">
        <v>0.02</v>
      </c>
      <c r="M16">
        <v>48.6</v>
      </c>
      <c r="N16">
        <v>32</v>
      </c>
      <c r="Q16">
        <v>7</v>
      </c>
      <c r="R16">
        <v>-20.9</v>
      </c>
      <c r="S16">
        <v>51.372</v>
      </c>
      <c r="T16">
        <v>121.91800000000001</v>
      </c>
      <c r="U16">
        <v>89.999989999999997</v>
      </c>
      <c r="V16">
        <v>180</v>
      </c>
      <c r="W16">
        <v>99.9</v>
      </c>
      <c r="X16">
        <v>2.73</v>
      </c>
      <c r="Y16">
        <v>0</v>
      </c>
      <c r="Z16">
        <v>742.7</v>
      </c>
      <c r="AA16">
        <v>577.61</v>
      </c>
      <c r="AB16">
        <f t="shared" si="0"/>
        <v>457.08300000000003</v>
      </c>
    </row>
    <row r="17" spans="1:28" x14ac:dyDescent="0.3">
      <c r="A17" s="2">
        <v>45434</v>
      </c>
      <c r="B17" s="3">
        <v>0.44252314814814814</v>
      </c>
      <c r="C17">
        <v>0</v>
      </c>
      <c r="D17" t="s">
        <v>20</v>
      </c>
      <c r="E17">
        <v>36.5</v>
      </c>
      <c r="F17">
        <v>130.78899999999999</v>
      </c>
      <c r="G17">
        <v>52</v>
      </c>
      <c r="H17">
        <v>84.9</v>
      </c>
      <c r="I17">
        <v>86.6</v>
      </c>
      <c r="J17">
        <v>9.57</v>
      </c>
      <c r="K17">
        <v>56.688000000000002</v>
      </c>
      <c r="L17">
        <v>0.02</v>
      </c>
      <c r="M17">
        <v>51.1</v>
      </c>
      <c r="N17">
        <v>33</v>
      </c>
      <c r="Q17">
        <v>6.97</v>
      </c>
      <c r="R17">
        <v>-19.5</v>
      </c>
      <c r="S17">
        <v>50.052999999999997</v>
      </c>
      <c r="T17">
        <v>131.92699999999999</v>
      </c>
      <c r="U17">
        <v>89.999989999999997</v>
      </c>
      <c r="V17">
        <v>180</v>
      </c>
      <c r="W17">
        <v>99.9</v>
      </c>
      <c r="X17">
        <v>2.73</v>
      </c>
      <c r="Y17">
        <v>0</v>
      </c>
      <c r="Z17">
        <v>742.7</v>
      </c>
      <c r="AA17">
        <v>577.61</v>
      </c>
      <c r="AB17">
        <f t="shared" si="0"/>
        <v>446.82100000000003</v>
      </c>
    </row>
    <row r="18" spans="1:28" x14ac:dyDescent="0.3">
      <c r="A18" s="2">
        <v>45434</v>
      </c>
      <c r="B18" s="3">
        <v>0.44265046296296301</v>
      </c>
      <c r="C18">
        <v>0</v>
      </c>
      <c r="D18" t="s">
        <v>20</v>
      </c>
      <c r="E18">
        <v>36.6</v>
      </c>
      <c r="F18">
        <v>141.61099999999999</v>
      </c>
      <c r="G18">
        <v>52.5</v>
      </c>
      <c r="H18">
        <v>84.2</v>
      </c>
      <c r="I18">
        <v>85.9</v>
      </c>
      <c r="J18">
        <v>9.56</v>
      </c>
      <c r="K18">
        <v>61.381</v>
      </c>
      <c r="L18">
        <v>0.02</v>
      </c>
      <c r="M18">
        <v>51.6</v>
      </c>
      <c r="N18">
        <v>34</v>
      </c>
      <c r="Q18">
        <v>6.96</v>
      </c>
      <c r="R18">
        <v>-18.899999999999999</v>
      </c>
      <c r="S18">
        <v>49.536000000000001</v>
      </c>
      <c r="T18">
        <v>142.31399999999999</v>
      </c>
      <c r="U18">
        <v>89.999989999999997</v>
      </c>
      <c r="V18">
        <v>180</v>
      </c>
      <c r="W18">
        <v>99.9</v>
      </c>
      <c r="X18">
        <v>2.73</v>
      </c>
      <c r="Y18">
        <v>0</v>
      </c>
      <c r="Z18">
        <v>742.7</v>
      </c>
      <c r="AA18">
        <v>577.61</v>
      </c>
      <c r="AB18">
        <f t="shared" si="0"/>
        <v>435.99900000000002</v>
      </c>
    </row>
    <row r="19" spans="1:28" x14ac:dyDescent="0.3">
      <c r="A19" s="2">
        <v>45434</v>
      </c>
      <c r="B19" s="3">
        <v>0.44285879629629626</v>
      </c>
      <c r="C19">
        <v>0</v>
      </c>
      <c r="D19" t="s">
        <v>20</v>
      </c>
      <c r="E19">
        <v>36.4</v>
      </c>
      <c r="F19">
        <v>152.089</v>
      </c>
      <c r="G19">
        <v>52.6</v>
      </c>
      <c r="H19">
        <v>83.1</v>
      </c>
      <c r="I19">
        <v>84.8</v>
      </c>
      <c r="J19">
        <v>9.49</v>
      </c>
      <c r="K19">
        <v>65.924000000000007</v>
      </c>
      <c r="L19">
        <v>0.02</v>
      </c>
      <c r="M19">
        <v>51.7</v>
      </c>
      <c r="N19">
        <v>34</v>
      </c>
      <c r="Q19">
        <v>6.95</v>
      </c>
      <c r="R19">
        <v>-18.3</v>
      </c>
      <c r="S19">
        <v>49.107999999999997</v>
      </c>
      <c r="T19">
        <v>152.34700000000001</v>
      </c>
      <c r="U19">
        <v>89.999989999999997</v>
      </c>
      <c r="V19">
        <v>180</v>
      </c>
      <c r="W19">
        <v>99.9</v>
      </c>
      <c r="X19">
        <v>2.73</v>
      </c>
      <c r="Y19">
        <v>0</v>
      </c>
      <c r="Z19">
        <v>742.7</v>
      </c>
      <c r="AA19">
        <v>577.61</v>
      </c>
      <c r="AB19">
        <f t="shared" si="0"/>
        <v>425.52100000000002</v>
      </c>
    </row>
    <row r="20" spans="1:28" x14ac:dyDescent="0.3">
      <c r="A20" s="2">
        <v>45434</v>
      </c>
      <c r="B20" s="3">
        <v>0.44599537037037035</v>
      </c>
      <c r="C20">
        <v>0</v>
      </c>
      <c r="D20" t="s">
        <v>20</v>
      </c>
      <c r="E20">
        <v>36.4</v>
      </c>
      <c r="F20">
        <v>163.23500000000001</v>
      </c>
      <c r="G20">
        <v>52.8</v>
      </c>
      <c r="H20">
        <v>82.5</v>
      </c>
      <c r="I20">
        <v>84.2</v>
      </c>
      <c r="J20">
        <v>9.4700000000000006</v>
      </c>
      <c r="K20">
        <v>70.757000000000005</v>
      </c>
      <c r="L20">
        <v>0.02</v>
      </c>
      <c r="M20">
        <v>51.9</v>
      </c>
      <c r="N20">
        <v>34</v>
      </c>
      <c r="Q20">
        <v>6.9</v>
      </c>
      <c r="R20">
        <v>-15.5</v>
      </c>
      <c r="S20">
        <v>48.779000000000003</v>
      </c>
      <c r="T20">
        <v>163.62799999999999</v>
      </c>
      <c r="U20">
        <v>89.999989999999997</v>
      </c>
      <c r="V20">
        <v>180</v>
      </c>
      <c r="W20">
        <v>99.9</v>
      </c>
      <c r="X20">
        <v>2.7</v>
      </c>
      <c r="Y20">
        <v>0</v>
      </c>
      <c r="Z20">
        <v>742.6</v>
      </c>
      <c r="AA20">
        <v>577.61</v>
      </c>
      <c r="AB20">
        <f t="shared" si="0"/>
        <v>414.375</v>
      </c>
    </row>
    <row r="21" spans="1:28" x14ac:dyDescent="0.3">
      <c r="A21" s="2">
        <v>45434</v>
      </c>
      <c r="B21" s="3">
        <v>0.44641203703703702</v>
      </c>
      <c r="C21">
        <v>0</v>
      </c>
      <c r="D21" t="s">
        <v>20</v>
      </c>
      <c r="E21">
        <v>36.4</v>
      </c>
      <c r="F21">
        <v>173.15799999999999</v>
      </c>
      <c r="G21">
        <v>52.9</v>
      </c>
      <c r="H21">
        <v>81.2</v>
      </c>
      <c r="I21">
        <v>82.8</v>
      </c>
      <c r="J21">
        <v>9.32</v>
      </c>
      <c r="K21">
        <v>75.058999999999997</v>
      </c>
      <c r="L21">
        <v>0.02</v>
      </c>
      <c r="M21">
        <v>52</v>
      </c>
      <c r="N21">
        <v>34</v>
      </c>
      <c r="Q21">
        <v>6.89</v>
      </c>
      <c r="R21">
        <v>-15.2</v>
      </c>
      <c r="S21">
        <v>48.664000000000001</v>
      </c>
      <c r="T21">
        <v>172.99700000000001</v>
      </c>
      <c r="U21">
        <v>89.999989999999997</v>
      </c>
      <c r="V21">
        <v>180</v>
      </c>
      <c r="W21">
        <v>99.9</v>
      </c>
      <c r="X21">
        <v>2.7</v>
      </c>
      <c r="Y21">
        <v>0</v>
      </c>
      <c r="Z21">
        <v>742.6</v>
      </c>
      <c r="AA21">
        <v>577.61</v>
      </c>
      <c r="AB21">
        <f t="shared" si="0"/>
        <v>404.452</v>
      </c>
    </row>
    <row r="22" spans="1:28" x14ac:dyDescent="0.3">
      <c r="A22" s="2">
        <v>45434</v>
      </c>
      <c r="B22" s="3">
        <v>0.44659722222222226</v>
      </c>
      <c r="C22">
        <v>0</v>
      </c>
      <c r="D22" t="s">
        <v>20</v>
      </c>
      <c r="E22">
        <v>36.299999999999997</v>
      </c>
      <c r="F22">
        <v>182.87</v>
      </c>
      <c r="G22">
        <v>53</v>
      </c>
      <c r="H22">
        <v>80.400000000000006</v>
      </c>
      <c r="I22">
        <v>82</v>
      </c>
      <c r="J22">
        <v>9.26</v>
      </c>
      <c r="K22">
        <v>79.27</v>
      </c>
      <c r="L22">
        <v>0.02</v>
      </c>
      <c r="M22">
        <v>52.1</v>
      </c>
      <c r="N22">
        <v>34</v>
      </c>
      <c r="Q22">
        <v>6.88</v>
      </c>
      <c r="R22">
        <v>-14.8</v>
      </c>
      <c r="S22">
        <v>48.500999999999998</v>
      </c>
      <c r="T22">
        <v>182.577</v>
      </c>
      <c r="U22">
        <v>89.999989999999997</v>
      </c>
      <c r="V22">
        <v>180</v>
      </c>
      <c r="W22">
        <v>99.9</v>
      </c>
      <c r="X22">
        <v>2.71</v>
      </c>
      <c r="Y22">
        <v>0</v>
      </c>
      <c r="Z22">
        <v>742.6</v>
      </c>
      <c r="AA22">
        <v>577.61</v>
      </c>
      <c r="AB22">
        <f t="shared" si="0"/>
        <v>394.74</v>
      </c>
    </row>
    <row r="23" spans="1:28" x14ac:dyDescent="0.3">
      <c r="A23" s="2">
        <v>45434</v>
      </c>
      <c r="B23" s="3">
        <v>0.44675925925925924</v>
      </c>
      <c r="C23">
        <v>0</v>
      </c>
      <c r="D23" t="s">
        <v>20</v>
      </c>
      <c r="E23">
        <v>36.4</v>
      </c>
      <c r="F23">
        <v>192.02799999999999</v>
      </c>
      <c r="G23">
        <v>53.1</v>
      </c>
      <c r="H23">
        <v>79.3</v>
      </c>
      <c r="I23">
        <v>80.900000000000006</v>
      </c>
      <c r="J23">
        <v>9.14</v>
      </c>
      <c r="K23">
        <v>83.241</v>
      </c>
      <c r="L23">
        <v>0.02</v>
      </c>
      <c r="M23">
        <v>52.2</v>
      </c>
      <c r="N23">
        <v>34</v>
      </c>
      <c r="Q23">
        <v>6.87</v>
      </c>
      <c r="R23">
        <v>-13.9</v>
      </c>
      <c r="S23">
        <v>48.417999999999999</v>
      </c>
      <c r="T23">
        <v>192.49</v>
      </c>
      <c r="U23">
        <v>89.999989999999997</v>
      </c>
      <c r="V23">
        <v>180</v>
      </c>
      <c r="W23">
        <v>99.9</v>
      </c>
      <c r="X23">
        <v>2.71</v>
      </c>
      <c r="Y23">
        <v>0</v>
      </c>
      <c r="Z23">
        <v>742.6</v>
      </c>
      <c r="AA23">
        <v>577.61</v>
      </c>
      <c r="AB23">
        <f t="shared" si="0"/>
        <v>385.58199999999999</v>
      </c>
    </row>
    <row r="24" spans="1:28" x14ac:dyDescent="0.3">
      <c r="A24" s="2">
        <v>45434</v>
      </c>
      <c r="B24" s="3">
        <v>0.44690972222222225</v>
      </c>
      <c r="C24">
        <v>0</v>
      </c>
      <c r="D24" t="s">
        <v>20</v>
      </c>
      <c r="E24">
        <v>36.6</v>
      </c>
      <c r="F24">
        <v>202.79400000000001</v>
      </c>
      <c r="G24">
        <v>53.6</v>
      </c>
      <c r="H24">
        <v>77.599999999999994</v>
      </c>
      <c r="I24">
        <v>79.2</v>
      </c>
      <c r="J24">
        <v>8.9700000000000006</v>
      </c>
      <c r="K24">
        <v>87.909000000000006</v>
      </c>
      <c r="L24">
        <v>0.02</v>
      </c>
      <c r="M24">
        <v>52.7</v>
      </c>
      <c r="N24">
        <v>34</v>
      </c>
      <c r="Q24">
        <v>6.85</v>
      </c>
      <c r="R24">
        <v>-12.7</v>
      </c>
      <c r="S24">
        <v>48.277000000000001</v>
      </c>
      <c r="T24">
        <v>202.56100000000001</v>
      </c>
      <c r="U24">
        <v>89.999989999999997</v>
      </c>
      <c r="V24">
        <v>180</v>
      </c>
      <c r="W24">
        <v>99.9</v>
      </c>
      <c r="X24">
        <v>2.71</v>
      </c>
      <c r="Y24">
        <v>0</v>
      </c>
      <c r="Z24">
        <v>742.6</v>
      </c>
      <c r="AA24">
        <v>577.61</v>
      </c>
      <c r="AB24">
        <f t="shared" si="0"/>
        <v>374.81600000000003</v>
      </c>
    </row>
    <row r="25" spans="1:28" x14ac:dyDescent="0.3">
      <c r="A25" s="2">
        <v>45434</v>
      </c>
      <c r="B25" s="3">
        <v>0.44741898148148151</v>
      </c>
      <c r="C25">
        <v>0</v>
      </c>
      <c r="D25" t="s">
        <v>20</v>
      </c>
      <c r="E25">
        <v>38.4</v>
      </c>
      <c r="F25">
        <v>207.26300000000001</v>
      </c>
      <c r="G25">
        <v>56.3</v>
      </c>
      <c r="H25">
        <v>71.400000000000006</v>
      </c>
      <c r="I25">
        <v>72.8</v>
      </c>
      <c r="J25">
        <v>8.25</v>
      </c>
      <c r="K25">
        <v>89.846000000000004</v>
      </c>
      <c r="L25">
        <v>0.03</v>
      </c>
      <c r="M25">
        <v>55.3</v>
      </c>
      <c r="N25">
        <v>36</v>
      </c>
      <c r="Q25">
        <v>6.73</v>
      </c>
      <c r="R25">
        <v>-6.5</v>
      </c>
      <c r="S25">
        <v>48.265000000000001</v>
      </c>
      <c r="T25">
        <v>207.23500000000001</v>
      </c>
      <c r="U25">
        <v>89.999989999999997</v>
      </c>
      <c r="V25">
        <v>180</v>
      </c>
      <c r="W25">
        <v>99.9</v>
      </c>
      <c r="X25">
        <v>2.71</v>
      </c>
      <c r="Y25">
        <v>0</v>
      </c>
      <c r="Z25">
        <v>742.7</v>
      </c>
      <c r="AA25">
        <v>577.61</v>
      </c>
      <c r="AB25">
        <f>AA25-F25</f>
        <v>370.34699999999998</v>
      </c>
    </row>
    <row r="26" spans="1:28" x14ac:dyDescent="0.3">
      <c r="A26" s="2"/>
      <c r="B26" s="3"/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CB46-1209-4A3B-9987-7B9D3245C9A9}">
  <sheetPr>
    <tabColor theme="7" tint="0.79998168889431442"/>
  </sheetPr>
  <dimension ref="A1:AC32"/>
  <sheetViews>
    <sheetView zoomScale="70" zoomScaleNormal="70" workbookViewId="0">
      <selection activeCell="AB26" sqref="AB26"/>
    </sheetView>
  </sheetViews>
  <sheetFormatPr defaultRowHeight="14.4" x14ac:dyDescent="0.3"/>
  <cols>
    <col min="1" max="1" width="14" customWidth="1"/>
    <col min="20" max="20" width="6.5546875" customWidth="1"/>
    <col min="23" max="23" width="10" customWidth="1"/>
    <col min="27" max="27" width="16.88671875" customWidth="1"/>
    <col min="29" max="29" width="8.1093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45440</v>
      </c>
      <c r="B2" s="3">
        <v>0.54590277777777774</v>
      </c>
      <c r="C2">
        <v>0</v>
      </c>
      <c r="D2" t="s">
        <v>20</v>
      </c>
      <c r="E2">
        <v>47.1</v>
      </c>
      <c r="F2">
        <v>1.119</v>
      </c>
      <c r="G2">
        <v>49.2</v>
      </c>
      <c r="H2">
        <v>107.4</v>
      </c>
      <c r="I2">
        <v>109.5</v>
      </c>
      <c r="J2">
        <v>9.23</v>
      </c>
      <c r="K2">
        <v>0.48399999999999999</v>
      </c>
      <c r="L2">
        <v>0.02</v>
      </c>
      <c r="M2">
        <v>49</v>
      </c>
      <c r="N2">
        <v>32</v>
      </c>
      <c r="O2">
        <v>-0.53</v>
      </c>
      <c r="P2">
        <v>0</v>
      </c>
      <c r="Q2">
        <v>7.94</v>
      </c>
      <c r="R2">
        <v>-73.2</v>
      </c>
      <c r="S2">
        <v>73.272000000000006</v>
      </c>
      <c r="T2">
        <v>1.1919999999999999</v>
      </c>
      <c r="U2">
        <v>89.999989999999997</v>
      </c>
      <c r="V2">
        <v>180</v>
      </c>
      <c r="W2">
        <v>99.9</v>
      </c>
      <c r="X2">
        <v>2.74</v>
      </c>
      <c r="Y2">
        <v>0</v>
      </c>
      <c r="Z2">
        <v>744.5</v>
      </c>
      <c r="AA2">
        <v>575.17999999999995</v>
      </c>
      <c r="AB2">
        <f>AA2-F2</f>
        <v>574.06099999999992</v>
      </c>
      <c r="AC2">
        <v>506.8</v>
      </c>
    </row>
    <row r="3" spans="1:29" x14ac:dyDescent="0.3">
      <c r="A3" s="2">
        <v>45440</v>
      </c>
      <c r="B3" s="3">
        <v>0.54627314814814809</v>
      </c>
      <c r="C3">
        <v>0</v>
      </c>
      <c r="D3" t="s">
        <v>20</v>
      </c>
      <c r="E3">
        <v>46.7</v>
      </c>
      <c r="F3">
        <v>2.5110000000000001</v>
      </c>
      <c r="G3">
        <v>49.4</v>
      </c>
      <c r="H3">
        <v>106.8</v>
      </c>
      <c r="I3">
        <v>108.9</v>
      </c>
      <c r="J3">
        <v>9.2799999999999994</v>
      </c>
      <c r="K3">
        <v>1.0860000000000001</v>
      </c>
      <c r="L3">
        <v>0.02</v>
      </c>
      <c r="M3">
        <v>49.2</v>
      </c>
      <c r="N3">
        <v>32</v>
      </c>
      <c r="O3">
        <v>-0.37</v>
      </c>
      <c r="P3">
        <v>0</v>
      </c>
      <c r="Q3">
        <v>8</v>
      </c>
      <c r="R3">
        <v>-76.599999999999994</v>
      </c>
      <c r="S3">
        <v>72.203000000000003</v>
      </c>
      <c r="T3">
        <v>3.923</v>
      </c>
      <c r="U3">
        <v>89.999989999999997</v>
      </c>
      <c r="V3">
        <v>180</v>
      </c>
      <c r="W3">
        <v>99.9</v>
      </c>
      <c r="X3">
        <v>2.76</v>
      </c>
      <c r="Y3">
        <v>0</v>
      </c>
      <c r="Z3">
        <v>744.5</v>
      </c>
      <c r="AA3">
        <v>575.17999999999995</v>
      </c>
      <c r="AB3">
        <f t="shared" ref="AB3:AB25" si="0">AA3-F3</f>
        <v>572.66899999999998</v>
      </c>
    </row>
    <row r="4" spans="1:29" x14ac:dyDescent="0.3">
      <c r="A4" s="2">
        <v>45440</v>
      </c>
      <c r="B4" s="3">
        <v>0.5464930555555555</v>
      </c>
      <c r="C4">
        <v>0</v>
      </c>
      <c r="D4" t="s">
        <v>20</v>
      </c>
      <c r="E4">
        <v>46.5</v>
      </c>
      <c r="F4">
        <v>6.6769999999999996</v>
      </c>
      <c r="G4">
        <v>49.4</v>
      </c>
      <c r="H4">
        <v>106.5</v>
      </c>
      <c r="I4">
        <v>108.7</v>
      </c>
      <c r="J4">
        <v>9.2799999999999994</v>
      </c>
      <c r="K4">
        <v>2.8879999999999999</v>
      </c>
      <c r="L4">
        <v>0.02</v>
      </c>
      <c r="M4">
        <v>49.1</v>
      </c>
      <c r="N4">
        <v>32</v>
      </c>
      <c r="O4">
        <v>-0.36</v>
      </c>
      <c r="P4">
        <v>0</v>
      </c>
      <c r="Q4">
        <v>8.01</v>
      </c>
      <c r="R4">
        <v>-77.400000000000006</v>
      </c>
      <c r="S4">
        <v>71.968000000000004</v>
      </c>
      <c r="T4">
        <v>6.8179999999999996</v>
      </c>
      <c r="U4">
        <v>89.999989999999997</v>
      </c>
      <c r="V4">
        <v>180</v>
      </c>
      <c r="W4">
        <v>99.9</v>
      </c>
      <c r="X4">
        <v>2.75</v>
      </c>
      <c r="Y4">
        <v>0</v>
      </c>
      <c r="Z4">
        <v>744.5</v>
      </c>
      <c r="AA4">
        <v>575.17999999999995</v>
      </c>
      <c r="AB4">
        <f t="shared" si="0"/>
        <v>568.50299999999993</v>
      </c>
    </row>
    <row r="5" spans="1:29" x14ac:dyDescent="0.3">
      <c r="A5" s="2">
        <v>45440</v>
      </c>
      <c r="B5" s="3">
        <v>0.5467129629629629</v>
      </c>
      <c r="C5">
        <v>0</v>
      </c>
      <c r="D5" t="s">
        <v>20</v>
      </c>
      <c r="E5">
        <v>46.4</v>
      </c>
      <c r="F5">
        <v>7.9779999999999998</v>
      </c>
      <c r="G5">
        <v>49.3</v>
      </c>
      <c r="H5">
        <v>106.6</v>
      </c>
      <c r="I5">
        <v>108.7</v>
      </c>
      <c r="J5">
        <v>9.2899999999999991</v>
      </c>
      <c r="K5">
        <v>3.4510000000000001</v>
      </c>
      <c r="L5">
        <v>0.02</v>
      </c>
      <c r="M5">
        <v>49.1</v>
      </c>
      <c r="N5">
        <v>32</v>
      </c>
      <c r="O5">
        <v>-0.28999999999999998</v>
      </c>
      <c r="P5">
        <v>0</v>
      </c>
      <c r="Q5">
        <v>8.0399999999999991</v>
      </c>
      <c r="R5">
        <v>-78.7</v>
      </c>
      <c r="S5">
        <v>71.89</v>
      </c>
      <c r="T5">
        <v>9.5779999999999994</v>
      </c>
      <c r="U5">
        <v>89.999989999999997</v>
      </c>
      <c r="V5">
        <v>180</v>
      </c>
      <c r="W5">
        <v>99.9</v>
      </c>
      <c r="X5">
        <v>2.76</v>
      </c>
      <c r="Y5">
        <v>0</v>
      </c>
      <c r="Z5">
        <v>744.6</v>
      </c>
      <c r="AA5">
        <v>575.17999999999995</v>
      </c>
      <c r="AB5">
        <f t="shared" si="0"/>
        <v>567.202</v>
      </c>
    </row>
    <row r="6" spans="1:29" x14ac:dyDescent="0.3">
      <c r="A6" s="2">
        <v>45440</v>
      </c>
      <c r="B6" s="3">
        <v>0.54701388888888891</v>
      </c>
      <c r="C6">
        <v>0</v>
      </c>
      <c r="D6" t="s">
        <v>20</v>
      </c>
      <c r="E6">
        <v>46.5</v>
      </c>
      <c r="F6">
        <v>12.143000000000001</v>
      </c>
      <c r="G6">
        <v>49.5</v>
      </c>
      <c r="H6">
        <v>106.6</v>
      </c>
      <c r="I6">
        <v>108.7</v>
      </c>
      <c r="J6">
        <v>9.3000000000000007</v>
      </c>
      <c r="K6">
        <v>5.2519999999999998</v>
      </c>
      <c r="L6">
        <v>0.02</v>
      </c>
      <c r="M6">
        <v>49.2</v>
      </c>
      <c r="N6">
        <v>32</v>
      </c>
      <c r="O6">
        <v>-0.26</v>
      </c>
      <c r="P6">
        <v>0</v>
      </c>
      <c r="Q6">
        <v>8.0500000000000007</v>
      </c>
      <c r="R6">
        <v>-79.3</v>
      </c>
      <c r="S6">
        <v>71.762</v>
      </c>
      <c r="T6">
        <v>12.698</v>
      </c>
      <c r="U6">
        <v>89.999989999999997</v>
      </c>
      <c r="V6">
        <v>180</v>
      </c>
      <c r="W6">
        <v>99.9</v>
      </c>
      <c r="X6">
        <v>2.66</v>
      </c>
      <c r="Y6">
        <v>0</v>
      </c>
      <c r="Z6">
        <v>744.5</v>
      </c>
      <c r="AA6">
        <v>575.17999999999995</v>
      </c>
      <c r="AB6">
        <f t="shared" si="0"/>
        <v>563.03699999999992</v>
      </c>
    </row>
    <row r="7" spans="1:29" x14ac:dyDescent="0.3">
      <c r="A7" s="2">
        <v>45440</v>
      </c>
      <c r="B7" s="3">
        <v>0.54714120370370367</v>
      </c>
      <c r="C7">
        <v>0</v>
      </c>
      <c r="D7" t="s">
        <v>20</v>
      </c>
      <c r="E7">
        <v>45.6</v>
      </c>
      <c r="F7">
        <v>16.097000000000001</v>
      </c>
      <c r="G7">
        <v>49.1</v>
      </c>
      <c r="H7">
        <v>105.9</v>
      </c>
      <c r="I7">
        <v>108</v>
      </c>
      <c r="J7">
        <v>9.32</v>
      </c>
      <c r="K7">
        <v>6.9630000000000001</v>
      </c>
      <c r="L7">
        <v>0.02</v>
      </c>
      <c r="M7">
        <v>48.8</v>
      </c>
      <c r="N7">
        <v>32</v>
      </c>
      <c r="O7">
        <v>-0.2</v>
      </c>
      <c r="P7">
        <v>0</v>
      </c>
      <c r="Q7">
        <v>8.0500000000000007</v>
      </c>
      <c r="R7">
        <v>-79.5</v>
      </c>
      <c r="S7">
        <v>70.909000000000006</v>
      </c>
      <c r="T7">
        <v>16.103000000000002</v>
      </c>
      <c r="U7">
        <v>89.999989999999997</v>
      </c>
      <c r="V7">
        <v>180</v>
      </c>
      <c r="W7">
        <v>99.9</v>
      </c>
      <c r="X7">
        <v>2.58</v>
      </c>
      <c r="Y7">
        <v>0</v>
      </c>
      <c r="Z7">
        <v>744.5</v>
      </c>
      <c r="AA7">
        <v>575.17999999999995</v>
      </c>
      <c r="AB7">
        <f t="shared" si="0"/>
        <v>559.08299999999997</v>
      </c>
    </row>
    <row r="8" spans="1:29" x14ac:dyDescent="0.3">
      <c r="A8" s="2">
        <v>45440</v>
      </c>
      <c r="B8" s="3">
        <v>0.54732638888888896</v>
      </c>
      <c r="C8">
        <v>0</v>
      </c>
      <c r="D8" t="s">
        <v>20</v>
      </c>
      <c r="E8">
        <v>41.1</v>
      </c>
      <c r="F8">
        <v>18.030999999999999</v>
      </c>
      <c r="G8">
        <v>47.8</v>
      </c>
      <c r="H8">
        <v>113.8</v>
      </c>
      <c r="I8">
        <v>116</v>
      </c>
      <c r="J8">
        <v>10.73</v>
      </c>
      <c r="K8">
        <v>7.8049999999999997</v>
      </c>
      <c r="L8">
        <v>0.02</v>
      </c>
      <c r="M8">
        <v>47.2</v>
      </c>
      <c r="N8">
        <v>31</v>
      </c>
      <c r="O8">
        <v>-0.2</v>
      </c>
      <c r="P8">
        <v>0</v>
      </c>
      <c r="Q8">
        <v>8.25</v>
      </c>
      <c r="R8">
        <v>-89.8</v>
      </c>
      <c r="S8">
        <v>64.674999999999997</v>
      </c>
      <c r="T8">
        <v>19.242999999999999</v>
      </c>
      <c r="U8">
        <v>89.999989999999997</v>
      </c>
      <c r="V8">
        <v>180</v>
      </c>
      <c r="W8">
        <v>99.9</v>
      </c>
      <c r="X8">
        <v>2.79</v>
      </c>
      <c r="Y8">
        <v>0</v>
      </c>
      <c r="Z8">
        <v>744.5</v>
      </c>
      <c r="AA8">
        <v>575.17999999999995</v>
      </c>
      <c r="AB8">
        <f t="shared" si="0"/>
        <v>557.149</v>
      </c>
    </row>
    <row r="9" spans="1:29" x14ac:dyDescent="0.3">
      <c r="A9" s="2">
        <v>45440</v>
      </c>
      <c r="B9" s="3">
        <v>0.54800925925925925</v>
      </c>
      <c r="C9">
        <v>0</v>
      </c>
      <c r="D9" t="s">
        <v>20</v>
      </c>
      <c r="E9">
        <v>31.7</v>
      </c>
      <c r="F9">
        <v>27.725999999999999</v>
      </c>
      <c r="G9">
        <v>40.1</v>
      </c>
      <c r="H9">
        <v>106.9</v>
      </c>
      <c r="I9">
        <v>109</v>
      </c>
      <c r="J9">
        <v>10.83</v>
      </c>
      <c r="K9">
        <v>12.009</v>
      </c>
      <c r="L9">
        <v>0.02</v>
      </c>
      <c r="M9">
        <v>39.5</v>
      </c>
      <c r="N9">
        <v>26</v>
      </c>
      <c r="O9">
        <v>-0.05</v>
      </c>
      <c r="P9">
        <v>0</v>
      </c>
      <c r="Q9">
        <v>8.0399999999999991</v>
      </c>
      <c r="R9">
        <v>-77.3</v>
      </c>
      <c r="S9">
        <v>58.58</v>
      </c>
      <c r="T9">
        <v>29.193000000000001</v>
      </c>
      <c r="U9">
        <v>89.999989999999997</v>
      </c>
      <c r="V9">
        <v>180</v>
      </c>
      <c r="W9">
        <v>99.9</v>
      </c>
      <c r="X9">
        <v>2.75</v>
      </c>
      <c r="Y9">
        <v>0</v>
      </c>
      <c r="Z9">
        <v>744.5</v>
      </c>
      <c r="AA9">
        <v>575.17999999999995</v>
      </c>
      <c r="AB9">
        <f t="shared" si="0"/>
        <v>547.45399999999995</v>
      </c>
    </row>
    <row r="10" spans="1:29" x14ac:dyDescent="0.3">
      <c r="A10" s="2">
        <v>45440</v>
      </c>
      <c r="B10" s="3">
        <v>0.54858796296296297</v>
      </c>
      <c r="C10">
        <v>0</v>
      </c>
      <c r="D10" t="s">
        <v>20</v>
      </c>
      <c r="E10">
        <v>28.8</v>
      </c>
      <c r="F10">
        <v>37.786000000000001</v>
      </c>
      <c r="G10">
        <v>37.200000000000003</v>
      </c>
      <c r="H10">
        <v>98.7</v>
      </c>
      <c r="I10">
        <v>100.6</v>
      </c>
      <c r="J10">
        <v>10.199999999999999</v>
      </c>
      <c r="K10">
        <v>16.369</v>
      </c>
      <c r="L10">
        <v>0.02</v>
      </c>
      <c r="M10">
        <v>36.6</v>
      </c>
      <c r="N10">
        <v>24</v>
      </c>
      <c r="O10">
        <v>0.26</v>
      </c>
      <c r="P10">
        <v>0</v>
      </c>
      <c r="Q10">
        <v>7.6</v>
      </c>
      <c r="R10">
        <v>-53.3</v>
      </c>
      <c r="S10">
        <v>56.99</v>
      </c>
      <c r="T10">
        <v>39.003999999999998</v>
      </c>
      <c r="U10">
        <v>89.999989999999997</v>
      </c>
      <c r="V10">
        <v>180</v>
      </c>
      <c r="W10">
        <v>99.9</v>
      </c>
      <c r="X10">
        <v>2.72</v>
      </c>
      <c r="Y10">
        <v>0</v>
      </c>
      <c r="Z10">
        <v>744.5</v>
      </c>
      <c r="AA10">
        <v>575.17999999999995</v>
      </c>
      <c r="AB10">
        <f t="shared" si="0"/>
        <v>537.39400000000001</v>
      </c>
    </row>
    <row r="11" spans="1:29" x14ac:dyDescent="0.3">
      <c r="A11" s="2">
        <v>45440</v>
      </c>
      <c r="B11" s="3">
        <v>0.54873842592592592</v>
      </c>
      <c r="C11">
        <v>0</v>
      </c>
      <c r="D11" t="s">
        <v>20</v>
      </c>
      <c r="E11">
        <v>27.9</v>
      </c>
      <c r="F11">
        <v>48.67</v>
      </c>
      <c r="G11">
        <v>36.1</v>
      </c>
      <c r="H11">
        <v>97.7</v>
      </c>
      <c r="I11">
        <v>99.7</v>
      </c>
      <c r="J11">
        <v>10.119999999999999</v>
      </c>
      <c r="K11">
        <v>21.085000000000001</v>
      </c>
      <c r="L11">
        <v>0.02</v>
      </c>
      <c r="M11">
        <v>35.6</v>
      </c>
      <c r="N11">
        <v>23</v>
      </c>
      <c r="O11">
        <v>0.36</v>
      </c>
      <c r="P11">
        <v>0</v>
      </c>
      <c r="Q11">
        <v>7.53</v>
      </c>
      <c r="R11">
        <v>-49.8</v>
      </c>
      <c r="S11">
        <v>56.776000000000003</v>
      </c>
      <c r="T11">
        <v>49.966999999999999</v>
      </c>
      <c r="U11">
        <v>89.999989999999997</v>
      </c>
      <c r="V11">
        <v>180</v>
      </c>
      <c r="W11">
        <v>99.9</v>
      </c>
      <c r="X11">
        <v>2.76</v>
      </c>
      <c r="Y11">
        <v>0</v>
      </c>
      <c r="Z11">
        <v>744.5</v>
      </c>
      <c r="AA11">
        <v>575.17999999999995</v>
      </c>
      <c r="AB11">
        <f t="shared" si="0"/>
        <v>526.51</v>
      </c>
    </row>
    <row r="12" spans="1:29" x14ac:dyDescent="0.3">
      <c r="A12" s="2">
        <v>45440</v>
      </c>
      <c r="B12" s="3">
        <v>0.5490856481481482</v>
      </c>
      <c r="C12">
        <v>0</v>
      </c>
      <c r="D12" t="s">
        <v>20</v>
      </c>
      <c r="E12">
        <v>28.9</v>
      </c>
      <c r="F12">
        <v>59.386000000000003</v>
      </c>
      <c r="G12">
        <v>37.5</v>
      </c>
      <c r="H12">
        <v>96.2</v>
      </c>
      <c r="I12">
        <v>98.1</v>
      </c>
      <c r="J12">
        <v>10</v>
      </c>
      <c r="K12">
        <v>25.728000000000002</v>
      </c>
      <c r="L12">
        <v>0.02</v>
      </c>
      <c r="M12">
        <v>36.9</v>
      </c>
      <c r="N12">
        <v>24</v>
      </c>
      <c r="O12">
        <v>0.41</v>
      </c>
      <c r="P12">
        <v>0</v>
      </c>
      <c r="Q12">
        <v>7.4</v>
      </c>
      <c r="R12">
        <v>-42.8</v>
      </c>
      <c r="S12">
        <v>56.466000000000001</v>
      </c>
      <c r="T12">
        <v>59.396000000000001</v>
      </c>
      <c r="U12">
        <v>89.999989999999997</v>
      </c>
      <c r="V12">
        <v>180</v>
      </c>
      <c r="W12">
        <v>99.9</v>
      </c>
      <c r="X12">
        <v>2.68</v>
      </c>
      <c r="Y12">
        <v>0</v>
      </c>
      <c r="Z12">
        <v>744.5</v>
      </c>
      <c r="AA12">
        <v>575.17999999999995</v>
      </c>
      <c r="AB12">
        <f t="shared" si="0"/>
        <v>515.79399999999998</v>
      </c>
    </row>
    <row r="13" spans="1:29" x14ac:dyDescent="0.3">
      <c r="A13" s="2">
        <v>45440</v>
      </c>
      <c r="B13" s="3">
        <v>0.54925925925925922</v>
      </c>
      <c r="C13">
        <v>0</v>
      </c>
      <c r="D13" t="s">
        <v>20</v>
      </c>
      <c r="E13">
        <v>28.6</v>
      </c>
      <c r="F13">
        <v>68.494</v>
      </c>
      <c r="G13">
        <v>37.299999999999997</v>
      </c>
      <c r="H13">
        <v>95.4</v>
      </c>
      <c r="I13">
        <v>97.3</v>
      </c>
      <c r="J13">
        <v>9.9600000000000009</v>
      </c>
      <c r="K13">
        <v>29.675000000000001</v>
      </c>
      <c r="L13">
        <v>0.02</v>
      </c>
      <c r="M13">
        <v>36.700000000000003</v>
      </c>
      <c r="N13">
        <v>24</v>
      </c>
      <c r="O13">
        <v>0.44</v>
      </c>
      <c r="P13">
        <v>0</v>
      </c>
      <c r="Q13">
        <v>7.35</v>
      </c>
      <c r="R13">
        <v>-39.9</v>
      </c>
      <c r="S13">
        <v>56.085000000000001</v>
      </c>
      <c r="T13">
        <v>69.088999999999999</v>
      </c>
      <c r="U13">
        <v>89.999989999999997</v>
      </c>
      <c r="V13">
        <v>180</v>
      </c>
      <c r="W13">
        <v>99.9</v>
      </c>
      <c r="X13">
        <v>2.76</v>
      </c>
      <c r="Y13">
        <v>0</v>
      </c>
      <c r="Z13">
        <v>744.4</v>
      </c>
      <c r="AA13">
        <v>575.17999999999995</v>
      </c>
      <c r="AB13">
        <f t="shared" si="0"/>
        <v>506.68599999999992</v>
      </c>
    </row>
    <row r="14" spans="1:29" x14ac:dyDescent="0.3">
      <c r="A14" s="2">
        <v>45440</v>
      </c>
      <c r="B14" s="3">
        <v>0.54939814814814814</v>
      </c>
      <c r="C14">
        <v>0</v>
      </c>
      <c r="D14" t="s">
        <v>20</v>
      </c>
      <c r="E14">
        <v>29.6</v>
      </c>
      <c r="F14">
        <v>78.878</v>
      </c>
      <c r="G14">
        <v>38.799999999999997</v>
      </c>
      <c r="H14">
        <v>94.7</v>
      </c>
      <c r="I14">
        <v>96.6</v>
      </c>
      <c r="J14">
        <v>9.94</v>
      </c>
      <c r="K14">
        <v>34.174999999999997</v>
      </c>
      <c r="L14">
        <v>0.02</v>
      </c>
      <c r="M14">
        <v>38.200000000000003</v>
      </c>
      <c r="N14">
        <v>25</v>
      </c>
      <c r="O14">
        <v>0.45</v>
      </c>
      <c r="P14">
        <v>0</v>
      </c>
      <c r="Q14">
        <v>7.31</v>
      </c>
      <c r="R14">
        <v>-37.5</v>
      </c>
      <c r="S14">
        <v>55.658999999999999</v>
      </c>
      <c r="T14">
        <v>79.337999999999994</v>
      </c>
      <c r="U14">
        <v>89.999989999999997</v>
      </c>
      <c r="V14">
        <v>180</v>
      </c>
      <c r="W14">
        <v>99.9</v>
      </c>
      <c r="X14">
        <v>2.66</v>
      </c>
      <c r="Y14">
        <v>0</v>
      </c>
      <c r="Z14">
        <v>744.5</v>
      </c>
      <c r="AA14">
        <v>575.17999999999995</v>
      </c>
      <c r="AB14">
        <f t="shared" si="0"/>
        <v>496.30199999999996</v>
      </c>
    </row>
    <row r="15" spans="1:29" x14ac:dyDescent="0.3">
      <c r="A15" s="2">
        <v>45440</v>
      </c>
      <c r="B15" s="3">
        <v>0.54959490740740746</v>
      </c>
      <c r="C15">
        <v>0</v>
      </c>
      <c r="D15" t="s">
        <v>20</v>
      </c>
      <c r="E15">
        <v>30.8</v>
      </c>
      <c r="F15">
        <v>88.468999999999994</v>
      </c>
      <c r="G15">
        <v>41</v>
      </c>
      <c r="H15">
        <v>93.3</v>
      </c>
      <c r="I15">
        <v>95.1</v>
      </c>
      <c r="J15">
        <v>9.89</v>
      </c>
      <c r="K15">
        <v>38.332999999999998</v>
      </c>
      <c r="L15">
        <v>0.02</v>
      </c>
      <c r="M15">
        <v>40.299999999999997</v>
      </c>
      <c r="N15">
        <v>26</v>
      </c>
      <c r="O15">
        <v>0.46</v>
      </c>
      <c r="P15">
        <v>0</v>
      </c>
      <c r="Q15">
        <v>7.25</v>
      </c>
      <c r="R15">
        <v>-34.5</v>
      </c>
      <c r="S15">
        <v>54.86</v>
      </c>
      <c r="T15">
        <v>89.210999999999999</v>
      </c>
      <c r="U15">
        <v>89.999989999999997</v>
      </c>
      <c r="V15">
        <v>180</v>
      </c>
      <c r="W15">
        <v>99.9</v>
      </c>
      <c r="X15">
        <v>2.76</v>
      </c>
      <c r="Y15">
        <v>0</v>
      </c>
      <c r="Z15">
        <v>744.5</v>
      </c>
      <c r="AA15">
        <v>575.17999999999995</v>
      </c>
      <c r="AB15">
        <f t="shared" si="0"/>
        <v>486.71099999999996</v>
      </c>
    </row>
    <row r="16" spans="1:29" x14ac:dyDescent="0.3">
      <c r="A16" s="2">
        <v>45440</v>
      </c>
      <c r="B16" s="3">
        <v>0.54979166666666668</v>
      </c>
      <c r="C16">
        <v>0</v>
      </c>
      <c r="D16" t="s">
        <v>20</v>
      </c>
      <c r="E16">
        <v>31.1</v>
      </c>
      <c r="F16">
        <v>98.834000000000003</v>
      </c>
      <c r="G16">
        <v>42</v>
      </c>
      <c r="H16">
        <v>91.6</v>
      </c>
      <c r="I16">
        <v>93.5</v>
      </c>
      <c r="J16">
        <v>9.8699999999999992</v>
      </c>
      <c r="K16">
        <v>42.828000000000003</v>
      </c>
      <c r="L16">
        <v>0.02</v>
      </c>
      <c r="M16">
        <v>41.3</v>
      </c>
      <c r="N16">
        <v>27</v>
      </c>
      <c r="O16">
        <v>0.45</v>
      </c>
      <c r="P16">
        <v>0</v>
      </c>
      <c r="Q16">
        <v>7.22</v>
      </c>
      <c r="R16">
        <v>-32.6</v>
      </c>
      <c r="S16">
        <v>53.628999999999998</v>
      </c>
      <c r="T16">
        <v>98.917000000000002</v>
      </c>
      <c r="U16">
        <v>89.999989999999997</v>
      </c>
      <c r="V16">
        <v>180</v>
      </c>
      <c r="W16">
        <v>99.9</v>
      </c>
      <c r="X16">
        <v>2.74</v>
      </c>
      <c r="Y16">
        <v>0</v>
      </c>
      <c r="Z16">
        <v>744.5</v>
      </c>
      <c r="AA16">
        <v>575.17999999999995</v>
      </c>
      <c r="AB16">
        <f t="shared" si="0"/>
        <v>476.34599999999995</v>
      </c>
    </row>
    <row r="17" spans="1:28" x14ac:dyDescent="0.3">
      <c r="A17" s="2">
        <v>45440</v>
      </c>
      <c r="B17" s="3">
        <v>0.55025462962962968</v>
      </c>
      <c r="C17">
        <v>0</v>
      </c>
      <c r="D17" t="s">
        <v>20</v>
      </c>
      <c r="E17">
        <v>32.6</v>
      </c>
      <c r="F17">
        <v>108.634</v>
      </c>
      <c r="G17">
        <v>44.6</v>
      </c>
      <c r="H17">
        <v>91.4</v>
      </c>
      <c r="I17">
        <v>93.2</v>
      </c>
      <c r="J17">
        <v>9.94</v>
      </c>
      <c r="K17">
        <v>47.076999999999998</v>
      </c>
      <c r="L17">
        <v>0.02</v>
      </c>
      <c r="M17">
        <v>43.8</v>
      </c>
      <c r="N17">
        <v>28</v>
      </c>
      <c r="O17">
        <v>0.51</v>
      </c>
      <c r="P17">
        <v>0</v>
      </c>
      <c r="Q17">
        <v>7.17</v>
      </c>
      <c r="R17">
        <v>-30.1</v>
      </c>
      <c r="S17">
        <v>52.904000000000003</v>
      </c>
      <c r="T17">
        <v>109.099</v>
      </c>
      <c r="U17">
        <v>89.999989999999997</v>
      </c>
      <c r="V17">
        <v>180</v>
      </c>
      <c r="W17">
        <v>99.9</v>
      </c>
      <c r="X17">
        <v>2.66</v>
      </c>
      <c r="Y17">
        <v>0</v>
      </c>
      <c r="Z17">
        <v>744.5</v>
      </c>
      <c r="AA17">
        <v>575.17999999999995</v>
      </c>
      <c r="AB17">
        <f t="shared" si="0"/>
        <v>466.54599999999994</v>
      </c>
    </row>
    <row r="18" spans="1:28" x14ac:dyDescent="0.3">
      <c r="A18" s="2">
        <v>45440</v>
      </c>
      <c r="B18" s="3">
        <v>0.55046296296296293</v>
      </c>
      <c r="C18">
        <v>0</v>
      </c>
      <c r="D18" t="s">
        <v>20</v>
      </c>
      <c r="E18">
        <v>35.1</v>
      </c>
      <c r="F18">
        <v>118.762</v>
      </c>
      <c r="G18">
        <v>48.9</v>
      </c>
      <c r="H18">
        <v>89</v>
      </c>
      <c r="I18">
        <v>90.8</v>
      </c>
      <c r="J18">
        <v>9.83</v>
      </c>
      <c r="K18">
        <v>51.47</v>
      </c>
      <c r="L18">
        <v>0.02</v>
      </c>
      <c r="M18">
        <v>48</v>
      </c>
      <c r="N18">
        <v>31</v>
      </c>
      <c r="O18">
        <v>0.53</v>
      </c>
      <c r="P18">
        <v>0</v>
      </c>
      <c r="Q18">
        <v>7.13</v>
      </c>
      <c r="R18">
        <v>-27.7</v>
      </c>
      <c r="S18">
        <v>51.694000000000003</v>
      </c>
      <c r="T18">
        <v>119.089</v>
      </c>
      <c r="U18">
        <v>89.999989999999997</v>
      </c>
      <c r="V18">
        <v>180</v>
      </c>
      <c r="W18">
        <v>99.9</v>
      </c>
      <c r="X18">
        <v>2.56</v>
      </c>
      <c r="Y18">
        <v>0</v>
      </c>
      <c r="Z18">
        <v>744.5</v>
      </c>
      <c r="AA18">
        <v>575.17999999999995</v>
      </c>
      <c r="AB18">
        <f t="shared" si="0"/>
        <v>456.41799999999995</v>
      </c>
    </row>
    <row r="19" spans="1:28" x14ac:dyDescent="0.3">
      <c r="A19" s="2">
        <v>45440</v>
      </c>
      <c r="B19" s="3">
        <v>0.55077546296296298</v>
      </c>
      <c r="C19">
        <v>0</v>
      </c>
      <c r="D19" t="s">
        <v>20</v>
      </c>
      <c r="E19">
        <v>36.4</v>
      </c>
      <c r="F19">
        <v>129.56700000000001</v>
      </c>
      <c r="G19">
        <v>51.8</v>
      </c>
      <c r="H19">
        <v>86.8</v>
      </c>
      <c r="I19">
        <v>88.5</v>
      </c>
      <c r="J19">
        <v>9.77</v>
      </c>
      <c r="K19">
        <v>56.158000000000001</v>
      </c>
      <c r="L19">
        <v>0.02</v>
      </c>
      <c r="M19">
        <v>50.9</v>
      </c>
      <c r="N19">
        <v>33</v>
      </c>
      <c r="O19">
        <v>0.57999999999999996</v>
      </c>
      <c r="P19">
        <v>0</v>
      </c>
      <c r="Q19">
        <v>7.08</v>
      </c>
      <c r="R19">
        <v>-25.4</v>
      </c>
      <c r="S19">
        <v>50.18</v>
      </c>
      <c r="T19">
        <v>129.02799999999999</v>
      </c>
      <c r="U19">
        <v>89.999989999999997</v>
      </c>
      <c r="V19">
        <v>180</v>
      </c>
      <c r="W19">
        <v>99.9</v>
      </c>
      <c r="X19">
        <v>2.65</v>
      </c>
      <c r="Y19">
        <v>0</v>
      </c>
      <c r="Z19">
        <v>744.5</v>
      </c>
      <c r="AA19">
        <v>575.17999999999995</v>
      </c>
      <c r="AB19">
        <f t="shared" si="0"/>
        <v>445.61299999999994</v>
      </c>
    </row>
    <row r="20" spans="1:28" x14ac:dyDescent="0.3">
      <c r="A20" s="2">
        <v>45440</v>
      </c>
      <c r="B20" s="3">
        <v>0.5509722222222222</v>
      </c>
      <c r="C20">
        <v>0</v>
      </c>
      <c r="D20" t="s">
        <v>20</v>
      </c>
      <c r="E20">
        <v>36.5</v>
      </c>
      <c r="F20">
        <v>138.125</v>
      </c>
      <c r="G20">
        <v>52.3</v>
      </c>
      <c r="H20">
        <v>85.8</v>
      </c>
      <c r="I20">
        <v>87.5</v>
      </c>
      <c r="J20">
        <v>9.7100000000000009</v>
      </c>
      <c r="K20">
        <v>59.869</v>
      </c>
      <c r="L20">
        <v>0.02</v>
      </c>
      <c r="M20">
        <v>51.4</v>
      </c>
      <c r="N20">
        <v>33</v>
      </c>
      <c r="O20">
        <v>0.62</v>
      </c>
      <c r="P20">
        <v>0</v>
      </c>
      <c r="Q20">
        <v>7.08</v>
      </c>
      <c r="R20">
        <v>-25</v>
      </c>
      <c r="S20">
        <v>49.771999999999998</v>
      </c>
      <c r="T20">
        <v>138.75899999999999</v>
      </c>
      <c r="U20">
        <v>89.999989999999997</v>
      </c>
      <c r="V20">
        <v>180</v>
      </c>
      <c r="W20">
        <v>99.9</v>
      </c>
      <c r="X20">
        <v>2.65</v>
      </c>
      <c r="Y20">
        <v>0</v>
      </c>
      <c r="Z20">
        <v>744.5</v>
      </c>
      <c r="AA20">
        <v>575.17999999999995</v>
      </c>
      <c r="AB20">
        <f t="shared" si="0"/>
        <v>437.05499999999995</v>
      </c>
    </row>
    <row r="21" spans="1:28" x14ac:dyDescent="0.3">
      <c r="A21" s="2">
        <v>45440</v>
      </c>
      <c r="B21" s="3">
        <v>0.5513541666666667</v>
      </c>
      <c r="C21">
        <v>0</v>
      </c>
      <c r="D21" t="s">
        <v>20</v>
      </c>
      <c r="E21">
        <v>36.6</v>
      </c>
      <c r="F21">
        <v>147.94300000000001</v>
      </c>
      <c r="G21">
        <v>52.8</v>
      </c>
      <c r="H21">
        <v>84</v>
      </c>
      <c r="I21">
        <v>85.7</v>
      </c>
      <c r="J21">
        <v>9.56</v>
      </c>
      <c r="K21">
        <v>64.126000000000005</v>
      </c>
      <c r="L21">
        <v>0.02</v>
      </c>
      <c r="M21">
        <v>51.8</v>
      </c>
      <c r="N21">
        <v>34</v>
      </c>
      <c r="S21">
        <v>49.375999999999998</v>
      </c>
      <c r="T21">
        <v>148.864</v>
      </c>
      <c r="U21">
        <v>89.999989999999997</v>
      </c>
      <c r="V21">
        <v>180</v>
      </c>
      <c r="W21">
        <v>99.9</v>
      </c>
      <c r="X21">
        <v>2.66</v>
      </c>
      <c r="Y21">
        <v>0</v>
      </c>
      <c r="Z21">
        <v>744.5</v>
      </c>
      <c r="AA21">
        <v>575.17999999999995</v>
      </c>
      <c r="AB21">
        <f t="shared" si="0"/>
        <v>427.23699999999997</v>
      </c>
    </row>
    <row r="22" spans="1:28" x14ac:dyDescent="0.3">
      <c r="A22" s="2">
        <v>45440</v>
      </c>
      <c r="B22" s="3">
        <v>0.55149305555555561</v>
      </c>
      <c r="C22">
        <v>0</v>
      </c>
      <c r="D22" t="s">
        <v>20</v>
      </c>
      <c r="E22">
        <v>36.6</v>
      </c>
      <c r="F22">
        <v>158.86099999999999</v>
      </c>
      <c r="G22">
        <v>52.8</v>
      </c>
      <c r="H22">
        <v>83.2</v>
      </c>
      <c r="I22">
        <v>84.9</v>
      </c>
      <c r="J22">
        <v>9.5</v>
      </c>
      <c r="K22">
        <v>68.86</v>
      </c>
      <c r="L22">
        <v>0.02</v>
      </c>
      <c r="M22">
        <v>51.9</v>
      </c>
      <c r="N22">
        <v>34</v>
      </c>
      <c r="S22">
        <v>49.146000000000001</v>
      </c>
      <c r="T22">
        <v>158.93100000000001</v>
      </c>
      <c r="U22">
        <v>89.999989999999997</v>
      </c>
      <c r="V22">
        <v>180</v>
      </c>
      <c r="W22">
        <v>99.9</v>
      </c>
      <c r="X22">
        <v>2.63</v>
      </c>
      <c r="Y22">
        <v>0</v>
      </c>
      <c r="Z22">
        <v>744.5</v>
      </c>
      <c r="AA22">
        <v>575.17999999999995</v>
      </c>
      <c r="AB22">
        <f t="shared" si="0"/>
        <v>416.31899999999996</v>
      </c>
    </row>
    <row r="23" spans="1:28" x14ac:dyDescent="0.3">
      <c r="A23" s="2">
        <v>45440</v>
      </c>
      <c r="B23" s="3">
        <v>0.55914351851851851</v>
      </c>
      <c r="C23">
        <v>0</v>
      </c>
      <c r="D23" t="s">
        <v>20</v>
      </c>
      <c r="E23">
        <v>36.6</v>
      </c>
      <c r="F23">
        <v>169.63</v>
      </c>
      <c r="G23">
        <v>53.2</v>
      </c>
      <c r="H23">
        <v>82.8</v>
      </c>
      <c r="I23">
        <v>84.4</v>
      </c>
      <c r="J23">
        <v>9.5</v>
      </c>
      <c r="K23">
        <v>73.528999999999996</v>
      </c>
      <c r="L23">
        <v>0.02</v>
      </c>
      <c r="M23">
        <v>52.3</v>
      </c>
      <c r="N23">
        <v>34</v>
      </c>
      <c r="Q23">
        <v>7.04</v>
      </c>
      <c r="R23">
        <v>-23.3</v>
      </c>
      <c r="S23">
        <v>48.783000000000001</v>
      </c>
      <c r="T23">
        <v>169.01400000000001</v>
      </c>
      <c r="U23">
        <v>89.999989999999997</v>
      </c>
      <c r="V23">
        <v>180</v>
      </c>
      <c r="W23">
        <v>99.9</v>
      </c>
      <c r="X23">
        <v>2.69</v>
      </c>
      <c r="Y23">
        <v>0</v>
      </c>
      <c r="Z23">
        <v>744.4</v>
      </c>
      <c r="AA23">
        <v>575.17999999999995</v>
      </c>
      <c r="AB23">
        <f t="shared" si="0"/>
        <v>405.54999999999995</v>
      </c>
    </row>
    <row r="24" spans="1:28" x14ac:dyDescent="0.3">
      <c r="A24" s="2">
        <v>45440</v>
      </c>
      <c r="B24" s="3">
        <v>0.55931712962962965</v>
      </c>
      <c r="C24">
        <v>0</v>
      </c>
      <c r="D24" t="s">
        <v>20</v>
      </c>
      <c r="E24">
        <v>36.4</v>
      </c>
      <c r="F24">
        <v>179.624</v>
      </c>
      <c r="G24">
        <v>53</v>
      </c>
      <c r="H24">
        <v>81.400000000000006</v>
      </c>
      <c r="I24">
        <v>83</v>
      </c>
      <c r="J24">
        <v>9.35</v>
      </c>
      <c r="K24">
        <v>77.861999999999995</v>
      </c>
      <c r="L24">
        <v>0.02</v>
      </c>
      <c r="M24">
        <v>52.1</v>
      </c>
      <c r="N24">
        <v>34</v>
      </c>
      <c r="Q24">
        <v>7.02</v>
      </c>
      <c r="R24">
        <v>-22</v>
      </c>
      <c r="S24">
        <v>48.7</v>
      </c>
      <c r="T24">
        <v>178.93299999999999</v>
      </c>
      <c r="U24">
        <v>89.999989999999997</v>
      </c>
      <c r="V24">
        <v>180</v>
      </c>
      <c r="W24">
        <v>99.9</v>
      </c>
      <c r="X24">
        <v>2.6</v>
      </c>
      <c r="Y24">
        <v>0</v>
      </c>
      <c r="Z24">
        <v>744.4</v>
      </c>
      <c r="AA24">
        <v>575.17999999999995</v>
      </c>
      <c r="AB24">
        <f t="shared" si="0"/>
        <v>395.55599999999993</v>
      </c>
    </row>
    <row r="25" spans="1:28" x14ac:dyDescent="0.3">
      <c r="A25" s="2">
        <v>45440</v>
      </c>
      <c r="B25" s="3">
        <v>0.55952546296296302</v>
      </c>
      <c r="C25">
        <v>0</v>
      </c>
      <c r="D25" t="s">
        <v>20</v>
      </c>
      <c r="E25">
        <v>36.6</v>
      </c>
      <c r="F25">
        <v>189.24600000000001</v>
      </c>
      <c r="G25">
        <v>53.3</v>
      </c>
      <c r="H25">
        <v>80.099999999999994</v>
      </c>
      <c r="I25">
        <v>81.7</v>
      </c>
      <c r="J25">
        <v>9.2100000000000009</v>
      </c>
      <c r="K25">
        <v>82.034000000000006</v>
      </c>
      <c r="L25">
        <v>0.02</v>
      </c>
      <c r="M25">
        <v>52.4</v>
      </c>
      <c r="N25">
        <v>34</v>
      </c>
      <c r="Q25">
        <v>6.99</v>
      </c>
      <c r="R25">
        <v>-20.399999999999999</v>
      </c>
      <c r="S25">
        <v>48.567999999999998</v>
      </c>
      <c r="T25">
        <v>189.703</v>
      </c>
      <c r="U25">
        <v>89.999989999999997</v>
      </c>
      <c r="V25">
        <v>180</v>
      </c>
      <c r="W25">
        <v>99.9</v>
      </c>
      <c r="X25">
        <v>2.59</v>
      </c>
      <c r="Y25">
        <v>0</v>
      </c>
      <c r="Z25">
        <v>744.5</v>
      </c>
      <c r="AA25">
        <v>575.17999999999995</v>
      </c>
      <c r="AB25">
        <f t="shared" si="0"/>
        <v>385.93399999999997</v>
      </c>
    </row>
    <row r="26" spans="1:28" x14ac:dyDescent="0.3">
      <c r="A26" s="2">
        <v>45440</v>
      </c>
      <c r="B26" s="3">
        <v>0.56060185185185185</v>
      </c>
      <c r="C26">
        <v>0</v>
      </c>
      <c r="D26" t="s">
        <v>20</v>
      </c>
      <c r="E26">
        <v>52.4</v>
      </c>
      <c r="F26">
        <v>190.77500000000001</v>
      </c>
      <c r="G26">
        <v>76.3</v>
      </c>
      <c r="H26">
        <v>60.5</v>
      </c>
      <c r="I26">
        <v>61.7</v>
      </c>
      <c r="J26">
        <v>6.95</v>
      </c>
      <c r="K26">
        <v>82.697000000000003</v>
      </c>
      <c r="L26">
        <v>0.03</v>
      </c>
      <c r="M26">
        <v>75</v>
      </c>
      <c r="N26">
        <v>49</v>
      </c>
      <c r="Q26">
        <v>7.08</v>
      </c>
      <c r="R26">
        <v>-25.3</v>
      </c>
      <c r="S26">
        <v>48.631999999999998</v>
      </c>
      <c r="T26">
        <v>190.52099999999999</v>
      </c>
      <c r="U26">
        <v>89.999989999999997</v>
      </c>
      <c r="V26">
        <v>180</v>
      </c>
      <c r="W26">
        <v>99.9</v>
      </c>
      <c r="X26">
        <v>2.65</v>
      </c>
      <c r="Y26">
        <v>0</v>
      </c>
      <c r="Z26">
        <v>744.5</v>
      </c>
      <c r="AA26">
        <v>575.17999999999995</v>
      </c>
      <c r="AB26">
        <f t="shared" ref="AB26" si="1">AA26-F26</f>
        <v>384.40499999999997</v>
      </c>
    </row>
    <row r="27" spans="1:28" x14ac:dyDescent="0.3">
      <c r="A27" s="2"/>
      <c r="B27" s="3"/>
    </row>
    <row r="28" spans="1:28" x14ac:dyDescent="0.3">
      <c r="A28" s="2"/>
      <c r="B28" s="3"/>
    </row>
    <row r="29" spans="1:28" x14ac:dyDescent="0.3">
      <c r="A29" s="2"/>
      <c r="B29" s="3"/>
    </row>
    <row r="30" spans="1:28" x14ac:dyDescent="0.3">
      <c r="A30" s="2"/>
      <c r="B30" s="3"/>
    </row>
    <row r="31" spans="1:28" x14ac:dyDescent="0.3">
      <c r="A31" s="2"/>
      <c r="B31" s="3"/>
    </row>
    <row r="32" spans="1:28" x14ac:dyDescent="0.3">
      <c r="A32" s="2"/>
      <c r="B32" s="3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F11A-EC0A-4064-A387-827134B81D8D}">
  <dimension ref="A1:AJ46"/>
  <sheetViews>
    <sheetView workbookViewId="0">
      <selection activeCell="Y1" sqref="Y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45091</v>
      </c>
      <c r="B2" s="264">
        <v>0.53138888888888891</v>
      </c>
      <c r="C2">
        <v>0</v>
      </c>
      <c r="D2" t="s">
        <v>51</v>
      </c>
      <c r="E2">
        <v>50.5</v>
      </c>
      <c r="F2">
        <v>0.67600000000000005</v>
      </c>
      <c r="G2">
        <v>50.5</v>
      </c>
      <c r="H2">
        <v>145.19999999999999</v>
      </c>
      <c r="I2">
        <v>147</v>
      </c>
      <c r="J2">
        <v>12</v>
      </c>
      <c r="K2">
        <v>0.29199999999999998</v>
      </c>
      <c r="L2">
        <v>0.02</v>
      </c>
      <c r="M2">
        <v>50.5</v>
      </c>
      <c r="N2">
        <v>33</v>
      </c>
      <c r="O2">
        <v>9.7200000000000006</v>
      </c>
      <c r="P2">
        <v>-168.5</v>
      </c>
      <c r="Q2">
        <v>76.962000000000003</v>
      </c>
      <c r="R2">
        <v>1.0589999999999999</v>
      </c>
      <c r="S2">
        <v>89.999989999999997</v>
      </c>
      <c r="T2">
        <v>180</v>
      </c>
      <c r="U2">
        <v>99.9</v>
      </c>
      <c r="V2">
        <v>2.83</v>
      </c>
      <c r="W2">
        <v>0</v>
      </c>
      <c r="X2">
        <v>742.9</v>
      </c>
      <c r="Y2">
        <v>530.45000000000005</v>
      </c>
      <c r="Z2">
        <f t="shared" ref="Z2:Z18" si="0">Y2-R2</f>
        <v>529.39100000000008</v>
      </c>
      <c r="AA2">
        <v>316.59699999999998</v>
      </c>
    </row>
    <row r="3" spans="1:36" x14ac:dyDescent="0.3">
      <c r="A3" s="2">
        <v>45091</v>
      </c>
      <c r="B3" s="264">
        <v>0.53172453703703704</v>
      </c>
      <c r="C3">
        <v>0</v>
      </c>
      <c r="D3" t="s">
        <v>51</v>
      </c>
      <c r="E3">
        <v>48.2</v>
      </c>
      <c r="F3">
        <v>3.8809999999999998</v>
      </c>
      <c r="G3">
        <v>48.9</v>
      </c>
      <c r="H3">
        <v>146.4</v>
      </c>
      <c r="I3">
        <v>148.30000000000001</v>
      </c>
      <c r="J3">
        <v>12.25</v>
      </c>
      <c r="K3">
        <v>1.6779999999999999</v>
      </c>
      <c r="L3">
        <v>0.02</v>
      </c>
      <c r="M3">
        <v>48.9</v>
      </c>
      <c r="N3">
        <v>32</v>
      </c>
      <c r="O3">
        <v>9.74</v>
      </c>
      <c r="P3">
        <v>-169.1</v>
      </c>
      <c r="Q3">
        <v>75.808999999999997</v>
      </c>
      <c r="R3">
        <v>4.1139999999999999</v>
      </c>
      <c r="S3">
        <v>89.999989999999997</v>
      </c>
      <c r="T3">
        <v>180</v>
      </c>
      <c r="U3">
        <v>99.9</v>
      </c>
      <c r="V3">
        <v>2.84</v>
      </c>
      <c r="W3">
        <v>0</v>
      </c>
      <c r="X3">
        <v>742.9</v>
      </c>
      <c r="Y3">
        <v>530.45000000000005</v>
      </c>
      <c r="Z3">
        <f t="shared" si="0"/>
        <v>526.33600000000001</v>
      </c>
    </row>
    <row r="4" spans="1:36" x14ac:dyDescent="0.3">
      <c r="A4" s="2">
        <v>45091</v>
      </c>
      <c r="B4" s="264">
        <v>0.53207175925925931</v>
      </c>
      <c r="C4">
        <v>0</v>
      </c>
      <c r="D4" t="s">
        <v>51</v>
      </c>
      <c r="E4">
        <v>45.6</v>
      </c>
      <c r="F4">
        <v>5.1100000000000003</v>
      </c>
      <c r="G4">
        <v>46.6</v>
      </c>
      <c r="H4">
        <v>144.4</v>
      </c>
      <c r="I4">
        <v>146.30000000000001</v>
      </c>
      <c r="J4">
        <v>12.17</v>
      </c>
      <c r="K4">
        <v>2.21</v>
      </c>
      <c r="L4">
        <v>0.02</v>
      </c>
      <c r="M4">
        <v>46.5</v>
      </c>
      <c r="N4">
        <v>30</v>
      </c>
      <c r="O4">
        <v>9.75</v>
      </c>
      <c r="P4">
        <v>-169.9</v>
      </c>
      <c r="Q4">
        <v>75.006</v>
      </c>
      <c r="R4">
        <v>7.15</v>
      </c>
      <c r="S4">
        <v>89.999989999999997</v>
      </c>
      <c r="T4">
        <v>180</v>
      </c>
      <c r="U4">
        <v>99.9</v>
      </c>
      <c r="V4">
        <v>2.84</v>
      </c>
      <c r="W4">
        <v>0</v>
      </c>
      <c r="X4">
        <v>742.9</v>
      </c>
      <c r="Y4">
        <v>530.45000000000005</v>
      </c>
      <c r="Z4">
        <f t="shared" si="0"/>
        <v>523.30000000000007</v>
      </c>
    </row>
    <row r="5" spans="1:36" x14ac:dyDescent="0.3">
      <c r="A5" s="2">
        <v>45091</v>
      </c>
      <c r="B5" s="264">
        <v>0.53240740740740744</v>
      </c>
      <c r="C5">
        <v>0</v>
      </c>
      <c r="D5" t="s">
        <v>51</v>
      </c>
      <c r="E5">
        <v>25.3</v>
      </c>
      <c r="F5">
        <v>9.7230000000000008</v>
      </c>
      <c r="G5">
        <v>30.1</v>
      </c>
      <c r="H5">
        <v>121.7</v>
      </c>
      <c r="I5">
        <v>123.3</v>
      </c>
      <c r="J5">
        <v>11.72</v>
      </c>
      <c r="K5">
        <v>4.21</v>
      </c>
      <c r="L5">
        <v>0.01</v>
      </c>
      <c r="M5">
        <v>29.8</v>
      </c>
      <c r="N5">
        <v>19</v>
      </c>
      <c r="O5">
        <v>9.17</v>
      </c>
      <c r="P5">
        <v>-133.6</v>
      </c>
      <c r="Q5">
        <v>62.932000000000002</v>
      </c>
      <c r="R5">
        <v>10.130000000000001</v>
      </c>
      <c r="S5">
        <v>89.999989999999997</v>
      </c>
      <c r="T5">
        <v>180</v>
      </c>
      <c r="U5">
        <v>99.9</v>
      </c>
      <c r="V5">
        <v>2.84</v>
      </c>
      <c r="W5">
        <v>0</v>
      </c>
      <c r="X5">
        <v>742.8</v>
      </c>
      <c r="Y5">
        <v>530.45000000000005</v>
      </c>
      <c r="Z5">
        <f t="shared" si="0"/>
        <v>520.32000000000005</v>
      </c>
    </row>
    <row r="6" spans="1:36" x14ac:dyDescent="0.3">
      <c r="A6" s="2">
        <v>45091</v>
      </c>
      <c r="B6" s="264">
        <v>0.53289351851851852</v>
      </c>
      <c r="C6">
        <v>0</v>
      </c>
      <c r="D6" t="s">
        <v>51</v>
      </c>
      <c r="E6">
        <v>18.5</v>
      </c>
      <c r="F6">
        <v>19.280999999999999</v>
      </c>
      <c r="G6">
        <v>24.2</v>
      </c>
      <c r="H6">
        <v>109.2</v>
      </c>
      <c r="I6">
        <v>110.6</v>
      </c>
      <c r="J6">
        <v>11.46</v>
      </c>
      <c r="K6">
        <v>8.3529999999999998</v>
      </c>
      <c r="L6">
        <v>0.01</v>
      </c>
      <c r="M6">
        <v>23.8</v>
      </c>
      <c r="N6">
        <v>15</v>
      </c>
      <c r="O6">
        <v>8.01</v>
      </c>
      <c r="P6">
        <v>-68.2</v>
      </c>
      <c r="Q6">
        <v>55.753999999999998</v>
      </c>
      <c r="R6">
        <v>19.623000000000001</v>
      </c>
      <c r="S6">
        <v>89.999989999999997</v>
      </c>
      <c r="T6">
        <v>180</v>
      </c>
      <c r="U6">
        <v>99.9</v>
      </c>
      <c r="V6">
        <v>2.6</v>
      </c>
      <c r="W6">
        <v>0</v>
      </c>
      <c r="X6">
        <v>742.9</v>
      </c>
      <c r="Y6">
        <v>530.45000000000005</v>
      </c>
      <c r="Z6">
        <f t="shared" si="0"/>
        <v>510.82700000000006</v>
      </c>
    </row>
    <row r="7" spans="1:36" x14ac:dyDescent="0.3">
      <c r="A7" s="2">
        <v>45091</v>
      </c>
      <c r="B7" s="264">
        <v>0.53334490740740736</v>
      </c>
      <c r="C7">
        <v>0</v>
      </c>
      <c r="D7" t="s">
        <v>51</v>
      </c>
      <c r="E7">
        <v>18.399999999999999</v>
      </c>
      <c r="F7">
        <v>29.263999999999999</v>
      </c>
      <c r="G7">
        <v>24.3</v>
      </c>
      <c r="H7">
        <v>108</v>
      </c>
      <c r="I7">
        <v>109.4</v>
      </c>
      <c r="J7">
        <v>11.36</v>
      </c>
      <c r="K7">
        <v>12.679</v>
      </c>
      <c r="L7">
        <v>0.01</v>
      </c>
      <c r="M7">
        <v>23.9</v>
      </c>
      <c r="N7">
        <v>16</v>
      </c>
      <c r="O7">
        <v>7.67</v>
      </c>
      <c r="P7">
        <v>-49.4</v>
      </c>
      <c r="Q7">
        <v>55.499000000000002</v>
      </c>
      <c r="R7">
        <v>29.873000000000001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742.8</v>
      </c>
      <c r="Y7">
        <v>530.45000000000005</v>
      </c>
      <c r="Z7">
        <f t="shared" si="0"/>
        <v>500.57700000000006</v>
      </c>
    </row>
    <row r="8" spans="1:36" x14ac:dyDescent="0.3">
      <c r="A8" s="2">
        <v>45091</v>
      </c>
      <c r="B8" s="264">
        <v>0.53386574074074067</v>
      </c>
      <c r="C8">
        <v>0</v>
      </c>
      <c r="D8" t="s">
        <v>51</v>
      </c>
      <c r="E8">
        <v>18.3</v>
      </c>
      <c r="F8">
        <v>38.880000000000003</v>
      </c>
      <c r="G8">
        <v>24.2</v>
      </c>
      <c r="H8">
        <v>107.3</v>
      </c>
      <c r="I8">
        <v>108.6</v>
      </c>
      <c r="J8">
        <v>11.33</v>
      </c>
      <c r="K8">
        <v>16.844999999999999</v>
      </c>
      <c r="L8">
        <v>0.01</v>
      </c>
      <c r="M8">
        <v>23.8</v>
      </c>
      <c r="N8">
        <v>15</v>
      </c>
      <c r="O8">
        <v>7.39</v>
      </c>
      <c r="P8">
        <v>-33.6</v>
      </c>
      <c r="Q8">
        <v>55.213999999999999</v>
      </c>
      <c r="R8">
        <v>40.607999999999997</v>
      </c>
      <c r="S8">
        <v>89.999989999999997</v>
      </c>
      <c r="T8">
        <v>180</v>
      </c>
      <c r="U8">
        <v>99.9</v>
      </c>
      <c r="V8">
        <v>2.58</v>
      </c>
      <c r="W8">
        <v>0</v>
      </c>
      <c r="X8">
        <v>742.9</v>
      </c>
      <c r="Y8">
        <v>530.45000000000005</v>
      </c>
      <c r="Z8">
        <f t="shared" si="0"/>
        <v>489.84200000000004</v>
      </c>
    </row>
    <row r="9" spans="1:36" x14ac:dyDescent="0.3">
      <c r="A9" s="2">
        <v>45091</v>
      </c>
      <c r="B9" s="264">
        <v>0.53412037037037041</v>
      </c>
      <c r="C9">
        <v>0</v>
      </c>
      <c r="D9" t="s">
        <v>51</v>
      </c>
      <c r="E9">
        <v>18.399999999999999</v>
      </c>
      <c r="F9">
        <v>49.834000000000003</v>
      </c>
      <c r="G9">
        <v>24.4</v>
      </c>
      <c r="H9">
        <v>106.6</v>
      </c>
      <c r="I9">
        <v>108</v>
      </c>
      <c r="J9">
        <v>11.3</v>
      </c>
      <c r="K9">
        <v>21.591999999999999</v>
      </c>
      <c r="L9">
        <v>0.01</v>
      </c>
      <c r="M9">
        <v>24</v>
      </c>
      <c r="N9">
        <v>16</v>
      </c>
      <c r="O9">
        <v>7.31</v>
      </c>
      <c r="P9">
        <v>-29.6</v>
      </c>
      <c r="Q9">
        <v>54.923999999999999</v>
      </c>
      <c r="R9">
        <v>49.89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742.7</v>
      </c>
      <c r="Y9">
        <v>530.45000000000005</v>
      </c>
      <c r="Z9">
        <f t="shared" si="0"/>
        <v>480.56000000000006</v>
      </c>
    </row>
    <row r="10" spans="1:36" x14ac:dyDescent="0.3">
      <c r="A10" s="2">
        <v>45091</v>
      </c>
      <c r="B10" s="264">
        <v>0.53429398148148144</v>
      </c>
      <c r="C10">
        <v>0</v>
      </c>
      <c r="D10" t="s">
        <v>51</v>
      </c>
      <c r="E10">
        <v>18.3</v>
      </c>
      <c r="F10">
        <v>60.030999999999999</v>
      </c>
      <c r="G10">
        <v>24.3</v>
      </c>
      <c r="H10">
        <v>106.3</v>
      </c>
      <c r="I10">
        <v>107.7</v>
      </c>
      <c r="J10">
        <v>11.28</v>
      </c>
      <c r="K10">
        <v>26.010999999999999</v>
      </c>
      <c r="L10">
        <v>0.01</v>
      </c>
      <c r="M10">
        <v>23.9</v>
      </c>
      <c r="N10">
        <v>16</v>
      </c>
      <c r="O10">
        <v>7.27</v>
      </c>
      <c r="P10">
        <v>-27</v>
      </c>
      <c r="Q10">
        <v>54.792999999999999</v>
      </c>
      <c r="R10">
        <v>60.3</v>
      </c>
      <c r="S10">
        <v>89.999989999999997</v>
      </c>
      <c r="T10">
        <v>180</v>
      </c>
      <c r="U10">
        <v>99.9</v>
      </c>
      <c r="V10">
        <v>2.7</v>
      </c>
      <c r="W10">
        <v>0</v>
      </c>
      <c r="X10">
        <v>742.9</v>
      </c>
      <c r="Y10">
        <v>530.45000000000005</v>
      </c>
      <c r="Z10">
        <f t="shared" si="0"/>
        <v>470.15000000000003</v>
      </c>
    </row>
    <row r="11" spans="1:36" x14ac:dyDescent="0.3">
      <c r="A11" s="2">
        <v>45091</v>
      </c>
      <c r="B11" s="264">
        <v>0.5348032407407407</v>
      </c>
      <c r="C11">
        <v>0</v>
      </c>
      <c r="D11" t="s">
        <v>51</v>
      </c>
      <c r="E11">
        <v>18.3</v>
      </c>
      <c r="F11">
        <v>69.451999999999998</v>
      </c>
      <c r="G11">
        <v>24.4</v>
      </c>
      <c r="H11">
        <v>105.8</v>
      </c>
      <c r="I11">
        <v>107.2</v>
      </c>
      <c r="J11">
        <v>11.25</v>
      </c>
      <c r="K11">
        <v>30.093</v>
      </c>
      <c r="L11">
        <v>0.01</v>
      </c>
      <c r="M11">
        <v>24</v>
      </c>
      <c r="N11">
        <v>16</v>
      </c>
      <c r="O11">
        <v>7.2</v>
      </c>
      <c r="P11">
        <v>-23.2</v>
      </c>
      <c r="Q11">
        <v>54.694000000000003</v>
      </c>
      <c r="R11">
        <v>70.506</v>
      </c>
      <c r="S11">
        <v>89.999989999999997</v>
      </c>
      <c r="T11">
        <v>180</v>
      </c>
      <c r="U11">
        <v>99.9</v>
      </c>
      <c r="V11">
        <v>2.79</v>
      </c>
      <c r="W11">
        <v>0</v>
      </c>
      <c r="X11">
        <v>742.8</v>
      </c>
      <c r="Y11">
        <v>530.45000000000005</v>
      </c>
      <c r="Z11">
        <f t="shared" si="0"/>
        <v>459.94400000000007</v>
      </c>
    </row>
    <row r="12" spans="1:36" x14ac:dyDescent="0.3">
      <c r="A12" s="2">
        <v>45091</v>
      </c>
      <c r="B12" s="264">
        <v>0.5351041666666666</v>
      </c>
      <c r="C12">
        <v>0</v>
      </c>
      <c r="D12" t="s">
        <v>51</v>
      </c>
      <c r="E12">
        <v>18.3</v>
      </c>
      <c r="F12">
        <v>80.028999999999996</v>
      </c>
      <c r="G12">
        <v>24.5</v>
      </c>
      <c r="H12">
        <v>105.5</v>
      </c>
      <c r="I12">
        <v>106.9</v>
      </c>
      <c r="J12">
        <v>11.24</v>
      </c>
      <c r="K12">
        <v>34.676000000000002</v>
      </c>
      <c r="L12">
        <v>0.01</v>
      </c>
      <c r="M12">
        <v>24.1</v>
      </c>
      <c r="N12">
        <v>16</v>
      </c>
      <c r="O12">
        <v>7.15</v>
      </c>
      <c r="P12">
        <v>-20.8</v>
      </c>
      <c r="Q12">
        <v>54.521000000000001</v>
      </c>
      <c r="R12">
        <v>80.061999999999998</v>
      </c>
      <c r="S12">
        <v>89.999989999999997</v>
      </c>
      <c r="T12">
        <v>180</v>
      </c>
      <c r="U12">
        <v>99.9</v>
      </c>
      <c r="V12">
        <v>2.81</v>
      </c>
      <c r="W12">
        <v>0</v>
      </c>
      <c r="X12">
        <v>742.8</v>
      </c>
      <c r="Y12">
        <v>530.45000000000005</v>
      </c>
      <c r="Z12">
        <f t="shared" si="0"/>
        <v>450.38800000000003</v>
      </c>
    </row>
    <row r="13" spans="1:36" x14ac:dyDescent="0.3">
      <c r="A13" s="2">
        <v>45091</v>
      </c>
      <c r="B13" s="264">
        <v>0.53519675925925925</v>
      </c>
      <c r="C13">
        <v>0</v>
      </c>
      <c r="D13" t="s">
        <v>51</v>
      </c>
      <c r="E13">
        <v>18.3</v>
      </c>
      <c r="F13">
        <v>80.186000000000007</v>
      </c>
      <c r="G13">
        <v>24.5</v>
      </c>
      <c r="H13">
        <v>105.4</v>
      </c>
      <c r="I13">
        <v>106.8</v>
      </c>
      <c r="J13">
        <v>11.23</v>
      </c>
      <c r="K13">
        <v>34.744</v>
      </c>
      <c r="L13">
        <v>0.01</v>
      </c>
      <c r="M13">
        <v>24.1</v>
      </c>
      <c r="N13">
        <v>16</v>
      </c>
      <c r="O13">
        <v>7.14</v>
      </c>
      <c r="P13">
        <v>-20.3</v>
      </c>
      <c r="Q13">
        <v>54.503999999999998</v>
      </c>
      <c r="R13">
        <v>80.427000000000007</v>
      </c>
      <c r="S13">
        <v>89.999989999999997</v>
      </c>
      <c r="T13">
        <v>180</v>
      </c>
      <c r="U13">
        <v>99.9</v>
      </c>
      <c r="V13">
        <v>2.8</v>
      </c>
      <c r="W13">
        <v>0</v>
      </c>
      <c r="X13">
        <v>742.8</v>
      </c>
      <c r="Y13">
        <v>530.45000000000005</v>
      </c>
      <c r="Z13">
        <f t="shared" si="0"/>
        <v>450.02300000000002</v>
      </c>
    </row>
    <row r="14" spans="1:36" x14ac:dyDescent="0.3">
      <c r="A14" s="2">
        <v>45091</v>
      </c>
      <c r="B14" s="264">
        <v>0.53583333333333327</v>
      </c>
      <c r="C14">
        <v>0</v>
      </c>
      <c r="D14" t="s">
        <v>51</v>
      </c>
      <c r="E14">
        <v>18.3</v>
      </c>
      <c r="F14">
        <v>88.903999999999996</v>
      </c>
      <c r="G14">
        <v>24.4</v>
      </c>
      <c r="H14">
        <v>105.2</v>
      </c>
      <c r="I14">
        <v>106.6</v>
      </c>
      <c r="J14">
        <v>11.22</v>
      </c>
      <c r="K14">
        <v>38.521999999999998</v>
      </c>
      <c r="L14">
        <v>0.01</v>
      </c>
      <c r="M14">
        <v>24</v>
      </c>
      <c r="N14">
        <v>16</v>
      </c>
      <c r="O14">
        <v>6.85</v>
      </c>
      <c r="P14">
        <v>-3.8</v>
      </c>
      <c r="Q14">
        <v>54.457999999999998</v>
      </c>
      <c r="R14">
        <v>90.426000000000002</v>
      </c>
      <c r="S14">
        <v>89.999989999999997</v>
      </c>
      <c r="T14">
        <v>180</v>
      </c>
      <c r="U14">
        <v>99.9</v>
      </c>
      <c r="V14">
        <v>2.82</v>
      </c>
      <c r="W14">
        <v>0</v>
      </c>
      <c r="X14">
        <v>742.8</v>
      </c>
      <c r="Y14">
        <v>530.45000000000005</v>
      </c>
      <c r="Z14">
        <f t="shared" si="0"/>
        <v>440.02400000000006</v>
      </c>
    </row>
    <row r="15" spans="1:36" x14ac:dyDescent="0.3">
      <c r="A15" s="2">
        <v>45091</v>
      </c>
      <c r="B15" s="264">
        <v>0.53623842592592597</v>
      </c>
      <c r="C15">
        <v>0</v>
      </c>
      <c r="D15" t="s">
        <v>51</v>
      </c>
      <c r="E15">
        <v>18.3</v>
      </c>
      <c r="F15">
        <v>100.861</v>
      </c>
      <c r="G15">
        <v>24.5</v>
      </c>
      <c r="H15">
        <v>105</v>
      </c>
      <c r="I15">
        <v>106.3</v>
      </c>
      <c r="J15">
        <v>11.19</v>
      </c>
      <c r="K15">
        <v>43.704000000000001</v>
      </c>
      <c r="L15">
        <v>0.01</v>
      </c>
      <c r="M15">
        <v>24.1</v>
      </c>
      <c r="N15">
        <v>16</v>
      </c>
      <c r="O15">
        <v>6.77</v>
      </c>
      <c r="P15">
        <v>0.3</v>
      </c>
      <c r="Q15">
        <v>54.417999999999999</v>
      </c>
      <c r="R15">
        <v>100.492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742.9</v>
      </c>
      <c r="Y15">
        <v>530.45000000000005</v>
      </c>
      <c r="Z15">
        <f t="shared" si="0"/>
        <v>429.95800000000003</v>
      </c>
    </row>
    <row r="16" spans="1:36" x14ac:dyDescent="0.3">
      <c r="A16" s="2">
        <v>45091</v>
      </c>
      <c r="B16" s="264">
        <v>0.53646990740740741</v>
      </c>
      <c r="C16">
        <v>0</v>
      </c>
      <c r="D16" t="s">
        <v>51</v>
      </c>
      <c r="E16">
        <v>18.3</v>
      </c>
      <c r="F16">
        <v>110.411</v>
      </c>
      <c r="G16">
        <v>24.5</v>
      </c>
      <c r="H16">
        <v>104.8</v>
      </c>
      <c r="I16">
        <v>106.1</v>
      </c>
      <c r="J16">
        <v>11.18</v>
      </c>
      <c r="K16">
        <v>47.841999999999999</v>
      </c>
      <c r="L16">
        <v>0.01</v>
      </c>
      <c r="M16">
        <v>24.1</v>
      </c>
      <c r="N16">
        <v>16</v>
      </c>
      <c r="O16">
        <v>6.75</v>
      </c>
      <c r="P16">
        <v>1.3</v>
      </c>
      <c r="Q16">
        <v>54.392000000000003</v>
      </c>
      <c r="R16">
        <v>110.32299999999999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742.7</v>
      </c>
      <c r="Y16">
        <v>530.45000000000005</v>
      </c>
      <c r="Z16">
        <f t="shared" si="0"/>
        <v>420.12700000000007</v>
      </c>
    </row>
    <row r="17" spans="1:26" x14ac:dyDescent="0.3">
      <c r="A17" s="2">
        <v>45091</v>
      </c>
      <c r="B17" s="264">
        <v>0.53672453703703704</v>
      </c>
      <c r="C17">
        <v>0</v>
      </c>
      <c r="D17" t="s">
        <v>51</v>
      </c>
      <c r="E17">
        <v>18.3</v>
      </c>
      <c r="F17">
        <v>119.363</v>
      </c>
      <c r="G17">
        <v>24.5</v>
      </c>
      <c r="H17">
        <v>104.5</v>
      </c>
      <c r="I17">
        <v>105.8</v>
      </c>
      <c r="J17">
        <v>11.16</v>
      </c>
      <c r="K17">
        <v>51.722000000000001</v>
      </c>
      <c r="L17">
        <v>0.01</v>
      </c>
      <c r="M17">
        <v>24</v>
      </c>
      <c r="N17">
        <v>16</v>
      </c>
      <c r="O17">
        <v>6.73</v>
      </c>
      <c r="P17">
        <v>2.6</v>
      </c>
      <c r="Q17">
        <v>54.293999999999997</v>
      </c>
      <c r="R17">
        <v>120.28400000000001</v>
      </c>
      <c r="S17">
        <v>89.999989999999997</v>
      </c>
      <c r="T17">
        <v>180</v>
      </c>
      <c r="U17">
        <v>99.9</v>
      </c>
      <c r="V17">
        <v>2.82</v>
      </c>
      <c r="W17">
        <v>0</v>
      </c>
      <c r="X17">
        <v>742.7</v>
      </c>
      <c r="Y17">
        <v>530.45000000000005</v>
      </c>
      <c r="Z17">
        <f t="shared" si="0"/>
        <v>410.16600000000005</v>
      </c>
    </row>
    <row r="18" spans="1:26" x14ac:dyDescent="0.3">
      <c r="A18" s="2">
        <v>45091</v>
      </c>
      <c r="B18" s="264">
        <v>0.53718750000000004</v>
      </c>
      <c r="C18">
        <v>0</v>
      </c>
      <c r="D18" t="s">
        <v>51</v>
      </c>
      <c r="E18">
        <v>21.4</v>
      </c>
      <c r="F18">
        <v>134.029</v>
      </c>
      <c r="G18">
        <v>28.9</v>
      </c>
      <c r="H18">
        <v>95.8</v>
      </c>
      <c r="I18">
        <v>97</v>
      </c>
      <c r="J18">
        <v>10.3</v>
      </c>
      <c r="K18">
        <v>58.08</v>
      </c>
      <c r="L18">
        <v>0.01</v>
      </c>
      <c r="M18">
        <v>28.4</v>
      </c>
      <c r="N18">
        <v>18</v>
      </c>
      <c r="O18">
        <v>6.66</v>
      </c>
      <c r="P18">
        <v>6.6</v>
      </c>
      <c r="Q18">
        <v>53.777999999999999</v>
      </c>
      <c r="R18">
        <v>132.57400000000001</v>
      </c>
      <c r="S18">
        <v>89.999989999999997</v>
      </c>
      <c r="T18">
        <v>180</v>
      </c>
      <c r="U18">
        <v>99.9</v>
      </c>
      <c r="V18">
        <v>2.61</v>
      </c>
      <c r="W18">
        <v>0</v>
      </c>
      <c r="X18">
        <v>742.7</v>
      </c>
      <c r="Y18">
        <v>530.45000000000005</v>
      </c>
      <c r="Z18">
        <f t="shared" si="0"/>
        <v>397.87600000000003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7358F-8EF2-407C-A9EB-08B01B107213}">
  <dimension ref="A1:AJ46"/>
  <sheetViews>
    <sheetView workbookViewId="0">
      <selection activeCell="Y1" sqref="Y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264">
        <v>0.37908564814814816</v>
      </c>
      <c r="C2">
        <v>0</v>
      </c>
      <c r="D2" t="s">
        <v>51</v>
      </c>
      <c r="E2">
        <v>37.6</v>
      </c>
      <c r="F2">
        <v>0.70899999999999996</v>
      </c>
      <c r="G2">
        <v>35.6</v>
      </c>
      <c r="H2">
        <v>136.80000000000001</v>
      </c>
      <c r="I2">
        <v>139</v>
      </c>
      <c r="J2">
        <v>10.78</v>
      </c>
      <c r="K2">
        <v>0.30599999999999999</v>
      </c>
      <c r="L2">
        <v>0.02</v>
      </c>
      <c r="M2">
        <v>35.799999999999997</v>
      </c>
      <c r="N2">
        <v>23</v>
      </c>
      <c r="O2">
        <v>9.52</v>
      </c>
      <c r="P2">
        <v>-157</v>
      </c>
      <c r="Q2">
        <v>81.724999999999994</v>
      </c>
      <c r="R2">
        <v>1.1080000000000001</v>
      </c>
      <c r="S2">
        <v>89.999989999999997</v>
      </c>
      <c r="T2">
        <v>180</v>
      </c>
      <c r="U2">
        <v>99.9</v>
      </c>
      <c r="V2">
        <v>2.63</v>
      </c>
      <c r="W2">
        <v>0</v>
      </c>
      <c r="X2">
        <v>742.4</v>
      </c>
      <c r="Y2">
        <v>579.49</v>
      </c>
      <c r="Z2">
        <f t="shared" ref="Z2:Z25" si="0">Y2-R2</f>
        <v>578.38200000000006</v>
      </c>
      <c r="AA2">
        <v>527.87599999999998</v>
      </c>
    </row>
    <row r="3" spans="1:36" x14ac:dyDescent="0.3">
      <c r="A3" s="2">
        <v>45125</v>
      </c>
      <c r="B3" s="264">
        <v>0.37938657407407406</v>
      </c>
      <c r="C3">
        <v>0</v>
      </c>
      <c r="D3" t="s">
        <v>51</v>
      </c>
      <c r="E3">
        <v>36.4</v>
      </c>
      <c r="F3">
        <v>3.948</v>
      </c>
      <c r="G3">
        <v>34.6</v>
      </c>
      <c r="H3">
        <v>134.69999999999999</v>
      </c>
      <c r="I3">
        <v>136.80000000000001</v>
      </c>
      <c r="J3">
        <v>10.64</v>
      </c>
      <c r="K3">
        <v>1.7050000000000001</v>
      </c>
      <c r="L3">
        <v>0.01</v>
      </c>
      <c r="M3">
        <v>34.700000000000003</v>
      </c>
      <c r="N3">
        <v>23</v>
      </c>
      <c r="O3">
        <v>9.52</v>
      </c>
      <c r="P3">
        <v>-157.19999999999999</v>
      </c>
      <c r="Q3">
        <v>81.453000000000003</v>
      </c>
      <c r="R3">
        <v>3.7869999999999999</v>
      </c>
      <c r="S3">
        <v>89.999989999999997</v>
      </c>
      <c r="T3">
        <v>180</v>
      </c>
      <c r="U3">
        <v>99.9</v>
      </c>
      <c r="V3">
        <v>2.63</v>
      </c>
      <c r="W3">
        <v>0</v>
      </c>
      <c r="X3">
        <v>742.5</v>
      </c>
      <c r="Y3">
        <v>579.49</v>
      </c>
      <c r="Z3">
        <f t="shared" si="0"/>
        <v>575.70299999999997</v>
      </c>
    </row>
    <row r="4" spans="1:36" x14ac:dyDescent="0.3">
      <c r="A4" s="2">
        <v>45125</v>
      </c>
      <c r="B4" s="264">
        <v>0.37956018518518514</v>
      </c>
      <c r="C4">
        <v>0</v>
      </c>
      <c r="D4" t="s">
        <v>51</v>
      </c>
      <c r="E4">
        <v>35.700000000000003</v>
      </c>
      <c r="F4">
        <v>7.0389999999999997</v>
      </c>
      <c r="G4">
        <v>34.200000000000003</v>
      </c>
      <c r="H4">
        <v>129.19999999999999</v>
      </c>
      <c r="I4">
        <v>131.19999999999999</v>
      </c>
      <c r="J4">
        <v>10.27</v>
      </c>
      <c r="K4">
        <v>3.0409999999999999</v>
      </c>
      <c r="L4">
        <v>0.01</v>
      </c>
      <c r="M4">
        <v>34.299999999999997</v>
      </c>
      <c r="N4">
        <v>22</v>
      </c>
      <c r="O4">
        <v>9.49</v>
      </c>
      <c r="P4">
        <v>-155.30000000000001</v>
      </c>
      <c r="Q4">
        <v>80.78</v>
      </c>
      <c r="R4">
        <v>7.0339999999999998</v>
      </c>
      <c r="S4">
        <v>89.999989999999997</v>
      </c>
      <c r="T4">
        <v>180</v>
      </c>
      <c r="U4">
        <v>99.9</v>
      </c>
      <c r="V4">
        <v>2.59</v>
      </c>
      <c r="W4">
        <v>0</v>
      </c>
      <c r="X4">
        <v>742.6</v>
      </c>
      <c r="Y4">
        <v>579.49</v>
      </c>
      <c r="Z4">
        <f t="shared" si="0"/>
        <v>572.45600000000002</v>
      </c>
    </row>
    <row r="5" spans="1:36" x14ac:dyDescent="0.3">
      <c r="A5" s="2">
        <v>45125</v>
      </c>
      <c r="B5" s="264">
        <v>0.38002314814814814</v>
      </c>
      <c r="C5">
        <v>0</v>
      </c>
      <c r="D5" t="s">
        <v>51</v>
      </c>
      <c r="E5">
        <v>19.5</v>
      </c>
      <c r="F5">
        <v>9.8710000000000004</v>
      </c>
      <c r="G5">
        <v>23.3</v>
      </c>
      <c r="H5">
        <v>108</v>
      </c>
      <c r="I5">
        <v>109.7</v>
      </c>
      <c r="J5">
        <v>10.42</v>
      </c>
      <c r="K5">
        <v>4.274</v>
      </c>
      <c r="L5">
        <v>0.01</v>
      </c>
      <c r="M5">
        <v>23</v>
      </c>
      <c r="N5">
        <v>15</v>
      </c>
      <c r="O5">
        <v>8.39</v>
      </c>
      <c r="P5">
        <v>-90.6</v>
      </c>
      <c r="Q5">
        <v>62.698999999999998</v>
      </c>
      <c r="R5">
        <v>9.9489999999999998</v>
      </c>
      <c r="S5">
        <v>89.999989999999997</v>
      </c>
      <c r="T5">
        <v>180</v>
      </c>
      <c r="U5">
        <v>99.9</v>
      </c>
      <c r="V5">
        <v>2.6</v>
      </c>
      <c r="W5">
        <v>0</v>
      </c>
      <c r="X5">
        <v>742.5</v>
      </c>
      <c r="Y5">
        <v>579.49</v>
      </c>
      <c r="Z5">
        <f t="shared" si="0"/>
        <v>569.54100000000005</v>
      </c>
    </row>
    <row r="6" spans="1:36" x14ac:dyDescent="0.3">
      <c r="A6" s="2">
        <v>45125</v>
      </c>
      <c r="B6" s="264">
        <v>0.38042824074074072</v>
      </c>
      <c r="C6">
        <v>0</v>
      </c>
      <c r="D6" t="s">
        <v>51</v>
      </c>
      <c r="E6">
        <v>17.2</v>
      </c>
      <c r="F6">
        <v>19.189</v>
      </c>
      <c r="G6">
        <v>21.2</v>
      </c>
      <c r="H6">
        <v>103.7</v>
      </c>
      <c r="I6">
        <v>105.3</v>
      </c>
      <c r="J6">
        <v>10.26</v>
      </c>
      <c r="K6">
        <v>8.31</v>
      </c>
      <c r="L6">
        <v>0.01</v>
      </c>
      <c r="M6">
        <v>20.9</v>
      </c>
      <c r="N6">
        <v>14</v>
      </c>
      <c r="O6">
        <v>7.89</v>
      </c>
      <c r="P6">
        <v>-63.1</v>
      </c>
      <c r="Q6">
        <v>60.572000000000003</v>
      </c>
      <c r="R6">
        <v>20.050999999999998</v>
      </c>
      <c r="S6">
        <v>89.999989999999997</v>
      </c>
      <c r="T6">
        <v>180</v>
      </c>
      <c r="U6">
        <v>99.9</v>
      </c>
      <c r="V6">
        <v>2.62</v>
      </c>
      <c r="W6">
        <v>0</v>
      </c>
      <c r="X6">
        <v>742.5</v>
      </c>
      <c r="Y6">
        <v>579.49</v>
      </c>
      <c r="Z6">
        <f t="shared" si="0"/>
        <v>559.43899999999996</v>
      </c>
    </row>
    <row r="7" spans="1:36" x14ac:dyDescent="0.3">
      <c r="A7" s="2">
        <v>45125</v>
      </c>
      <c r="B7" s="264">
        <v>0.38101851851851848</v>
      </c>
      <c r="C7">
        <v>0</v>
      </c>
      <c r="D7" t="s">
        <v>51</v>
      </c>
      <c r="E7">
        <v>16.899999999999999</v>
      </c>
      <c r="F7">
        <v>29.734999999999999</v>
      </c>
      <c r="G7">
        <v>21</v>
      </c>
      <c r="H7">
        <v>103</v>
      </c>
      <c r="I7">
        <v>104.6</v>
      </c>
      <c r="J7">
        <v>10.28</v>
      </c>
      <c r="K7">
        <v>12.878</v>
      </c>
      <c r="L7">
        <v>0.01</v>
      </c>
      <c r="M7">
        <v>20.7</v>
      </c>
      <c r="N7">
        <v>13</v>
      </c>
      <c r="O7">
        <v>7.51</v>
      </c>
      <c r="P7">
        <v>-42.5</v>
      </c>
      <c r="Q7">
        <v>59.881</v>
      </c>
      <c r="R7">
        <v>30.359000000000002</v>
      </c>
      <c r="S7">
        <v>89.999989999999997</v>
      </c>
      <c r="T7">
        <v>180</v>
      </c>
      <c r="U7">
        <v>99.9</v>
      </c>
      <c r="V7">
        <v>2.62</v>
      </c>
      <c r="W7">
        <v>0</v>
      </c>
      <c r="X7">
        <v>742.5</v>
      </c>
      <c r="Y7">
        <v>579.49</v>
      </c>
      <c r="Z7">
        <f t="shared" si="0"/>
        <v>549.13099999999997</v>
      </c>
    </row>
    <row r="8" spans="1:36" x14ac:dyDescent="0.3">
      <c r="A8" s="2">
        <v>45125</v>
      </c>
      <c r="B8" s="264">
        <v>0.38144675925925925</v>
      </c>
      <c r="C8">
        <v>0</v>
      </c>
      <c r="D8" t="s">
        <v>51</v>
      </c>
      <c r="E8">
        <v>16.899999999999999</v>
      </c>
      <c r="F8">
        <v>40.085999999999999</v>
      </c>
      <c r="G8">
        <v>21</v>
      </c>
      <c r="H8">
        <v>102.7</v>
      </c>
      <c r="I8">
        <v>104.3</v>
      </c>
      <c r="J8">
        <v>10.26</v>
      </c>
      <c r="K8">
        <v>17.361999999999998</v>
      </c>
      <c r="L8">
        <v>0.01</v>
      </c>
      <c r="M8">
        <v>20.7</v>
      </c>
      <c r="N8">
        <v>13</v>
      </c>
      <c r="O8">
        <v>7.32</v>
      </c>
      <c r="P8">
        <v>-32</v>
      </c>
      <c r="Q8">
        <v>59.738999999999997</v>
      </c>
      <c r="R8">
        <v>40.405999999999999</v>
      </c>
      <c r="S8">
        <v>89.999989999999997</v>
      </c>
      <c r="T8">
        <v>180</v>
      </c>
      <c r="U8">
        <v>99.9</v>
      </c>
      <c r="V8">
        <v>2.65</v>
      </c>
      <c r="W8">
        <v>0</v>
      </c>
      <c r="X8">
        <v>742.5</v>
      </c>
      <c r="Y8">
        <v>579.49</v>
      </c>
      <c r="Z8">
        <f t="shared" si="0"/>
        <v>539.08400000000006</v>
      </c>
    </row>
    <row r="9" spans="1:36" x14ac:dyDescent="0.3">
      <c r="A9" s="2">
        <v>45125</v>
      </c>
      <c r="B9" s="264">
        <v>0.38166666666666665</v>
      </c>
      <c r="C9">
        <v>0</v>
      </c>
      <c r="D9" t="s">
        <v>51</v>
      </c>
      <c r="E9">
        <v>16.899999999999999</v>
      </c>
      <c r="F9">
        <v>49.682000000000002</v>
      </c>
      <c r="G9">
        <v>21.1</v>
      </c>
      <c r="H9">
        <v>102</v>
      </c>
      <c r="I9">
        <v>103.6</v>
      </c>
      <c r="J9">
        <v>10.25</v>
      </c>
      <c r="K9">
        <v>21.518999999999998</v>
      </c>
      <c r="L9">
        <v>0.01</v>
      </c>
      <c r="M9">
        <v>20.8</v>
      </c>
      <c r="N9">
        <v>14</v>
      </c>
      <c r="O9">
        <v>7.24</v>
      </c>
      <c r="P9">
        <v>-27.5</v>
      </c>
      <c r="Q9">
        <v>59.276000000000003</v>
      </c>
      <c r="R9">
        <v>50.069000000000003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742.5</v>
      </c>
      <c r="Y9">
        <v>579.49</v>
      </c>
      <c r="Z9">
        <f t="shared" si="0"/>
        <v>529.42100000000005</v>
      </c>
    </row>
    <row r="10" spans="1:36" x14ac:dyDescent="0.3">
      <c r="A10" s="2">
        <v>45125</v>
      </c>
      <c r="B10" s="264">
        <v>0.38203703703703701</v>
      </c>
      <c r="C10">
        <v>0</v>
      </c>
      <c r="D10" t="s">
        <v>51</v>
      </c>
      <c r="E10">
        <v>16.8</v>
      </c>
      <c r="F10">
        <v>51.17</v>
      </c>
      <c r="G10">
        <v>21.1</v>
      </c>
      <c r="H10">
        <v>102.4</v>
      </c>
      <c r="I10">
        <v>104</v>
      </c>
      <c r="J10">
        <v>10.32</v>
      </c>
      <c r="K10">
        <v>22.164000000000001</v>
      </c>
      <c r="L10">
        <v>0.01</v>
      </c>
      <c r="M10">
        <v>20.8</v>
      </c>
      <c r="N10">
        <v>13</v>
      </c>
      <c r="O10">
        <v>7.14</v>
      </c>
      <c r="P10">
        <v>-22.3</v>
      </c>
      <c r="Q10">
        <v>59.021999999999998</v>
      </c>
      <c r="R10">
        <v>50.345999999999997</v>
      </c>
      <c r="S10">
        <v>89.999989999999997</v>
      </c>
      <c r="T10">
        <v>180</v>
      </c>
      <c r="U10">
        <v>99.9</v>
      </c>
      <c r="V10">
        <v>2.65</v>
      </c>
      <c r="W10">
        <v>0</v>
      </c>
      <c r="X10">
        <v>742.6</v>
      </c>
      <c r="Y10">
        <v>579.49</v>
      </c>
      <c r="Z10">
        <f t="shared" si="0"/>
        <v>529.14400000000001</v>
      </c>
    </row>
    <row r="11" spans="1:36" x14ac:dyDescent="0.3">
      <c r="A11" s="2">
        <v>45125</v>
      </c>
      <c r="B11" s="264">
        <v>0.3822800925925926</v>
      </c>
      <c r="C11">
        <v>0</v>
      </c>
      <c r="D11" t="s">
        <v>51</v>
      </c>
      <c r="E11">
        <v>16.8</v>
      </c>
      <c r="F11">
        <v>60.142000000000003</v>
      </c>
      <c r="G11">
        <v>21.1</v>
      </c>
      <c r="H11">
        <v>101.4</v>
      </c>
      <c r="I11">
        <v>103</v>
      </c>
      <c r="J11">
        <v>10.27</v>
      </c>
      <c r="K11">
        <v>26.050999999999998</v>
      </c>
      <c r="L11">
        <v>0.01</v>
      </c>
      <c r="M11">
        <v>20.8</v>
      </c>
      <c r="N11">
        <v>14</v>
      </c>
      <c r="O11">
        <v>7.12</v>
      </c>
      <c r="P11">
        <v>-21.2</v>
      </c>
      <c r="Q11">
        <v>58.697000000000003</v>
      </c>
      <c r="R11">
        <v>60.145000000000003</v>
      </c>
      <c r="S11">
        <v>89.999989999999997</v>
      </c>
      <c r="T11">
        <v>180</v>
      </c>
      <c r="U11">
        <v>99.9</v>
      </c>
      <c r="V11">
        <v>2.66</v>
      </c>
      <c r="W11">
        <v>0</v>
      </c>
      <c r="X11">
        <v>742.5</v>
      </c>
      <c r="Y11">
        <v>579.49</v>
      </c>
      <c r="Z11">
        <f t="shared" si="0"/>
        <v>519.34500000000003</v>
      </c>
    </row>
    <row r="12" spans="1:36" x14ac:dyDescent="0.3">
      <c r="A12" s="2">
        <v>45125</v>
      </c>
      <c r="B12" s="264">
        <v>0.38267361111111109</v>
      </c>
      <c r="C12">
        <v>0</v>
      </c>
      <c r="D12" t="s">
        <v>51</v>
      </c>
      <c r="E12">
        <v>16.600000000000001</v>
      </c>
      <c r="F12">
        <v>68.289000000000001</v>
      </c>
      <c r="G12">
        <v>21.1</v>
      </c>
      <c r="H12">
        <v>101.4</v>
      </c>
      <c r="I12">
        <v>103</v>
      </c>
      <c r="J12">
        <v>10.34</v>
      </c>
      <c r="K12">
        <v>29.582000000000001</v>
      </c>
      <c r="L12">
        <v>0.01</v>
      </c>
      <c r="M12">
        <v>20.8</v>
      </c>
      <c r="N12">
        <v>14</v>
      </c>
      <c r="O12">
        <v>7.05</v>
      </c>
      <c r="P12">
        <v>-17.600000000000001</v>
      </c>
      <c r="Q12">
        <v>58.113</v>
      </c>
      <c r="R12">
        <v>70.150000000000006</v>
      </c>
      <c r="S12">
        <v>89.999989999999997</v>
      </c>
      <c r="T12">
        <v>180</v>
      </c>
      <c r="U12">
        <v>99.9</v>
      </c>
      <c r="V12">
        <v>2.61</v>
      </c>
      <c r="W12">
        <v>0</v>
      </c>
      <c r="X12">
        <v>742.5</v>
      </c>
      <c r="Y12">
        <v>579.49</v>
      </c>
      <c r="Z12">
        <f t="shared" si="0"/>
        <v>509.34000000000003</v>
      </c>
    </row>
    <row r="13" spans="1:36" x14ac:dyDescent="0.3">
      <c r="A13" s="2">
        <v>45125</v>
      </c>
      <c r="B13" s="264">
        <v>0.38315972222222222</v>
      </c>
      <c r="C13">
        <v>0</v>
      </c>
      <c r="D13" t="s">
        <v>51</v>
      </c>
      <c r="E13">
        <v>16.8</v>
      </c>
      <c r="F13">
        <v>79.790999999999997</v>
      </c>
      <c r="G13">
        <v>21.4</v>
      </c>
      <c r="H13">
        <v>101.5</v>
      </c>
      <c r="I13">
        <v>103.1</v>
      </c>
      <c r="J13">
        <v>10.41</v>
      </c>
      <c r="K13">
        <v>34.566000000000003</v>
      </c>
      <c r="L13">
        <v>0.01</v>
      </c>
      <c r="M13">
        <v>21.1</v>
      </c>
      <c r="N13">
        <v>14</v>
      </c>
      <c r="O13">
        <v>6.97</v>
      </c>
      <c r="P13">
        <v>-13</v>
      </c>
      <c r="Q13">
        <v>57.597999999999999</v>
      </c>
      <c r="R13">
        <v>80.149000000000001</v>
      </c>
      <c r="S13">
        <v>89.999989999999997</v>
      </c>
      <c r="T13">
        <v>180</v>
      </c>
      <c r="U13">
        <v>99.9</v>
      </c>
      <c r="V13">
        <v>2.61</v>
      </c>
      <c r="W13">
        <v>0</v>
      </c>
      <c r="X13">
        <v>742.5</v>
      </c>
      <c r="Y13">
        <v>579.49</v>
      </c>
      <c r="Z13">
        <f t="shared" si="0"/>
        <v>499.34100000000001</v>
      </c>
    </row>
    <row r="14" spans="1:36" x14ac:dyDescent="0.3">
      <c r="A14" s="2">
        <v>45125</v>
      </c>
      <c r="B14" s="264">
        <v>0.38339120370370372</v>
      </c>
      <c r="C14">
        <v>0</v>
      </c>
      <c r="D14" t="s">
        <v>51</v>
      </c>
      <c r="E14">
        <v>17</v>
      </c>
      <c r="F14">
        <v>90.186000000000007</v>
      </c>
      <c r="G14">
        <v>21.7</v>
      </c>
      <c r="H14">
        <v>101.2</v>
      </c>
      <c r="I14">
        <v>102.8</v>
      </c>
      <c r="J14">
        <v>10.39</v>
      </c>
      <c r="K14">
        <v>39.069000000000003</v>
      </c>
      <c r="L14">
        <v>0.01</v>
      </c>
      <c r="M14">
        <v>21.4</v>
      </c>
      <c r="N14">
        <v>14</v>
      </c>
      <c r="O14">
        <v>6.94</v>
      </c>
      <c r="P14">
        <v>-11.3</v>
      </c>
      <c r="Q14">
        <v>57.536999999999999</v>
      </c>
      <c r="R14">
        <v>90.27</v>
      </c>
      <c r="S14">
        <v>89.999989999999997</v>
      </c>
      <c r="T14">
        <v>180</v>
      </c>
      <c r="U14">
        <v>99.9</v>
      </c>
      <c r="V14">
        <v>2.61</v>
      </c>
      <c r="W14">
        <v>0</v>
      </c>
      <c r="X14">
        <v>742.5</v>
      </c>
      <c r="Y14">
        <v>579.49</v>
      </c>
      <c r="Z14">
        <f t="shared" si="0"/>
        <v>489.22</v>
      </c>
    </row>
    <row r="15" spans="1:36" x14ac:dyDescent="0.3">
      <c r="A15" s="2">
        <v>45125</v>
      </c>
      <c r="B15" s="264">
        <v>0.38375000000000004</v>
      </c>
      <c r="C15">
        <v>0</v>
      </c>
      <c r="D15" t="s">
        <v>51</v>
      </c>
      <c r="E15">
        <v>17.3</v>
      </c>
      <c r="F15">
        <v>99.674000000000007</v>
      </c>
      <c r="G15">
        <v>22.2</v>
      </c>
      <c r="H15">
        <v>99.9</v>
      </c>
      <c r="I15">
        <v>101.5</v>
      </c>
      <c r="J15">
        <v>10.28</v>
      </c>
      <c r="K15">
        <v>43.18</v>
      </c>
      <c r="L15">
        <v>0.01</v>
      </c>
      <c r="M15">
        <v>21.8</v>
      </c>
      <c r="N15">
        <v>14</v>
      </c>
      <c r="O15">
        <v>6.87</v>
      </c>
      <c r="P15">
        <v>-8</v>
      </c>
      <c r="Q15">
        <v>57.334000000000003</v>
      </c>
      <c r="R15">
        <v>100.232</v>
      </c>
      <c r="S15">
        <v>89.999989999999997</v>
      </c>
      <c r="T15">
        <v>180</v>
      </c>
      <c r="U15">
        <v>99.9</v>
      </c>
      <c r="V15">
        <v>2.61</v>
      </c>
      <c r="W15">
        <v>0</v>
      </c>
      <c r="X15">
        <v>742.5</v>
      </c>
      <c r="Y15">
        <v>579.49</v>
      </c>
      <c r="Z15">
        <f t="shared" si="0"/>
        <v>479.25800000000004</v>
      </c>
    </row>
    <row r="16" spans="1:36" x14ac:dyDescent="0.3">
      <c r="A16" s="2">
        <v>45125</v>
      </c>
      <c r="B16" s="264">
        <v>0.3841087962962963</v>
      </c>
      <c r="C16">
        <v>0</v>
      </c>
      <c r="D16" t="s">
        <v>51</v>
      </c>
      <c r="E16">
        <v>17.3</v>
      </c>
      <c r="F16">
        <v>109.783</v>
      </c>
      <c r="G16">
        <v>22.2</v>
      </c>
      <c r="H16">
        <v>99.8</v>
      </c>
      <c r="I16">
        <v>101.4</v>
      </c>
      <c r="J16">
        <v>10.29</v>
      </c>
      <c r="K16">
        <v>47.56</v>
      </c>
      <c r="L16">
        <v>0.01</v>
      </c>
      <c r="M16">
        <v>21.9</v>
      </c>
      <c r="N16">
        <v>14</v>
      </c>
      <c r="O16">
        <v>6.84</v>
      </c>
      <c r="P16">
        <v>-6.1</v>
      </c>
      <c r="Q16">
        <v>57.179000000000002</v>
      </c>
      <c r="R16">
        <v>110.018</v>
      </c>
      <c r="S16">
        <v>89.999989999999997</v>
      </c>
      <c r="T16">
        <v>180</v>
      </c>
      <c r="U16">
        <v>99.9</v>
      </c>
      <c r="V16">
        <v>2.61</v>
      </c>
      <c r="W16">
        <v>0</v>
      </c>
      <c r="X16">
        <v>742.5</v>
      </c>
      <c r="Y16">
        <v>579.49</v>
      </c>
      <c r="Z16">
        <f t="shared" si="0"/>
        <v>469.47199999999998</v>
      </c>
    </row>
    <row r="17" spans="1:26" x14ac:dyDescent="0.3">
      <c r="A17" s="2">
        <v>45125</v>
      </c>
      <c r="B17" s="264">
        <v>0.38449074074074074</v>
      </c>
      <c r="C17">
        <v>0</v>
      </c>
      <c r="D17" t="s">
        <v>51</v>
      </c>
      <c r="E17">
        <v>17.600000000000001</v>
      </c>
      <c r="F17">
        <v>120.033</v>
      </c>
      <c r="G17">
        <v>22.7</v>
      </c>
      <c r="H17">
        <v>99.7</v>
      </c>
      <c r="I17">
        <v>101.2</v>
      </c>
      <c r="J17">
        <v>10.3</v>
      </c>
      <c r="K17">
        <v>52.002000000000002</v>
      </c>
      <c r="L17">
        <v>0.01</v>
      </c>
      <c r="M17">
        <v>22.3</v>
      </c>
      <c r="N17">
        <v>15</v>
      </c>
      <c r="O17">
        <v>6.81</v>
      </c>
      <c r="P17">
        <v>-4.8</v>
      </c>
      <c r="Q17">
        <v>56.935000000000002</v>
      </c>
      <c r="R17">
        <v>119.892</v>
      </c>
      <c r="S17">
        <v>89.999989999999997</v>
      </c>
      <c r="T17">
        <v>180</v>
      </c>
      <c r="U17">
        <v>99.9</v>
      </c>
      <c r="V17">
        <v>2.6</v>
      </c>
      <c r="W17">
        <v>0</v>
      </c>
      <c r="X17">
        <v>742.5</v>
      </c>
      <c r="Y17">
        <v>579.49</v>
      </c>
      <c r="Z17">
        <f t="shared" si="0"/>
        <v>459.59800000000001</v>
      </c>
    </row>
    <row r="18" spans="1:26" x14ac:dyDescent="0.3">
      <c r="A18" s="2">
        <v>45125</v>
      </c>
      <c r="B18" s="264">
        <v>0.38493055555555555</v>
      </c>
      <c r="C18">
        <v>0</v>
      </c>
      <c r="D18" t="s">
        <v>51</v>
      </c>
      <c r="E18">
        <v>17.899999999999999</v>
      </c>
      <c r="F18">
        <v>129.78700000000001</v>
      </c>
      <c r="G18">
        <v>23.2</v>
      </c>
      <c r="H18">
        <v>98.9</v>
      </c>
      <c r="I18">
        <v>100.5</v>
      </c>
      <c r="J18">
        <v>10.27</v>
      </c>
      <c r="K18">
        <v>56.23</v>
      </c>
      <c r="L18">
        <v>0.01</v>
      </c>
      <c r="M18">
        <v>22.8</v>
      </c>
      <c r="N18">
        <v>15</v>
      </c>
      <c r="O18">
        <v>6.8</v>
      </c>
      <c r="P18">
        <v>-3.9</v>
      </c>
      <c r="Q18">
        <v>56.628999999999998</v>
      </c>
      <c r="R18">
        <v>130.041</v>
      </c>
      <c r="S18">
        <v>89.999989999999997</v>
      </c>
      <c r="T18">
        <v>180</v>
      </c>
      <c r="U18">
        <v>99.9</v>
      </c>
      <c r="V18">
        <v>2.6</v>
      </c>
      <c r="W18">
        <v>0</v>
      </c>
      <c r="X18">
        <v>742.5</v>
      </c>
      <c r="Y18">
        <v>579.49</v>
      </c>
      <c r="Z18">
        <f t="shared" si="0"/>
        <v>449.44900000000001</v>
      </c>
    </row>
    <row r="19" spans="1:26" x14ac:dyDescent="0.3">
      <c r="A19" s="2">
        <v>45125</v>
      </c>
      <c r="B19" s="264">
        <v>0.38545138888888886</v>
      </c>
      <c r="C19">
        <v>0</v>
      </c>
      <c r="D19" t="s">
        <v>51</v>
      </c>
      <c r="E19">
        <v>18.100000000000001</v>
      </c>
      <c r="F19">
        <v>139.25800000000001</v>
      </c>
      <c r="G19">
        <v>23.5</v>
      </c>
      <c r="H19">
        <v>98.3</v>
      </c>
      <c r="I19">
        <v>99.8</v>
      </c>
      <c r="J19">
        <v>10.220000000000001</v>
      </c>
      <c r="K19">
        <v>60.334000000000003</v>
      </c>
      <c r="L19">
        <v>0.01</v>
      </c>
      <c r="M19">
        <v>23.1</v>
      </c>
      <c r="N19">
        <v>15</v>
      </c>
      <c r="O19">
        <v>6.76</v>
      </c>
      <c r="P19">
        <v>-1.7</v>
      </c>
      <c r="Q19">
        <v>56.478999999999999</v>
      </c>
      <c r="R19">
        <v>139.827</v>
      </c>
      <c r="S19">
        <v>89.999989999999997</v>
      </c>
      <c r="T19">
        <v>180</v>
      </c>
      <c r="U19">
        <v>99.9</v>
      </c>
      <c r="V19">
        <v>2.57</v>
      </c>
      <c r="W19">
        <v>0</v>
      </c>
      <c r="X19">
        <v>742.4</v>
      </c>
      <c r="Y19">
        <v>579.49</v>
      </c>
      <c r="Z19">
        <f t="shared" si="0"/>
        <v>439.66300000000001</v>
      </c>
    </row>
    <row r="20" spans="1:26" x14ac:dyDescent="0.3">
      <c r="A20" s="2">
        <v>45125</v>
      </c>
      <c r="B20" s="264">
        <v>0.38574074074074072</v>
      </c>
      <c r="C20">
        <v>0</v>
      </c>
      <c r="D20" t="s">
        <v>51</v>
      </c>
      <c r="E20">
        <v>18.399999999999999</v>
      </c>
      <c r="F20">
        <v>150.816</v>
      </c>
      <c r="G20">
        <v>24</v>
      </c>
      <c r="H20">
        <v>97.2</v>
      </c>
      <c r="I20">
        <v>98.8</v>
      </c>
      <c r="J20">
        <v>10.15</v>
      </c>
      <c r="K20">
        <v>65.343999999999994</v>
      </c>
      <c r="L20">
        <v>0.01</v>
      </c>
      <c r="M20">
        <v>23.6</v>
      </c>
      <c r="N20">
        <v>15</v>
      </c>
      <c r="O20">
        <v>6.72</v>
      </c>
      <c r="P20">
        <v>0.2</v>
      </c>
      <c r="Q20">
        <v>56.152000000000001</v>
      </c>
      <c r="R20">
        <v>150.131</v>
      </c>
      <c r="S20">
        <v>89.999989999999997</v>
      </c>
      <c r="T20">
        <v>180</v>
      </c>
      <c r="U20">
        <v>99.9</v>
      </c>
      <c r="V20">
        <v>2.57</v>
      </c>
      <c r="W20">
        <v>0</v>
      </c>
      <c r="X20">
        <v>742.5</v>
      </c>
      <c r="Y20">
        <v>579.49</v>
      </c>
      <c r="Z20">
        <f t="shared" si="0"/>
        <v>429.35900000000004</v>
      </c>
    </row>
    <row r="21" spans="1:26" x14ac:dyDescent="0.3">
      <c r="A21" s="2">
        <v>45125</v>
      </c>
      <c r="B21" s="264">
        <v>0.38618055555555553</v>
      </c>
      <c r="C21">
        <v>0</v>
      </c>
      <c r="D21" t="s">
        <v>51</v>
      </c>
      <c r="E21">
        <v>18.600000000000001</v>
      </c>
      <c r="F21">
        <v>159.77500000000001</v>
      </c>
      <c r="G21">
        <v>24.4</v>
      </c>
      <c r="H21">
        <v>95.5</v>
      </c>
      <c r="I21">
        <v>97</v>
      </c>
      <c r="J21">
        <v>9.99</v>
      </c>
      <c r="K21">
        <v>69.227000000000004</v>
      </c>
      <c r="L21">
        <v>0.01</v>
      </c>
      <c r="M21">
        <v>24</v>
      </c>
      <c r="N21">
        <v>16</v>
      </c>
      <c r="O21">
        <v>6.69</v>
      </c>
      <c r="P21">
        <v>2.1</v>
      </c>
      <c r="Q21">
        <v>55.905000000000001</v>
      </c>
      <c r="R21">
        <v>160.01499999999999</v>
      </c>
      <c r="S21">
        <v>89.999989999999997</v>
      </c>
      <c r="T21">
        <v>180</v>
      </c>
      <c r="U21">
        <v>99.9</v>
      </c>
      <c r="V21">
        <v>2.57</v>
      </c>
      <c r="W21">
        <v>0</v>
      </c>
      <c r="X21">
        <v>742.4</v>
      </c>
      <c r="Y21">
        <v>579.49</v>
      </c>
      <c r="Z21">
        <f t="shared" si="0"/>
        <v>419.47500000000002</v>
      </c>
    </row>
    <row r="22" spans="1:26" x14ac:dyDescent="0.3">
      <c r="A22" s="2">
        <v>45125</v>
      </c>
      <c r="B22" s="264">
        <v>0.38685185185185184</v>
      </c>
      <c r="C22">
        <v>0</v>
      </c>
      <c r="D22" t="s">
        <v>51</v>
      </c>
      <c r="E22">
        <v>19.7</v>
      </c>
      <c r="F22">
        <v>180.041</v>
      </c>
      <c r="G22">
        <v>26.1</v>
      </c>
      <c r="H22">
        <v>89</v>
      </c>
      <c r="I22">
        <v>90.4</v>
      </c>
      <c r="J22">
        <v>9.3800000000000008</v>
      </c>
      <c r="K22">
        <v>78.012</v>
      </c>
      <c r="L22">
        <v>0.01</v>
      </c>
      <c r="M22">
        <v>25.6</v>
      </c>
      <c r="N22">
        <v>17</v>
      </c>
      <c r="O22">
        <v>6.57</v>
      </c>
      <c r="P22">
        <v>8.4</v>
      </c>
      <c r="Q22">
        <v>55.356000000000002</v>
      </c>
      <c r="R22">
        <v>180.18700000000001</v>
      </c>
      <c r="S22">
        <v>89.999989999999997</v>
      </c>
      <c r="T22">
        <v>180</v>
      </c>
      <c r="U22">
        <v>99.9</v>
      </c>
      <c r="V22">
        <v>2.54</v>
      </c>
      <c r="W22">
        <v>0</v>
      </c>
      <c r="X22">
        <v>742.5</v>
      </c>
      <c r="Y22">
        <v>579.49</v>
      </c>
      <c r="Z22">
        <f t="shared" si="0"/>
        <v>399.303</v>
      </c>
    </row>
    <row r="23" spans="1:26" x14ac:dyDescent="0.3">
      <c r="A23" s="2">
        <v>45125</v>
      </c>
      <c r="B23" s="264">
        <v>0.38710648148148147</v>
      </c>
      <c r="C23">
        <v>0</v>
      </c>
      <c r="D23" t="s">
        <v>51</v>
      </c>
      <c r="E23">
        <v>19.8</v>
      </c>
      <c r="F23">
        <v>189.56200000000001</v>
      </c>
      <c r="G23">
        <v>26.2</v>
      </c>
      <c r="H23">
        <v>86.6</v>
      </c>
      <c r="I23">
        <v>87.9</v>
      </c>
      <c r="J23">
        <v>9.1300000000000008</v>
      </c>
      <c r="K23">
        <v>82.138999999999996</v>
      </c>
      <c r="L23">
        <v>0.01</v>
      </c>
      <c r="M23">
        <v>25.7</v>
      </c>
      <c r="N23">
        <v>17</v>
      </c>
      <c r="O23">
        <v>6.52</v>
      </c>
      <c r="P23">
        <v>11.3</v>
      </c>
      <c r="Q23">
        <v>55.296999999999997</v>
      </c>
      <c r="R23">
        <v>190.23599999999999</v>
      </c>
      <c r="S23">
        <v>89.999989999999997</v>
      </c>
      <c r="T23">
        <v>180</v>
      </c>
      <c r="U23">
        <v>99.9</v>
      </c>
      <c r="V23">
        <v>2.5499999999999998</v>
      </c>
      <c r="W23">
        <v>0</v>
      </c>
      <c r="X23">
        <v>742.5</v>
      </c>
      <c r="Y23">
        <v>579.49</v>
      </c>
      <c r="Z23">
        <f t="shared" si="0"/>
        <v>389.25400000000002</v>
      </c>
    </row>
    <row r="24" spans="1:26" x14ac:dyDescent="0.3">
      <c r="A24" s="2">
        <v>45125</v>
      </c>
      <c r="B24" s="264">
        <v>0.38741898148148146</v>
      </c>
      <c r="C24">
        <v>0</v>
      </c>
      <c r="D24" t="s">
        <v>51</v>
      </c>
      <c r="E24">
        <v>20.399999999999999</v>
      </c>
      <c r="F24">
        <v>199.804</v>
      </c>
      <c r="G24">
        <v>27</v>
      </c>
      <c r="H24">
        <v>83.6</v>
      </c>
      <c r="I24">
        <v>84.9</v>
      </c>
      <c r="J24">
        <v>8.84</v>
      </c>
      <c r="K24">
        <v>86.578999999999994</v>
      </c>
      <c r="L24">
        <v>0.01</v>
      </c>
      <c r="M24">
        <v>26.6</v>
      </c>
      <c r="N24">
        <v>17</v>
      </c>
      <c r="O24">
        <v>6.46</v>
      </c>
      <c r="P24">
        <v>14.4</v>
      </c>
      <c r="Q24">
        <v>55.106000000000002</v>
      </c>
      <c r="R24">
        <v>199.96799999999999</v>
      </c>
      <c r="S24">
        <v>89.999989999999997</v>
      </c>
      <c r="T24">
        <v>180</v>
      </c>
      <c r="U24">
        <v>99.9</v>
      </c>
      <c r="V24">
        <v>2.46</v>
      </c>
      <c r="W24">
        <v>0</v>
      </c>
      <c r="X24">
        <v>742.4</v>
      </c>
      <c r="Y24">
        <v>579.49</v>
      </c>
      <c r="Z24">
        <f t="shared" si="0"/>
        <v>379.52200000000005</v>
      </c>
    </row>
    <row r="25" spans="1:26" x14ac:dyDescent="0.3">
      <c r="A25" s="2">
        <v>45125</v>
      </c>
      <c r="B25" s="264">
        <v>0.38796296296296301</v>
      </c>
      <c r="C25">
        <v>0</v>
      </c>
      <c r="D25" t="s">
        <v>51</v>
      </c>
      <c r="E25">
        <v>22.9</v>
      </c>
      <c r="F25">
        <v>212.64500000000001</v>
      </c>
      <c r="G25">
        <v>30.5</v>
      </c>
      <c r="H25">
        <v>74.3</v>
      </c>
      <c r="I25">
        <v>75.5</v>
      </c>
      <c r="J25">
        <v>7.88</v>
      </c>
      <c r="K25">
        <v>92.144999999999996</v>
      </c>
      <c r="L25">
        <v>0.01</v>
      </c>
      <c r="M25">
        <v>30</v>
      </c>
      <c r="N25">
        <v>19</v>
      </c>
      <c r="O25">
        <v>6.38</v>
      </c>
      <c r="P25">
        <v>18.399999999999999</v>
      </c>
      <c r="Q25">
        <v>54.896999999999998</v>
      </c>
      <c r="R25">
        <v>212.14599999999999</v>
      </c>
      <c r="S25">
        <v>89.999989999999997</v>
      </c>
      <c r="T25">
        <v>180</v>
      </c>
      <c r="U25">
        <v>99.9</v>
      </c>
      <c r="V25">
        <v>2.61</v>
      </c>
      <c r="W25">
        <v>0</v>
      </c>
      <c r="X25">
        <v>742.5</v>
      </c>
      <c r="Y25">
        <v>579.49</v>
      </c>
      <c r="Z25">
        <f t="shared" si="0"/>
        <v>367.34400000000005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CAFA8-3DA7-41CB-8387-89320D3FF56B}">
  <dimension ref="A1:AJ46"/>
  <sheetViews>
    <sheetView workbookViewId="0">
      <selection activeCell="Y1" sqref="Y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45147</v>
      </c>
      <c r="B2" s="264">
        <v>0.46982638888888889</v>
      </c>
      <c r="C2">
        <v>0</v>
      </c>
      <c r="D2" t="s">
        <v>51</v>
      </c>
      <c r="E2">
        <v>30.3</v>
      </c>
      <c r="F2">
        <v>0.90900000000000003</v>
      </c>
      <c r="G2">
        <v>28.8</v>
      </c>
      <c r="H2">
        <v>114.3</v>
      </c>
      <c r="I2">
        <v>116</v>
      </c>
      <c r="J2">
        <v>9.0299999999999994</v>
      </c>
      <c r="K2">
        <v>0.39300000000000002</v>
      </c>
      <c r="L2">
        <v>0.01</v>
      </c>
      <c r="M2">
        <v>28.9</v>
      </c>
      <c r="N2">
        <v>19</v>
      </c>
      <c r="O2">
        <v>9.08</v>
      </c>
      <c r="P2">
        <v>-132.19999999999999</v>
      </c>
      <c r="Q2">
        <v>81.441999999999993</v>
      </c>
      <c r="R2">
        <v>0.96199999999999997</v>
      </c>
      <c r="S2">
        <v>89.999989999999997</v>
      </c>
      <c r="T2">
        <v>180</v>
      </c>
      <c r="U2">
        <v>99.9</v>
      </c>
      <c r="V2">
        <v>2.39</v>
      </c>
      <c r="W2">
        <v>0</v>
      </c>
      <c r="X2">
        <v>743.2</v>
      </c>
      <c r="Y2">
        <v>565.54999999999995</v>
      </c>
      <c r="Z2">
        <f>Y2-R2</f>
        <v>564.58799999999997</v>
      </c>
      <c r="AA2">
        <v>461.49299999999999</v>
      </c>
    </row>
    <row r="3" spans="1:36" x14ac:dyDescent="0.3">
      <c r="A3" s="2">
        <v>45147</v>
      </c>
      <c r="B3" s="264">
        <v>0.46998842592592593</v>
      </c>
      <c r="C3">
        <v>0</v>
      </c>
      <c r="D3" t="s">
        <v>51</v>
      </c>
      <c r="E3">
        <v>30</v>
      </c>
      <c r="F3">
        <v>3.8839999999999999</v>
      </c>
      <c r="G3">
        <v>28.7</v>
      </c>
      <c r="H3">
        <v>113.2</v>
      </c>
      <c r="I3">
        <v>114.9</v>
      </c>
      <c r="J3">
        <v>9</v>
      </c>
      <c r="K3">
        <v>1.6779999999999999</v>
      </c>
      <c r="L3">
        <v>0.01</v>
      </c>
      <c r="M3">
        <v>28.8</v>
      </c>
      <c r="N3">
        <v>19</v>
      </c>
      <c r="O3">
        <v>9.07</v>
      </c>
      <c r="P3">
        <v>-131.6</v>
      </c>
      <c r="Q3">
        <v>80.843000000000004</v>
      </c>
      <c r="R3">
        <v>4.0229999999999997</v>
      </c>
      <c r="S3">
        <v>89.999989999999997</v>
      </c>
      <c r="T3">
        <v>180</v>
      </c>
      <c r="U3">
        <v>99.9</v>
      </c>
      <c r="V3">
        <v>2.38</v>
      </c>
      <c r="W3">
        <v>0</v>
      </c>
      <c r="X3">
        <v>743.2</v>
      </c>
      <c r="Y3">
        <v>579.49</v>
      </c>
      <c r="Z3">
        <f t="shared" ref="Z3:Z23" si="0">Y3-R3</f>
        <v>575.46699999999998</v>
      </c>
    </row>
    <row r="4" spans="1:36" x14ac:dyDescent="0.3">
      <c r="A4" s="2">
        <v>45147</v>
      </c>
      <c r="B4" s="264">
        <v>0.47020833333333334</v>
      </c>
      <c r="C4">
        <v>0</v>
      </c>
      <c r="D4" t="s">
        <v>51</v>
      </c>
      <c r="E4">
        <v>27.6</v>
      </c>
      <c r="F4">
        <v>6.8650000000000002</v>
      </c>
      <c r="G4">
        <v>27</v>
      </c>
      <c r="H4">
        <v>102.9</v>
      </c>
      <c r="I4">
        <v>104.4</v>
      </c>
      <c r="J4">
        <v>8.36</v>
      </c>
      <c r="K4">
        <v>2.9660000000000002</v>
      </c>
      <c r="L4">
        <v>0.01</v>
      </c>
      <c r="M4">
        <v>27.1</v>
      </c>
      <c r="N4">
        <v>18</v>
      </c>
      <c r="O4">
        <v>8.26</v>
      </c>
      <c r="P4">
        <v>-85.5</v>
      </c>
      <c r="Q4">
        <v>78.700999999999993</v>
      </c>
      <c r="R4">
        <v>6.9589999999999996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743.3</v>
      </c>
      <c r="Y4">
        <v>579.49</v>
      </c>
      <c r="Z4">
        <f t="shared" si="0"/>
        <v>572.53100000000006</v>
      </c>
    </row>
    <row r="5" spans="1:36" x14ac:dyDescent="0.3">
      <c r="A5" s="2">
        <v>45147</v>
      </c>
      <c r="B5" s="264">
        <v>0.47032407407407412</v>
      </c>
      <c r="C5">
        <v>0</v>
      </c>
      <c r="D5" t="s">
        <v>51</v>
      </c>
      <c r="E5">
        <v>26.5</v>
      </c>
      <c r="F5">
        <v>9.9670000000000005</v>
      </c>
      <c r="G5">
        <v>28.1</v>
      </c>
      <c r="H5">
        <v>91.8</v>
      </c>
      <c r="I5">
        <v>93.2</v>
      </c>
      <c r="J5">
        <v>7.99</v>
      </c>
      <c r="K5">
        <v>4.3109999999999999</v>
      </c>
      <c r="L5">
        <v>0.01</v>
      </c>
      <c r="M5">
        <v>28</v>
      </c>
      <c r="N5">
        <v>18</v>
      </c>
      <c r="O5">
        <v>7.98</v>
      </c>
      <c r="P5">
        <v>-69.099999999999994</v>
      </c>
      <c r="Q5">
        <v>71.938000000000002</v>
      </c>
      <c r="R5">
        <v>9.8529999999999998</v>
      </c>
      <c r="S5">
        <v>89.999989999999997</v>
      </c>
      <c r="T5">
        <v>180</v>
      </c>
      <c r="U5">
        <v>99.9</v>
      </c>
      <c r="V5">
        <v>2.38</v>
      </c>
      <c r="W5">
        <v>0</v>
      </c>
      <c r="X5">
        <v>743.3</v>
      </c>
      <c r="Y5">
        <v>579.49</v>
      </c>
      <c r="Z5">
        <f t="shared" si="0"/>
        <v>569.63700000000006</v>
      </c>
    </row>
    <row r="6" spans="1:36" x14ac:dyDescent="0.3">
      <c r="A6" s="2">
        <v>45147</v>
      </c>
      <c r="B6" s="264">
        <v>0.47053240740740737</v>
      </c>
      <c r="C6">
        <v>0</v>
      </c>
      <c r="D6" t="s">
        <v>51</v>
      </c>
      <c r="E6">
        <v>24</v>
      </c>
      <c r="F6">
        <v>11.797000000000001</v>
      </c>
      <c r="G6">
        <v>26.6</v>
      </c>
      <c r="H6">
        <v>86.5</v>
      </c>
      <c r="I6">
        <v>87.8</v>
      </c>
      <c r="J6">
        <v>7.83</v>
      </c>
      <c r="K6">
        <v>5.1050000000000004</v>
      </c>
      <c r="L6">
        <v>0.01</v>
      </c>
      <c r="M6">
        <v>26.4</v>
      </c>
      <c r="N6">
        <v>17</v>
      </c>
      <c r="O6">
        <v>7.76</v>
      </c>
      <c r="P6">
        <v>-56.2</v>
      </c>
      <c r="Q6">
        <v>68.400000000000006</v>
      </c>
      <c r="R6">
        <v>13.106</v>
      </c>
      <c r="S6">
        <v>89.999989999999997</v>
      </c>
      <c r="T6">
        <v>180</v>
      </c>
      <c r="U6">
        <v>99.9</v>
      </c>
      <c r="V6">
        <v>2.38</v>
      </c>
      <c r="W6">
        <v>0</v>
      </c>
      <c r="X6">
        <v>743.3</v>
      </c>
      <c r="Y6">
        <v>579.49</v>
      </c>
      <c r="Z6">
        <f t="shared" si="0"/>
        <v>566.38400000000001</v>
      </c>
    </row>
    <row r="7" spans="1:36" x14ac:dyDescent="0.3">
      <c r="A7" s="2">
        <v>45147</v>
      </c>
      <c r="B7" s="264">
        <v>0.4707175925925926</v>
      </c>
      <c r="C7">
        <v>0</v>
      </c>
      <c r="D7" t="s">
        <v>51</v>
      </c>
      <c r="E7">
        <v>22.8</v>
      </c>
      <c r="F7">
        <v>15.957000000000001</v>
      </c>
      <c r="G7">
        <v>25.8</v>
      </c>
      <c r="H7">
        <v>87.5</v>
      </c>
      <c r="I7">
        <v>88.9</v>
      </c>
      <c r="J7">
        <v>8.0399999999999991</v>
      </c>
      <c r="K7">
        <v>6.9059999999999997</v>
      </c>
      <c r="L7">
        <v>0.01</v>
      </c>
      <c r="M7">
        <v>25.5</v>
      </c>
      <c r="N7">
        <v>17</v>
      </c>
      <c r="O7">
        <v>7.53</v>
      </c>
      <c r="P7">
        <v>-43.8</v>
      </c>
      <c r="Q7">
        <v>66.998000000000005</v>
      </c>
      <c r="R7">
        <v>15.917</v>
      </c>
      <c r="S7">
        <v>89.999989999999997</v>
      </c>
      <c r="T7">
        <v>180</v>
      </c>
      <c r="U7">
        <v>99.9</v>
      </c>
      <c r="V7">
        <v>2.38</v>
      </c>
      <c r="W7">
        <v>0</v>
      </c>
      <c r="X7">
        <v>743.2</v>
      </c>
      <c r="Y7">
        <v>579.49</v>
      </c>
      <c r="Z7">
        <f t="shared" si="0"/>
        <v>563.57299999999998</v>
      </c>
    </row>
    <row r="8" spans="1:36" x14ac:dyDescent="0.3">
      <c r="A8" s="2">
        <v>45147</v>
      </c>
      <c r="B8" s="264">
        <v>0.47112268518518513</v>
      </c>
      <c r="C8">
        <v>0</v>
      </c>
      <c r="D8" t="s">
        <v>51</v>
      </c>
      <c r="E8">
        <v>21.4</v>
      </c>
      <c r="F8">
        <v>25.946999999999999</v>
      </c>
      <c r="G8">
        <v>25.1</v>
      </c>
      <c r="H8">
        <v>91.3</v>
      </c>
      <c r="I8">
        <v>92.7</v>
      </c>
      <c r="J8">
        <v>8.67</v>
      </c>
      <c r="K8">
        <v>11.233000000000001</v>
      </c>
      <c r="L8">
        <v>0.01</v>
      </c>
      <c r="M8">
        <v>24.8</v>
      </c>
      <c r="N8">
        <v>16</v>
      </c>
      <c r="O8">
        <v>7.33</v>
      </c>
      <c r="P8">
        <v>-32.5</v>
      </c>
      <c r="Q8">
        <v>64.13</v>
      </c>
      <c r="R8">
        <v>26.128</v>
      </c>
      <c r="S8">
        <v>89.999989999999997</v>
      </c>
      <c r="T8">
        <v>180</v>
      </c>
      <c r="U8">
        <v>99.9</v>
      </c>
      <c r="V8">
        <v>2.38</v>
      </c>
      <c r="W8">
        <v>0</v>
      </c>
      <c r="X8">
        <v>743.3</v>
      </c>
      <c r="Y8">
        <v>579.49</v>
      </c>
      <c r="Z8">
        <f t="shared" si="0"/>
        <v>553.36199999999997</v>
      </c>
    </row>
    <row r="9" spans="1:36" x14ac:dyDescent="0.3">
      <c r="A9" s="2">
        <v>45147</v>
      </c>
      <c r="B9" s="264">
        <v>0.47144675925925927</v>
      </c>
      <c r="C9">
        <v>0</v>
      </c>
      <c r="D9" t="s">
        <v>51</v>
      </c>
      <c r="E9">
        <v>20.9</v>
      </c>
      <c r="F9">
        <v>35.369</v>
      </c>
      <c r="G9">
        <v>24.7</v>
      </c>
      <c r="H9">
        <v>92</v>
      </c>
      <c r="I9">
        <v>93.4</v>
      </c>
      <c r="J9">
        <v>8.82</v>
      </c>
      <c r="K9">
        <v>15.314</v>
      </c>
      <c r="L9">
        <v>0.01</v>
      </c>
      <c r="M9">
        <v>24.4</v>
      </c>
      <c r="N9">
        <v>16</v>
      </c>
      <c r="O9">
        <v>7.23</v>
      </c>
      <c r="P9">
        <v>-27</v>
      </c>
      <c r="Q9">
        <v>63.326000000000001</v>
      </c>
      <c r="R9">
        <v>35.728999999999999</v>
      </c>
      <c r="S9">
        <v>89.999989999999997</v>
      </c>
      <c r="T9">
        <v>180</v>
      </c>
      <c r="U9">
        <v>99.9</v>
      </c>
      <c r="V9">
        <v>2.37</v>
      </c>
      <c r="W9">
        <v>0</v>
      </c>
      <c r="X9">
        <v>743.3</v>
      </c>
      <c r="Y9">
        <v>579.49</v>
      </c>
      <c r="Z9">
        <f t="shared" si="0"/>
        <v>543.76099999999997</v>
      </c>
    </row>
    <row r="10" spans="1:36" x14ac:dyDescent="0.3">
      <c r="A10" s="2">
        <v>45147</v>
      </c>
      <c r="B10" s="264">
        <v>0.47173611111111113</v>
      </c>
      <c r="C10">
        <v>0</v>
      </c>
      <c r="D10" t="s">
        <v>51</v>
      </c>
      <c r="E10">
        <v>20.399999999999999</v>
      </c>
      <c r="F10">
        <v>45.796999999999997</v>
      </c>
      <c r="G10">
        <v>24.4</v>
      </c>
      <c r="H10">
        <v>91.2</v>
      </c>
      <c r="I10">
        <v>92.5</v>
      </c>
      <c r="J10">
        <v>8.8000000000000007</v>
      </c>
      <c r="K10">
        <v>19.829999999999998</v>
      </c>
      <c r="L10">
        <v>0.01</v>
      </c>
      <c r="M10">
        <v>24.1</v>
      </c>
      <c r="N10">
        <v>16</v>
      </c>
      <c r="O10">
        <v>7.13</v>
      </c>
      <c r="P10">
        <v>-21.4</v>
      </c>
      <c r="Q10">
        <v>62.676000000000002</v>
      </c>
      <c r="R10">
        <v>45.987000000000002</v>
      </c>
      <c r="S10">
        <v>89.999989999999997</v>
      </c>
      <c r="T10">
        <v>180</v>
      </c>
      <c r="U10">
        <v>99.9</v>
      </c>
      <c r="V10">
        <v>2.36</v>
      </c>
      <c r="W10">
        <v>0</v>
      </c>
      <c r="X10">
        <v>743.2</v>
      </c>
      <c r="Y10">
        <v>579.49</v>
      </c>
      <c r="Z10">
        <f t="shared" si="0"/>
        <v>533.50300000000004</v>
      </c>
    </row>
    <row r="11" spans="1:36" x14ac:dyDescent="0.3">
      <c r="A11" s="2">
        <v>45147</v>
      </c>
      <c r="B11" s="264">
        <v>0.47218749999999998</v>
      </c>
      <c r="C11">
        <v>0</v>
      </c>
      <c r="D11" t="s">
        <v>51</v>
      </c>
      <c r="E11">
        <v>19.7</v>
      </c>
      <c r="F11">
        <v>55.841999999999999</v>
      </c>
      <c r="G11">
        <v>23.8</v>
      </c>
      <c r="H11">
        <v>90.8</v>
      </c>
      <c r="I11">
        <v>92.2</v>
      </c>
      <c r="J11">
        <v>8.84</v>
      </c>
      <c r="K11">
        <v>24.181000000000001</v>
      </c>
      <c r="L11">
        <v>0.01</v>
      </c>
      <c r="M11">
        <v>23.4</v>
      </c>
      <c r="N11">
        <v>15</v>
      </c>
      <c r="O11">
        <v>7.06</v>
      </c>
      <c r="P11">
        <v>-17.5</v>
      </c>
      <c r="Q11">
        <v>61.978000000000002</v>
      </c>
      <c r="R11">
        <v>55.798000000000002</v>
      </c>
      <c r="S11">
        <v>89.999989999999997</v>
      </c>
      <c r="T11">
        <v>180</v>
      </c>
      <c r="U11">
        <v>99.9</v>
      </c>
      <c r="V11">
        <v>2.34</v>
      </c>
      <c r="W11">
        <v>0</v>
      </c>
      <c r="X11">
        <v>743.3</v>
      </c>
      <c r="Y11">
        <v>579.49</v>
      </c>
      <c r="Z11">
        <f t="shared" si="0"/>
        <v>523.69200000000001</v>
      </c>
    </row>
    <row r="12" spans="1:36" x14ac:dyDescent="0.3">
      <c r="A12" s="2">
        <v>45147</v>
      </c>
      <c r="B12" s="264">
        <v>0.47275462962962966</v>
      </c>
      <c r="C12">
        <v>0</v>
      </c>
      <c r="D12" t="s">
        <v>51</v>
      </c>
      <c r="E12">
        <v>18.8</v>
      </c>
      <c r="F12">
        <v>65.150999999999996</v>
      </c>
      <c r="G12">
        <v>22.9</v>
      </c>
      <c r="H12">
        <v>91.7</v>
      </c>
      <c r="I12">
        <v>93.1</v>
      </c>
      <c r="J12">
        <v>9.01</v>
      </c>
      <c r="K12">
        <v>28.213999999999999</v>
      </c>
      <c r="L12">
        <v>0.01</v>
      </c>
      <c r="M12">
        <v>22.6</v>
      </c>
      <c r="N12">
        <v>15</v>
      </c>
      <c r="O12">
        <v>6.92</v>
      </c>
      <c r="P12">
        <v>-10.1</v>
      </c>
      <c r="Q12">
        <v>61.21</v>
      </c>
      <c r="R12">
        <v>65.742000000000004</v>
      </c>
      <c r="S12">
        <v>89.999989999999997</v>
      </c>
      <c r="T12">
        <v>180</v>
      </c>
      <c r="U12">
        <v>99.9</v>
      </c>
      <c r="V12">
        <v>2.34</v>
      </c>
      <c r="W12">
        <v>0</v>
      </c>
      <c r="X12">
        <v>743.2</v>
      </c>
      <c r="Y12">
        <v>579.49</v>
      </c>
      <c r="Z12">
        <f t="shared" si="0"/>
        <v>513.74800000000005</v>
      </c>
    </row>
    <row r="13" spans="1:36" x14ac:dyDescent="0.3">
      <c r="A13" s="2">
        <v>45147</v>
      </c>
      <c r="B13" s="264">
        <v>0.47311342592592592</v>
      </c>
      <c r="C13">
        <v>0</v>
      </c>
      <c r="D13" t="s">
        <v>51</v>
      </c>
      <c r="E13">
        <v>18.3</v>
      </c>
      <c r="F13">
        <v>77</v>
      </c>
      <c r="G13">
        <v>22.5</v>
      </c>
      <c r="H13">
        <v>91.4</v>
      </c>
      <c r="I13">
        <v>92.7</v>
      </c>
      <c r="J13">
        <v>9.06</v>
      </c>
      <c r="K13">
        <v>33.348999999999997</v>
      </c>
      <c r="L13">
        <v>0.01</v>
      </c>
      <c r="M13">
        <v>22.2</v>
      </c>
      <c r="N13">
        <v>14</v>
      </c>
      <c r="O13">
        <v>6.83</v>
      </c>
      <c r="P13">
        <v>-5.2</v>
      </c>
      <c r="Q13">
        <v>60.421999999999997</v>
      </c>
      <c r="R13">
        <v>76.638000000000005</v>
      </c>
      <c r="S13">
        <v>89.999989999999997</v>
      </c>
      <c r="T13">
        <v>180</v>
      </c>
      <c r="U13">
        <v>99.9</v>
      </c>
      <c r="V13">
        <v>2.37</v>
      </c>
      <c r="W13">
        <v>0</v>
      </c>
      <c r="X13">
        <v>743.2</v>
      </c>
      <c r="Y13">
        <v>579.49</v>
      </c>
      <c r="Z13">
        <f t="shared" si="0"/>
        <v>502.85199999999998</v>
      </c>
    </row>
    <row r="14" spans="1:36" x14ac:dyDescent="0.3">
      <c r="A14" s="2">
        <v>45147</v>
      </c>
      <c r="B14" s="264">
        <v>0.47320601851851851</v>
      </c>
      <c r="C14">
        <v>0</v>
      </c>
      <c r="D14" t="s">
        <v>51</v>
      </c>
      <c r="E14">
        <v>18.2</v>
      </c>
      <c r="F14">
        <v>86.278000000000006</v>
      </c>
      <c r="G14">
        <v>22.5</v>
      </c>
      <c r="H14">
        <v>91.3</v>
      </c>
      <c r="I14">
        <v>92.7</v>
      </c>
      <c r="J14">
        <v>9.08</v>
      </c>
      <c r="K14">
        <v>37.368000000000002</v>
      </c>
      <c r="L14">
        <v>0.01</v>
      </c>
      <c r="M14">
        <v>22.1</v>
      </c>
      <c r="N14">
        <v>14</v>
      </c>
      <c r="O14">
        <v>6.78</v>
      </c>
      <c r="P14">
        <v>-2.8</v>
      </c>
      <c r="Q14">
        <v>60.134999999999998</v>
      </c>
      <c r="R14">
        <v>86.426000000000002</v>
      </c>
      <c r="S14">
        <v>89.999989999999997</v>
      </c>
      <c r="T14">
        <v>180</v>
      </c>
      <c r="U14">
        <v>99.9</v>
      </c>
      <c r="V14">
        <v>2.2599999999999998</v>
      </c>
      <c r="W14">
        <v>0</v>
      </c>
      <c r="X14">
        <v>743.2</v>
      </c>
      <c r="Y14">
        <v>579.49</v>
      </c>
      <c r="Z14">
        <f t="shared" si="0"/>
        <v>493.06400000000002</v>
      </c>
    </row>
    <row r="15" spans="1:36" x14ac:dyDescent="0.3">
      <c r="A15" s="2">
        <v>45147</v>
      </c>
      <c r="B15" s="264">
        <v>0.47332175925925929</v>
      </c>
      <c r="C15">
        <v>0</v>
      </c>
      <c r="D15" t="s">
        <v>51</v>
      </c>
      <c r="E15">
        <v>18</v>
      </c>
      <c r="F15">
        <v>96.046000000000006</v>
      </c>
      <c r="G15">
        <v>22.6</v>
      </c>
      <c r="H15">
        <v>90.6</v>
      </c>
      <c r="I15">
        <v>92</v>
      </c>
      <c r="J15">
        <v>9.1199999999999992</v>
      </c>
      <c r="K15">
        <v>41.601999999999997</v>
      </c>
      <c r="L15">
        <v>0.01</v>
      </c>
      <c r="M15">
        <v>22.2</v>
      </c>
      <c r="N15">
        <v>14</v>
      </c>
      <c r="O15">
        <v>6.77</v>
      </c>
      <c r="P15">
        <v>-2.1</v>
      </c>
      <c r="Q15">
        <v>59.122</v>
      </c>
      <c r="R15">
        <v>96.584999999999994</v>
      </c>
      <c r="S15">
        <v>89.999989999999997</v>
      </c>
      <c r="T15">
        <v>180</v>
      </c>
      <c r="U15">
        <v>99.9</v>
      </c>
      <c r="V15">
        <v>2.35</v>
      </c>
      <c r="W15">
        <v>0</v>
      </c>
      <c r="X15">
        <v>743.2</v>
      </c>
      <c r="Y15">
        <v>579.49</v>
      </c>
      <c r="Z15">
        <f t="shared" si="0"/>
        <v>482.90500000000003</v>
      </c>
    </row>
    <row r="16" spans="1:36" x14ac:dyDescent="0.3">
      <c r="A16" s="2">
        <v>45147</v>
      </c>
      <c r="B16" s="264">
        <v>0.47336805555555556</v>
      </c>
      <c r="C16">
        <v>0</v>
      </c>
      <c r="D16" t="s">
        <v>51</v>
      </c>
      <c r="E16">
        <v>18</v>
      </c>
      <c r="F16">
        <v>96.44</v>
      </c>
      <c r="G16">
        <v>22.6</v>
      </c>
      <c r="H16">
        <v>90.8</v>
      </c>
      <c r="I16">
        <v>92.1</v>
      </c>
      <c r="J16">
        <v>9.16</v>
      </c>
      <c r="K16">
        <v>41.774000000000001</v>
      </c>
      <c r="L16">
        <v>0.01</v>
      </c>
      <c r="M16">
        <v>22.3</v>
      </c>
      <c r="N16">
        <v>14</v>
      </c>
      <c r="O16">
        <v>6.78</v>
      </c>
      <c r="P16">
        <v>-2.7</v>
      </c>
      <c r="Q16">
        <v>58.942</v>
      </c>
      <c r="R16">
        <v>97.141999999999996</v>
      </c>
      <c r="S16">
        <v>89.999989999999997</v>
      </c>
      <c r="T16">
        <v>180</v>
      </c>
      <c r="U16">
        <v>99.9</v>
      </c>
      <c r="V16">
        <v>2.35</v>
      </c>
      <c r="W16">
        <v>0</v>
      </c>
      <c r="X16">
        <v>743.2</v>
      </c>
      <c r="Y16">
        <v>579.49</v>
      </c>
      <c r="Z16">
        <f t="shared" si="0"/>
        <v>482.34800000000001</v>
      </c>
    </row>
    <row r="17" spans="1:26" x14ac:dyDescent="0.3">
      <c r="A17" s="2">
        <v>45147</v>
      </c>
      <c r="B17" s="264">
        <v>0.47358796296296296</v>
      </c>
      <c r="C17">
        <v>0</v>
      </c>
      <c r="D17" t="s">
        <v>51</v>
      </c>
      <c r="E17">
        <v>18.2</v>
      </c>
      <c r="F17">
        <v>106.276</v>
      </c>
      <c r="G17">
        <v>23.1</v>
      </c>
      <c r="H17">
        <v>90.8</v>
      </c>
      <c r="I17">
        <v>92.1</v>
      </c>
      <c r="J17">
        <v>9.25</v>
      </c>
      <c r="K17">
        <v>46.037999999999997</v>
      </c>
      <c r="L17">
        <v>0.01</v>
      </c>
      <c r="M17">
        <v>22.7</v>
      </c>
      <c r="N17">
        <v>15</v>
      </c>
      <c r="O17">
        <v>6.72</v>
      </c>
      <c r="P17">
        <v>0.8</v>
      </c>
      <c r="Q17">
        <v>58.125999999999998</v>
      </c>
      <c r="R17">
        <v>106.54900000000001</v>
      </c>
      <c r="S17">
        <v>89.999989999999997</v>
      </c>
      <c r="T17">
        <v>180</v>
      </c>
      <c r="U17">
        <v>99.9</v>
      </c>
      <c r="V17">
        <v>2.36</v>
      </c>
      <c r="W17">
        <v>0</v>
      </c>
      <c r="X17">
        <v>743.2</v>
      </c>
      <c r="Y17">
        <v>579.49</v>
      </c>
      <c r="Z17">
        <f t="shared" si="0"/>
        <v>472.94100000000003</v>
      </c>
    </row>
    <row r="18" spans="1:26" x14ac:dyDescent="0.3">
      <c r="A18" s="2">
        <v>45147</v>
      </c>
      <c r="B18" s="264">
        <v>0.47370370370370374</v>
      </c>
      <c r="C18">
        <v>0</v>
      </c>
      <c r="D18" t="s">
        <v>51</v>
      </c>
      <c r="E18">
        <v>18.2</v>
      </c>
      <c r="F18">
        <v>116.02200000000001</v>
      </c>
      <c r="G18">
        <v>23.2</v>
      </c>
      <c r="H18">
        <v>90.5</v>
      </c>
      <c r="I18">
        <v>91.8</v>
      </c>
      <c r="J18">
        <v>9.24</v>
      </c>
      <c r="K18">
        <v>50.261000000000003</v>
      </c>
      <c r="L18">
        <v>0.01</v>
      </c>
      <c r="M18">
        <v>22.8</v>
      </c>
      <c r="N18">
        <v>15</v>
      </c>
      <c r="O18">
        <v>6.63</v>
      </c>
      <c r="P18">
        <v>5.4</v>
      </c>
      <c r="Q18">
        <v>57.941000000000003</v>
      </c>
      <c r="R18">
        <v>116.212</v>
      </c>
      <c r="S18">
        <v>89.999989999999997</v>
      </c>
      <c r="T18">
        <v>180</v>
      </c>
      <c r="U18">
        <v>99.9</v>
      </c>
      <c r="V18">
        <v>2.34</v>
      </c>
      <c r="W18">
        <v>0</v>
      </c>
      <c r="X18">
        <v>743.1</v>
      </c>
      <c r="Y18">
        <v>579.49</v>
      </c>
      <c r="Z18">
        <f t="shared" si="0"/>
        <v>463.27800000000002</v>
      </c>
    </row>
    <row r="19" spans="1:26" x14ac:dyDescent="0.3">
      <c r="A19" s="2">
        <v>45147</v>
      </c>
      <c r="B19" s="264">
        <v>0.4739814814814815</v>
      </c>
      <c r="C19">
        <v>0</v>
      </c>
      <c r="D19" t="s">
        <v>51</v>
      </c>
      <c r="E19">
        <v>18.7</v>
      </c>
      <c r="F19">
        <v>126.369</v>
      </c>
      <c r="G19">
        <v>24</v>
      </c>
      <c r="H19">
        <v>88</v>
      </c>
      <c r="I19">
        <v>89.4</v>
      </c>
      <c r="J19">
        <v>9.06</v>
      </c>
      <c r="K19">
        <v>54.746000000000002</v>
      </c>
      <c r="L19">
        <v>0.01</v>
      </c>
      <c r="M19">
        <v>23.7</v>
      </c>
      <c r="N19">
        <v>15</v>
      </c>
      <c r="O19">
        <v>6.56</v>
      </c>
      <c r="P19">
        <v>9.4</v>
      </c>
      <c r="Q19">
        <v>57.329000000000001</v>
      </c>
      <c r="R19">
        <v>126.244</v>
      </c>
      <c r="S19">
        <v>89.999989999999997</v>
      </c>
      <c r="T19">
        <v>180</v>
      </c>
      <c r="U19">
        <v>99.9</v>
      </c>
      <c r="V19">
        <v>2.36</v>
      </c>
      <c r="W19">
        <v>0</v>
      </c>
      <c r="X19">
        <v>743.1</v>
      </c>
      <c r="Y19">
        <v>579.49</v>
      </c>
      <c r="Z19">
        <f t="shared" si="0"/>
        <v>453.24599999999998</v>
      </c>
    </row>
    <row r="20" spans="1:26" x14ac:dyDescent="0.3">
      <c r="A20" s="2">
        <v>45147</v>
      </c>
      <c r="B20" s="264">
        <v>0.47420138888888891</v>
      </c>
      <c r="C20">
        <v>0</v>
      </c>
      <c r="D20" t="s">
        <v>51</v>
      </c>
      <c r="E20">
        <v>19.3</v>
      </c>
      <c r="F20">
        <v>135.98400000000001</v>
      </c>
      <c r="G20">
        <v>24.8</v>
      </c>
      <c r="H20">
        <v>86</v>
      </c>
      <c r="I20">
        <v>87.3</v>
      </c>
      <c r="J20">
        <v>8.8800000000000008</v>
      </c>
      <c r="K20">
        <v>58.912999999999997</v>
      </c>
      <c r="L20">
        <v>0.01</v>
      </c>
      <c r="M20">
        <v>24.4</v>
      </c>
      <c r="N20">
        <v>16</v>
      </c>
      <c r="O20">
        <v>6.53</v>
      </c>
      <c r="P20">
        <v>10.9</v>
      </c>
      <c r="Q20">
        <v>57.037999999999997</v>
      </c>
      <c r="R20">
        <v>135.98699999999999</v>
      </c>
      <c r="S20">
        <v>89.999989999999997</v>
      </c>
      <c r="T20">
        <v>180</v>
      </c>
      <c r="U20">
        <v>99.9</v>
      </c>
      <c r="V20">
        <v>2.36</v>
      </c>
      <c r="W20">
        <v>0</v>
      </c>
      <c r="X20">
        <v>743.2</v>
      </c>
      <c r="Y20">
        <v>579.49</v>
      </c>
      <c r="Z20">
        <f t="shared" si="0"/>
        <v>443.50300000000004</v>
      </c>
    </row>
    <row r="21" spans="1:26" x14ac:dyDescent="0.3">
      <c r="A21" s="2">
        <v>45147</v>
      </c>
      <c r="B21" s="264">
        <v>0.47439814814814812</v>
      </c>
      <c r="C21">
        <v>0</v>
      </c>
      <c r="D21" t="s">
        <v>51</v>
      </c>
      <c r="E21">
        <v>19.899999999999999</v>
      </c>
      <c r="F21">
        <v>144.69300000000001</v>
      </c>
      <c r="G21">
        <v>25.8</v>
      </c>
      <c r="H21">
        <v>83.7</v>
      </c>
      <c r="I21">
        <v>85</v>
      </c>
      <c r="J21">
        <v>8.68</v>
      </c>
      <c r="K21">
        <v>62.688000000000002</v>
      </c>
      <c r="L21">
        <v>0.01</v>
      </c>
      <c r="M21">
        <v>25.4</v>
      </c>
      <c r="N21">
        <v>16</v>
      </c>
      <c r="O21">
        <v>6.39</v>
      </c>
      <c r="P21">
        <v>18.2</v>
      </c>
      <c r="Q21">
        <v>56.692</v>
      </c>
      <c r="R21">
        <v>146.31299999999999</v>
      </c>
      <c r="S21">
        <v>89.999989999999997</v>
      </c>
      <c r="T21">
        <v>180</v>
      </c>
      <c r="U21">
        <v>99.9</v>
      </c>
      <c r="V21">
        <v>2.37</v>
      </c>
      <c r="W21">
        <v>0</v>
      </c>
      <c r="X21">
        <v>743.1</v>
      </c>
      <c r="Y21">
        <v>579.49</v>
      </c>
      <c r="Z21">
        <f t="shared" si="0"/>
        <v>433.17700000000002</v>
      </c>
    </row>
    <row r="22" spans="1:26" x14ac:dyDescent="0.3">
      <c r="A22" s="2">
        <v>45147</v>
      </c>
      <c r="B22" s="264">
        <v>0.4745949074074074</v>
      </c>
      <c r="C22">
        <v>0</v>
      </c>
      <c r="D22" t="s">
        <v>51</v>
      </c>
      <c r="E22">
        <v>20.7</v>
      </c>
      <c r="F22">
        <v>155.60400000000001</v>
      </c>
      <c r="G22">
        <v>26.9</v>
      </c>
      <c r="H22">
        <v>78.599999999999994</v>
      </c>
      <c r="I22">
        <v>79.7</v>
      </c>
      <c r="J22">
        <v>8.18</v>
      </c>
      <c r="K22">
        <v>67.418000000000006</v>
      </c>
      <c r="L22">
        <v>0.01</v>
      </c>
      <c r="M22">
        <v>26.5</v>
      </c>
      <c r="N22">
        <v>17</v>
      </c>
      <c r="O22">
        <v>6.21</v>
      </c>
      <c r="P22">
        <v>28.3</v>
      </c>
      <c r="Q22">
        <v>56.37</v>
      </c>
      <c r="R22">
        <v>155.941</v>
      </c>
      <c r="S22">
        <v>89.999989999999997</v>
      </c>
      <c r="T22">
        <v>180</v>
      </c>
      <c r="U22">
        <v>99.9</v>
      </c>
      <c r="V22">
        <v>2.36</v>
      </c>
      <c r="W22">
        <v>0</v>
      </c>
      <c r="X22">
        <v>743.2</v>
      </c>
      <c r="Y22">
        <v>579.49</v>
      </c>
      <c r="Z22">
        <f t="shared" si="0"/>
        <v>423.54899999999998</v>
      </c>
    </row>
    <row r="23" spans="1:26" x14ac:dyDescent="0.3">
      <c r="A23" s="2">
        <v>45147</v>
      </c>
      <c r="B23" s="264">
        <v>0.47488425925925926</v>
      </c>
      <c r="C23">
        <v>0</v>
      </c>
      <c r="D23" t="s">
        <v>51</v>
      </c>
      <c r="E23">
        <v>21.4</v>
      </c>
      <c r="F23">
        <v>165.70699999999999</v>
      </c>
      <c r="G23">
        <v>27.9</v>
      </c>
      <c r="H23">
        <v>71.8</v>
      </c>
      <c r="I23">
        <v>72.900000000000006</v>
      </c>
      <c r="J23">
        <v>7.51</v>
      </c>
      <c r="K23">
        <v>71.796999999999997</v>
      </c>
      <c r="L23">
        <v>0.01</v>
      </c>
      <c r="M23">
        <v>27.5</v>
      </c>
      <c r="N23">
        <v>18</v>
      </c>
      <c r="O23">
        <v>5.94</v>
      </c>
      <c r="P23">
        <v>42.8</v>
      </c>
      <c r="Q23">
        <v>56.064999999999998</v>
      </c>
      <c r="R23">
        <v>165.65899999999999</v>
      </c>
      <c r="S23">
        <v>89.999989999999997</v>
      </c>
      <c r="T23">
        <v>180</v>
      </c>
      <c r="U23">
        <v>99.9</v>
      </c>
      <c r="V23">
        <v>2.37</v>
      </c>
      <c r="W23">
        <v>0</v>
      </c>
      <c r="X23">
        <v>743.2</v>
      </c>
      <c r="Y23">
        <v>579.49</v>
      </c>
      <c r="Z23">
        <f t="shared" si="0"/>
        <v>413.83100000000002</v>
      </c>
    </row>
    <row r="24" spans="1:26" x14ac:dyDescent="0.3">
      <c r="A24" s="2"/>
      <c r="B24" s="264"/>
    </row>
    <row r="25" spans="1:26" x14ac:dyDescent="0.3">
      <c r="A25" s="2"/>
      <c r="B25" s="264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5F4E4-C26F-4621-B836-FB4EC39F9E57}">
  <sheetPr>
    <tabColor theme="2"/>
  </sheetPr>
  <dimension ref="A1:AC21"/>
  <sheetViews>
    <sheetView workbookViewId="0">
      <selection activeCell="AA1" sqref="AA1"/>
    </sheetView>
  </sheetViews>
  <sheetFormatPr defaultRowHeight="14.4" x14ac:dyDescent="0.3"/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137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45182</v>
      </c>
      <c r="B2" s="3">
        <v>0.57062500000000005</v>
      </c>
      <c r="C2">
        <v>0</v>
      </c>
      <c r="D2" t="s">
        <v>51</v>
      </c>
      <c r="E2">
        <v>30.3</v>
      </c>
      <c r="F2">
        <v>0.64900000000000002</v>
      </c>
      <c r="G2">
        <v>29.7</v>
      </c>
      <c r="H2">
        <v>111.8</v>
      </c>
      <c r="I2">
        <v>113.5</v>
      </c>
      <c r="J2">
        <v>9.08</v>
      </c>
      <c r="K2">
        <v>0.28000000000000003</v>
      </c>
      <c r="L2">
        <v>0.01</v>
      </c>
      <c r="M2">
        <v>29.8</v>
      </c>
      <c r="N2">
        <v>19</v>
      </c>
      <c r="O2">
        <v>2.69</v>
      </c>
      <c r="P2">
        <v>0</v>
      </c>
      <c r="Q2">
        <v>8.77</v>
      </c>
      <c r="R2">
        <v>-114.5</v>
      </c>
      <c r="S2">
        <v>78.682000000000002</v>
      </c>
      <c r="T2">
        <v>0.65</v>
      </c>
      <c r="U2">
        <v>89.999989999999997</v>
      </c>
      <c r="V2">
        <v>180</v>
      </c>
      <c r="W2">
        <v>99.9</v>
      </c>
      <c r="X2">
        <v>2.65</v>
      </c>
      <c r="Y2">
        <v>0</v>
      </c>
      <c r="Z2">
        <v>743.6</v>
      </c>
      <c r="AA2">
        <v>516</v>
      </c>
      <c r="AB2">
        <f>AA2-T2</f>
        <v>515.35</v>
      </c>
      <c r="AC2">
        <v>265.85899999999998</v>
      </c>
    </row>
    <row r="3" spans="1:29" x14ac:dyDescent="0.3">
      <c r="A3" s="2">
        <v>45182</v>
      </c>
      <c r="B3" s="3">
        <v>0.5706944444444445</v>
      </c>
      <c r="C3">
        <v>0</v>
      </c>
      <c r="D3" t="s">
        <v>51</v>
      </c>
      <c r="E3">
        <v>30.4</v>
      </c>
      <c r="F3">
        <v>0.84799999999999998</v>
      </c>
      <c r="G3">
        <v>29.8</v>
      </c>
      <c r="H3">
        <v>111.9</v>
      </c>
      <c r="I3">
        <v>113.6</v>
      </c>
      <c r="J3">
        <v>9.08</v>
      </c>
      <c r="K3">
        <v>0.36599999999999999</v>
      </c>
      <c r="L3">
        <v>0.01</v>
      </c>
      <c r="M3">
        <v>29.9</v>
      </c>
      <c r="N3">
        <v>19</v>
      </c>
      <c r="O3">
        <v>2.89</v>
      </c>
      <c r="P3">
        <v>0</v>
      </c>
      <c r="Q3">
        <v>8.7799999999999994</v>
      </c>
      <c r="R3">
        <v>-115.1</v>
      </c>
      <c r="S3">
        <v>78.727999999999994</v>
      </c>
      <c r="T3">
        <v>1.0589999999999999</v>
      </c>
      <c r="U3">
        <v>89.999989999999997</v>
      </c>
      <c r="V3">
        <v>180</v>
      </c>
      <c r="W3">
        <v>99.9</v>
      </c>
      <c r="X3">
        <v>2.66</v>
      </c>
      <c r="Y3">
        <v>0</v>
      </c>
      <c r="Z3">
        <v>743.5</v>
      </c>
      <c r="AA3">
        <v>516</v>
      </c>
      <c r="AB3">
        <f t="shared" ref="AB3:AB21" si="0">AA3-T3</f>
        <v>514.94100000000003</v>
      </c>
    </row>
    <row r="4" spans="1:29" x14ac:dyDescent="0.3">
      <c r="A4" s="2">
        <v>45182</v>
      </c>
      <c r="B4" s="3">
        <v>0.57085648148148149</v>
      </c>
      <c r="C4">
        <v>0</v>
      </c>
      <c r="D4" t="s">
        <v>51</v>
      </c>
      <c r="E4">
        <v>30.9</v>
      </c>
      <c r="F4">
        <v>3.8809999999999998</v>
      </c>
      <c r="G4">
        <v>30.4</v>
      </c>
      <c r="H4">
        <v>112.2</v>
      </c>
      <c r="I4">
        <v>113.9</v>
      </c>
      <c r="J4">
        <v>9.14</v>
      </c>
      <c r="K4">
        <v>1.677</v>
      </c>
      <c r="L4">
        <v>0.01</v>
      </c>
      <c r="M4">
        <v>30.5</v>
      </c>
      <c r="N4">
        <v>20</v>
      </c>
      <c r="O4">
        <v>2.96</v>
      </c>
      <c r="P4">
        <v>0</v>
      </c>
      <c r="Q4">
        <v>8.81</v>
      </c>
      <c r="R4">
        <v>-116.9</v>
      </c>
      <c r="S4">
        <v>78.337000000000003</v>
      </c>
      <c r="T4">
        <v>3.88</v>
      </c>
      <c r="U4">
        <v>89.999989999999997</v>
      </c>
      <c r="V4">
        <v>180</v>
      </c>
      <c r="W4">
        <v>99.9</v>
      </c>
      <c r="X4">
        <v>2.66</v>
      </c>
      <c r="Y4">
        <v>0</v>
      </c>
      <c r="Z4">
        <v>743.5</v>
      </c>
      <c r="AA4">
        <v>516</v>
      </c>
      <c r="AB4">
        <f t="shared" si="0"/>
        <v>512.12</v>
      </c>
    </row>
    <row r="5" spans="1:29" x14ac:dyDescent="0.3">
      <c r="A5" s="2">
        <v>45182</v>
      </c>
      <c r="B5" s="3">
        <v>0.57100694444444444</v>
      </c>
      <c r="C5">
        <v>0</v>
      </c>
      <c r="D5" t="s">
        <v>51</v>
      </c>
      <c r="E5">
        <v>30.6</v>
      </c>
      <c r="F5">
        <v>6.9619999999999997</v>
      </c>
      <c r="G5">
        <v>30.3</v>
      </c>
      <c r="H5">
        <v>113.1</v>
      </c>
      <c r="I5">
        <v>114.9</v>
      </c>
      <c r="J5">
        <v>9.27</v>
      </c>
      <c r="K5">
        <v>3.0089999999999999</v>
      </c>
      <c r="L5">
        <v>0.01</v>
      </c>
      <c r="M5">
        <v>30.4</v>
      </c>
      <c r="N5">
        <v>20</v>
      </c>
      <c r="O5">
        <v>2.91</v>
      </c>
      <c r="P5">
        <v>0</v>
      </c>
      <c r="Q5">
        <v>8.89</v>
      </c>
      <c r="R5">
        <v>-121</v>
      </c>
      <c r="S5">
        <v>77.775999999999996</v>
      </c>
      <c r="T5">
        <v>6.9550000000000001</v>
      </c>
      <c r="U5">
        <v>89.999989999999997</v>
      </c>
      <c r="V5">
        <v>180</v>
      </c>
      <c r="W5">
        <v>99.9</v>
      </c>
      <c r="X5">
        <v>2.66</v>
      </c>
      <c r="Y5">
        <v>0</v>
      </c>
      <c r="Z5">
        <v>743.5</v>
      </c>
      <c r="AA5">
        <v>516</v>
      </c>
      <c r="AB5">
        <f t="shared" si="0"/>
        <v>509.04500000000002</v>
      </c>
    </row>
    <row r="6" spans="1:29" x14ac:dyDescent="0.3">
      <c r="A6" s="2">
        <v>45182</v>
      </c>
      <c r="B6" s="3">
        <v>0.57120370370370377</v>
      </c>
      <c r="C6">
        <v>0</v>
      </c>
      <c r="D6" t="s">
        <v>51</v>
      </c>
      <c r="E6">
        <v>30.2</v>
      </c>
      <c r="F6">
        <v>8.641</v>
      </c>
      <c r="G6">
        <v>30.1</v>
      </c>
      <c r="H6">
        <v>113.1</v>
      </c>
      <c r="I6">
        <v>114.9</v>
      </c>
      <c r="J6">
        <v>9.32</v>
      </c>
      <c r="K6">
        <v>3.7349999999999999</v>
      </c>
      <c r="L6">
        <v>0.01</v>
      </c>
      <c r="M6">
        <v>30.1</v>
      </c>
      <c r="N6">
        <v>20</v>
      </c>
      <c r="O6">
        <v>2.96</v>
      </c>
      <c r="P6">
        <v>0</v>
      </c>
      <c r="Q6">
        <v>8.92</v>
      </c>
      <c r="R6">
        <v>-122.7</v>
      </c>
      <c r="S6">
        <v>77.248000000000005</v>
      </c>
      <c r="T6">
        <v>9.9239999999999995</v>
      </c>
      <c r="U6">
        <v>89.999989999999997</v>
      </c>
      <c r="V6">
        <v>180</v>
      </c>
      <c r="W6">
        <v>99.9</v>
      </c>
      <c r="X6">
        <v>2.66</v>
      </c>
      <c r="Y6">
        <v>0</v>
      </c>
      <c r="Z6">
        <v>743.5</v>
      </c>
      <c r="AA6">
        <v>516</v>
      </c>
      <c r="AB6">
        <f t="shared" si="0"/>
        <v>506.07600000000002</v>
      </c>
    </row>
    <row r="7" spans="1:29" x14ac:dyDescent="0.3">
      <c r="A7" s="2">
        <v>45182</v>
      </c>
      <c r="B7" s="3">
        <v>0.57143518518518521</v>
      </c>
      <c r="C7">
        <v>0</v>
      </c>
      <c r="D7" t="s">
        <v>51</v>
      </c>
      <c r="E7">
        <v>28.2</v>
      </c>
      <c r="F7">
        <v>12.696999999999999</v>
      </c>
      <c r="G7">
        <v>29.5</v>
      </c>
      <c r="H7">
        <v>108.3</v>
      </c>
      <c r="I7">
        <v>110</v>
      </c>
      <c r="J7">
        <v>9.2899999999999991</v>
      </c>
      <c r="K7">
        <v>5.4909999999999997</v>
      </c>
      <c r="L7">
        <v>0.01</v>
      </c>
      <c r="M7">
        <v>29.4</v>
      </c>
      <c r="N7">
        <v>19</v>
      </c>
      <c r="O7">
        <v>2.4500000000000002</v>
      </c>
      <c r="P7">
        <v>0</v>
      </c>
      <c r="Q7">
        <v>8.4600000000000009</v>
      </c>
      <c r="R7">
        <v>-95.5</v>
      </c>
      <c r="S7">
        <v>73.349000000000004</v>
      </c>
      <c r="T7">
        <v>12.888</v>
      </c>
      <c r="U7">
        <v>89.999989999999997</v>
      </c>
      <c r="V7">
        <v>180</v>
      </c>
      <c r="W7">
        <v>99.9</v>
      </c>
      <c r="X7">
        <v>2.65</v>
      </c>
      <c r="Y7">
        <v>0</v>
      </c>
      <c r="Z7">
        <v>743.5</v>
      </c>
      <c r="AA7">
        <v>516</v>
      </c>
      <c r="AB7">
        <f t="shared" si="0"/>
        <v>503.11200000000002</v>
      </c>
    </row>
    <row r="8" spans="1:29" x14ac:dyDescent="0.3">
      <c r="A8" s="2">
        <v>45182</v>
      </c>
      <c r="B8" s="3">
        <v>0.57208333333333339</v>
      </c>
      <c r="C8">
        <v>0</v>
      </c>
      <c r="D8" t="s">
        <v>51</v>
      </c>
      <c r="E8">
        <v>24.3</v>
      </c>
      <c r="F8">
        <v>23.177</v>
      </c>
      <c r="G8">
        <v>28</v>
      </c>
      <c r="H8">
        <v>96.4</v>
      </c>
      <c r="I8">
        <v>97.9</v>
      </c>
      <c r="J8">
        <v>9.02</v>
      </c>
      <c r="K8">
        <v>10.032999999999999</v>
      </c>
      <c r="L8">
        <v>0.01</v>
      </c>
      <c r="M8">
        <v>27.7</v>
      </c>
      <c r="N8">
        <v>18</v>
      </c>
      <c r="O8">
        <v>1.1499999999999999</v>
      </c>
      <c r="P8">
        <v>0</v>
      </c>
      <c r="Q8">
        <v>7.85</v>
      </c>
      <c r="R8">
        <v>-60.3</v>
      </c>
      <c r="S8">
        <v>65.436999999999998</v>
      </c>
      <c r="T8">
        <v>22.905000000000001</v>
      </c>
      <c r="U8">
        <v>89.999989999999997</v>
      </c>
      <c r="V8">
        <v>180</v>
      </c>
      <c r="W8">
        <v>99.9</v>
      </c>
      <c r="X8">
        <v>2.65</v>
      </c>
      <c r="Y8">
        <v>0</v>
      </c>
      <c r="Z8">
        <v>743.4</v>
      </c>
      <c r="AA8">
        <v>516</v>
      </c>
      <c r="AB8">
        <f t="shared" si="0"/>
        <v>493.09500000000003</v>
      </c>
    </row>
    <row r="9" spans="1:29" x14ac:dyDescent="0.3">
      <c r="A9" s="2">
        <v>45182</v>
      </c>
      <c r="B9" s="3">
        <v>0.57224537037037038</v>
      </c>
      <c r="C9">
        <v>0</v>
      </c>
      <c r="D9" t="s">
        <v>51</v>
      </c>
      <c r="E9">
        <v>23.3</v>
      </c>
      <c r="F9">
        <v>32.116</v>
      </c>
      <c r="G9">
        <v>27.5</v>
      </c>
      <c r="H9">
        <v>94.1</v>
      </c>
      <c r="I9">
        <v>95.6</v>
      </c>
      <c r="J9">
        <v>8.99</v>
      </c>
      <c r="K9">
        <v>13.904999999999999</v>
      </c>
      <c r="L9">
        <v>0.01</v>
      </c>
      <c r="M9">
        <v>27.2</v>
      </c>
      <c r="N9">
        <v>18</v>
      </c>
      <c r="O9">
        <v>1.33</v>
      </c>
      <c r="P9">
        <v>0</v>
      </c>
      <c r="Q9">
        <v>7.61</v>
      </c>
      <c r="R9">
        <v>-46.6</v>
      </c>
      <c r="S9">
        <v>63.512999999999998</v>
      </c>
      <c r="T9">
        <v>33.161000000000001</v>
      </c>
      <c r="U9">
        <v>89.999989999999997</v>
      </c>
      <c r="V9">
        <v>180</v>
      </c>
      <c r="W9">
        <v>99.9</v>
      </c>
      <c r="X9">
        <v>2.64</v>
      </c>
      <c r="Y9">
        <v>0</v>
      </c>
      <c r="Z9">
        <v>743.4</v>
      </c>
      <c r="AA9">
        <v>516</v>
      </c>
      <c r="AB9">
        <f t="shared" si="0"/>
        <v>482.839</v>
      </c>
    </row>
    <row r="10" spans="1:29" x14ac:dyDescent="0.3">
      <c r="A10" s="2">
        <v>45182</v>
      </c>
      <c r="B10" s="3">
        <v>0.57240740740740736</v>
      </c>
      <c r="C10">
        <v>0</v>
      </c>
      <c r="D10" t="s">
        <v>51</v>
      </c>
      <c r="E10">
        <v>23.1</v>
      </c>
      <c r="F10">
        <v>42.39</v>
      </c>
      <c r="G10">
        <v>27.6</v>
      </c>
      <c r="H10">
        <v>93.7</v>
      </c>
      <c r="I10">
        <v>95.2</v>
      </c>
      <c r="J10">
        <v>9.0399999999999991</v>
      </c>
      <c r="K10">
        <v>18.353999999999999</v>
      </c>
      <c r="L10">
        <v>0.01</v>
      </c>
      <c r="M10">
        <v>27.2</v>
      </c>
      <c r="N10">
        <v>18</v>
      </c>
      <c r="O10">
        <v>1.73</v>
      </c>
      <c r="P10">
        <v>0</v>
      </c>
      <c r="Q10">
        <v>7.48</v>
      </c>
      <c r="R10">
        <v>-39.299999999999997</v>
      </c>
      <c r="S10">
        <v>62.76</v>
      </c>
      <c r="T10">
        <v>43.28</v>
      </c>
      <c r="U10">
        <v>89.999989999999997</v>
      </c>
      <c r="V10">
        <v>180</v>
      </c>
      <c r="W10">
        <v>99.9</v>
      </c>
      <c r="X10">
        <v>2.63</v>
      </c>
      <c r="Y10">
        <v>0</v>
      </c>
      <c r="Z10">
        <v>743.4</v>
      </c>
      <c r="AA10">
        <v>516</v>
      </c>
      <c r="AB10">
        <f t="shared" si="0"/>
        <v>472.72</v>
      </c>
    </row>
    <row r="11" spans="1:29" x14ac:dyDescent="0.3">
      <c r="A11" s="2">
        <v>45182</v>
      </c>
      <c r="B11" s="3">
        <v>0.57270833333333326</v>
      </c>
      <c r="C11">
        <v>0</v>
      </c>
      <c r="D11" t="s">
        <v>51</v>
      </c>
      <c r="E11">
        <v>22.9</v>
      </c>
      <c r="F11">
        <v>51.637</v>
      </c>
      <c r="G11">
        <v>27.6</v>
      </c>
      <c r="H11">
        <v>90.6</v>
      </c>
      <c r="I11">
        <v>92</v>
      </c>
      <c r="J11">
        <v>8.7899999999999991</v>
      </c>
      <c r="K11">
        <v>22.36</v>
      </c>
      <c r="L11">
        <v>0.01</v>
      </c>
      <c r="M11">
        <v>27.2</v>
      </c>
      <c r="N11">
        <v>18</v>
      </c>
      <c r="O11">
        <v>2.36</v>
      </c>
      <c r="P11">
        <v>0</v>
      </c>
      <c r="Q11">
        <v>7.38</v>
      </c>
      <c r="R11">
        <v>-33.700000000000003</v>
      </c>
      <c r="S11">
        <v>62.237000000000002</v>
      </c>
      <c r="T11">
        <v>53.097000000000001</v>
      </c>
      <c r="U11">
        <v>89.999989999999997</v>
      </c>
      <c r="V11">
        <v>180</v>
      </c>
      <c r="W11">
        <v>99.9</v>
      </c>
      <c r="X11">
        <v>2.64</v>
      </c>
      <c r="Y11">
        <v>0</v>
      </c>
      <c r="Z11">
        <v>743.4</v>
      </c>
      <c r="AA11">
        <v>516</v>
      </c>
      <c r="AB11">
        <f t="shared" si="0"/>
        <v>462.90300000000002</v>
      </c>
    </row>
    <row r="12" spans="1:29" x14ac:dyDescent="0.3">
      <c r="A12" s="2">
        <v>45182</v>
      </c>
      <c r="B12" s="3">
        <v>0.57287037037037036</v>
      </c>
      <c r="C12">
        <v>0</v>
      </c>
      <c r="D12" t="s">
        <v>51</v>
      </c>
      <c r="E12">
        <v>22.7</v>
      </c>
      <c r="F12">
        <v>62.976999999999997</v>
      </c>
      <c r="G12">
        <v>27.4</v>
      </c>
      <c r="H12">
        <v>88.7</v>
      </c>
      <c r="I12">
        <v>90</v>
      </c>
      <c r="J12">
        <v>8.6300000000000008</v>
      </c>
      <c r="K12">
        <v>27.271000000000001</v>
      </c>
      <c r="L12">
        <v>0.01</v>
      </c>
      <c r="M12">
        <v>27.1</v>
      </c>
      <c r="N12">
        <v>18</v>
      </c>
      <c r="O12">
        <v>2.8</v>
      </c>
      <c r="P12">
        <v>0</v>
      </c>
      <c r="Q12">
        <v>7.21</v>
      </c>
      <c r="R12">
        <v>-24.6</v>
      </c>
      <c r="S12">
        <v>61.972000000000001</v>
      </c>
      <c r="T12">
        <v>62.865000000000002</v>
      </c>
      <c r="U12">
        <v>89.999989999999997</v>
      </c>
      <c r="V12">
        <v>180</v>
      </c>
      <c r="W12">
        <v>99.9</v>
      </c>
      <c r="X12">
        <v>2.63</v>
      </c>
      <c r="Y12">
        <v>0</v>
      </c>
      <c r="Z12">
        <v>743.3</v>
      </c>
      <c r="AA12">
        <v>516</v>
      </c>
      <c r="AB12">
        <f t="shared" si="0"/>
        <v>453.13499999999999</v>
      </c>
    </row>
    <row r="13" spans="1:29" x14ac:dyDescent="0.3">
      <c r="A13" s="2">
        <v>45182</v>
      </c>
      <c r="B13" s="3">
        <v>0.57299768518518512</v>
      </c>
      <c r="C13">
        <v>0</v>
      </c>
      <c r="D13" t="s">
        <v>51</v>
      </c>
      <c r="E13">
        <v>22.5</v>
      </c>
      <c r="F13">
        <v>72.620999999999995</v>
      </c>
      <c r="G13">
        <v>27.3</v>
      </c>
      <c r="H13">
        <v>86.5</v>
      </c>
      <c r="I13">
        <v>87.9</v>
      </c>
      <c r="J13">
        <v>8.4600000000000009</v>
      </c>
      <c r="K13">
        <v>31.448</v>
      </c>
      <c r="L13">
        <v>0.01</v>
      </c>
      <c r="M13">
        <v>26.9</v>
      </c>
      <c r="N13">
        <v>17</v>
      </c>
      <c r="O13">
        <v>2.5</v>
      </c>
      <c r="P13">
        <v>0</v>
      </c>
      <c r="Q13">
        <v>7.17</v>
      </c>
      <c r="R13">
        <v>-22.3</v>
      </c>
      <c r="S13">
        <v>61.621000000000002</v>
      </c>
      <c r="T13">
        <v>73.221999999999994</v>
      </c>
      <c r="U13">
        <v>89.999989999999997</v>
      </c>
      <c r="V13">
        <v>180</v>
      </c>
      <c r="W13">
        <v>99.9</v>
      </c>
      <c r="X13">
        <v>2.62</v>
      </c>
      <c r="Y13">
        <v>0</v>
      </c>
      <c r="Z13">
        <v>743.5</v>
      </c>
      <c r="AA13">
        <v>516</v>
      </c>
      <c r="AB13">
        <f t="shared" si="0"/>
        <v>442.77800000000002</v>
      </c>
    </row>
    <row r="14" spans="1:29" x14ac:dyDescent="0.3">
      <c r="A14" s="2">
        <v>45182</v>
      </c>
      <c r="B14" s="3">
        <v>0.57324074074074072</v>
      </c>
      <c r="C14">
        <v>0</v>
      </c>
      <c r="D14" t="s">
        <v>51</v>
      </c>
      <c r="E14">
        <v>21.9</v>
      </c>
      <c r="F14">
        <v>82.897000000000006</v>
      </c>
      <c r="G14">
        <v>26.9</v>
      </c>
      <c r="H14">
        <v>81.7</v>
      </c>
      <c r="I14">
        <v>82.9</v>
      </c>
      <c r="J14">
        <v>8.09</v>
      </c>
      <c r="K14">
        <v>35.902000000000001</v>
      </c>
      <c r="L14">
        <v>0.01</v>
      </c>
      <c r="M14">
        <v>26.6</v>
      </c>
      <c r="N14">
        <v>17</v>
      </c>
      <c r="O14">
        <v>2.81</v>
      </c>
      <c r="P14">
        <v>0</v>
      </c>
      <c r="Q14">
        <v>7.02</v>
      </c>
      <c r="R14">
        <v>-13.8</v>
      </c>
      <c r="S14">
        <v>60.463999999999999</v>
      </c>
      <c r="T14">
        <v>82.941000000000003</v>
      </c>
      <c r="U14">
        <v>89.999989999999997</v>
      </c>
      <c r="V14">
        <v>180</v>
      </c>
      <c r="W14">
        <v>99.9</v>
      </c>
      <c r="X14">
        <v>2.61</v>
      </c>
      <c r="Y14">
        <v>0</v>
      </c>
      <c r="Z14">
        <v>743.4</v>
      </c>
      <c r="AA14">
        <v>516</v>
      </c>
      <c r="AB14">
        <f t="shared" si="0"/>
        <v>433.05899999999997</v>
      </c>
    </row>
    <row r="15" spans="1:29" x14ac:dyDescent="0.3">
      <c r="A15" s="2">
        <v>45182</v>
      </c>
      <c r="B15" s="3">
        <v>0.57348379629629631</v>
      </c>
      <c r="C15">
        <v>0</v>
      </c>
      <c r="D15" t="s">
        <v>51</v>
      </c>
      <c r="E15">
        <v>22.6</v>
      </c>
      <c r="F15">
        <v>93.203999999999994</v>
      </c>
      <c r="G15">
        <v>28.4</v>
      </c>
      <c r="H15">
        <v>64.7</v>
      </c>
      <c r="I15">
        <v>65.7</v>
      </c>
      <c r="J15">
        <v>6.52</v>
      </c>
      <c r="K15">
        <v>40.372</v>
      </c>
      <c r="L15">
        <v>0.01</v>
      </c>
      <c r="M15">
        <v>28</v>
      </c>
      <c r="N15">
        <v>18</v>
      </c>
      <c r="O15">
        <v>4.97</v>
      </c>
      <c r="P15">
        <v>0</v>
      </c>
      <c r="Q15">
        <v>6.84</v>
      </c>
      <c r="R15">
        <v>-3.6</v>
      </c>
      <c r="S15">
        <v>59.003999999999998</v>
      </c>
      <c r="T15">
        <v>93.331999999999994</v>
      </c>
      <c r="U15">
        <v>89.999989999999997</v>
      </c>
      <c r="V15">
        <v>180</v>
      </c>
      <c r="W15">
        <v>99.9</v>
      </c>
      <c r="X15">
        <v>2.57</v>
      </c>
      <c r="Y15">
        <v>0</v>
      </c>
      <c r="Z15">
        <v>743.5</v>
      </c>
      <c r="AA15">
        <v>516</v>
      </c>
      <c r="AB15">
        <f t="shared" si="0"/>
        <v>422.66800000000001</v>
      </c>
    </row>
    <row r="16" spans="1:29" x14ac:dyDescent="0.3">
      <c r="A16" s="2">
        <v>45182</v>
      </c>
      <c r="B16" s="3">
        <v>0.57365740740740734</v>
      </c>
      <c r="C16">
        <v>0</v>
      </c>
      <c r="D16" t="s">
        <v>51</v>
      </c>
      <c r="E16">
        <v>22.3</v>
      </c>
      <c r="F16">
        <v>102.446</v>
      </c>
      <c r="G16">
        <v>28.5</v>
      </c>
      <c r="H16">
        <v>56.1</v>
      </c>
      <c r="I16">
        <v>57</v>
      </c>
      <c r="J16">
        <v>5.73</v>
      </c>
      <c r="K16">
        <v>44.378999999999998</v>
      </c>
      <c r="L16">
        <v>0.01</v>
      </c>
      <c r="M16">
        <v>28</v>
      </c>
      <c r="N16">
        <v>18</v>
      </c>
      <c r="O16">
        <v>4.2</v>
      </c>
      <c r="P16">
        <v>0</v>
      </c>
      <c r="Q16">
        <v>6.71</v>
      </c>
      <c r="R16">
        <v>3.5</v>
      </c>
      <c r="S16">
        <v>57.875999999999998</v>
      </c>
      <c r="T16">
        <v>103.425</v>
      </c>
      <c r="U16">
        <v>89.999989999999997</v>
      </c>
      <c r="V16">
        <v>180</v>
      </c>
      <c r="W16">
        <v>99.9</v>
      </c>
      <c r="X16">
        <v>2.59</v>
      </c>
      <c r="Y16">
        <v>0</v>
      </c>
      <c r="Z16">
        <v>743.5</v>
      </c>
      <c r="AA16">
        <v>516</v>
      </c>
      <c r="AB16">
        <f t="shared" si="0"/>
        <v>412.57499999999999</v>
      </c>
    </row>
    <row r="17" spans="1:28" x14ac:dyDescent="0.3">
      <c r="A17" s="2">
        <v>45182</v>
      </c>
      <c r="B17" s="3">
        <v>0.57387731481481474</v>
      </c>
      <c r="C17">
        <v>0</v>
      </c>
      <c r="D17" t="s">
        <v>51</v>
      </c>
      <c r="E17">
        <v>22.7</v>
      </c>
      <c r="F17">
        <v>111.42100000000001</v>
      </c>
      <c r="G17">
        <v>29.1</v>
      </c>
      <c r="H17">
        <v>52.2</v>
      </c>
      <c r="I17">
        <v>53.1</v>
      </c>
      <c r="J17">
        <v>5.38</v>
      </c>
      <c r="K17">
        <v>48.27</v>
      </c>
      <c r="L17">
        <v>0.01</v>
      </c>
      <c r="M17">
        <v>28.6</v>
      </c>
      <c r="N17">
        <v>19</v>
      </c>
      <c r="O17">
        <v>4.4400000000000004</v>
      </c>
      <c r="P17">
        <v>0</v>
      </c>
      <c r="Q17">
        <v>6.56</v>
      </c>
      <c r="R17">
        <v>11.7</v>
      </c>
      <c r="S17">
        <v>57.311999999999998</v>
      </c>
      <c r="T17">
        <v>112.837</v>
      </c>
      <c r="U17">
        <v>89.999989999999997</v>
      </c>
      <c r="V17">
        <v>180</v>
      </c>
      <c r="W17">
        <v>99.9</v>
      </c>
      <c r="X17">
        <v>2.58</v>
      </c>
      <c r="Y17">
        <v>0</v>
      </c>
      <c r="Z17">
        <v>743.4</v>
      </c>
      <c r="AA17">
        <v>516</v>
      </c>
      <c r="AB17">
        <f t="shared" si="0"/>
        <v>403.16300000000001</v>
      </c>
    </row>
    <row r="18" spans="1:28" x14ac:dyDescent="0.3">
      <c r="A18" s="2">
        <v>45182</v>
      </c>
      <c r="B18" s="3">
        <v>0.57403935185185184</v>
      </c>
      <c r="C18">
        <v>0</v>
      </c>
      <c r="D18" t="s">
        <v>51</v>
      </c>
      <c r="E18">
        <v>22.7</v>
      </c>
      <c r="F18">
        <v>122.371</v>
      </c>
      <c r="G18">
        <v>29.3</v>
      </c>
      <c r="H18">
        <v>48</v>
      </c>
      <c r="I18">
        <v>48.8</v>
      </c>
      <c r="J18">
        <v>4.96</v>
      </c>
      <c r="K18">
        <v>53.015000000000001</v>
      </c>
      <c r="L18">
        <v>0.01</v>
      </c>
      <c r="M18">
        <v>28.8</v>
      </c>
      <c r="N18">
        <v>19</v>
      </c>
      <c r="O18">
        <v>4.3499999999999996</v>
      </c>
      <c r="P18">
        <v>0</v>
      </c>
      <c r="Q18">
        <v>6.51</v>
      </c>
      <c r="R18">
        <v>14.2</v>
      </c>
      <c r="S18">
        <v>57.015999999999998</v>
      </c>
      <c r="T18">
        <v>123.172</v>
      </c>
      <c r="U18">
        <v>89.999989999999997</v>
      </c>
      <c r="V18">
        <v>180</v>
      </c>
      <c r="W18">
        <v>99.9</v>
      </c>
      <c r="X18">
        <v>2.61</v>
      </c>
      <c r="Y18">
        <v>0</v>
      </c>
      <c r="Z18">
        <v>743.4</v>
      </c>
      <c r="AA18">
        <v>516</v>
      </c>
      <c r="AB18">
        <f t="shared" si="0"/>
        <v>392.82799999999997</v>
      </c>
    </row>
    <row r="19" spans="1:28" x14ac:dyDescent="0.3">
      <c r="A19" s="2">
        <v>45182</v>
      </c>
      <c r="B19" s="3">
        <v>0.57438657407407401</v>
      </c>
      <c r="C19">
        <v>0</v>
      </c>
      <c r="D19" t="s">
        <v>51</v>
      </c>
      <c r="E19">
        <v>23.4</v>
      </c>
      <c r="F19">
        <v>133.197</v>
      </c>
      <c r="G19">
        <v>30.4</v>
      </c>
      <c r="H19">
        <v>41.1</v>
      </c>
      <c r="I19">
        <v>41.8</v>
      </c>
      <c r="J19">
        <v>4.28</v>
      </c>
      <c r="K19">
        <v>57.707999999999998</v>
      </c>
      <c r="L19">
        <v>0.01</v>
      </c>
      <c r="M19">
        <v>29.9</v>
      </c>
      <c r="N19">
        <v>19</v>
      </c>
      <c r="O19">
        <v>3.06</v>
      </c>
      <c r="P19">
        <v>0</v>
      </c>
      <c r="Q19">
        <v>6.39</v>
      </c>
      <c r="R19">
        <v>20.7</v>
      </c>
      <c r="S19">
        <v>56.453000000000003</v>
      </c>
      <c r="T19">
        <v>133.13200000000001</v>
      </c>
      <c r="U19">
        <v>89.999989999999997</v>
      </c>
      <c r="V19">
        <v>180</v>
      </c>
      <c r="W19">
        <v>99.9</v>
      </c>
      <c r="X19">
        <v>2.62</v>
      </c>
      <c r="Y19">
        <v>0</v>
      </c>
      <c r="Z19">
        <v>743.5</v>
      </c>
      <c r="AA19">
        <v>516</v>
      </c>
      <c r="AB19">
        <f t="shared" si="0"/>
        <v>382.86799999999999</v>
      </c>
    </row>
    <row r="20" spans="1:28" x14ac:dyDescent="0.3">
      <c r="A20" s="2">
        <v>45182</v>
      </c>
      <c r="B20" s="3">
        <v>0.57453703703703707</v>
      </c>
      <c r="C20">
        <v>0</v>
      </c>
      <c r="D20" t="s">
        <v>51</v>
      </c>
      <c r="E20">
        <v>24.5</v>
      </c>
      <c r="F20">
        <v>142.471</v>
      </c>
      <c r="G20">
        <v>32</v>
      </c>
      <c r="H20">
        <v>33.6</v>
      </c>
      <c r="I20">
        <v>34.200000000000003</v>
      </c>
      <c r="J20">
        <v>3.51</v>
      </c>
      <c r="K20">
        <v>61.728000000000002</v>
      </c>
      <c r="L20">
        <v>0.01</v>
      </c>
      <c r="M20">
        <v>31.5</v>
      </c>
      <c r="N20">
        <v>20</v>
      </c>
      <c r="O20">
        <v>2.92</v>
      </c>
      <c r="P20">
        <v>0</v>
      </c>
      <c r="Q20">
        <v>6.35</v>
      </c>
      <c r="R20">
        <v>23.3</v>
      </c>
      <c r="S20">
        <v>56.207999999999998</v>
      </c>
      <c r="T20">
        <v>143.31700000000001</v>
      </c>
      <c r="U20">
        <v>89.999989999999997</v>
      </c>
      <c r="V20">
        <v>180</v>
      </c>
      <c r="W20">
        <v>99.9</v>
      </c>
      <c r="X20">
        <v>2.61</v>
      </c>
      <c r="Y20">
        <v>0</v>
      </c>
      <c r="Z20">
        <v>743.5</v>
      </c>
      <c r="AA20">
        <v>516</v>
      </c>
      <c r="AB20">
        <f t="shared" si="0"/>
        <v>372.68299999999999</v>
      </c>
    </row>
    <row r="21" spans="1:28" x14ac:dyDescent="0.3">
      <c r="A21" s="2">
        <v>45182</v>
      </c>
      <c r="B21" s="3">
        <v>0.5750925925925926</v>
      </c>
      <c r="C21">
        <v>0</v>
      </c>
      <c r="D21" t="s">
        <v>51</v>
      </c>
      <c r="E21">
        <v>34.200000000000003</v>
      </c>
      <c r="F21">
        <v>149.57</v>
      </c>
      <c r="G21">
        <v>44.7</v>
      </c>
      <c r="H21">
        <v>9.1999999999999993</v>
      </c>
      <c r="I21">
        <v>9.4</v>
      </c>
      <c r="J21">
        <v>0.97</v>
      </c>
      <c r="K21">
        <v>64.805999999999997</v>
      </c>
      <c r="L21">
        <v>0.02</v>
      </c>
      <c r="M21">
        <v>44</v>
      </c>
      <c r="N21">
        <v>29</v>
      </c>
      <c r="O21">
        <v>258.69</v>
      </c>
      <c r="P21">
        <v>0</v>
      </c>
      <c r="Q21">
        <v>6.67</v>
      </c>
      <c r="R21">
        <v>5.7</v>
      </c>
      <c r="S21">
        <v>55.908999999999999</v>
      </c>
      <c r="T21">
        <v>149.255</v>
      </c>
      <c r="U21">
        <v>89.999989999999997</v>
      </c>
      <c r="V21">
        <v>180</v>
      </c>
      <c r="W21">
        <v>99.9</v>
      </c>
      <c r="X21">
        <v>2.74</v>
      </c>
      <c r="Y21">
        <v>0</v>
      </c>
      <c r="Z21">
        <v>743.5</v>
      </c>
      <c r="AA21">
        <v>516</v>
      </c>
      <c r="AB21">
        <f t="shared" si="0"/>
        <v>366.745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74291-1A2E-480E-B5AE-1BBBE52D3B1F}">
  <sheetPr>
    <tabColor theme="2"/>
  </sheetPr>
  <dimension ref="A1:AA17"/>
  <sheetViews>
    <sheetView workbookViewId="0">
      <selection activeCell="Y1" sqref="Y1"/>
    </sheetView>
  </sheetViews>
  <sheetFormatPr defaultRowHeight="14.4" x14ac:dyDescent="0.3"/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45203</v>
      </c>
      <c r="B2" s="3">
        <v>0.45829861111111114</v>
      </c>
      <c r="C2">
        <v>0</v>
      </c>
      <c r="D2" t="s">
        <v>51</v>
      </c>
      <c r="E2">
        <v>29.4</v>
      </c>
      <c r="F2">
        <v>0.436</v>
      </c>
      <c r="G2">
        <v>32</v>
      </c>
      <c r="H2">
        <v>118.4</v>
      </c>
      <c r="I2">
        <v>120.2</v>
      </c>
      <c r="J2">
        <v>10.54</v>
      </c>
      <c r="K2">
        <v>0.189</v>
      </c>
      <c r="L2">
        <v>0.01</v>
      </c>
      <c r="M2">
        <v>31.8</v>
      </c>
      <c r="N2">
        <v>21</v>
      </c>
      <c r="O2">
        <v>3.09</v>
      </c>
      <c r="P2">
        <v>0</v>
      </c>
      <c r="Q2">
        <v>69.933000000000007</v>
      </c>
      <c r="R2">
        <v>1.1479999999999999</v>
      </c>
      <c r="S2">
        <v>89.999989999999997</v>
      </c>
      <c r="T2">
        <v>180</v>
      </c>
      <c r="U2">
        <v>99.9</v>
      </c>
      <c r="V2">
        <v>2.44</v>
      </c>
      <c r="W2">
        <v>0</v>
      </c>
      <c r="X2">
        <v>747.5</v>
      </c>
      <c r="Y2">
        <v>494.63</v>
      </c>
      <c r="Z2">
        <f>Y2-R2</f>
        <v>493.48199999999997</v>
      </c>
      <c r="AA2">
        <v>200.209</v>
      </c>
    </row>
    <row r="3" spans="1:27" x14ac:dyDescent="0.3">
      <c r="A3" s="2">
        <v>45203</v>
      </c>
      <c r="B3" s="3">
        <v>0.45871527777777782</v>
      </c>
      <c r="C3">
        <v>0</v>
      </c>
      <c r="D3" t="s">
        <v>51</v>
      </c>
      <c r="E3">
        <v>29.4</v>
      </c>
      <c r="F3">
        <v>2.4590000000000001</v>
      </c>
      <c r="G3">
        <v>32.299999999999997</v>
      </c>
      <c r="H3">
        <v>117.3</v>
      </c>
      <c r="I3">
        <v>119.1</v>
      </c>
      <c r="J3">
        <v>10.54</v>
      </c>
      <c r="K3">
        <v>1.0640000000000001</v>
      </c>
      <c r="L3">
        <v>0.01</v>
      </c>
      <c r="M3">
        <v>32</v>
      </c>
      <c r="N3">
        <v>21</v>
      </c>
      <c r="O3">
        <v>2.84</v>
      </c>
      <c r="P3">
        <v>0</v>
      </c>
      <c r="Q3">
        <v>69.099999999999994</v>
      </c>
      <c r="R3">
        <v>4.0720000000000001</v>
      </c>
      <c r="S3">
        <v>89.999989999999997</v>
      </c>
      <c r="T3">
        <v>180</v>
      </c>
      <c r="U3">
        <v>99.9</v>
      </c>
      <c r="V3">
        <v>2.4300000000000002</v>
      </c>
      <c r="W3">
        <v>0</v>
      </c>
      <c r="X3">
        <v>747.4</v>
      </c>
      <c r="Y3">
        <v>494.63</v>
      </c>
      <c r="Z3">
        <f t="shared" ref="Z3:Z17" si="0">Y3-R3</f>
        <v>490.55799999999999</v>
      </c>
    </row>
    <row r="4" spans="1:27" x14ac:dyDescent="0.3">
      <c r="A4" s="2">
        <v>45203</v>
      </c>
      <c r="B4" s="3">
        <v>0.45936342592592588</v>
      </c>
      <c r="C4">
        <v>0</v>
      </c>
      <c r="D4" t="s">
        <v>51</v>
      </c>
      <c r="E4">
        <v>29.3</v>
      </c>
      <c r="F4">
        <v>6.9489999999999998</v>
      </c>
      <c r="G4">
        <v>32.6</v>
      </c>
      <c r="H4">
        <v>115.6</v>
      </c>
      <c r="I4">
        <v>117.3</v>
      </c>
      <c r="J4">
        <v>10.5</v>
      </c>
      <c r="K4">
        <v>3.0070000000000001</v>
      </c>
      <c r="L4">
        <v>0.01</v>
      </c>
      <c r="M4">
        <v>32.299999999999997</v>
      </c>
      <c r="N4">
        <v>21</v>
      </c>
      <c r="O4">
        <v>2.12</v>
      </c>
      <c r="P4">
        <v>0</v>
      </c>
      <c r="Q4">
        <v>68.117999999999995</v>
      </c>
      <c r="R4">
        <v>6.9989999999999997</v>
      </c>
      <c r="S4">
        <v>89.999989999999997</v>
      </c>
      <c r="T4">
        <v>180</v>
      </c>
      <c r="U4">
        <v>99.9</v>
      </c>
      <c r="V4">
        <v>2.4300000000000002</v>
      </c>
      <c r="W4">
        <v>0</v>
      </c>
      <c r="X4">
        <v>747.4</v>
      </c>
      <c r="Y4">
        <v>494.63</v>
      </c>
      <c r="Z4">
        <f t="shared" si="0"/>
        <v>487.63099999999997</v>
      </c>
    </row>
    <row r="5" spans="1:27" x14ac:dyDescent="0.3">
      <c r="A5" s="2">
        <v>45203</v>
      </c>
      <c r="B5" s="3">
        <v>0.45967592592592593</v>
      </c>
      <c r="C5">
        <v>0</v>
      </c>
      <c r="D5" t="s">
        <v>51</v>
      </c>
      <c r="E5">
        <v>29.8</v>
      </c>
      <c r="F5">
        <v>9.9570000000000007</v>
      </c>
      <c r="G5">
        <v>34.299999999999997</v>
      </c>
      <c r="H5">
        <v>108.2</v>
      </c>
      <c r="I5">
        <v>109.8</v>
      </c>
      <c r="J5">
        <v>10.11</v>
      </c>
      <c r="K5">
        <v>4.3099999999999996</v>
      </c>
      <c r="L5">
        <v>0.01</v>
      </c>
      <c r="M5">
        <v>33.9</v>
      </c>
      <c r="N5">
        <v>22</v>
      </c>
      <c r="O5">
        <v>1.57</v>
      </c>
      <c r="P5">
        <v>0</v>
      </c>
      <c r="Q5">
        <v>65.578999999999994</v>
      </c>
      <c r="R5">
        <v>10.026999999999999</v>
      </c>
      <c r="S5">
        <v>89.999989999999997</v>
      </c>
      <c r="T5">
        <v>180</v>
      </c>
      <c r="U5">
        <v>99.9</v>
      </c>
      <c r="V5">
        <v>2.44</v>
      </c>
      <c r="W5">
        <v>0</v>
      </c>
      <c r="X5">
        <v>747.5</v>
      </c>
      <c r="Y5">
        <v>494.63</v>
      </c>
      <c r="Z5">
        <f t="shared" si="0"/>
        <v>484.60300000000001</v>
      </c>
    </row>
    <row r="6" spans="1:27" x14ac:dyDescent="0.3">
      <c r="A6" s="2">
        <v>45203</v>
      </c>
      <c r="B6" s="3">
        <v>0.46202546296296299</v>
      </c>
      <c r="C6">
        <v>0</v>
      </c>
      <c r="D6" t="s">
        <v>51</v>
      </c>
      <c r="E6">
        <v>30</v>
      </c>
      <c r="F6">
        <v>20.446999999999999</v>
      </c>
      <c r="G6">
        <v>35.5</v>
      </c>
      <c r="H6">
        <v>103.8</v>
      </c>
      <c r="I6">
        <v>105.3</v>
      </c>
      <c r="J6">
        <v>9.94</v>
      </c>
      <c r="K6">
        <v>8.8529999999999998</v>
      </c>
      <c r="L6">
        <v>0.02</v>
      </c>
      <c r="M6">
        <v>35.1</v>
      </c>
      <c r="N6">
        <v>23</v>
      </c>
      <c r="O6">
        <v>1.58</v>
      </c>
      <c r="P6">
        <v>0</v>
      </c>
      <c r="Q6">
        <v>63.398000000000003</v>
      </c>
      <c r="R6">
        <v>20.059000000000001</v>
      </c>
      <c r="S6">
        <v>89.999989999999997</v>
      </c>
      <c r="T6">
        <v>180</v>
      </c>
      <c r="U6">
        <v>99.9</v>
      </c>
      <c r="V6">
        <v>2.4300000000000002</v>
      </c>
      <c r="W6">
        <v>0</v>
      </c>
      <c r="X6">
        <v>747.4</v>
      </c>
      <c r="Y6">
        <v>494.63</v>
      </c>
      <c r="Z6">
        <f t="shared" si="0"/>
        <v>474.57099999999997</v>
      </c>
    </row>
    <row r="7" spans="1:27" x14ac:dyDescent="0.3">
      <c r="A7" s="2">
        <v>45203</v>
      </c>
      <c r="B7" s="3">
        <v>0.46255787037037038</v>
      </c>
      <c r="C7">
        <v>0</v>
      </c>
      <c r="D7" t="s">
        <v>51</v>
      </c>
      <c r="E7">
        <v>29.6</v>
      </c>
      <c r="F7">
        <v>29.859000000000002</v>
      </c>
      <c r="G7">
        <v>35.299999999999997</v>
      </c>
      <c r="H7">
        <v>98.8</v>
      </c>
      <c r="I7">
        <v>100.3</v>
      </c>
      <c r="J7">
        <v>9.5399999999999991</v>
      </c>
      <c r="K7">
        <v>12.929</v>
      </c>
      <c r="L7">
        <v>0.02</v>
      </c>
      <c r="M7">
        <v>34.9</v>
      </c>
      <c r="N7">
        <v>23</v>
      </c>
      <c r="O7">
        <v>2.2999999999999998</v>
      </c>
      <c r="P7">
        <v>0</v>
      </c>
      <c r="Q7">
        <v>62.707000000000001</v>
      </c>
      <c r="R7">
        <v>29.994</v>
      </c>
      <c r="S7">
        <v>89.999989999999997</v>
      </c>
      <c r="T7">
        <v>180</v>
      </c>
      <c r="U7">
        <v>99.9</v>
      </c>
      <c r="V7">
        <v>2.4300000000000002</v>
      </c>
      <c r="W7">
        <v>0</v>
      </c>
      <c r="X7">
        <v>747.4</v>
      </c>
      <c r="Y7">
        <v>494.63</v>
      </c>
      <c r="Z7">
        <f t="shared" si="0"/>
        <v>464.63599999999997</v>
      </c>
    </row>
    <row r="8" spans="1:27" x14ac:dyDescent="0.3">
      <c r="A8" s="2">
        <v>45203</v>
      </c>
      <c r="B8" s="3">
        <v>0.46278935185185183</v>
      </c>
      <c r="C8">
        <v>0</v>
      </c>
      <c r="D8" t="s">
        <v>51</v>
      </c>
      <c r="E8">
        <v>29.5</v>
      </c>
      <c r="F8">
        <v>39.26</v>
      </c>
      <c r="G8">
        <v>35.299999999999997</v>
      </c>
      <c r="H8">
        <v>98</v>
      </c>
      <c r="I8">
        <v>99.4</v>
      </c>
      <c r="J8">
        <v>9.48</v>
      </c>
      <c r="K8">
        <v>17</v>
      </c>
      <c r="L8">
        <v>0.02</v>
      </c>
      <c r="M8">
        <v>34.9</v>
      </c>
      <c r="N8">
        <v>23</v>
      </c>
      <c r="O8">
        <v>2.72</v>
      </c>
      <c r="P8">
        <v>0</v>
      </c>
      <c r="Q8">
        <v>62.543999999999997</v>
      </c>
      <c r="R8">
        <v>39.984999999999999</v>
      </c>
      <c r="S8">
        <v>89.999989999999997</v>
      </c>
      <c r="T8">
        <v>180</v>
      </c>
      <c r="U8">
        <v>99.9</v>
      </c>
      <c r="V8">
        <v>2.42</v>
      </c>
      <c r="W8">
        <v>0</v>
      </c>
      <c r="X8">
        <v>747.4</v>
      </c>
      <c r="Y8">
        <v>494.63</v>
      </c>
      <c r="Z8">
        <f t="shared" si="0"/>
        <v>454.64499999999998</v>
      </c>
    </row>
    <row r="9" spans="1:27" x14ac:dyDescent="0.3">
      <c r="A9" s="2">
        <v>45203</v>
      </c>
      <c r="B9" s="3">
        <v>0.46300925925925923</v>
      </c>
      <c r="C9">
        <v>0</v>
      </c>
      <c r="D9" t="s">
        <v>51</v>
      </c>
      <c r="E9">
        <v>29</v>
      </c>
      <c r="F9">
        <v>49.743000000000002</v>
      </c>
      <c r="G9">
        <v>34.9</v>
      </c>
      <c r="H9">
        <v>96.4</v>
      </c>
      <c r="I9">
        <v>97.8</v>
      </c>
      <c r="J9">
        <v>9.35</v>
      </c>
      <c r="K9">
        <v>21.539000000000001</v>
      </c>
      <c r="L9">
        <v>0.01</v>
      </c>
      <c r="M9">
        <v>34.4</v>
      </c>
      <c r="N9">
        <v>22</v>
      </c>
      <c r="O9">
        <v>3.17</v>
      </c>
      <c r="P9">
        <v>0</v>
      </c>
      <c r="Q9">
        <v>62.289000000000001</v>
      </c>
      <c r="R9">
        <v>50.06</v>
      </c>
      <c r="S9">
        <v>89.999989999999997</v>
      </c>
      <c r="T9">
        <v>180</v>
      </c>
      <c r="U9">
        <v>99.9</v>
      </c>
      <c r="V9">
        <v>2.4300000000000002</v>
      </c>
      <c r="W9">
        <v>0</v>
      </c>
      <c r="X9">
        <v>747.4</v>
      </c>
      <c r="Y9">
        <v>494.63</v>
      </c>
      <c r="Z9">
        <f t="shared" si="0"/>
        <v>444.57</v>
      </c>
    </row>
    <row r="10" spans="1:27" x14ac:dyDescent="0.3">
      <c r="A10" s="2">
        <v>45203</v>
      </c>
      <c r="B10" s="3">
        <v>0.46328703703703705</v>
      </c>
      <c r="C10">
        <v>0</v>
      </c>
      <c r="D10" t="s">
        <v>51</v>
      </c>
      <c r="E10">
        <v>28.5</v>
      </c>
      <c r="F10">
        <v>59.93</v>
      </c>
      <c r="G10">
        <v>34.4</v>
      </c>
      <c r="H10">
        <v>93</v>
      </c>
      <c r="I10">
        <v>94.4</v>
      </c>
      <c r="J10">
        <v>9.06</v>
      </c>
      <c r="K10">
        <v>25.952000000000002</v>
      </c>
      <c r="L10">
        <v>0.01</v>
      </c>
      <c r="M10">
        <v>34</v>
      </c>
      <c r="N10">
        <v>22</v>
      </c>
      <c r="O10">
        <v>3.46</v>
      </c>
      <c r="P10">
        <v>0</v>
      </c>
      <c r="Q10">
        <v>61.930999999999997</v>
      </c>
      <c r="R10">
        <v>60.05</v>
      </c>
      <c r="S10">
        <v>89.999989999999997</v>
      </c>
      <c r="T10">
        <v>180</v>
      </c>
      <c r="U10">
        <v>99.9</v>
      </c>
      <c r="V10">
        <v>2.36</v>
      </c>
      <c r="W10">
        <v>0</v>
      </c>
      <c r="X10">
        <v>747.4</v>
      </c>
      <c r="Y10">
        <v>494.63</v>
      </c>
      <c r="Z10">
        <f t="shared" si="0"/>
        <v>434.58</v>
      </c>
    </row>
    <row r="11" spans="1:27" x14ac:dyDescent="0.3">
      <c r="A11" s="2">
        <v>45203</v>
      </c>
      <c r="B11" s="3">
        <v>0.46427083333333335</v>
      </c>
      <c r="C11">
        <v>0</v>
      </c>
      <c r="D11" t="s">
        <v>51</v>
      </c>
      <c r="E11">
        <v>26.2</v>
      </c>
      <c r="F11">
        <v>68.352999999999994</v>
      </c>
      <c r="G11">
        <v>32.700000000000003</v>
      </c>
      <c r="H11">
        <v>54.1</v>
      </c>
      <c r="I11">
        <v>54.9</v>
      </c>
      <c r="J11">
        <v>5.42</v>
      </c>
      <c r="K11">
        <v>29.605</v>
      </c>
      <c r="L11">
        <v>0.01</v>
      </c>
      <c r="M11">
        <v>32.200000000000003</v>
      </c>
      <c r="N11">
        <v>21</v>
      </c>
      <c r="O11">
        <v>8</v>
      </c>
      <c r="P11">
        <v>0</v>
      </c>
      <c r="Q11">
        <v>59.536000000000001</v>
      </c>
      <c r="R11">
        <v>70.046000000000006</v>
      </c>
      <c r="S11">
        <v>89.999989999999997</v>
      </c>
      <c r="T11">
        <v>180</v>
      </c>
      <c r="U11">
        <v>99.9</v>
      </c>
      <c r="V11">
        <v>2.4500000000000002</v>
      </c>
      <c r="W11">
        <v>0</v>
      </c>
      <c r="X11">
        <v>747.3</v>
      </c>
      <c r="Y11">
        <v>494.63</v>
      </c>
      <c r="Z11">
        <f t="shared" si="0"/>
        <v>424.584</v>
      </c>
    </row>
    <row r="12" spans="1:27" x14ac:dyDescent="0.3">
      <c r="A12" s="2">
        <v>45203</v>
      </c>
      <c r="B12" s="3">
        <v>0.46519675925925924</v>
      </c>
      <c r="C12">
        <v>0</v>
      </c>
      <c r="D12" t="s">
        <v>51</v>
      </c>
      <c r="E12">
        <v>25.1</v>
      </c>
      <c r="F12">
        <v>79.411000000000001</v>
      </c>
      <c r="G12">
        <v>31.9</v>
      </c>
      <c r="H12">
        <v>30.8</v>
      </c>
      <c r="I12">
        <v>31.3</v>
      </c>
      <c r="J12">
        <v>3.14</v>
      </c>
      <c r="K12">
        <v>34.4</v>
      </c>
      <c r="L12">
        <v>0.01</v>
      </c>
      <c r="M12">
        <v>31.4</v>
      </c>
      <c r="N12">
        <v>20</v>
      </c>
      <c r="O12">
        <v>8.36</v>
      </c>
      <c r="P12">
        <v>0</v>
      </c>
      <c r="Q12">
        <v>58.015999999999998</v>
      </c>
      <c r="R12">
        <v>80.004000000000005</v>
      </c>
      <c r="S12">
        <v>89.999989999999997</v>
      </c>
      <c r="T12">
        <v>180</v>
      </c>
      <c r="U12">
        <v>99.9</v>
      </c>
      <c r="V12">
        <v>2.4300000000000002</v>
      </c>
      <c r="W12">
        <v>0</v>
      </c>
      <c r="X12">
        <v>747.4</v>
      </c>
      <c r="Y12">
        <v>494.63</v>
      </c>
      <c r="Z12">
        <f t="shared" si="0"/>
        <v>414.62599999999998</v>
      </c>
    </row>
    <row r="13" spans="1:27" x14ac:dyDescent="0.3">
      <c r="A13" s="2">
        <v>45203</v>
      </c>
      <c r="B13" s="3">
        <v>0.46546296296296297</v>
      </c>
      <c r="C13">
        <v>0</v>
      </c>
      <c r="D13" t="s">
        <v>51</v>
      </c>
      <c r="E13">
        <v>25.1</v>
      </c>
      <c r="F13">
        <v>89.379000000000005</v>
      </c>
      <c r="G13">
        <v>32.200000000000003</v>
      </c>
      <c r="H13">
        <v>25.8</v>
      </c>
      <c r="I13">
        <v>26.2</v>
      </c>
      <c r="J13">
        <v>2.65</v>
      </c>
      <c r="K13">
        <v>38.72</v>
      </c>
      <c r="L13">
        <v>0.01</v>
      </c>
      <c r="M13">
        <v>31.7</v>
      </c>
      <c r="N13">
        <v>21</v>
      </c>
      <c r="O13">
        <v>8.9</v>
      </c>
      <c r="P13">
        <v>0</v>
      </c>
      <c r="Q13">
        <v>57.357999999999997</v>
      </c>
      <c r="R13">
        <v>90.013999999999996</v>
      </c>
      <c r="S13">
        <v>89.999989999999997</v>
      </c>
      <c r="T13">
        <v>180</v>
      </c>
      <c r="U13">
        <v>99.9</v>
      </c>
      <c r="V13">
        <v>2.44</v>
      </c>
      <c r="W13">
        <v>0</v>
      </c>
      <c r="X13">
        <v>747.4</v>
      </c>
      <c r="Y13">
        <v>494.63</v>
      </c>
      <c r="Z13">
        <f t="shared" si="0"/>
        <v>404.61599999999999</v>
      </c>
    </row>
    <row r="14" spans="1:27" x14ac:dyDescent="0.3">
      <c r="A14" s="2">
        <v>45203</v>
      </c>
      <c r="B14" s="3">
        <v>0.46585648148148145</v>
      </c>
      <c r="C14">
        <v>0</v>
      </c>
      <c r="D14" t="s">
        <v>51</v>
      </c>
      <c r="E14">
        <v>24.7</v>
      </c>
      <c r="F14">
        <v>99.66</v>
      </c>
      <c r="G14">
        <v>31.9</v>
      </c>
      <c r="H14">
        <v>21.5</v>
      </c>
      <c r="I14">
        <v>21.9</v>
      </c>
      <c r="J14">
        <v>2.23</v>
      </c>
      <c r="K14">
        <v>43.174999999999997</v>
      </c>
      <c r="L14">
        <v>0.01</v>
      </c>
      <c r="M14">
        <v>31.4</v>
      </c>
      <c r="N14">
        <v>20</v>
      </c>
      <c r="O14">
        <v>7.65</v>
      </c>
      <c r="P14">
        <v>0</v>
      </c>
      <c r="Q14">
        <v>56.985999999999997</v>
      </c>
      <c r="R14">
        <v>100.027</v>
      </c>
      <c r="S14">
        <v>89.999989999999997</v>
      </c>
      <c r="T14">
        <v>180</v>
      </c>
      <c r="U14">
        <v>99.9</v>
      </c>
      <c r="V14">
        <v>2.44</v>
      </c>
      <c r="W14">
        <v>0</v>
      </c>
      <c r="X14">
        <v>747.4</v>
      </c>
      <c r="Y14">
        <v>494.63</v>
      </c>
      <c r="Z14">
        <f t="shared" si="0"/>
        <v>394.60300000000001</v>
      </c>
    </row>
    <row r="15" spans="1:27" x14ac:dyDescent="0.3">
      <c r="A15" s="2">
        <v>45203</v>
      </c>
      <c r="B15" s="3">
        <v>0.46618055555555554</v>
      </c>
      <c r="C15">
        <v>0</v>
      </c>
      <c r="D15" t="s">
        <v>51</v>
      </c>
      <c r="E15">
        <v>25.3</v>
      </c>
      <c r="F15">
        <v>109.375</v>
      </c>
      <c r="G15">
        <v>32.9</v>
      </c>
      <c r="H15">
        <v>16.8</v>
      </c>
      <c r="I15">
        <v>17</v>
      </c>
      <c r="J15">
        <v>1.74</v>
      </c>
      <c r="K15">
        <v>47.386000000000003</v>
      </c>
      <c r="L15">
        <v>0.01</v>
      </c>
      <c r="M15">
        <v>32.299999999999997</v>
      </c>
      <c r="N15">
        <v>21</v>
      </c>
      <c r="O15">
        <v>8.77</v>
      </c>
      <c r="P15">
        <v>0</v>
      </c>
      <c r="Q15">
        <v>56.591999999999999</v>
      </c>
      <c r="R15">
        <v>110.069</v>
      </c>
      <c r="S15">
        <v>89.999989999999997</v>
      </c>
      <c r="T15">
        <v>180</v>
      </c>
      <c r="U15">
        <v>99.9</v>
      </c>
      <c r="V15">
        <v>2.4500000000000002</v>
      </c>
      <c r="W15">
        <v>0</v>
      </c>
      <c r="X15">
        <v>747.3</v>
      </c>
      <c r="Y15">
        <v>494.63</v>
      </c>
      <c r="Z15">
        <f t="shared" si="0"/>
        <v>384.56099999999998</v>
      </c>
    </row>
    <row r="16" spans="1:27" x14ac:dyDescent="0.3">
      <c r="A16" s="2">
        <v>45203</v>
      </c>
      <c r="B16" s="3">
        <v>0.4664814814814815</v>
      </c>
      <c r="C16">
        <v>0</v>
      </c>
      <c r="D16" t="s">
        <v>51</v>
      </c>
      <c r="E16">
        <v>26.9</v>
      </c>
      <c r="F16">
        <v>119.893</v>
      </c>
      <c r="G16">
        <v>35.1</v>
      </c>
      <c r="H16">
        <v>9.1</v>
      </c>
      <c r="I16">
        <v>9.1999999999999993</v>
      </c>
      <c r="J16">
        <v>0.95</v>
      </c>
      <c r="K16">
        <v>51.945</v>
      </c>
      <c r="L16">
        <v>0.01</v>
      </c>
      <c r="M16">
        <v>34.5</v>
      </c>
      <c r="N16">
        <v>22</v>
      </c>
      <c r="O16">
        <v>8.93</v>
      </c>
      <c r="P16">
        <v>0</v>
      </c>
      <c r="Q16">
        <v>56.183999999999997</v>
      </c>
      <c r="R16">
        <v>119.999</v>
      </c>
      <c r="S16">
        <v>89.999989999999997</v>
      </c>
      <c r="T16">
        <v>180</v>
      </c>
      <c r="U16">
        <v>99.9</v>
      </c>
      <c r="V16">
        <v>2.4300000000000002</v>
      </c>
      <c r="W16">
        <v>0</v>
      </c>
      <c r="X16">
        <v>747.4</v>
      </c>
      <c r="Y16">
        <v>494.63</v>
      </c>
      <c r="Z16">
        <f t="shared" si="0"/>
        <v>374.63099999999997</v>
      </c>
    </row>
    <row r="17" spans="1:26" x14ac:dyDescent="0.3">
      <c r="A17" s="2">
        <v>45203</v>
      </c>
      <c r="B17" s="3">
        <v>0.46785879629629629</v>
      </c>
      <c r="C17">
        <v>0</v>
      </c>
      <c r="D17" t="s">
        <v>51</v>
      </c>
      <c r="E17">
        <v>27.3</v>
      </c>
      <c r="F17">
        <v>125.31699999999999</v>
      </c>
      <c r="G17">
        <v>35.6</v>
      </c>
      <c r="H17">
        <v>3.2</v>
      </c>
      <c r="I17">
        <v>3.3</v>
      </c>
      <c r="J17">
        <v>0.34</v>
      </c>
      <c r="K17">
        <v>54.295000000000002</v>
      </c>
      <c r="L17">
        <v>0.02</v>
      </c>
      <c r="M17">
        <v>35</v>
      </c>
      <c r="N17">
        <v>23</v>
      </c>
      <c r="O17">
        <v>36.64</v>
      </c>
      <c r="P17">
        <v>0</v>
      </c>
      <c r="Q17">
        <v>56.148000000000003</v>
      </c>
      <c r="R17">
        <v>124.979</v>
      </c>
      <c r="S17">
        <v>89.999989999999997</v>
      </c>
      <c r="T17">
        <v>180</v>
      </c>
      <c r="U17">
        <v>99.9</v>
      </c>
      <c r="V17">
        <v>2.4700000000000002</v>
      </c>
      <c r="W17">
        <v>0</v>
      </c>
      <c r="X17">
        <v>747.4</v>
      </c>
      <c r="Y17">
        <v>494.63</v>
      </c>
      <c r="Z17">
        <f t="shared" si="0"/>
        <v>369.65100000000001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EB46-C2FA-4610-9D8C-346AE2F06363}">
  <sheetPr codeName="Sheet135"/>
  <dimension ref="A1:W3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40923</v>
      </c>
      <c r="B2" s="3">
        <v>0.61738425925925922</v>
      </c>
      <c r="C2">
        <v>45</v>
      </c>
      <c r="D2">
        <v>51.87</v>
      </c>
      <c r="E2">
        <v>0.20200000000000001</v>
      </c>
      <c r="F2">
        <v>29.425999999999998</v>
      </c>
      <c r="G2">
        <v>2.863</v>
      </c>
      <c r="H2">
        <v>7.04</v>
      </c>
      <c r="I2">
        <v>9782</v>
      </c>
      <c r="J2">
        <v>91.197100000000006</v>
      </c>
      <c r="K2">
        <v>2234.2800000000002</v>
      </c>
      <c r="L2">
        <f>531.8-E2</f>
        <v>531.59799999999996</v>
      </c>
      <c r="M2">
        <v>531.79999999999995</v>
      </c>
      <c r="N2">
        <v>321.60000000000002</v>
      </c>
      <c r="O2">
        <v>-0.1</v>
      </c>
      <c r="P2">
        <v>618</v>
      </c>
      <c r="Q2">
        <v>0</v>
      </c>
      <c r="R2">
        <v>543</v>
      </c>
      <c r="S2">
        <v>0</v>
      </c>
      <c r="T2">
        <v>99</v>
      </c>
      <c r="U2">
        <v>13</v>
      </c>
      <c r="V2">
        <v>0.11</v>
      </c>
      <c r="W2">
        <v>0</v>
      </c>
    </row>
    <row r="3" spans="1:23" x14ac:dyDescent="0.3">
      <c r="A3" s="2">
        <v>40923</v>
      </c>
      <c r="B3" s="3">
        <v>0.61821759259259257</v>
      </c>
      <c r="C3">
        <v>117</v>
      </c>
      <c r="D3">
        <v>51.77</v>
      </c>
      <c r="E3">
        <v>2.9980000000000002</v>
      </c>
      <c r="F3">
        <v>29.407</v>
      </c>
      <c r="G3">
        <v>2.863</v>
      </c>
      <c r="H3">
        <v>6.99</v>
      </c>
      <c r="I3">
        <v>9685</v>
      </c>
      <c r="J3">
        <v>90.240799999999993</v>
      </c>
      <c r="K3">
        <v>2231.5300000000002</v>
      </c>
      <c r="L3">
        <f t="shared" ref="L3:L39" si="0">531.8-E3</f>
        <v>528.80199999999991</v>
      </c>
      <c r="M3">
        <v>531.79999999999995</v>
      </c>
    </row>
    <row r="4" spans="1:23" x14ac:dyDescent="0.3">
      <c r="A4" s="2">
        <v>40923</v>
      </c>
      <c r="B4" s="3">
        <v>0.61873842592592598</v>
      </c>
      <c r="C4">
        <v>162</v>
      </c>
      <c r="D4">
        <v>51.54</v>
      </c>
      <c r="E4">
        <v>5.7720000000000002</v>
      </c>
      <c r="F4">
        <v>29.401</v>
      </c>
      <c r="G4">
        <v>2.863</v>
      </c>
      <c r="H4">
        <v>6.96</v>
      </c>
      <c r="I4">
        <v>9655</v>
      </c>
      <c r="J4">
        <v>89.717600000000004</v>
      </c>
      <c r="K4">
        <v>2228.79</v>
      </c>
      <c r="L4">
        <f t="shared" si="0"/>
        <v>526.02799999999991</v>
      </c>
      <c r="M4">
        <v>531.79999999999995</v>
      </c>
    </row>
    <row r="5" spans="1:23" x14ac:dyDescent="0.3">
      <c r="A5" s="2">
        <v>40923</v>
      </c>
      <c r="B5" s="3">
        <v>0.61942129629629628</v>
      </c>
      <c r="C5">
        <v>221</v>
      </c>
      <c r="D5">
        <v>51.36</v>
      </c>
      <c r="E5">
        <v>8.9039999999999999</v>
      </c>
      <c r="F5">
        <v>29.408000000000001</v>
      </c>
      <c r="G5">
        <v>2.863</v>
      </c>
      <c r="H5">
        <v>6.34</v>
      </c>
      <c r="I5">
        <v>9667</v>
      </c>
      <c r="J5">
        <v>89.596500000000006</v>
      </c>
      <c r="K5">
        <v>2215.19</v>
      </c>
      <c r="L5">
        <f t="shared" si="0"/>
        <v>522.89599999999996</v>
      </c>
      <c r="M5">
        <v>531.79999999999995</v>
      </c>
    </row>
    <row r="6" spans="1:23" x14ac:dyDescent="0.3">
      <c r="A6" s="2">
        <v>40923</v>
      </c>
      <c r="B6" s="3">
        <v>0.61980324074074067</v>
      </c>
      <c r="C6">
        <v>254</v>
      </c>
      <c r="D6">
        <v>51.31</v>
      </c>
      <c r="E6">
        <v>12.022</v>
      </c>
      <c r="F6">
        <v>29.417000000000002</v>
      </c>
      <c r="G6">
        <v>2.863</v>
      </c>
      <c r="H6">
        <v>6.35</v>
      </c>
      <c r="I6">
        <v>9662</v>
      </c>
      <c r="J6">
        <v>89.459900000000005</v>
      </c>
      <c r="K6">
        <v>2212.4899999999998</v>
      </c>
      <c r="L6">
        <f t="shared" si="0"/>
        <v>519.77799999999991</v>
      </c>
      <c r="M6">
        <v>531.79999999999995</v>
      </c>
    </row>
    <row r="7" spans="1:23" x14ac:dyDescent="0.3">
      <c r="A7" s="2">
        <v>40923</v>
      </c>
      <c r="B7" s="3">
        <v>0.62002314814814818</v>
      </c>
      <c r="C7">
        <v>273</v>
      </c>
      <c r="D7">
        <v>51.31</v>
      </c>
      <c r="E7">
        <v>11.925000000000001</v>
      </c>
      <c r="F7">
        <v>29.417000000000002</v>
      </c>
      <c r="G7">
        <v>2.863</v>
      </c>
      <c r="H7">
        <v>6.37</v>
      </c>
      <c r="I7">
        <v>9664</v>
      </c>
      <c r="J7">
        <v>89.478899999999996</v>
      </c>
      <c r="K7">
        <v>2210.2399999999998</v>
      </c>
      <c r="L7">
        <f t="shared" si="0"/>
        <v>519.875</v>
      </c>
      <c r="M7">
        <v>531.79999999999995</v>
      </c>
    </row>
    <row r="8" spans="1:23" x14ac:dyDescent="0.3">
      <c r="A8" s="2">
        <v>40923</v>
      </c>
      <c r="B8" s="3">
        <v>0.62032407407407408</v>
      </c>
      <c r="C8">
        <v>299</v>
      </c>
      <c r="D8">
        <v>51.27</v>
      </c>
      <c r="E8">
        <v>15.375</v>
      </c>
      <c r="F8">
        <v>29.419</v>
      </c>
      <c r="G8">
        <v>2.863</v>
      </c>
      <c r="H8">
        <v>6.16</v>
      </c>
      <c r="I8">
        <v>9663</v>
      </c>
      <c r="J8">
        <v>89.421599999999998</v>
      </c>
      <c r="K8">
        <v>2210.2399999999998</v>
      </c>
      <c r="L8">
        <f t="shared" si="0"/>
        <v>516.42499999999995</v>
      </c>
      <c r="M8">
        <v>531.79999999999995</v>
      </c>
    </row>
    <row r="9" spans="1:23" x14ac:dyDescent="0.3">
      <c r="A9" s="2">
        <v>40923</v>
      </c>
      <c r="B9" s="3">
        <v>0.62077546296296293</v>
      </c>
      <c r="C9">
        <v>338</v>
      </c>
      <c r="D9">
        <v>51.24</v>
      </c>
      <c r="E9">
        <v>17.806000000000001</v>
      </c>
      <c r="F9">
        <v>29.417000000000002</v>
      </c>
      <c r="G9">
        <v>2.863</v>
      </c>
      <c r="H9">
        <v>6.35</v>
      </c>
      <c r="I9">
        <v>9646</v>
      </c>
      <c r="J9">
        <v>89.240799999999993</v>
      </c>
      <c r="K9">
        <v>2211.59</v>
      </c>
      <c r="L9">
        <f t="shared" si="0"/>
        <v>513.99399999999991</v>
      </c>
      <c r="M9">
        <v>531.79999999999995</v>
      </c>
    </row>
    <row r="10" spans="1:23" x14ac:dyDescent="0.3">
      <c r="A10" s="2">
        <v>40923</v>
      </c>
      <c r="B10" s="3">
        <v>0.62107638888888894</v>
      </c>
      <c r="C10">
        <v>364</v>
      </c>
      <c r="D10">
        <v>51.24</v>
      </c>
      <c r="E10">
        <v>20.97</v>
      </c>
      <c r="F10">
        <v>29.425000000000001</v>
      </c>
      <c r="G10">
        <v>2.863</v>
      </c>
      <c r="H10">
        <v>6.25</v>
      </c>
      <c r="I10">
        <v>9649</v>
      </c>
      <c r="J10">
        <v>89.233000000000004</v>
      </c>
      <c r="K10">
        <v>2210.69</v>
      </c>
      <c r="L10">
        <f t="shared" si="0"/>
        <v>510.82999999999993</v>
      </c>
      <c r="M10">
        <v>531.79999999999995</v>
      </c>
    </row>
    <row r="11" spans="1:23" x14ac:dyDescent="0.3">
      <c r="A11" s="2">
        <v>40923</v>
      </c>
      <c r="B11" s="3">
        <v>0.62145833333333333</v>
      </c>
      <c r="C11">
        <v>397</v>
      </c>
      <c r="D11">
        <v>51.23</v>
      </c>
      <c r="E11">
        <v>24.132999999999999</v>
      </c>
      <c r="F11">
        <v>29.423999999999999</v>
      </c>
      <c r="G11">
        <v>2.863</v>
      </c>
      <c r="H11">
        <v>6.3</v>
      </c>
      <c r="I11">
        <v>9633</v>
      </c>
      <c r="J11">
        <v>89.079599999999999</v>
      </c>
      <c r="K11">
        <v>2209.35</v>
      </c>
      <c r="L11">
        <f t="shared" si="0"/>
        <v>507.66699999999997</v>
      </c>
      <c r="M11">
        <v>531.79999999999995</v>
      </c>
    </row>
    <row r="12" spans="1:23" x14ac:dyDescent="0.3">
      <c r="A12" s="2">
        <v>40923</v>
      </c>
      <c r="B12" s="3">
        <v>0.62167824074074074</v>
      </c>
      <c r="C12">
        <v>416</v>
      </c>
      <c r="D12">
        <v>51.21</v>
      </c>
      <c r="E12">
        <v>27.029</v>
      </c>
      <c r="F12">
        <v>29.43</v>
      </c>
      <c r="G12">
        <v>2.863</v>
      </c>
      <c r="H12">
        <v>6.32</v>
      </c>
      <c r="I12">
        <v>9614</v>
      </c>
      <c r="J12">
        <v>88.8566</v>
      </c>
      <c r="K12">
        <v>2210.25</v>
      </c>
      <c r="L12">
        <f t="shared" si="0"/>
        <v>504.77099999999996</v>
      </c>
      <c r="M12">
        <v>531.79999999999995</v>
      </c>
    </row>
    <row r="13" spans="1:23" x14ac:dyDescent="0.3">
      <c r="A13" s="2">
        <v>40923</v>
      </c>
      <c r="B13" s="3">
        <v>0.62206018518518513</v>
      </c>
      <c r="C13">
        <v>449</v>
      </c>
      <c r="D13">
        <v>51.19</v>
      </c>
      <c r="E13">
        <v>30.009</v>
      </c>
      <c r="F13">
        <v>29.433</v>
      </c>
      <c r="G13">
        <v>2.863</v>
      </c>
      <c r="H13">
        <v>6.33</v>
      </c>
      <c r="I13">
        <v>9590</v>
      </c>
      <c r="J13">
        <v>88.611800000000002</v>
      </c>
      <c r="K13">
        <v>2213.39</v>
      </c>
      <c r="L13">
        <f t="shared" si="0"/>
        <v>501.79099999999994</v>
      </c>
      <c r="M13">
        <v>531.79999999999995</v>
      </c>
    </row>
    <row r="14" spans="1:23" x14ac:dyDescent="0.3">
      <c r="A14" s="2">
        <v>40923</v>
      </c>
      <c r="B14" s="3">
        <v>0.62258101851851855</v>
      </c>
      <c r="C14">
        <v>494</v>
      </c>
      <c r="D14">
        <v>51.18</v>
      </c>
      <c r="E14">
        <v>33.021999999999998</v>
      </c>
      <c r="F14">
        <v>29.436</v>
      </c>
      <c r="G14">
        <v>2.863</v>
      </c>
      <c r="H14">
        <v>6.37</v>
      </c>
      <c r="I14">
        <v>9574</v>
      </c>
      <c r="J14">
        <v>88.444900000000004</v>
      </c>
      <c r="K14">
        <v>2214.29</v>
      </c>
      <c r="L14">
        <f t="shared" si="0"/>
        <v>498.77799999999996</v>
      </c>
      <c r="M14">
        <v>531.79999999999995</v>
      </c>
    </row>
    <row r="15" spans="1:23" x14ac:dyDescent="0.3">
      <c r="A15" s="2">
        <v>40923</v>
      </c>
      <c r="B15" s="3">
        <v>0.62296296296296294</v>
      </c>
      <c r="C15">
        <v>527</v>
      </c>
      <c r="D15">
        <v>51.18</v>
      </c>
      <c r="E15">
        <v>36.15</v>
      </c>
      <c r="F15">
        <v>29.443000000000001</v>
      </c>
      <c r="G15">
        <v>2.863</v>
      </c>
      <c r="H15">
        <v>6.39</v>
      </c>
      <c r="I15">
        <v>9559</v>
      </c>
      <c r="J15">
        <v>88.2864</v>
      </c>
      <c r="K15">
        <v>2217.4499999999998</v>
      </c>
      <c r="L15">
        <f t="shared" si="0"/>
        <v>495.65</v>
      </c>
      <c r="M15">
        <v>531.79999999999995</v>
      </c>
    </row>
    <row r="16" spans="1:23" x14ac:dyDescent="0.3">
      <c r="A16" s="2">
        <v>40923</v>
      </c>
      <c r="B16" s="3">
        <v>0.62333333333333341</v>
      </c>
      <c r="C16">
        <v>559</v>
      </c>
      <c r="D16">
        <v>51.18</v>
      </c>
      <c r="E16">
        <v>38.945999999999998</v>
      </c>
      <c r="F16">
        <v>29.446000000000002</v>
      </c>
      <c r="G16">
        <v>2.863</v>
      </c>
      <c r="H16">
        <v>6.35</v>
      </c>
      <c r="I16">
        <v>9557</v>
      </c>
      <c r="J16">
        <v>88.257499999999993</v>
      </c>
      <c r="K16">
        <v>2215.19</v>
      </c>
      <c r="L16">
        <f t="shared" si="0"/>
        <v>492.85399999999993</v>
      </c>
      <c r="M16">
        <v>531.79999999999995</v>
      </c>
    </row>
    <row r="17" spans="1:13" x14ac:dyDescent="0.3">
      <c r="A17" s="2">
        <v>40923</v>
      </c>
      <c r="B17" s="3">
        <v>0.6237152777777778</v>
      </c>
      <c r="C17">
        <v>592</v>
      </c>
      <c r="D17">
        <v>51.15</v>
      </c>
      <c r="E17">
        <v>41.69</v>
      </c>
      <c r="F17">
        <v>29.45</v>
      </c>
      <c r="G17">
        <v>2.8370000000000002</v>
      </c>
      <c r="H17">
        <v>6.35</v>
      </c>
      <c r="I17">
        <v>9491</v>
      </c>
      <c r="J17">
        <v>87.614000000000004</v>
      </c>
      <c r="K17">
        <v>2237.9499999999998</v>
      </c>
      <c r="L17">
        <f t="shared" si="0"/>
        <v>490.10999999999996</v>
      </c>
      <c r="M17">
        <v>531.79999999999995</v>
      </c>
    </row>
    <row r="18" spans="1:13" x14ac:dyDescent="0.3">
      <c r="A18" s="2">
        <v>40923</v>
      </c>
      <c r="B18" s="3">
        <v>0.6243171296296296</v>
      </c>
      <c r="C18">
        <v>644</v>
      </c>
      <c r="D18">
        <v>51.15</v>
      </c>
      <c r="E18">
        <v>44.887</v>
      </c>
      <c r="F18">
        <v>29.456</v>
      </c>
      <c r="G18">
        <v>2.863</v>
      </c>
      <c r="H18">
        <v>6.34</v>
      </c>
      <c r="I18">
        <v>9425</v>
      </c>
      <c r="J18">
        <v>86.982900000000001</v>
      </c>
      <c r="K18">
        <v>2243.02</v>
      </c>
      <c r="L18">
        <f t="shared" si="0"/>
        <v>486.91299999999995</v>
      </c>
      <c r="M18">
        <v>531.79999999999995</v>
      </c>
    </row>
    <row r="19" spans="1:13" x14ac:dyDescent="0.3">
      <c r="A19" s="2">
        <v>40923</v>
      </c>
      <c r="B19" s="3">
        <v>0.62468749999999995</v>
      </c>
      <c r="C19">
        <v>676</v>
      </c>
      <c r="D19">
        <v>51.14</v>
      </c>
      <c r="E19">
        <v>47.966000000000001</v>
      </c>
      <c r="F19">
        <v>29.46</v>
      </c>
      <c r="G19">
        <v>2.863</v>
      </c>
      <c r="H19">
        <v>6.39</v>
      </c>
      <c r="I19">
        <v>9403</v>
      </c>
      <c r="J19">
        <v>86.762699999999995</v>
      </c>
      <c r="K19">
        <v>2243.48</v>
      </c>
      <c r="L19">
        <f t="shared" si="0"/>
        <v>483.83399999999995</v>
      </c>
      <c r="M19">
        <v>531.79999999999995</v>
      </c>
    </row>
    <row r="20" spans="1:13" x14ac:dyDescent="0.3">
      <c r="A20" s="2">
        <v>40923</v>
      </c>
      <c r="B20" s="3">
        <v>0.62537037037037035</v>
      </c>
      <c r="C20">
        <v>735</v>
      </c>
      <c r="D20">
        <v>51.11</v>
      </c>
      <c r="E20">
        <v>51.094999999999999</v>
      </c>
      <c r="F20">
        <v>29.465</v>
      </c>
      <c r="G20">
        <v>2.863</v>
      </c>
      <c r="H20">
        <v>6.38</v>
      </c>
      <c r="I20">
        <v>9393</v>
      </c>
      <c r="J20">
        <v>86.621499999999997</v>
      </c>
      <c r="K20">
        <v>2241.17</v>
      </c>
      <c r="L20">
        <f t="shared" si="0"/>
        <v>480.70499999999993</v>
      </c>
      <c r="M20">
        <v>531.79999999999995</v>
      </c>
    </row>
    <row r="21" spans="1:13" x14ac:dyDescent="0.3">
      <c r="A21" s="2">
        <v>40923</v>
      </c>
      <c r="B21" s="3">
        <v>0.62582175925925931</v>
      </c>
      <c r="C21">
        <v>774</v>
      </c>
      <c r="D21">
        <v>51.14</v>
      </c>
      <c r="E21">
        <v>54.323999999999998</v>
      </c>
      <c r="F21">
        <v>29.469000000000001</v>
      </c>
      <c r="G21">
        <v>2.863</v>
      </c>
      <c r="H21">
        <v>6.31</v>
      </c>
      <c r="I21">
        <v>9400</v>
      </c>
      <c r="J21">
        <v>86.700299999999999</v>
      </c>
      <c r="K21">
        <v>2242.1</v>
      </c>
      <c r="L21">
        <f t="shared" si="0"/>
        <v>477.47599999999994</v>
      </c>
      <c r="M21">
        <v>531.79999999999995</v>
      </c>
    </row>
    <row r="22" spans="1:13" x14ac:dyDescent="0.3">
      <c r="A22" s="2">
        <v>40923</v>
      </c>
      <c r="B22" s="3">
        <v>0.62664351851851852</v>
      </c>
      <c r="C22">
        <v>845</v>
      </c>
      <c r="D22">
        <v>51.13</v>
      </c>
      <c r="E22">
        <v>56.982999999999997</v>
      </c>
      <c r="F22">
        <v>29.475000000000001</v>
      </c>
      <c r="G22">
        <v>2.8370000000000002</v>
      </c>
      <c r="H22">
        <v>6.38</v>
      </c>
      <c r="I22">
        <v>9369</v>
      </c>
      <c r="J22">
        <v>86.393799999999999</v>
      </c>
      <c r="K22">
        <v>2252.3000000000002</v>
      </c>
      <c r="L22">
        <f t="shared" si="0"/>
        <v>474.81699999999995</v>
      </c>
      <c r="M22">
        <v>531.79999999999995</v>
      </c>
    </row>
    <row r="23" spans="1:13" x14ac:dyDescent="0.3">
      <c r="A23" s="2">
        <v>40923</v>
      </c>
      <c r="B23" s="3">
        <v>0.62695601851851845</v>
      </c>
      <c r="C23">
        <v>872</v>
      </c>
      <c r="D23">
        <v>51.13</v>
      </c>
      <c r="E23">
        <v>60.194000000000003</v>
      </c>
      <c r="F23">
        <v>29.478999999999999</v>
      </c>
      <c r="G23">
        <v>2.863</v>
      </c>
      <c r="H23">
        <v>6.37</v>
      </c>
      <c r="I23">
        <v>9364</v>
      </c>
      <c r="J23">
        <v>86.334900000000005</v>
      </c>
      <c r="K23">
        <v>2253.69</v>
      </c>
      <c r="L23">
        <f t="shared" si="0"/>
        <v>471.60599999999994</v>
      </c>
      <c r="M23">
        <v>531.79999999999995</v>
      </c>
    </row>
    <row r="24" spans="1:13" x14ac:dyDescent="0.3">
      <c r="A24" s="2">
        <v>40923</v>
      </c>
      <c r="B24" s="3">
        <v>0.62740740740740741</v>
      </c>
      <c r="C24">
        <v>911</v>
      </c>
      <c r="D24">
        <v>51.14</v>
      </c>
      <c r="E24">
        <v>62.822000000000003</v>
      </c>
      <c r="F24">
        <v>29.483000000000001</v>
      </c>
      <c r="G24">
        <v>2.863</v>
      </c>
      <c r="H24">
        <v>6.29</v>
      </c>
      <c r="I24">
        <v>9356</v>
      </c>
      <c r="J24">
        <v>86.257999999999996</v>
      </c>
      <c r="K24">
        <v>2251.83</v>
      </c>
      <c r="L24">
        <f t="shared" si="0"/>
        <v>468.97799999999995</v>
      </c>
      <c r="M24">
        <v>531.79999999999995</v>
      </c>
    </row>
    <row r="25" spans="1:13" x14ac:dyDescent="0.3">
      <c r="A25" s="2">
        <v>40923</v>
      </c>
      <c r="B25" s="3">
        <v>0.62770833333333331</v>
      </c>
      <c r="C25">
        <v>937</v>
      </c>
      <c r="D25">
        <v>51.14</v>
      </c>
      <c r="E25">
        <v>66.268000000000001</v>
      </c>
      <c r="F25">
        <v>29.486999999999998</v>
      </c>
      <c r="G25">
        <v>2.863</v>
      </c>
      <c r="H25">
        <v>6.29</v>
      </c>
      <c r="I25">
        <v>9353</v>
      </c>
      <c r="J25">
        <v>86.212699999999998</v>
      </c>
      <c r="K25">
        <v>2253.6999999999998</v>
      </c>
      <c r="L25">
        <f t="shared" si="0"/>
        <v>465.53199999999993</v>
      </c>
      <c r="M25">
        <v>531.79999999999995</v>
      </c>
    </row>
    <row r="26" spans="1:13" x14ac:dyDescent="0.3">
      <c r="A26" s="2">
        <v>40923</v>
      </c>
      <c r="B26" s="3">
        <v>0.62807870370370367</v>
      </c>
      <c r="C26">
        <v>969</v>
      </c>
      <c r="D26">
        <v>51.12</v>
      </c>
      <c r="E26">
        <v>69.045000000000002</v>
      </c>
      <c r="F26">
        <v>29.491</v>
      </c>
      <c r="G26">
        <v>2.8370000000000002</v>
      </c>
      <c r="H26">
        <v>6.37</v>
      </c>
      <c r="I26">
        <v>9364</v>
      </c>
      <c r="J26">
        <v>86.288899999999998</v>
      </c>
      <c r="K26">
        <v>2248.58</v>
      </c>
      <c r="L26">
        <f t="shared" si="0"/>
        <v>462.75499999999994</v>
      </c>
      <c r="M26">
        <v>531.79999999999995</v>
      </c>
    </row>
    <row r="27" spans="1:13" x14ac:dyDescent="0.3">
      <c r="A27" s="2">
        <v>40923</v>
      </c>
      <c r="B27" s="3">
        <v>0.62822916666666673</v>
      </c>
      <c r="C27">
        <v>982</v>
      </c>
      <c r="D27">
        <v>51.12</v>
      </c>
      <c r="E27">
        <v>68.81</v>
      </c>
      <c r="F27">
        <v>29.491</v>
      </c>
      <c r="G27">
        <v>2.8370000000000002</v>
      </c>
      <c r="H27">
        <v>6.39</v>
      </c>
      <c r="I27">
        <v>9368</v>
      </c>
      <c r="J27">
        <v>86.313500000000005</v>
      </c>
      <c r="K27">
        <v>2241.1799999999998</v>
      </c>
      <c r="L27">
        <f t="shared" si="0"/>
        <v>462.98999999999995</v>
      </c>
      <c r="M27">
        <v>531.79999999999995</v>
      </c>
    </row>
    <row r="28" spans="1:13" x14ac:dyDescent="0.3">
      <c r="A28" s="2">
        <v>40923</v>
      </c>
      <c r="B28" s="3">
        <v>0.62891203703703702</v>
      </c>
      <c r="C28">
        <v>1041</v>
      </c>
      <c r="D28">
        <v>51.11</v>
      </c>
      <c r="E28">
        <v>71.052999999999997</v>
      </c>
      <c r="F28">
        <v>29.495000000000001</v>
      </c>
      <c r="G28">
        <v>2.8370000000000002</v>
      </c>
      <c r="H28">
        <v>6.38</v>
      </c>
      <c r="I28">
        <v>9424</v>
      </c>
      <c r="J28">
        <v>86.809899999999999</v>
      </c>
      <c r="K28">
        <v>2238.88</v>
      </c>
      <c r="L28">
        <f t="shared" si="0"/>
        <v>460.74699999999996</v>
      </c>
      <c r="M28">
        <v>531.79999999999995</v>
      </c>
    </row>
    <row r="29" spans="1:13" x14ac:dyDescent="0.3">
      <c r="A29" s="2">
        <v>40923</v>
      </c>
      <c r="B29" s="3">
        <v>0.62943287037037032</v>
      </c>
      <c r="C29">
        <v>1086</v>
      </c>
      <c r="D29">
        <v>51.09</v>
      </c>
      <c r="E29">
        <v>75.236000000000004</v>
      </c>
      <c r="F29">
        <v>29.5</v>
      </c>
      <c r="G29">
        <v>2.863</v>
      </c>
      <c r="H29">
        <v>6.33</v>
      </c>
      <c r="I29">
        <v>9452</v>
      </c>
      <c r="J29">
        <v>87.0291</v>
      </c>
      <c r="K29">
        <v>2228.8000000000002</v>
      </c>
      <c r="L29">
        <f t="shared" si="0"/>
        <v>456.56399999999996</v>
      </c>
      <c r="M29">
        <v>531.79999999999995</v>
      </c>
    </row>
    <row r="30" spans="1:13" x14ac:dyDescent="0.3">
      <c r="A30" s="2">
        <v>40923</v>
      </c>
      <c r="B30" s="3">
        <v>0.62973379629629633</v>
      </c>
      <c r="C30">
        <v>1112</v>
      </c>
      <c r="D30">
        <v>51.09</v>
      </c>
      <c r="E30">
        <v>77.629000000000005</v>
      </c>
      <c r="F30">
        <v>29.501999999999999</v>
      </c>
      <c r="G30">
        <v>2.863</v>
      </c>
      <c r="H30">
        <v>6.28</v>
      </c>
      <c r="I30">
        <v>9468</v>
      </c>
      <c r="J30">
        <v>87.179599999999994</v>
      </c>
      <c r="K30">
        <v>2233.83</v>
      </c>
      <c r="L30">
        <f t="shared" si="0"/>
        <v>454.17099999999994</v>
      </c>
      <c r="M30">
        <v>531.79999999999995</v>
      </c>
    </row>
    <row r="31" spans="1:13" x14ac:dyDescent="0.3">
      <c r="A31" s="2">
        <v>40923</v>
      </c>
      <c r="B31" s="3">
        <v>0.63011574074074073</v>
      </c>
      <c r="C31">
        <v>1145</v>
      </c>
      <c r="D31">
        <v>51.04</v>
      </c>
      <c r="E31">
        <v>81.075999999999993</v>
      </c>
      <c r="F31">
        <v>29.506</v>
      </c>
      <c r="G31">
        <v>2.863</v>
      </c>
      <c r="H31">
        <v>6.35</v>
      </c>
      <c r="I31">
        <v>9439</v>
      </c>
      <c r="J31">
        <v>86.852000000000004</v>
      </c>
      <c r="K31">
        <v>2253.6999999999998</v>
      </c>
      <c r="L31">
        <f t="shared" si="0"/>
        <v>450.72399999999993</v>
      </c>
      <c r="M31">
        <v>531.79999999999995</v>
      </c>
    </row>
    <row r="32" spans="1:13" x14ac:dyDescent="0.3">
      <c r="A32" s="2">
        <v>40923</v>
      </c>
      <c r="B32" s="3">
        <v>0.63041666666666674</v>
      </c>
      <c r="C32">
        <v>1171</v>
      </c>
      <c r="D32">
        <v>51.05</v>
      </c>
      <c r="E32">
        <v>84.04</v>
      </c>
      <c r="F32">
        <v>29.51</v>
      </c>
      <c r="G32">
        <v>2.8370000000000002</v>
      </c>
      <c r="H32">
        <v>6.36</v>
      </c>
      <c r="I32">
        <v>9399</v>
      </c>
      <c r="J32">
        <v>86.475899999999996</v>
      </c>
      <c r="K32">
        <v>2243.4899999999998</v>
      </c>
      <c r="L32">
        <f t="shared" si="0"/>
        <v>447.75999999999993</v>
      </c>
      <c r="M32">
        <v>531.79999999999995</v>
      </c>
    </row>
    <row r="33" spans="1:13" x14ac:dyDescent="0.3">
      <c r="A33" s="2">
        <v>40923</v>
      </c>
      <c r="B33" s="3">
        <v>0.63071759259259264</v>
      </c>
      <c r="C33">
        <v>1197</v>
      </c>
      <c r="D33">
        <v>50.99</v>
      </c>
      <c r="E33">
        <v>86.835999999999999</v>
      </c>
      <c r="F33">
        <v>29.513000000000002</v>
      </c>
      <c r="G33">
        <v>2.8370000000000002</v>
      </c>
      <c r="H33">
        <v>6.36</v>
      </c>
      <c r="I33">
        <v>9326</v>
      </c>
      <c r="J33">
        <v>85.744600000000005</v>
      </c>
      <c r="K33">
        <v>2291.13</v>
      </c>
      <c r="L33">
        <f t="shared" si="0"/>
        <v>444.96399999999994</v>
      </c>
      <c r="M33">
        <v>531.79999999999995</v>
      </c>
    </row>
    <row r="34" spans="1:13" x14ac:dyDescent="0.3">
      <c r="A34" s="2">
        <v>40923</v>
      </c>
      <c r="B34" s="3">
        <v>0.63124999999999998</v>
      </c>
      <c r="C34">
        <v>1243</v>
      </c>
      <c r="D34">
        <v>50.82</v>
      </c>
      <c r="E34">
        <v>90.061999999999998</v>
      </c>
      <c r="F34">
        <v>29.518999999999998</v>
      </c>
      <c r="G34">
        <v>2.863</v>
      </c>
      <c r="H34">
        <v>6.3</v>
      </c>
      <c r="I34">
        <v>9140</v>
      </c>
      <c r="J34">
        <v>83.873999999999995</v>
      </c>
      <c r="K34">
        <v>2387.98</v>
      </c>
      <c r="L34">
        <f t="shared" si="0"/>
        <v>441.73799999999994</v>
      </c>
      <c r="M34">
        <v>531.79999999999995</v>
      </c>
    </row>
    <row r="35" spans="1:13" x14ac:dyDescent="0.3">
      <c r="A35" s="2">
        <v>40923</v>
      </c>
      <c r="B35" s="3">
        <v>0.63177083333333328</v>
      </c>
      <c r="C35">
        <v>1288</v>
      </c>
      <c r="D35">
        <v>50.65</v>
      </c>
      <c r="E35">
        <v>92.784999999999997</v>
      </c>
      <c r="F35">
        <v>29.518999999999998</v>
      </c>
      <c r="G35">
        <v>2.8370000000000002</v>
      </c>
      <c r="H35">
        <v>6.33</v>
      </c>
      <c r="I35">
        <v>8878</v>
      </c>
      <c r="J35">
        <v>81.323499999999996</v>
      </c>
      <c r="K35">
        <v>2467.9299999999998</v>
      </c>
      <c r="L35">
        <f t="shared" si="0"/>
        <v>439.01499999999999</v>
      </c>
      <c r="M35">
        <v>531.79999999999995</v>
      </c>
    </row>
    <row r="36" spans="1:13" x14ac:dyDescent="0.3">
      <c r="A36" s="2">
        <v>40923</v>
      </c>
      <c r="B36" s="3">
        <v>0.63207175925925929</v>
      </c>
      <c r="C36">
        <v>1314</v>
      </c>
      <c r="D36">
        <v>50.24</v>
      </c>
      <c r="E36">
        <v>95.781000000000006</v>
      </c>
      <c r="F36">
        <v>29.521999999999998</v>
      </c>
      <c r="G36">
        <v>2.863</v>
      </c>
      <c r="H36">
        <v>6.33</v>
      </c>
      <c r="I36">
        <v>8699</v>
      </c>
      <c r="J36">
        <v>79.301699999999997</v>
      </c>
      <c r="K36">
        <v>2591.54</v>
      </c>
      <c r="L36">
        <f t="shared" si="0"/>
        <v>436.01899999999995</v>
      </c>
      <c r="M36">
        <v>531.79999999999995</v>
      </c>
    </row>
    <row r="37" spans="1:13" x14ac:dyDescent="0.3">
      <c r="A37" s="2">
        <v>40923</v>
      </c>
      <c r="B37" s="3">
        <v>0.63237268518518519</v>
      </c>
      <c r="C37">
        <v>1340</v>
      </c>
      <c r="D37">
        <v>50.2</v>
      </c>
      <c r="E37">
        <v>98.698999999999998</v>
      </c>
      <c r="F37">
        <v>29.524000000000001</v>
      </c>
      <c r="G37">
        <v>2.8370000000000002</v>
      </c>
      <c r="H37">
        <v>6.34</v>
      </c>
      <c r="I37">
        <v>8582</v>
      </c>
      <c r="J37">
        <v>78.197800000000001</v>
      </c>
      <c r="K37">
        <v>2599.56</v>
      </c>
      <c r="L37">
        <f t="shared" si="0"/>
        <v>433.10099999999994</v>
      </c>
      <c r="M37">
        <v>531.79999999999995</v>
      </c>
    </row>
    <row r="38" spans="1:13" x14ac:dyDescent="0.3">
      <c r="A38" s="2">
        <v>40923</v>
      </c>
      <c r="B38" s="3">
        <v>0.63260416666666663</v>
      </c>
      <c r="C38">
        <v>1360</v>
      </c>
      <c r="D38">
        <v>50.14</v>
      </c>
      <c r="E38">
        <v>102.491</v>
      </c>
      <c r="F38">
        <v>29.527000000000001</v>
      </c>
      <c r="G38">
        <v>2.863</v>
      </c>
      <c r="H38">
        <v>6.29</v>
      </c>
      <c r="I38">
        <v>8524</v>
      </c>
      <c r="J38">
        <v>77.605400000000003</v>
      </c>
      <c r="K38">
        <v>2605.7600000000002</v>
      </c>
      <c r="L38">
        <f t="shared" si="0"/>
        <v>429.30899999999997</v>
      </c>
      <c r="M38">
        <v>531.79999999999995</v>
      </c>
    </row>
    <row r="39" spans="1:13" x14ac:dyDescent="0.3">
      <c r="A39" s="2">
        <v>40923</v>
      </c>
      <c r="B39" s="3">
        <v>0.6329745370370371</v>
      </c>
      <c r="C39">
        <v>1392</v>
      </c>
      <c r="D39">
        <v>49.63</v>
      </c>
      <c r="E39">
        <v>111.947</v>
      </c>
      <c r="F39">
        <v>29.536999999999999</v>
      </c>
      <c r="G39">
        <v>2.8370000000000002</v>
      </c>
      <c r="H39">
        <v>6.3</v>
      </c>
      <c r="I39">
        <v>8401</v>
      </c>
      <c r="J39">
        <v>75.962900000000005</v>
      </c>
      <c r="K39">
        <v>2623.28</v>
      </c>
      <c r="L39">
        <f t="shared" si="0"/>
        <v>419.85299999999995</v>
      </c>
      <c r="M39">
        <v>531.79999999999995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6AE9-28B7-47E6-902E-CE8944670BBE}">
  <sheetPr codeName="Sheet136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40963</v>
      </c>
      <c r="B2" s="3">
        <v>0.57210648148148158</v>
      </c>
      <c r="C2">
        <v>31</v>
      </c>
      <c r="D2">
        <v>55.13</v>
      </c>
      <c r="E2">
        <v>0.25700000000000001</v>
      </c>
      <c r="F2">
        <v>29.49</v>
      </c>
      <c r="G2">
        <v>2.9409999999999998</v>
      </c>
      <c r="H2">
        <v>7.36</v>
      </c>
      <c r="I2">
        <v>10504</v>
      </c>
      <c r="J2">
        <v>100.8297</v>
      </c>
      <c r="K2">
        <v>24.34</v>
      </c>
      <c r="L2">
        <f>531.8-E2</f>
        <v>531.54300000000001</v>
      </c>
      <c r="M2">
        <v>531.79999999999995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2">
        <v>40963</v>
      </c>
      <c r="B3" s="3">
        <v>0.57240740740740748</v>
      </c>
      <c r="C3">
        <v>57</v>
      </c>
      <c r="D3">
        <v>53.9</v>
      </c>
      <c r="E3">
        <v>3.0750000000000002</v>
      </c>
      <c r="F3">
        <v>29.49</v>
      </c>
      <c r="G3">
        <v>2.9409999999999998</v>
      </c>
      <c r="H3">
        <v>7.35</v>
      </c>
      <c r="I3">
        <v>10435</v>
      </c>
      <c r="J3">
        <v>98.645099999999999</v>
      </c>
      <c r="K3">
        <v>23.84</v>
      </c>
      <c r="L3">
        <f t="shared" ref="L3:L33" si="0">531.8-E3</f>
        <v>528.72499999999991</v>
      </c>
      <c r="M3">
        <v>531.79999999999995</v>
      </c>
    </row>
    <row r="4" spans="1:23" x14ac:dyDescent="0.3">
      <c r="A4" s="2">
        <v>40963</v>
      </c>
      <c r="B4" s="3">
        <v>0.57262731481481488</v>
      </c>
      <c r="C4">
        <v>76</v>
      </c>
      <c r="D4">
        <v>52.78</v>
      </c>
      <c r="E4">
        <v>6.1440000000000001</v>
      </c>
      <c r="F4">
        <v>29.49</v>
      </c>
      <c r="G4">
        <v>2.9409999999999998</v>
      </c>
      <c r="H4">
        <v>7.27</v>
      </c>
      <c r="I4">
        <v>10387</v>
      </c>
      <c r="J4">
        <v>96.805000000000007</v>
      </c>
      <c r="K4">
        <v>23.56</v>
      </c>
      <c r="L4">
        <f t="shared" si="0"/>
        <v>525.65599999999995</v>
      </c>
      <c r="M4">
        <v>531.79999999999995</v>
      </c>
    </row>
    <row r="5" spans="1:23" x14ac:dyDescent="0.3">
      <c r="A5" s="2">
        <v>40963</v>
      </c>
      <c r="B5" s="3">
        <v>0.57324074074074072</v>
      </c>
      <c r="C5">
        <v>129</v>
      </c>
      <c r="D5">
        <v>52.38</v>
      </c>
      <c r="E5">
        <v>8.9480000000000004</v>
      </c>
      <c r="F5">
        <v>29.49</v>
      </c>
      <c r="G5">
        <v>2.915</v>
      </c>
      <c r="H5">
        <v>6.21</v>
      </c>
      <c r="I5">
        <v>10535</v>
      </c>
      <c r="J5">
        <v>97.680300000000003</v>
      </c>
      <c r="K5">
        <v>23.43</v>
      </c>
      <c r="L5">
        <f t="shared" si="0"/>
        <v>522.85199999999998</v>
      </c>
      <c r="M5">
        <v>531.79999999999995</v>
      </c>
    </row>
    <row r="6" spans="1:23" x14ac:dyDescent="0.3">
      <c r="A6" s="2">
        <v>40963</v>
      </c>
      <c r="B6" s="3">
        <v>0.57346064814814812</v>
      </c>
      <c r="C6">
        <v>148</v>
      </c>
      <c r="D6">
        <v>52.38</v>
      </c>
      <c r="E6">
        <v>8.9380000000000006</v>
      </c>
      <c r="F6">
        <v>29.49</v>
      </c>
      <c r="G6">
        <v>2.915</v>
      </c>
      <c r="H6">
        <v>6.33</v>
      </c>
      <c r="I6">
        <v>10523</v>
      </c>
      <c r="J6">
        <v>97.561999999999998</v>
      </c>
      <c r="K6">
        <v>23.42</v>
      </c>
      <c r="L6">
        <f t="shared" si="0"/>
        <v>522.86199999999997</v>
      </c>
      <c r="M6">
        <v>531.79999999999995</v>
      </c>
    </row>
    <row r="7" spans="1:23" x14ac:dyDescent="0.3">
      <c r="A7" s="2">
        <v>40963</v>
      </c>
      <c r="B7" s="3">
        <v>0.57414351851851853</v>
      </c>
      <c r="C7">
        <v>207</v>
      </c>
      <c r="D7">
        <v>52.3</v>
      </c>
      <c r="E7">
        <v>11.999000000000001</v>
      </c>
      <c r="F7">
        <v>29.49</v>
      </c>
      <c r="G7">
        <v>2.915</v>
      </c>
      <c r="H7">
        <v>6.21</v>
      </c>
      <c r="I7">
        <v>10564</v>
      </c>
      <c r="J7">
        <v>97.8489</v>
      </c>
      <c r="K7">
        <v>23.36</v>
      </c>
      <c r="L7">
        <f t="shared" si="0"/>
        <v>519.80099999999993</v>
      </c>
      <c r="M7">
        <v>531.79999999999995</v>
      </c>
    </row>
    <row r="8" spans="1:23" x14ac:dyDescent="0.3">
      <c r="A8" s="2">
        <v>40963</v>
      </c>
      <c r="B8" s="3">
        <v>0.57437500000000008</v>
      </c>
      <c r="C8">
        <v>227</v>
      </c>
      <c r="D8">
        <v>52.3</v>
      </c>
      <c r="E8">
        <v>12.007</v>
      </c>
      <c r="F8">
        <v>29.49</v>
      </c>
      <c r="G8">
        <v>2.9409999999999998</v>
      </c>
      <c r="H8">
        <v>6.26</v>
      </c>
      <c r="I8">
        <v>10554</v>
      </c>
      <c r="J8">
        <v>97.764499999999998</v>
      </c>
      <c r="K8">
        <v>23.37</v>
      </c>
      <c r="L8">
        <f t="shared" si="0"/>
        <v>519.79300000000001</v>
      </c>
      <c r="M8">
        <v>531.79999999999995</v>
      </c>
    </row>
    <row r="9" spans="1:23" x14ac:dyDescent="0.3">
      <c r="A9" s="2">
        <v>40963</v>
      </c>
      <c r="B9" s="3">
        <v>0.57497685185185188</v>
      </c>
      <c r="C9">
        <v>279</v>
      </c>
      <c r="D9">
        <v>52.21</v>
      </c>
      <c r="E9">
        <v>15.037000000000001</v>
      </c>
      <c r="F9">
        <v>29.49</v>
      </c>
      <c r="G9">
        <v>2.915</v>
      </c>
      <c r="H9">
        <v>6.45</v>
      </c>
      <c r="I9">
        <v>10537</v>
      </c>
      <c r="J9">
        <v>97.483000000000004</v>
      </c>
      <c r="K9">
        <v>23.29</v>
      </c>
      <c r="L9">
        <f t="shared" si="0"/>
        <v>516.76299999999992</v>
      </c>
      <c r="M9">
        <v>531.79999999999995</v>
      </c>
    </row>
    <row r="10" spans="1:23" x14ac:dyDescent="0.3">
      <c r="A10" s="2">
        <v>40963</v>
      </c>
      <c r="B10" s="3">
        <v>0.57542824074074073</v>
      </c>
      <c r="C10">
        <v>318</v>
      </c>
      <c r="D10">
        <v>52.05</v>
      </c>
      <c r="E10">
        <v>18.46</v>
      </c>
      <c r="F10">
        <v>29.49</v>
      </c>
      <c r="G10">
        <v>2.915</v>
      </c>
      <c r="H10">
        <v>6.23</v>
      </c>
      <c r="I10">
        <v>10472</v>
      </c>
      <c r="J10">
        <v>96.686300000000003</v>
      </c>
      <c r="K10">
        <v>23.32</v>
      </c>
      <c r="L10">
        <f t="shared" si="0"/>
        <v>513.33999999999992</v>
      </c>
      <c r="M10">
        <v>531.79999999999995</v>
      </c>
    </row>
    <row r="11" spans="1:23" x14ac:dyDescent="0.3">
      <c r="A11" s="2">
        <v>40963</v>
      </c>
      <c r="B11" s="3">
        <v>0.57559027777777783</v>
      </c>
      <c r="C11">
        <v>332</v>
      </c>
      <c r="D11">
        <v>51.91</v>
      </c>
      <c r="E11">
        <v>20.975999999999999</v>
      </c>
      <c r="F11">
        <v>29.49</v>
      </c>
      <c r="G11">
        <v>2.915</v>
      </c>
      <c r="H11">
        <v>6.12</v>
      </c>
      <c r="I11">
        <v>10450</v>
      </c>
      <c r="J11">
        <v>96.313900000000004</v>
      </c>
      <c r="K11">
        <v>23.26</v>
      </c>
      <c r="L11">
        <f t="shared" si="0"/>
        <v>510.82399999999996</v>
      </c>
      <c r="M11">
        <v>531.79999999999995</v>
      </c>
    </row>
    <row r="12" spans="1:23" x14ac:dyDescent="0.3">
      <c r="A12" s="2">
        <v>40963</v>
      </c>
      <c r="B12" s="3">
        <v>0.57589120370370372</v>
      </c>
      <c r="C12">
        <v>358</v>
      </c>
      <c r="D12">
        <v>51.87</v>
      </c>
      <c r="E12">
        <v>24.234999999999999</v>
      </c>
      <c r="F12">
        <v>29.49</v>
      </c>
      <c r="G12">
        <v>2.915</v>
      </c>
      <c r="H12">
        <v>6.28</v>
      </c>
      <c r="I12">
        <v>10398</v>
      </c>
      <c r="J12">
        <v>95.777799999999999</v>
      </c>
      <c r="K12">
        <v>23.26</v>
      </c>
      <c r="L12">
        <f t="shared" si="0"/>
        <v>507.56499999999994</v>
      </c>
      <c r="M12">
        <v>531.79999999999995</v>
      </c>
    </row>
    <row r="13" spans="1:23" x14ac:dyDescent="0.3">
      <c r="A13" s="2">
        <v>40963</v>
      </c>
      <c r="B13" s="3">
        <v>0.57611111111111113</v>
      </c>
      <c r="C13">
        <v>377</v>
      </c>
      <c r="D13">
        <v>51.82</v>
      </c>
      <c r="E13">
        <v>27.154</v>
      </c>
      <c r="F13">
        <v>29.49</v>
      </c>
      <c r="G13">
        <v>2.915</v>
      </c>
      <c r="H13">
        <v>6.3</v>
      </c>
      <c r="I13">
        <v>10368</v>
      </c>
      <c r="J13">
        <v>95.444699999999997</v>
      </c>
      <c r="K13">
        <v>23.23</v>
      </c>
      <c r="L13">
        <f t="shared" si="0"/>
        <v>504.64599999999996</v>
      </c>
      <c r="M13">
        <v>531.79999999999995</v>
      </c>
    </row>
    <row r="14" spans="1:23" x14ac:dyDescent="0.3">
      <c r="A14" s="2">
        <v>40963</v>
      </c>
      <c r="B14" s="3">
        <v>0.57642361111111118</v>
      </c>
      <c r="C14">
        <v>404</v>
      </c>
      <c r="D14">
        <v>51.71</v>
      </c>
      <c r="E14">
        <v>29.94</v>
      </c>
      <c r="F14">
        <v>29.49</v>
      </c>
      <c r="G14">
        <v>2.915</v>
      </c>
      <c r="H14">
        <v>6.41</v>
      </c>
      <c r="I14">
        <v>10325</v>
      </c>
      <c r="J14">
        <v>94.915599999999998</v>
      </c>
      <c r="K14">
        <v>23.2</v>
      </c>
      <c r="L14">
        <f t="shared" si="0"/>
        <v>501.85999999999996</v>
      </c>
      <c r="M14">
        <v>531.79999999999995</v>
      </c>
    </row>
    <row r="15" spans="1:23" x14ac:dyDescent="0.3">
      <c r="A15" s="2">
        <v>40963</v>
      </c>
      <c r="B15" s="3">
        <v>0.57679398148148153</v>
      </c>
      <c r="C15">
        <v>436</v>
      </c>
      <c r="D15">
        <v>51.64</v>
      </c>
      <c r="E15">
        <v>33.1</v>
      </c>
      <c r="F15">
        <v>29.49</v>
      </c>
      <c r="G15">
        <v>2.915</v>
      </c>
      <c r="H15">
        <v>6.49</v>
      </c>
      <c r="I15">
        <v>10246</v>
      </c>
      <c r="J15">
        <v>94.103899999999996</v>
      </c>
      <c r="K15">
        <v>23.19</v>
      </c>
      <c r="L15">
        <f t="shared" si="0"/>
        <v>498.69999999999993</v>
      </c>
      <c r="M15">
        <v>531.79999999999995</v>
      </c>
    </row>
    <row r="16" spans="1:23" x14ac:dyDescent="0.3">
      <c r="A16" s="2">
        <v>40963</v>
      </c>
      <c r="B16" s="3">
        <v>0.57717592592592593</v>
      </c>
      <c r="C16">
        <v>469</v>
      </c>
      <c r="D16">
        <v>51.57</v>
      </c>
      <c r="E16">
        <v>36.090000000000003</v>
      </c>
      <c r="F16">
        <v>29.49</v>
      </c>
      <c r="G16">
        <v>2.915</v>
      </c>
      <c r="H16">
        <v>6.49</v>
      </c>
      <c r="I16">
        <v>10154</v>
      </c>
      <c r="J16">
        <v>93.177300000000002</v>
      </c>
      <c r="K16">
        <v>23.19</v>
      </c>
      <c r="L16">
        <f t="shared" si="0"/>
        <v>495.70999999999992</v>
      </c>
      <c r="M16">
        <v>531.79999999999995</v>
      </c>
    </row>
    <row r="17" spans="1:13" x14ac:dyDescent="0.3">
      <c r="A17" s="2">
        <v>40963</v>
      </c>
      <c r="B17" s="3">
        <v>0.57740740740740737</v>
      </c>
      <c r="C17">
        <v>489</v>
      </c>
      <c r="D17">
        <v>51.52</v>
      </c>
      <c r="E17">
        <v>39.055999999999997</v>
      </c>
      <c r="F17">
        <v>29.49</v>
      </c>
      <c r="G17">
        <v>2.915</v>
      </c>
      <c r="H17">
        <v>6.47</v>
      </c>
      <c r="I17">
        <v>10087</v>
      </c>
      <c r="J17">
        <v>92.491900000000001</v>
      </c>
      <c r="K17">
        <v>23.19</v>
      </c>
      <c r="L17">
        <f t="shared" si="0"/>
        <v>492.74399999999997</v>
      </c>
      <c r="M17">
        <v>531.79999999999995</v>
      </c>
    </row>
    <row r="18" spans="1:13" x14ac:dyDescent="0.3">
      <c r="A18" s="2">
        <v>40963</v>
      </c>
      <c r="B18" s="3">
        <v>0.57778935185185187</v>
      </c>
      <c r="C18">
        <v>522</v>
      </c>
      <c r="D18">
        <v>51.44</v>
      </c>
      <c r="E18">
        <v>42.115000000000002</v>
      </c>
      <c r="F18">
        <v>29.49</v>
      </c>
      <c r="G18">
        <v>2.915</v>
      </c>
      <c r="H18">
        <v>6.24</v>
      </c>
      <c r="I18">
        <v>9928</v>
      </c>
      <c r="J18">
        <v>90.954800000000006</v>
      </c>
      <c r="K18">
        <v>23.3</v>
      </c>
      <c r="L18">
        <f t="shared" si="0"/>
        <v>489.68499999999995</v>
      </c>
      <c r="M18">
        <v>531.79999999999995</v>
      </c>
    </row>
    <row r="19" spans="1:13" x14ac:dyDescent="0.3">
      <c r="A19" s="2">
        <v>40963</v>
      </c>
      <c r="B19" s="3">
        <v>0.57809027777777777</v>
      </c>
      <c r="C19">
        <v>548</v>
      </c>
      <c r="D19">
        <v>51.38</v>
      </c>
      <c r="E19">
        <v>45.067</v>
      </c>
      <c r="F19">
        <v>29.49</v>
      </c>
      <c r="G19">
        <v>2.915</v>
      </c>
      <c r="H19">
        <v>6.43</v>
      </c>
      <c r="I19">
        <v>9793</v>
      </c>
      <c r="J19">
        <v>89.642499999999998</v>
      </c>
      <c r="K19">
        <v>23.27</v>
      </c>
      <c r="L19">
        <f t="shared" si="0"/>
        <v>486.73299999999995</v>
      </c>
      <c r="M19">
        <v>531.79999999999995</v>
      </c>
    </row>
    <row r="20" spans="1:13" x14ac:dyDescent="0.3">
      <c r="A20" s="2">
        <v>40963</v>
      </c>
      <c r="B20" s="3">
        <v>0.57847222222222228</v>
      </c>
      <c r="C20">
        <v>581</v>
      </c>
      <c r="D20">
        <v>51.32</v>
      </c>
      <c r="E20">
        <v>47.918999999999997</v>
      </c>
      <c r="F20">
        <v>29.49</v>
      </c>
      <c r="G20">
        <v>2.8889999999999998</v>
      </c>
      <c r="H20">
        <v>6.52</v>
      </c>
      <c r="I20">
        <v>9679</v>
      </c>
      <c r="J20">
        <v>88.524799999999999</v>
      </c>
      <c r="K20">
        <v>23.27</v>
      </c>
      <c r="L20">
        <f t="shared" si="0"/>
        <v>483.88099999999997</v>
      </c>
      <c r="M20">
        <v>531.79999999999995</v>
      </c>
    </row>
    <row r="21" spans="1:13" x14ac:dyDescent="0.3">
      <c r="A21" s="2">
        <v>40963</v>
      </c>
      <c r="B21" s="3">
        <v>0.57907407407407407</v>
      </c>
      <c r="C21">
        <v>633</v>
      </c>
      <c r="D21">
        <v>51.32</v>
      </c>
      <c r="E21">
        <v>51.02</v>
      </c>
      <c r="F21">
        <v>29.49</v>
      </c>
      <c r="G21">
        <v>2.915</v>
      </c>
      <c r="H21">
        <v>6.45</v>
      </c>
      <c r="I21">
        <v>9653</v>
      </c>
      <c r="J21">
        <v>88.2911</v>
      </c>
      <c r="K21">
        <v>23.26</v>
      </c>
      <c r="L21">
        <f t="shared" si="0"/>
        <v>480.78</v>
      </c>
      <c r="M21">
        <v>531.79999999999995</v>
      </c>
    </row>
    <row r="22" spans="1:13" x14ac:dyDescent="0.3">
      <c r="A22" s="2">
        <v>40963</v>
      </c>
      <c r="B22" s="3">
        <v>0.57952546296296292</v>
      </c>
      <c r="C22">
        <v>672</v>
      </c>
      <c r="D22">
        <v>51.29</v>
      </c>
      <c r="E22">
        <v>54.234000000000002</v>
      </c>
      <c r="F22">
        <v>29.49</v>
      </c>
      <c r="G22">
        <v>2.915</v>
      </c>
      <c r="H22">
        <v>6.54</v>
      </c>
      <c r="I22">
        <v>9631</v>
      </c>
      <c r="J22">
        <v>88.056700000000006</v>
      </c>
      <c r="K22">
        <v>23.3</v>
      </c>
      <c r="L22">
        <f t="shared" si="0"/>
        <v>477.56599999999997</v>
      </c>
      <c r="M22">
        <v>531.79999999999995</v>
      </c>
    </row>
    <row r="23" spans="1:13" x14ac:dyDescent="0.3">
      <c r="A23" s="2">
        <v>40963</v>
      </c>
      <c r="B23" s="3">
        <v>0.57990740740740743</v>
      </c>
      <c r="C23">
        <v>705</v>
      </c>
      <c r="D23">
        <v>51.27</v>
      </c>
      <c r="E23">
        <v>57.17</v>
      </c>
      <c r="F23">
        <v>29.49</v>
      </c>
      <c r="G23">
        <v>2.8889999999999998</v>
      </c>
      <c r="H23">
        <v>6.52</v>
      </c>
      <c r="I23">
        <v>9507</v>
      </c>
      <c r="J23">
        <v>86.897300000000001</v>
      </c>
      <c r="K23">
        <v>23.31</v>
      </c>
      <c r="L23">
        <f t="shared" si="0"/>
        <v>474.62999999999994</v>
      </c>
      <c r="M23">
        <v>531.79999999999995</v>
      </c>
    </row>
    <row r="24" spans="1:13" x14ac:dyDescent="0.3">
      <c r="A24" s="2">
        <v>40963</v>
      </c>
      <c r="B24" s="3">
        <v>0.58020833333333333</v>
      </c>
      <c r="C24">
        <v>731</v>
      </c>
      <c r="D24">
        <v>51.06</v>
      </c>
      <c r="E24">
        <v>59.720999999999997</v>
      </c>
      <c r="F24">
        <v>29.49</v>
      </c>
      <c r="G24">
        <v>2.8889999999999998</v>
      </c>
      <c r="H24">
        <v>6.54</v>
      </c>
      <c r="I24">
        <v>9354</v>
      </c>
      <c r="J24">
        <v>85.269300000000001</v>
      </c>
      <c r="K24">
        <v>23.45</v>
      </c>
      <c r="L24">
        <f t="shared" si="0"/>
        <v>472.07899999999995</v>
      </c>
      <c r="M24">
        <v>531.79999999999995</v>
      </c>
    </row>
    <row r="25" spans="1:13" x14ac:dyDescent="0.3">
      <c r="A25" s="2">
        <v>40963</v>
      </c>
      <c r="B25" s="3">
        <v>0.58089120370370373</v>
      </c>
      <c r="C25">
        <v>790</v>
      </c>
      <c r="D25">
        <v>50.83</v>
      </c>
      <c r="E25">
        <v>63.064</v>
      </c>
      <c r="F25">
        <v>29.49</v>
      </c>
      <c r="G25">
        <v>2.915</v>
      </c>
      <c r="H25">
        <v>6.49</v>
      </c>
      <c r="I25">
        <v>9066</v>
      </c>
      <c r="J25">
        <v>82.397800000000004</v>
      </c>
      <c r="K25">
        <v>23.63</v>
      </c>
      <c r="L25">
        <f t="shared" si="0"/>
        <v>468.73599999999993</v>
      </c>
      <c r="M25">
        <v>531.79999999999995</v>
      </c>
    </row>
    <row r="26" spans="1:13" x14ac:dyDescent="0.3">
      <c r="A26" s="2">
        <v>40963</v>
      </c>
      <c r="B26" s="3">
        <v>0.58172453703703708</v>
      </c>
      <c r="C26">
        <v>862</v>
      </c>
      <c r="D26">
        <v>50.05</v>
      </c>
      <c r="E26">
        <v>69.441000000000003</v>
      </c>
      <c r="F26">
        <v>29.49</v>
      </c>
      <c r="G26">
        <v>2.915</v>
      </c>
      <c r="H26">
        <v>6.48</v>
      </c>
      <c r="I26">
        <v>8665</v>
      </c>
      <c r="J26">
        <v>77.960099999999997</v>
      </c>
      <c r="K26">
        <v>24.52</v>
      </c>
      <c r="L26">
        <f t="shared" si="0"/>
        <v>462.35899999999992</v>
      </c>
      <c r="M26">
        <v>531.79999999999995</v>
      </c>
    </row>
    <row r="27" spans="1:13" x14ac:dyDescent="0.3">
      <c r="A27" s="2">
        <v>40963</v>
      </c>
      <c r="B27" s="3">
        <v>0.58232638888888888</v>
      </c>
      <c r="C27">
        <v>914</v>
      </c>
      <c r="D27">
        <v>49.75</v>
      </c>
      <c r="E27">
        <v>72.036000000000001</v>
      </c>
      <c r="F27">
        <v>29.49</v>
      </c>
      <c r="G27">
        <v>2.915</v>
      </c>
      <c r="H27">
        <v>6.52</v>
      </c>
      <c r="I27">
        <v>8307</v>
      </c>
      <c r="J27">
        <v>74.435100000000006</v>
      </c>
      <c r="K27">
        <v>24.85</v>
      </c>
      <c r="L27">
        <f t="shared" si="0"/>
        <v>459.76399999999995</v>
      </c>
      <c r="M27">
        <v>531.79999999999995</v>
      </c>
    </row>
    <row r="28" spans="1:13" x14ac:dyDescent="0.3">
      <c r="A28" s="2">
        <v>40963</v>
      </c>
      <c r="B28" s="3">
        <v>0.58293981481481483</v>
      </c>
      <c r="C28">
        <v>967</v>
      </c>
      <c r="D28">
        <v>49.61</v>
      </c>
      <c r="E28">
        <v>74.918999999999997</v>
      </c>
      <c r="F28">
        <v>29.49</v>
      </c>
      <c r="G28">
        <v>2.8889999999999998</v>
      </c>
      <c r="H28">
        <v>6.5</v>
      </c>
      <c r="I28">
        <v>8155</v>
      </c>
      <c r="J28">
        <v>72.939400000000006</v>
      </c>
      <c r="K28">
        <v>25</v>
      </c>
      <c r="L28">
        <f t="shared" si="0"/>
        <v>456.88099999999997</v>
      </c>
      <c r="M28">
        <v>531.79999999999995</v>
      </c>
    </row>
    <row r="29" spans="1:13" x14ac:dyDescent="0.3">
      <c r="A29" s="2">
        <v>40963</v>
      </c>
      <c r="B29" s="3">
        <v>0.58315972222222223</v>
      </c>
      <c r="C29">
        <v>986</v>
      </c>
      <c r="D29">
        <v>49.04</v>
      </c>
      <c r="E29">
        <v>78.084999999999994</v>
      </c>
      <c r="F29">
        <v>29.49</v>
      </c>
      <c r="G29">
        <v>2.8889999999999998</v>
      </c>
      <c r="H29">
        <v>6.49</v>
      </c>
      <c r="I29">
        <v>8116</v>
      </c>
      <c r="J29">
        <v>72.055000000000007</v>
      </c>
      <c r="K29">
        <v>25.72</v>
      </c>
      <c r="L29">
        <f t="shared" si="0"/>
        <v>453.71499999999997</v>
      </c>
      <c r="M29">
        <v>531.79999999999995</v>
      </c>
    </row>
    <row r="30" spans="1:13" x14ac:dyDescent="0.3">
      <c r="A30" s="2">
        <v>40963</v>
      </c>
      <c r="B30" s="3">
        <v>0.58384259259259264</v>
      </c>
      <c r="C30">
        <v>1045</v>
      </c>
      <c r="D30">
        <v>48.9</v>
      </c>
      <c r="E30">
        <v>81.076999999999998</v>
      </c>
      <c r="F30">
        <v>29.49</v>
      </c>
      <c r="G30">
        <v>2.8889999999999998</v>
      </c>
      <c r="H30">
        <v>6.5</v>
      </c>
      <c r="I30">
        <v>8104</v>
      </c>
      <c r="J30">
        <v>71.807299999999998</v>
      </c>
      <c r="K30">
        <v>25.82</v>
      </c>
      <c r="L30">
        <f t="shared" si="0"/>
        <v>450.72299999999996</v>
      </c>
      <c r="M30">
        <v>531.79999999999995</v>
      </c>
    </row>
    <row r="31" spans="1:13" x14ac:dyDescent="0.3">
      <c r="A31" s="2">
        <v>40963</v>
      </c>
      <c r="B31" s="3">
        <v>0.58468750000000003</v>
      </c>
      <c r="C31">
        <v>1118</v>
      </c>
      <c r="D31">
        <v>48.8</v>
      </c>
      <c r="E31">
        <v>84.064999999999998</v>
      </c>
      <c r="F31">
        <v>29.49</v>
      </c>
      <c r="G31">
        <v>2.8889999999999998</v>
      </c>
      <c r="H31">
        <v>6.48</v>
      </c>
      <c r="I31">
        <v>8150</v>
      </c>
      <c r="J31">
        <v>72.123699999999999</v>
      </c>
      <c r="K31">
        <v>25.87</v>
      </c>
      <c r="L31">
        <f t="shared" si="0"/>
        <v>447.73499999999996</v>
      </c>
      <c r="M31">
        <v>531.79999999999995</v>
      </c>
    </row>
    <row r="32" spans="1:13" x14ac:dyDescent="0.3">
      <c r="A32" s="2">
        <v>40963</v>
      </c>
      <c r="B32" s="3">
        <v>0.58991898148148147</v>
      </c>
      <c r="C32">
        <v>1570</v>
      </c>
      <c r="D32">
        <v>48.83</v>
      </c>
      <c r="E32">
        <v>83.691000000000003</v>
      </c>
      <c r="F32">
        <v>29.49</v>
      </c>
      <c r="G32">
        <v>2.8889999999999998</v>
      </c>
      <c r="H32">
        <v>6.36</v>
      </c>
      <c r="I32">
        <v>8190</v>
      </c>
      <c r="J32">
        <v>72.506200000000007</v>
      </c>
      <c r="K32">
        <v>25.86</v>
      </c>
      <c r="L32">
        <f t="shared" si="0"/>
        <v>448.10899999999992</v>
      </c>
      <c r="M32">
        <v>531.79999999999995</v>
      </c>
    </row>
    <row r="33" spans="1:13" x14ac:dyDescent="0.3">
      <c r="A33" s="2">
        <v>40963</v>
      </c>
      <c r="B33" s="3">
        <v>0.59060185185185188</v>
      </c>
      <c r="C33">
        <v>1629</v>
      </c>
      <c r="D33">
        <v>48.86</v>
      </c>
      <c r="E33">
        <v>83.81</v>
      </c>
      <c r="F33">
        <v>29.49</v>
      </c>
      <c r="G33">
        <v>2.8889999999999998</v>
      </c>
      <c r="H33">
        <v>6.44</v>
      </c>
      <c r="I33">
        <v>7289</v>
      </c>
      <c r="J33">
        <v>64.552099999999996</v>
      </c>
      <c r="K33">
        <v>25.99</v>
      </c>
      <c r="L33">
        <f t="shared" si="0"/>
        <v>447.98999999999995</v>
      </c>
      <c r="M33">
        <v>531.79999999999995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1A3D-D9A1-4380-BB11-03EC4051F568}">
  <sheetPr codeName="Sheet137"/>
  <dimension ref="A1:W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0.42555555555555552</v>
      </c>
      <c r="C2">
        <v>46</v>
      </c>
      <c r="D2">
        <v>58.68</v>
      </c>
      <c r="E2">
        <v>0.245</v>
      </c>
      <c r="F2">
        <v>29.49</v>
      </c>
      <c r="G2">
        <v>2.6549999999999998</v>
      </c>
      <c r="H2">
        <v>7.41</v>
      </c>
      <c r="I2">
        <v>10184</v>
      </c>
      <c r="J2">
        <v>102.1052</v>
      </c>
      <c r="K2">
        <v>26.39</v>
      </c>
      <c r="L2">
        <f>523.78-E2</f>
        <v>523.53499999999997</v>
      </c>
      <c r="M2">
        <v>523.78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0.42609953703703707</v>
      </c>
      <c r="C3">
        <v>93</v>
      </c>
      <c r="D3">
        <v>57.68</v>
      </c>
      <c r="E3">
        <v>2.9950000000000001</v>
      </c>
      <c r="F3">
        <v>29.49</v>
      </c>
      <c r="G3">
        <v>2.6549999999999998</v>
      </c>
      <c r="H3">
        <v>7.46</v>
      </c>
      <c r="I3">
        <v>10465</v>
      </c>
      <c r="J3">
        <v>103.66070000000001</v>
      </c>
      <c r="K3">
        <v>26.03</v>
      </c>
      <c r="L3">
        <f t="shared" ref="L3:L19" si="0">523.78-E3</f>
        <v>520.78499999999997</v>
      </c>
      <c r="M3">
        <v>523.78</v>
      </c>
    </row>
    <row r="4" spans="1:23" x14ac:dyDescent="0.3">
      <c r="A4" s="2">
        <v>40995</v>
      </c>
      <c r="B4" s="3">
        <v>0.42739583333333336</v>
      </c>
      <c r="C4">
        <v>205</v>
      </c>
      <c r="D4">
        <v>57.61</v>
      </c>
      <c r="E4">
        <v>5.8760000000000003</v>
      </c>
      <c r="F4">
        <v>29.49</v>
      </c>
      <c r="G4">
        <v>2.6549999999999998</v>
      </c>
      <c r="H4">
        <v>7.57</v>
      </c>
      <c r="I4">
        <v>10576</v>
      </c>
      <c r="J4">
        <v>104.67319999999999</v>
      </c>
      <c r="K4">
        <v>26.19</v>
      </c>
      <c r="L4">
        <f t="shared" si="0"/>
        <v>517.904</v>
      </c>
      <c r="M4">
        <v>523.78</v>
      </c>
    </row>
    <row r="5" spans="1:23" x14ac:dyDescent="0.3">
      <c r="A5" s="2">
        <v>40995</v>
      </c>
      <c r="B5" s="3">
        <v>0.42799768518518522</v>
      </c>
      <c r="C5">
        <v>257</v>
      </c>
      <c r="D5">
        <v>57.55</v>
      </c>
      <c r="E5">
        <v>9.0739999999999998</v>
      </c>
      <c r="F5">
        <v>29.49</v>
      </c>
      <c r="G5">
        <v>2.6549999999999998</v>
      </c>
      <c r="H5">
        <v>7.45</v>
      </c>
      <c r="I5">
        <v>10570</v>
      </c>
      <c r="J5">
        <v>104.538</v>
      </c>
      <c r="K5">
        <v>25.98</v>
      </c>
      <c r="L5">
        <f t="shared" si="0"/>
        <v>514.70600000000002</v>
      </c>
      <c r="M5">
        <v>523.78</v>
      </c>
    </row>
    <row r="6" spans="1:23" x14ac:dyDescent="0.3">
      <c r="A6" s="2">
        <v>40995</v>
      </c>
      <c r="B6" s="3">
        <v>0.42831018518518515</v>
      </c>
      <c r="C6">
        <v>284</v>
      </c>
      <c r="D6">
        <v>57.52</v>
      </c>
      <c r="E6">
        <v>11.701000000000001</v>
      </c>
      <c r="F6">
        <v>29.49</v>
      </c>
      <c r="G6">
        <v>2.6549999999999998</v>
      </c>
      <c r="H6">
        <v>7.14</v>
      </c>
      <c r="I6">
        <v>10567</v>
      </c>
      <c r="J6">
        <v>104.4722</v>
      </c>
      <c r="K6">
        <v>25.97</v>
      </c>
      <c r="L6">
        <f t="shared" si="0"/>
        <v>512.07899999999995</v>
      </c>
      <c r="M6">
        <v>523.78</v>
      </c>
    </row>
    <row r="7" spans="1:23" x14ac:dyDescent="0.3">
      <c r="A7" s="2">
        <v>40995</v>
      </c>
      <c r="B7" s="3">
        <v>0.42876157407407406</v>
      </c>
      <c r="C7">
        <v>323</v>
      </c>
      <c r="D7">
        <v>57.47</v>
      </c>
      <c r="E7">
        <v>15.132999999999999</v>
      </c>
      <c r="F7">
        <v>29.49</v>
      </c>
      <c r="G7">
        <v>2.6549999999999998</v>
      </c>
      <c r="H7">
        <v>7.04</v>
      </c>
      <c r="I7">
        <v>10572</v>
      </c>
      <c r="J7">
        <v>104.45359999999999</v>
      </c>
      <c r="K7">
        <v>26.1</v>
      </c>
      <c r="L7">
        <f t="shared" si="0"/>
        <v>508.64699999999999</v>
      </c>
      <c r="M7">
        <v>523.78</v>
      </c>
    </row>
    <row r="8" spans="1:23" x14ac:dyDescent="0.3">
      <c r="A8" s="2">
        <v>40995</v>
      </c>
      <c r="B8" s="3">
        <v>0.42952546296296296</v>
      </c>
      <c r="C8">
        <v>389</v>
      </c>
      <c r="D8">
        <v>57.43</v>
      </c>
      <c r="E8">
        <v>17.863</v>
      </c>
      <c r="F8">
        <v>29.49</v>
      </c>
      <c r="G8">
        <v>2.6549999999999998</v>
      </c>
      <c r="H8">
        <v>6.82</v>
      </c>
      <c r="I8">
        <v>10579</v>
      </c>
      <c r="J8">
        <v>104.47450000000001</v>
      </c>
      <c r="K8">
        <v>25.93</v>
      </c>
      <c r="L8">
        <f t="shared" si="0"/>
        <v>505.91699999999997</v>
      </c>
      <c r="M8">
        <v>523.78</v>
      </c>
    </row>
    <row r="9" spans="1:23" x14ac:dyDescent="0.3">
      <c r="A9" s="2">
        <v>40995</v>
      </c>
      <c r="B9" s="3">
        <v>0.4307407407407407</v>
      </c>
      <c r="C9">
        <v>494</v>
      </c>
      <c r="D9">
        <v>57.36</v>
      </c>
      <c r="E9">
        <v>21.06</v>
      </c>
      <c r="F9">
        <v>29.49</v>
      </c>
      <c r="G9">
        <v>2.629</v>
      </c>
      <c r="H9">
        <v>6.9</v>
      </c>
      <c r="I9">
        <v>10617</v>
      </c>
      <c r="J9">
        <v>104.76779999999999</v>
      </c>
      <c r="K9">
        <v>26.05</v>
      </c>
      <c r="L9">
        <f t="shared" si="0"/>
        <v>502.71999999999997</v>
      </c>
      <c r="M9">
        <v>523.78</v>
      </c>
    </row>
    <row r="10" spans="1:23" x14ac:dyDescent="0.3">
      <c r="A10" s="2">
        <v>40995</v>
      </c>
      <c r="B10" s="3">
        <v>0.4314351851851852</v>
      </c>
      <c r="C10">
        <v>554</v>
      </c>
      <c r="D10">
        <v>56.67</v>
      </c>
      <c r="E10">
        <v>24.51</v>
      </c>
      <c r="F10">
        <v>29.49</v>
      </c>
      <c r="G10">
        <v>2.629</v>
      </c>
      <c r="H10">
        <v>6.81</v>
      </c>
      <c r="I10">
        <v>10591</v>
      </c>
      <c r="J10">
        <v>103.6266</v>
      </c>
      <c r="K10">
        <v>25.57</v>
      </c>
      <c r="L10">
        <f t="shared" si="0"/>
        <v>499.27</v>
      </c>
      <c r="M10">
        <v>523.78</v>
      </c>
    </row>
    <row r="11" spans="1:23" x14ac:dyDescent="0.3">
      <c r="A11" s="2">
        <v>40995</v>
      </c>
      <c r="B11" s="3">
        <v>0.43203703703703705</v>
      </c>
      <c r="C11">
        <v>606</v>
      </c>
      <c r="D11">
        <v>53.02</v>
      </c>
      <c r="E11">
        <v>33.948999999999998</v>
      </c>
      <c r="F11">
        <v>29.49</v>
      </c>
      <c r="G11">
        <v>2.629</v>
      </c>
      <c r="H11">
        <v>6.81</v>
      </c>
      <c r="I11">
        <v>9635</v>
      </c>
      <c r="J11">
        <v>90.070599999999999</v>
      </c>
      <c r="K11">
        <v>25.17</v>
      </c>
      <c r="L11">
        <f t="shared" si="0"/>
        <v>489.83099999999996</v>
      </c>
      <c r="M11">
        <v>523.78</v>
      </c>
    </row>
    <row r="12" spans="1:23" x14ac:dyDescent="0.3">
      <c r="A12" s="2">
        <v>40995</v>
      </c>
      <c r="B12" s="3">
        <v>0.4325694444444444</v>
      </c>
      <c r="C12">
        <v>652</v>
      </c>
      <c r="D12">
        <v>52.31</v>
      </c>
      <c r="E12">
        <v>44.17</v>
      </c>
      <c r="F12">
        <v>29.49</v>
      </c>
      <c r="G12">
        <v>2.629</v>
      </c>
      <c r="H12">
        <v>6.81</v>
      </c>
      <c r="I12">
        <v>9133</v>
      </c>
      <c r="J12">
        <v>84.605599999999995</v>
      </c>
      <c r="K12">
        <v>25.74</v>
      </c>
      <c r="L12">
        <f t="shared" si="0"/>
        <v>479.60999999999996</v>
      </c>
      <c r="M12">
        <v>523.78</v>
      </c>
    </row>
    <row r="13" spans="1:23" x14ac:dyDescent="0.3">
      <c r="A13" s="2">
        <v>40995</v>
      </c>
      <c r="B13" s="3">
        <v>0.4331828703703704</v>
      </c>
      <c r="C13">
        <v>705</v>
      </c>
      <c r="D13">
        <v>51.66</v>
      </c>
      <c r="E13">
        <v>54.017000000000003</v>
      </c>
      <c r="F13">
        <v>29.49</v>
      </c>
      <c r="G13">
        <v>2.629</v>
      </c>
      <c r="H13">
        <v>6.79</v>
      </c>
      <c r="I13">
        <v>8759</v>
      </c>
      <c r="J13">
        <v>80.467100000000002</v>
      </c>
      <c r="K13">
        <v>26.08</v>
      </c>
      <c r="L13">
        <f t="shared" si="0"/>
        <v>469.76299999999998</v>
      </c>
      <c r="M13">
        <v>523.78</v>
      </c>
    </row>
    <row r="14" spans="1:23" x14ac:dyDescent="0.3">
      <c r="A14" s="2">
        <v>40995</v>
      </c>
      <c r="B14" s="3">
        <v>0.4337152777777778</v>
      </c>
      <c r="C14">
        <v>751</v>
      </c>
      <c r="D14">
        <v>50.91</v>
      </c>
      <c r="E14">
        <v>64.215000000000003</v>
      </c>
      <c r="F14">
        <v>29.49</v>
      </c>
      <c r="G14">
        <v>2.629</v>
      </c>
      <c r="H14">
        <v>6.82</v>
      </c>
      <c r="I14">
        <v>8402</v>
      </c>
      <c r="J14">
        <v>76.435100000000006</v>
      </c>
      <c r="K14">
        <v>27</v>
      </c>
      <c r="L14">
        <f t="shared" si="0"/>
        <v>459.56499999999994</v>
      </c>
      <c r="M14">
        <v>523.78</v>
      </c>
    </row>
    <row r="15" spans="1:23" x14ac:dyDescent="0.3">
      <c r="A15" s="2">
        <v>40995</v>
      </c>
      <c r="B15" s="3">
        <v>0.43456018518518519</v>
      </c>
      <c r="C15">
        <v>824</v>
      </c>
      <c r="D15">
        <v>50.23</v>
      </c>
      <c r="E15">
        <v>74.504999999999995</v>
      </c>
      <c r="F15">
        <v>29.49</v>
      </c>
      <c r="G15">
        <v>2.629</v>
      </c>
      <c r="H15">
        <v>6.76</v>
      </c>
      <c r="I15">
        <v>8052</v>
      </c>
      <c r="J15">
        <v>72.607399999999998</v>
      </c>
      <c r="K15">
        <v>27.38</v>
      </c>
      <c r="L15">
        <f t="shared" si="0"/>
        <v>449.27499999999998</v>
      </c>
      <c r="M15">
        <v>523.78</v>
      </c>
    </row>
    <row r="16" spans="1:23" x14ac:dyDescent="0.3">
      <c r="A16" s="2">
        <v>40995</v>
      </c>
      <c r="B16" s="3">
        <v>0.43539351851851849</v>
      </c>
      <c r="C16">
        <v>896</v>
      </c>
      <c r="D16">
        <v>49.73</v>
      </c>
      <c r="E16">
        <v>84.027000000000001</v>
      </c>
      <c r="F16">
        <v>29.49</v>
      </c>
      <c r="G16">
        <v>2.629</v>
      </c>
      <c r="H16">
        <v>6.71</v>
      </c>
      <c r="I16">
        <v>8055</v>
      </c>
      <c r="J16">
        <v>72.168099999999995</v>
      </c>
      <c r="K16">
        <v>28.97</v>
      </c>
      <c r="L16">
        <f t="shared" si="0"/>
        <v>439.75299999999999</v>
      </c>
      <c r="M16">
        <v>523.78</v>
      </c>
    </row>
    <row r="17" spans="1:13" x14ac:dyDescent="0.3">
      <c r="A17" s="2">
        <v>40995</v>
      </c>
      <c r="B17" s="3">
        <v>0.43585648148148143</v>
      </c>
      <c r="C17">
        <v>936</v>
      </c>
      <c r="D17">
        <v>49.17</v>
      </c>
      <c r="E17">
        <v>93.927000000000007</v>
      </c>
      <c r="F17">
        <v>29.49</v>
      </c>
      <c r="G17">
        <v>2.629</v>
      </c>
      <c r="H17">
        <v>6.74</v>
      </c>
      <c r="I17">
        <v>7922</v>
      </c>
      <c r="J17">
        <v>70.444299999999998</v>
      </c>
      <c r="K17">
        <v>27.91</v>
      </c>
      <c r="L17">
        <f t="shared" si="0"/>
        <v>429.85299999999995</v>
      </c>
      <c r="M17">
        <v>523.78</v>
      </c>
    </row>
    <row r="18" spans="1:13" x14ac:dyDescent="0.3">
      <c r="A18" s="2">
        <v>40995</v>
      </c>
      <c r="B18" s="3">
        <v>0.43653935185185189</v>
      </c>
      <c r="C18">
        <v>995</v>
      </c>
      <c r="D18">
        <v>49.1</v>
      </c>
      <c r="E18">
        <v>104.099</v>
      </c>
      <c r="F18">
        <v>29.49</v>
      </c>
      <c r="G18">
        <v>2.629</v>
      </c>
      <c r="H18">
        <v>6.67</v>
      </c>
      <c r="I18">
        <v>7721</v>
      </c>
      <c r="J18">
        <v>68.599299999999999</v>
      </c>
      <c r="K18">
        <v>27.86</v>
      </c>
      <c r="L18">
        <f t="shared" si="0"/>
        <v>419.68099999999998</v>
      </c>
      <c r="M18">
        <v>523.78</v>
      </c>
    </row>
    <row r="19" spans="1:13" x14ac:dyDescent="0.3">
      <c r="A19" s="2">
        <v>40995</v>
      </c>
      <c r="B19" s="3">
        <v>0.43722222222222223</v>
      </c>
      <c r="C19">
        <v>1054</v>
      </c>
      <c r="D19">
        <v>49.1</v>
      </c>
      <c r="E19">
        <v>107.241</v>
      </c>
      <c r="F19">
        <v>29.49</v>
      </c>
      <c r="G19">
        <v>2.629</v>
      </c>
      <c r="H19">
        <v>6.75</v>
      </c>
      <c r="I19">
        <v>7644</v>
      </c>
      <c r="J19">
        <v>67.9191</v>
      </c>
      <c r="K19">
        <v>27.86</v>
      </c>
      <c r="L19">
        <f t="shared" si="0"/>
        <v>416.53899999999999</v>
      </c>
      <c r="M19">
        <v>523.78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17358-BCEC-4F5A-96D6-1EEF2F9BD7D3}">
  <sheetPr codeName="Sheet138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0.54199074074074072</v>
      </c>
      <c r="C2">
        <v>31</v>
      </c>
      <c r="D2">
        <v>79.47</v>
      </c>
      <c r="E2">
        <v>0.27500000000000002</v>
      </c>
      <c r="F2">
        <v>29.49</v>
      </c>
      <c r="G2">
        <v>3.0720000000000001</v>
      </c>
      <c r="H2">
        <v>7.71</v>
      </c>
      <c r="I2">
        <v>8879</v>
      </c>
      <c r="J2">
        <v>111.8511</v>
      </c>
      <c r="K2">
        <v>39.67</v>
      </c>
      <c r="L2">
        <f>559.02-E2</f>
        <v>558.745</v>
      </c>
      <c r="M2">
        <v>559.02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0.54260416666666655</v>
      </c>
      <c r="C3">
        <v>84</v>
      </c>
      <c r="D3">
        <v>79.45</v>
      </c>
      <c r="E3">
        <v>2.6589999999999998</v>
      </c>
      <c r="F3">
        <v>29.49</v>
      </c>
      <c r="G3">
        <v>3.0720000000000001</v>
      </c>
      <c r="H3">
        <v>7.57</v>
      </c>
      <c r="I3">
        <v>8755</v>
      </c>
      <c r="J3">
        <v>110.2611</v>
      </c>
      <c r="K3">
        <v>39.68</v>
      </c>
      <c r="L3">
        <f>559.02-E3</f>
        <v>556.36099999999999</v>
      </c>
      <c r="M3">
        <v>559.02</v>
      </c>
    </row>
    <row r="4" spans="1:23" x14ac:dyDescent="0.3">
      <c r="A4" s="2">
        <v>41081</v>
      </c>
      <c r="B4" s="3">
        <v>0.54305555555555551</v>
      </c>
      <c r="C4">
        <v>123</v>
      </c>
      <c r="D4">
        <v>78.819999999999993</v>
      </c>
      <c r="E4">
        <v>6.0709999999999997</v>
      </c>
      <c r="F4">
        <v>29.49</v>
      </c>
      <c r="G4">
        <v>3.0720000000000001</v>
      </c>
      <c r="H4">
        <v>7.49</v>
      </c>
      <c r="I4">
        <v>8708</v>
      </c>
      <c r="J4">
        <v>108.9774</v>
      </c>
      <c r="K4">
        <v>39.35</v>
      </c>
      <c r="L4">
        <f t="shared" ref="L4:L23" si="0">559.02-E4</f>
        <v>552.94899999999996</v>
      </c>
      <c r="M4">
        <v>559.02</v>
      </c>
    </row>
    <row r="5" spans="1:23" x14ac:dyDescent="0.3">
      <c r="A5" s="2">
        <v>41081</v>
      </c>
      <c r="B5" s="3">
        <v>0.54351851851851851</v>
      </c>
      <c r="C5">
        <v>163</v>
      </c>
      <c r="D5">
        <v>77.47</v>
      </c>
      <c r="E5">
        <v>9.1910000000000007</v>
      </c>
      <c r="F5">
        <v>29.49</v>
      </c>
      <c r="G5">
        <v>3.0459999999999998</v>
      </c>
      <c r="H5">
        <v>7.46</v>
      </c>
      <c r="I5">
        <v>8878</v>
      </c>
      <c r="J5">
        <v>109.5806</v>
      </c>
      <c r="K5">
        <v>38.74</v>
      </c>
      <c r="L5">
        <f t="shared" si="0"/>
        <v>549.82899999999995</v>
      </c>
      <c r="M5">
        <v>559.02</v>
      </c>
    </row>
    <row r="6" spans="1:23" x14ac:dyDescent="0.3">
      <c r="A6" s="2">
        <v>41081</v>
      </c>
      <c r="B6" s="3">
        <v>0.54396990740740736</v>
      </c>
      <c r="C6">
        <v>202</v>
      </c>
      <c r="D6">
        <v>76.739999999999995</v>
      </c>
      <c r="E6">
        <v>12.041</v>
      </c>
      <c r="F6">
        <v>29.49</v>
      </c>
      <c r="G6">
        <v>3.0720000000000001</v>
      </c>
      <c r="H6">
        <v>7.23</v>
      </c>
      <c r="I6">
        <v>8980</v>
      </c>
      <c r="J6">
        <v>110.02379999999999</v>
      </c>
      <c r="K6">
        <v>38.35</v>
      </c>
      <c r="L6">
        <f t="shared" si="0"/>
        <v>546.97899999999993</v>
      </c>
      <c r="M6">
        <v>559.02</v>
      </c>
    </row>
    <row r="7" spans="1:23" x14ac:dyDescent="0.3">
      <c r="A7" s="2">
        <v>41081</v>
      </c>
      <c r="B7" s="3">
        <v>0.54526620370370371</v>
      </c>
      <c r="C7">
        <v>314</v>
      </c>
      <c r="D7">
        <v>76.08</v>
      </c>
      <c r="E7">
        <v>15.01</v>
      </c>
      <c r="F7">
        <v>29.49</v>
      </c>
      <c r="G7">
        <v>3.0459999999999998</v>
      </c>
      <c r="H7">
        <v>7.41</v>
      </c>
      <c r="I7">
        <v>9384</v>
      </c>
      <c r="J7">
        <v>114.1887</v>
      </c>
      <c r="K7">
        <v>38.090000000000003</v>
      </c>
      <c r="L7">
        <f t="shared" si="0"/>
        <v>544.01</v>
      </c>
      <c r="M7">
        <v>559.02</v>
      </c>
    </row>
    <row r="8" spans="1:23" x14ac:dyDescent="0.3">
      <c r="A8" s="2">
        <v>41081</v>
      </c>
      <c r="B8" s="3">
        <v>0.5456481481481481</v>
      </c>
      <c r="C8">
        <v>347</v>
      </c>
      <c r="D8">
        <v>73.099999999999994</v>
      </c>
      <c r="E8">
        <v>18.009</v>
      </c>
      <c r="F8">
        <v>29.49</v>
      </c>
      <c r="G8">
        <v>3.0459999999999998</v>
      </c>
      <c r="H8">
        <v>7.27</v>
      </c>
      <c r="I8">
        <v>9448</v>
      </c>
      <c r="J8">
        <v>111.44799999999999</v>
      </c>
      <c r="K8">
        <v>36.799999999999997</v>
      </c>
      <c r="L8">
        <f t="shared" si="0"/>
        <v>541.01099999999997</v>
      </c>
      <c r="M8">
        <v>559.02</v>
      </c>
    </row>
    <row r="9" spans="1:23" x14ac:dyDescent="0.3">
      <c r="A9" s="2">
        <v>41081</v>
      </c>
      <c r="B9" s="3">
        <v>0.5460300925925925</v>
      </c>
      <c r="C9">
        <v>380</v>
      </c>
      <c r="D9">
        <v>71.13</v>
      </c>
      <c r="E9">
        <v>20.933</v>
      </c>
      <c r="F9">
        <v>29.49</v>
      </c>
      <c r="G9">
        <v>3.0720000000000001</v>
      </c>
      <c r="H9">
        <v>7.18</v>
      </c>
      <c r="I9">
        <v>9568</v>
      </c>
      <c r="J9">
        <v>110.5112</v>
      </c>
      <c r="K9">
        <v>35.93</v>
      </c>
      <c r="L9">
        <f t="shared" si="0"/>
        <v>538.08699999999999</v>
      </c>
      <c r="M9">
        <v>559.02</v>
      </c>
    </row>
    <row r="10" spans="1:23" x14ac:dyDescent="0.3">
      <c r="A10" s="2">
        <v>41081</v>
      </c>
      <c r="B10" s="3">
        <v>0.54679398148148151</v>
      </c>
      <c r="C10">
        <v>446</v>
      </c>
      <c r="D10">
        <v>61.14</v>
      </c>
      <c r="E10">
        <v>31.305</v>
      </c>
      <c r="F10">
        <v>29.49</v>
      </c>
      <c r="G10">
        <v>3.0720000000000001</v>
      </c>
      <c r="H10">
        <v>7.04</v>
      </c>
      <c r="I10">
        <v>9425</v>
      </c>
      <c r="J10">
        <v>97.301100000000005</v>
      </c>
      <c r="K10">
        <v>33.06</v>
      </c>
      <c r="L10">
        <f t="shared" si="0"/>
        <v>527.71500000000003</v>
      </c>
      <c r="M10">
        <v>559.02</v>
      </c>
    </row>
    <row r="11" spans="1:23" x14ac:dyDescent="0.3">
      <c r="A11" s="2">
        <v>41081</v>
      </c>
      <c r="B11" s="3">
        <v>0.54755787037037029</v>
      </c>
      <c r="C11">
        <v>512</v>
      </c>
      <c r="D11">
        <v>58.84</v>
      </c>
      <c r="E11">
        <v>40.756999999999998</v>
      </c>
      <c r="F11">
        <v>29.49</v>
      </c>
      <c r="G11">
        <v>3.0459999999999998</v>
      </c>
      <c r="H11">
        <v>7.03</v>
      </c>
      <c r="I11">
        <v>8852</v>
      </c>
      <c r="J11">
        <v>88.921700000000001</v>
      </c>
      <c r="K11">
        <v>29.63</v>
      </c>
      <c r="L11">
        <f t="shared" si="0"/>
        <v>518.26300000000003</v>
      </c>
      <c r="M11">
        <v>559.02</v>
      </c>
    </row>
    <row r="12" spans="1:23" x14ac:dyDescent="0.3">
      <c r="A12" s="2">
        <v>41081</v>
      </c>
      <c r="B12" s="3">
        <v>0.5486226851851852</v>
      </c>
      <c r="C12">
        <v>604</v>
      </c>
      <c r="D12">
        <v>57.76</v>
      </c>
      <c r="E12">
        <v>50.98</v>
      </c>
      <c r="F12">
        <v>29.49</v>
      </c>
      <c r="G12">
        <v>3.0459999999999998</v>
      </c>
      <c r="H12">
        <v>7.08</v>
      </c>
      <c r="I12">
        <v>8790</v>
      </c>
      <c r="J12">
        <v>87.152900000000002</v>
      </c>
      <c r="K12">
        <v>21.01</v>
      </c>
      <c r="L12">
        <f t="shared" si="0"/>
        <v>508.03999999999996</v>
      </c>
      <c r="M12">
        <v>559.02</v>
      </c>
    </row>
    <row r="13" spans="1:23" x14ac:dyDescent="0.3">
      <c r="A13" s="2">
        <v>41081</v>
      </c>
      <c r="B13" s="3">
        <v>0.54931712962962953</v>
      </c>
      <c r="C13">
        <v>664</v>
      </c>
      <c r="D13">
        <v>57.13</v>
      </c>
      <c r="E13">
        <v>61.338000000000001</v>
      </c>
      <c r="F13">
        <v>29.49</v>
      </c>
      <c r="G13">
        <v>3.0459999999999998</v>
      </c>
      <c r="H13">
        <v>6.89</v>
      </c>
      <c r="I13">
        <v>8504</v>
      </c>
      <c r="J13">
        <v>83.680800000000005</v>
      </c>
      <c r="K13">
        <v>25.15</v>
      </c>
      <c r="L13">
        <f t="shared" si="0"/>
        <v>497.68199999999996</v>
      </c>
      <c r="M13">
        <v>559.02</v>
      </c>
    </row>
    <row r="14" spans="1:23" x14ac:dyDescent="0.3">
      <c r="A14" s="2">
        <v>41081</v>
      </c>
      <c r="B14" s="3">
        <v>0.54976851851851849</v>
      </c>
      <c r="C14">
        <v>703</v>
      </c>
      <c r="D14">
        <v>56.34</v>
      </c>
      <c r="E14">
        <v>71.427999999999997</v>
      </c>
      <c r="F14">
        <v>29.49</v>
      </c>
      <c r="G14">
        <v>3.0459999999999998</v>
      </c>
      <c r="H14">
        <v>6.96</v>
      </c>
      <c r="I14">
        <v>8024</v>
      </c>
      <c r="J14">
        <v>78.188100000000006</v>
      </c>
      <c r="K14">
        <v>29.29</v>
      </c>
      <c r="L14">
        <f t="shared" si="0"/>
        <v>487.59199999999998</v>
      </c>
      <c r="M14">
        <v>559.02</v>
      </c>
    </row>
    <row r="15" spans="1:23" x14ac:dyDescent="0.3">
      <c r="A15" s="2">
        <v>41081</v>
      </c>
      <c r="B15" s="3">
        <v>0.55015046296296299</v>
      </c>
      <c r="C15">
        <v>736</v>
      </c>
      <c r="D15">
        <v>55.36</v>
      </c>
      <c r="E15">
        <v>81.007999999999996</v>
      </c>
      <c r="F15">
        <v>29.49</v>
      </c>
      <c r="G15">
        <v>3.0459999999999998</v>
      </c>
      <c r="H15">
        <v>6.92</v>
      </c>
      <c r="I15">
        <v>7883</v>
      </c>
      <c r="J15">
        <v>75.893900000000002</v>
      </c>
      <c r="K15">
        <v>30.31</v>
      </c>
      <c r="L15">
        <f t="shared" si="0"/>
        <v>478.012</v>
      </c>
      <c r="M15">
        <v>559.02</v>
      </c>
    </row>
    <row r="16" spans="1:23" x14ac:dyDescent="0.3">
      <c r="A16" s="2">
        <v>41081</v>
      </c>
      <c r="B16" s="3">
        <v>0.55061342592592588</v>
      </c>
      <c r="C16">
        <v>776</v>
      </c>
      <c r="D16">
        <v>55.05</v>
      </c>
      <c r="E16">
        <v>91.037999999999997</v>
      </c>
      <c r="F16">
        <v>29.49</v>
      </c>
      <c r="G16">
        <v>3.0459999999999998</v>
      </c>
      <c r="H16">
        <v>6.85</v>
      </c>
      <c r="I16">
        <v>7676</v>
      </c>
      <c r="J16">
        <v>73.610600000000005</v>
      </c>
      <c r="K16">
        <v>30.83</v>
      </c>
      <c r="L16">
        <f t="shared" si="0"/>
        <v>467.98199999999997</v>
      </c>
      <c r="M16">
        <v>559.02</v>
      </c>
    </row>
    <row r="17" spans="1:13" x14ac:dyDescent="0.3">
      <c r="A17" s="2">
        <v>41081</v>
      </c>
      <c r="B17" s="3">
        <v>0.55099537037037027</v>
      </c>
      <c r="C17">
        <v>809</v>
      </c>
      <c r="D17">
        <v>54.72</v>
      </c>
      <c r="E17">
        <v>101.08799999999999</v>
      </c>
      <c r="F17">
        <v>29.49</v>
      </c>
      <c r="G17">
        <v>3.0459999999999998</v>
      </c>
      <c r="H17">
        <v>6.83</v>
      </c>
      <c r="I17">
        <v>7621</v>
      </c>
      <c r="J17">
        <v>72.785200000000003</v>
      </c>
      <c r="K17">
        <v>31.31</v>
      </c>
      <c r="L17">
        <f t="shared" si="0"/>
        <v>457.93200000000002</v>
      </c>
      <c r="M17">
        <v>559.02</v>
      </c>
    </row>
    <row r="18" spans="1:13" x14ac:dyDescent="0.3">
      <c r="A18" s="2">
        <v>41081</v>
      </c>
      <c r="B18" s="3">
        <v>0.55182870370370363</v>
      </c>
      <c r="C18">
        <v>881</v>
      </c>
      <c r="D18">
        <v>54.18</v>
      </c>
      <c r="E18">
        <v>111.733</v>
      </c>
      <c r="F18">
        <v>29.49</v>
      </c>
      <c r="G18">
        <v>3.0459999999999998</v>
      </c>
      <c r="H18">
        <v>6.77</v>
      </c>
      <c r="I18">
        <v>7821</v>
      </c>
      <c r="J18">
        <v>74.190700000000007</v>
      </c>
      <c r="K18">
        <v>31.5</v>
      </c>
      <c r="L18">
        <f t="shared" si="0"/>
        <v>447.28699999999998</v>
      </c>
      <c r="M18">
        <v>559.02</v>
      </c>
    </row>
    <row r="19" spans="1:13" x14ac:dyDescent="0.3">
      <c r="A19" s="2">
        <v>41081</v>
      </c>
      <c r="B19" s="3">
        <v>0.55228009259259259</v>
      </c>
      <c r="C19">
        <v>920</v>
      </c>
      <c r="D19">
        <v>53.66</v>
      </c>
      <c r="E19">
        <v>121.062</v>
      </c>
      <c r="F19">
        <v>29.49</v>
      </c>
      <c r="G19">
        <v>3.0459999999999998</v>
      </c>
      <c r="H19">
        <v>6.76</v>
      </c>
      <c r="I19">
        <v>7782</v>
      </c>
      <c r="J19">
        <v>73.346999999999994</v>
      </c>
      <c r="K19">
        <v>31.58</v>
      </c>
      <c r="L19">
        <f t="shared" si="0"/>
        <v>437.95799999999997</v>
      </c>
      <c r="M19">
        <v>559.02</v>
      </c>
    </row>
    <row r="20" spans="1:13" x14ac:dyDescent="0.3">
      <c r="A20" s="2">
        <v>41081</v>
      </c>
      <c r="B20" s="3">
        <v>0.55266203703703698</v>
      </c>
      <c r="C20">
        <v>953</v>
      </c>
      <c r="D20">
        <v>53.18</v>
      </c>
      <c r="E20">
        <v>131.76499999999999</v>
      </c>
      <c r="F20">
        <v>29.49</v>
      </c>
      <c r="G20">
        <v>3.0459999999999998</v>
      </c>
      <c r="H20">
        <v>6.44</v>
      </c>
      <c r="I20">
        <v>7573</v>
      </c>
      <c r="J20">
        <v>70.932599999999994</v>
      </c>
      <c r="K20">
        <v>31.98</v>
      </c>
      <c r="L20">
        <f t="shared" si="0"/>
        <v>427.255</v>
      </c>
      <c r="M20">
        <v>559.02</v>
      </c>
    </row>
    <row r="21" spans="1:13" x14ac:dyDescent="0.3">
      <c r="A21" s="2">
        <v>41081</v>
      </c>
      <c r="B21" s="3">
        <v>0.55304398148148137</v>
      </c>
      <c r="C21">
        <v>986</v>
      </c>
      <c r="D21">
        <v>52.67</v>
      </c>
      <c r="E21">
        <v>141.03</v>
      </c>
      <c r="F21">
        <v>29.49</v>
      </c>
      <c r="G21">
        <v>3.0459999999999998</v>
      </c>
      <c r="H21">
        <v>6.69</v>
      </c>
      <c r="I21">
        <v>7189</v>
      </c>
      <c r="J21">
        <v>66.907700000000006</v>
      </c>
      <c r="K21">
        <v>32.4</v>
      </c>
      <c r="L21">
        <f t="shared" si="0"/>
        <v>417.99</v>
      </c>
      <c r="M21">
        <v>559.02</v>
      </c>
    </row>
    <row r="22" spans="1:13" x14ac:dyDescent="0.3">
      <c r="A22" s="2">
        <v>41081</v>
      </c>
      <c r="B22" s="3">
        <v>0.55335648148148142</v>
      </c>
      <c r="C22">
        <v>1013</v>
      </c>
      <c r="D22">
        <v>52.24</v>
      </c>
      <c r="E22">
        <v>151.52699999999999</v>
      </c>
      <c r="F22">
        <v>29.49</v>
      </c>
      <c r="G22">
        <v>3.0459999999999998</v>
      </c>
      <c r="H22">
        <v>6.62</v>
      </c>
      <c r="I22">
        <v>6856</v>
      </c>
      <c r="J22">
        <v>63.460099999999997</v>
      </c>
      <c r="K22">
        <v>32.99</v>
      </c>
      <c r="L22">
        <f t="shared" si="0"/>
        <v>407.49299999999999</v>
      </c>
      <c r="M22">
        <v>559.02</v>
      </c>
    </row>
    <row r="23" spans="1:13" x14ac:dyDescent="0.3">
      <c r="A23" s="2">
        <v>41081</v>
      </c>
      <c r="B23" s="3">
        <v>0.55380787037037038</v>
      </c>
      <c r="C23">
        <v>1052</v>
      </c>
      <c r="D23">
        <v>52.2</v>
      </c>
      <c r="E23">
        <v>154.161</v>
      </c>
      <c r="F23">
        <v>29.49</v>
      </c>
      <c r="G23">
        <v>3.0459999999999998</v>
      </c>
      <c r="H23">
        <v>6.7</v>
      </c>
      <c r="I23">
        <v>6499</v>
      </c>
      <c r="J23">
        <v>60.120600000000003</v>
      </c>
      <c r="K23">
        <v>33.46</v>
      </c>
      <c r="L23">
        <f t="shared" si="0"/>
        <v>404.85899999999998</v>
      </c>
      <c r="M23">
        <v>559.02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55B7-F097-49AF-AC0B-1D734B6DE3EF}">
  <sheetPr codeName="Sheet139"/>
  <dimension ref="A1:W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41117</v>
      </c>
      <c r="B2" s="3">
        <v>0.39368055555555559</v>
      </c>
      <c r="C2">
        <v>33</v>
      </c>
      <c r="D2">
        <v>80.569999999999993</v>
      </c>
      <c r="E2">
        <v>0.40799999999999997</v>
      </c>
      <c r="F2">
        <v>29.49</v>
      </c>
      <c r="G2">
        <v>2.681</v>
      </c>
      <c r="H2">
        <v>9.9700000000000006</v>
      </c>
      <c r="I2">
        <v>8530</v>
      </c>
      <c r="J2">
        <v>108.64579999999999</v>
      </c>
      <c r="K2">
        <v>41.6</v>
      </c>
      <c r="L2">
        <f>535.24-E2</f>
        <v>534.83199999999999</v>
      </c>
      <c r="M2">
        <v>535.24</v>
      </c>
      <c r="N2">
        <v>334.5</v>
      </c>
      <c r="O2">
        <v>-2.2999999999999998</v>
      </c>
      <c r="P2">
        <v>1392</v>
      </c>
      <c r="Q2">
        <v>464</v>
      </c>
      <c r="R2">
        <v>1672</v>
      </c>
      <c r="S2">
        <v>0</v>
      </c>
      <c r="T2">
        <v>353</v>
      </c>
      <c r="U2">
        <v>57</v>
      </c>
      <c r="V2">
        <v>0.46</v>
      </c>
      <c r="W2">
        <v>0</v>
      </c>
    </row>
    <row r="3" spans="1:23" x14ac:dyDescent="0.3">
      <c r="A3" s="2">
        <v>41117</v>
      </c>
      <c r="B3" s="3">
        <v>0.39436342592592594</v>
      </c>
      <c r="C3">
        <v>92</v>
      </c>
      <c r="D3">
        <v>80.63</v>
      </c>
      <c r="E3">
        <v>0.40100000000000002</v>
      </c>
      <c r="F3">
        <v>29.49</v>
      </c>
      <c r="G3">
        <v>2.681</v>
      </c>
      <c r="H3">
        <v>9.99</v>
      </c>
      <c r="I3">
        <v>8520</v>
      </c>
      <c r="J3">
        <v>108.58110000000001</v>
      </c>
      <c r="K3">
        <v>41.61</v>
      </c>
      <c r="L3">
        <f>535.24-E3</f>
        <v>534.83900000000006</v>
      </c>
      <c r="M3">
        <v>535.24</v>
      </c>
    </row>
    <row r="4" spans="1:23" x14ac:dyDescent="0.3">
      <c r="A4" s="2">
        <v>41117</v>
      </c>
      <c r="B4" s="3">
        <v>0.39542824074074073</v>
      </c>
      <c r="C4">
        <v>184</v>
      </c>
      <c r="D4">
        <v>80.650000000000006</v>
      </c>
      <c r="E4">
        <v>2.964</v>
      </c>
      <c r="F4">
        <v>29.49</v>
      </c>
      <c r="G4">
        <v>2.681</v>
      </c>
      <c r="H4">
        <v>10.06</v>
      </c>
      <c r="I4">
        <v>8530</v>
      </c>
      <c r="J4">
        <v>108.7341</v>
      </c>
      <c r="K4">
        <v>41.65</v>
      </c>
      <c r="L4">
        <f t="shared" ref="L4:L24" si="0">535.24-E4</f>
        <v>532.27599999999995</v>
      </c>
      <c r="M4">
        <v>535.24</v>
      </c>
    </row>
    <row r="5" spans="1:23" x14ac:dyDescent="0.3">
      <c r="A5" s="2">
        <v>41117</v>
      </c>
      <c r="B5" s="3">
        <v>0.39650462962962968</v>
      </c>
      <c r="C5">
        <v>277</v>
      </c>
      <c r="D5">
        <v>80.650000000000006</v>
      </c>
      <c r="E5">
        <v>5.806</v>
      </c>
      <c r="F5">
        <v>29.49</v>
      </c>
      <c r="G5">
        <v>2.681</v>
      </c>
      <c r="H5">
        <v>10.25</v>
      </c>
      <c r="I5">
        <v>8533</v>
      </c>
      <c r="J5">
        <v>108.7608</v>
      </c>
      <c r="K5">
        <v>41.64</v>
      </c>
      <c r="L5">
        <f t="shared" si="0"/>
        <v>529.43399999999997</v>
      </c>
      <c r="M5">
        <v>535.24</v>
      </c>
    </row>
    <row r="6" spans="1:23" x14ac:dyDescent="0.3">
      <c r="A6" s="2">
        <v>41117</v>
      </c>
      <c r="B6" s="3">
        <v>0.39726851851851852</v>
      </c>
      <c r="C6">
        <v>343</v>
      </c>
      <c r="D6">
        <v>80.599999999999994</v>
      </c>
      <c r="E6">
        <v>9.1549999999999994</v>
      </c>
      <c r="F6">
        <v>29.49</v>
      </c>
      <c r="G6">
        <v>2.681</v>
      </c>
      <c r="H6">
        <v>10.29</v>
      </c>
      <c r="I6">
        <v>8521</v>
      </c>
      <c r="J6">
        <v>108.565</v>
      </c>
      <c r="K6">
        <v>41.57</v>
      </c>
      <c r="L6">
        <f t="shared" si="0"/>
        <v>526.08500000000004</v>
      </c>
      <c r="M6">
        <v>535.24</v>
      </c>
    </row>
    <row r="7" spans="1:23" x14ac:dyDescent="0.3">
      <c r="A7" s="2">
        <v>41117</v>
      </c>
      <c r="B7" s="3">
        <v>0.39802083333333332</v>
      </c>
      <c r="C7">
        <v>408</v>
      </c>
      <c r="D7">
        <v>80.59</v>
      </c>
      <c r="E7">
        <v>11.842000000000001</v>
      </c>
      <c r="F7">
        <v>29.49</v>
      </c>
      <c r="G7">
        <v>2.6549999999999998</v>
      </c>
      <c r="H7">
        <v>10.34</v>
      </c>
      <c r="I7">
        <v>8526</v>
      </c>
      <c r="J7">
        <v>108.6104</v>
      </c>
      <c r="K7">
        <v>41.58</v>
      </c>
      <c r="L7">
        <f t="shared" si="0"/>
        <v>523.39800000000002</v>
      </c>
      <c r="M7">
        <v>535.24</v>
      </c>
    </row>
    <row r="8" spans="1:23" x14ac:dyDescent="0.3">
      <c r="A8" s="2">
        <v>41117</v>
      </c>
      <c r="B8" s="3">
        <v>0.39840277777777783</v>
      </c>
      <c r="C8">
        <v>441</v>
      </c>
      <c r="D8">
        <v>80.55</v>
      </c>
      <c r="E8">
        <v>15.006</v>
      </c>
      <c r="F8">
        <v>29.49</v>
      </c>
      <c r="G8">
        <v>2.681</v>
      </c>
      <c r="H8">
        <v>10.32</v>
      </c>
      <c r="I8">
        <v>8510</v>
      </c>
      <c r="J8">
        <v>108.3687</v>
      </c>
      <c r="K8">
        <v>41.53</v>
      </c>
      <c r="L8">
        <f t="shared" si="0"/>
        <v>520.23400000000004</v>
      </c>
      <c r="M8">
        <v>535.24</v>
      </c>
    </row>
    <row r="9" spans="1:23" x14ac:dyDescent="0.3">
      <c r="A9" s="2">
        <v>41117</v>
      </c>
      <c r="B9" s="3">
        <v>0.39886574074074077</v>
      </c>
      <c r="C9">
        <v>481</v>
      </c>
      <c r="D9">
        <v>80.540000000000006</v>
      </c>
      <c r="E9">
        <v>17.928000000000001</v>
      </c>
      <c r="F9">
        <v>29.49</v>
      </c>
      <c r="G9">
        <v>2.681</v>
      </c>
      <c r="H9">
        <v>10.33</v>
      </c>
      <c r="I9">
        <v>8506</v>
      </c>
      <c r="J9">
        <v>108.3053</v>
      </c>
      <c r="K9">
        <v>41.56</v>
      </c>
      <c r="L9">
        <f t="shared" si="0"/>
        <v>517.31200000000001</v>
      </c>
      <c r="M9">
        <v>535.24</v>
      </c>
    </row>
    <row r="10" spans="1:23" x14ac:dyDescent="0.3">
      <c r="A10" s="2">
        <v>41117</v>
      </c>
      <c r="B10" s="3">
        <v>0.39954861111111112</v>
      </c>
      <c r="C10">
        <v>540</v>
      </c>
      <c r="D10">
        <v>78.14</v>
      </c>
      <c r="E10">
        <v>20.907</v>
      </c>
      <c r="F10">
        <v>29.49</v>
      </c>
      <c r="G10">
        <v>2.681</v>
      </c>
      <c r="H10">
        <v>10.44</v>
      </c>
      <c r="I10">
        <v>9330</v>
      </c>
      <c r="J10">
        <v>115.95869999999999</v>
      </c>
      <c r="K10">
        <v>39.1</v>
      </c>
      <c r="L10">
        <f t="shared" si="0"/>
        <v>514.33299999999997</v>
      </c>
      <c r="M10">
        <v>535.24</v>
      </c>
    </row>
    <row r="11" spans="1:23" x14ac:dyDescent="0.3">
      <c r="A11" s="2">
        <v>41117</v>
      </c>
      <c r="B11" s="3">
        <v>0.40038194444444447</v>
      </c>
      <c r="C11">
        <v>612</v>
      </c>
      <c r="D11">
        <v>78.09</v>
      </c>
      <c r="E11">
        <v>21.004000000000001</v>
      </c>
      <c r="F11">
        <v>29.49</v>
      </c>
      <c r="G11">
        <v>2.681</v>
      </c>
      <c r="H11">
        <v>10.48</v>
      </c>
      <c r="I11">
        <v>9795</v>
      </c>
      <c r="J11">
        <v>121.6722</v>
      </c>
      <c r="K11">
        <v>39</v>
      </c>
      <c r="L11">
        <f t="shared" si="0"/>
        <v>514.23599999999999</v>
      </c>
      <c r="M11">
        <v>535.24</v>
      </c>
    </row>
    <row r="12" spans="1:23" x14ac:dyDescent="0.3">
      <c r="A12" s="2">
        <v>41117</v>
      </c>
      <c r="B12" s="3">
        <v>0.40137731481481481</v>
      </c>
      <c r="C12">
        <v>698</v>
      </c>
      <c r="D12">
        <v>72.47</v>
      </c>
      <c r="E12">
        <v>24.032</v>
      </c>
      <c r="F12">
        <v>29.49</v>
      </c>
      <c r="G12">
        <v>2.681</v>
      </c>
      <c r="H12">
        <v>10.64</v>
      </c>
      <c r="I12">
        <v>10478</v>
      </c>
      <c r="J12">
        <v>122.7761</v>
      </c>
      <c r="K12">
        <v>32.15</v>
      </c>
      <c r="L12">
        <f t="shared" si="0"/>
        <v>511.20800000000003</v>
      </c>
      <c r="M12">
        <v>535.24</v>
      </c>
    </row>
    <row r="13" spans="1:23" x14ac:dyDescent="0.3">
      <c r="A13" s="2">
        <v>41117</v>
      </c>
      <c r="B13" s="3">
        <v>0.40197916666666672</v>
      </c>
      <c r="C13">
        <v>750</v>
      </c>
      <c r="D13">
        <v>71.180000000000007</v>
      </c>
      <c r="E13">
        <v>27.018000000000001</v>
      </c>
      <c r="F13">
        <v>29.49</v>
      </c>
      <c r="G13">
        <v>2.681</v>
      </c>
      <c r="H13">
        <v>10.66</v>
      </c>
      <c r="I13">
        <v>10408</v>
      </c>
      <c r="J13">
        <v>120.2734</v>
      </c>
      <c r="K13">
        <v>31.02</v>
      </c>
      <c r="L13">
        <f t="shared" si="0"/>
        <v>508.22199999999998</v>
      </c>
      <c r="M13">
        <v>535.24</v>
      </c>
    </row>
    <row r="14" spans="1:23" x14ac:dyDescent="0.3">
      <c r="A14" s="2">
        <v>41117</v>
      </c>
      <c r="B14" s="3">
        <v>0.40282407407407406</v>
      </c>
      <c r="C14">
        <v>823</v>
      </c>
      <c r="D14">
        <v>70.099999999999994</v>
      </c>
      <c r="E14">
        <v>30.163</v>
      </c>
      <c r="F14">
        <v>29.49</v>
      </c>
      <c r="G14">
        <v>2.6549999999999998</v>
      </c>
      <c r="H14">
        <v>10.65</v>
      </c>
      <c r="I14">
        <v>10257</v>
      </c>
      <c r="J14">
        <v>117.1521</v>
      </c>
      <c r="K14">
        <v>29.95</v>
      </c>
      <c r="L14">
        <f t="shared" si="0"/>
        <v>505.077</v>
      </c>
      <c r="M14">
        <v>535.24</v>
      </c>
    </row>
    <row r="15" spans="1:23" x14ac:dyDescent="0.3">
      <c r="A15" s="2">
        <v>41117</v>
      </c>
      <c r="B15" s="3">
        <v>0.40335648148148145</v>
      </c>
      <c r="C15">
        <v>869</v>
      </c>
      <c r="D15">
        <v>66.53</v>
      </c>
      <c r="E15">
        <v>40.094000000000001</v>
      </c>
      <c r="F15">
        <v>29.49</v>
      </c>
      <c r="G15">
        <v>2.681</v>
      </c>
      <c r="H15">
        <v>10.57</v>
      </c>
      <c r="I15">
        <v>8869</v>
      </c>
      <c r="J15">
        <v>97.402000000000001</v>
      </c>
      <c r="K15">
        <v>26.28</v>
      </c>
      <c r="L15">
        <f t="shared" si="0"/>
        <v>495.14600000000002</v>
      </c>
      <c r="M15">
        <v>535.24</v>
      </c>
    </row>
    <row r="16" spans="1:23" x14ac:dyDescent="0.3">
      <c r="A16" s="2">
        <v>41117</v>
      </c>
      <c r="B16" s="3">
        <v>0.40418981481481481</v>
      </c>
      <c r="C16">
        <v>941</v>
      </c>
      <c r="D16">
        <v>64.86</v>
      </c>
      <c r="E16">
        <v>50.09</v>
      </c>
      <c r="F16">
        <v>29.49</v>
      </c>
      <c r="G16">
        <v>2.6549999999999998</v>
      </c>
      <c r="H16">
        <v>10.52</v>
      </c>
      <c r="I16">
        <v>7805</v>
      </c>
      <c r="J16">
        <v>84.121499999999997</v>
      </c>
      <c r="K16">
        <v>25.01</v>
      </c>
      <c r="L16">
        <f t="shared" si="0"/>
        <v>485.15</v>
      </c>
      <c r="M16">
        <v>535.24</v>
      </c>
    </row>
    <row r="17" spans="1:13" x14ac:dyDescent="0.3">
      <c r="A17" s="2">
        <v>41117</v>
      </c>
      <c r="B17" s="3">
        <v>0.40518518518518515</v>
      </c>
      <c r="C17">
        <v>1027</v>
      </c>
      <c r="D17">
        <v>62.95</v>
      </c>
      <c r="E17">
        <v>59.923000000000002</v>
      </c>
      <c r="F17">
        <v>29.49</v>
      </c>
      <c r="G17">
        <v>2.681</v>
      </c>
      <c r="H17">
        <v>10.48</v>
      </c>
      <c r="I17">
        <v>7408</v>
      </c>
      <c r="J17">
        <v>78.109800000000007</v>
      </c>
      <c r="K17">
        <v>24.59</v>
      </c>
      <c r="L17">
        <f t="shared" si="0"/>
        <v>475.31700000000001</v>
      </c>
      <c r="M17">
        <v>535.24</v>
      </c>
    </row>
    <row r="18" spans="1:13" x14ac:dyDescent="0.3">
      <c r="A18" s="2">
        <v>41117</v>
      </c>
      <c r="B18" s="3">
        <v>0.40563657407407411</v>
      </c>
      <c r="C18">
        <v>1066</v>
      </c>
      <c r="D18">
        <v>59.58</v>
      </c>
      <c r="E18">
        <v>69.888999999999996</v>
      </c>
      <c r="F18">
        <v>29.49</v>
      </c>
      <c r="G18">
        <v>2.6549999999999998</v>
      </c>
      <c r="H18">
        <v>10.38</v>
      </c>
      <c r="I18">
        <v>7198</v>
      </c>
      <c r="J18">
        <v>72.951499999999996</v>
      </c>
      <c r="K18">
        <v>23.58</v>
      </c>
      <c r="L18">
        <f t="shared" si="0"/>
        <v>465.351</v>
      </c>
      <c r="M18">
        <v>535.24</v>
      </c>
    </row>
    <row r="19" spans="1:13" x14ac:dyDescent="0.3">
      <c r="A19" s="2">
        <v>41117</v>
      </c>
      <c r="B19" s="3">
        <v>0.40663194444444445</v>
      </c>
      <c r="C19">
        <v>1152</v>
      </c>
      <c r="D19">
        <v>57.52</v>
      </c>
      <c r="E19">
        <v>79.981999999999999</v>
      </c>
      <c r="F19">
        <v>29.49</v>
      </c>
      <c r="G19">
        <v>2.6549999999999998</v>
      </c>
      <c r="H19">
        <v>9.99</v>
      </c>
      <c r="I19">
        <v>6731</v>
      </c>
      <c r="J19">
        <v>66.541200000000003</v>
      </c>
      <c r="K19">
        <v>22.57</v>
      </c>
      <c r="L19">
        <f t="shared" si="0"/>
        <v>455.25800000000004</v>
      </c>
      <c r="M19">
        <v>535.24</v>
      </c>
    </row>
    <row r="20" spans="1:13" x14ac:dyDescent="0.3">
      <c r="A20" s="2">
        <v>41117</v>
      </c>
      <c r="B20" s="3">
        <v>0.40761574074074075</v>
      </c>
      <c r="C20">
        <v>1237</v>
      </c>
      <c r="D20">
        <v>55.91</v>
      </c>
      <c r="E20">
        <v>90.159000000000006</v>
      </c>
      <c r="F20">
        <v>29.49</v>
      </c>
      <c r="G20">
        <v>2.6549999999999998</v>
      </c>
      <c r="H20">
        <v>9.61</v>
      </c>
      <c r="I20">
        <v>7203</v>
      </c>
      <c r="J20">
        <v>69.8249</v>
      </c>
      <c r="K20">
        <v>24.59</v>
      </c>
      <c r="L20">
        <f t="shared" si="0"/>
        <v>445.08100000000002</v>
      </c>
      <c r="M20">
        <v>535.24</v>
      </c>
    </row>
    <row r="21" spans="1:13" x14ac:dyDescent="0.3">
      <c r="A21" s="2">
        <v>41117</v>
      </c>
      <c r="B21" s="3">
        <v>0.40814814814814815</v>
      </c>
      <c r="C21">
        <v>1283</v>
      </c>
      <c r="D21">
        <v>54.85</v>
      </c>
      <c r="E21">
        <v>100.069</v>
      </c>
      <c r="F21">
        <v>29.49</v>
      </c>
      <c r="G21">
        <v>2.6549999999999998</v>
      </c>
      <c r="H21">
        <v>9.2799999999999994</v>
      </c>
      <c r="I21">
        <v>7059</v>
      </c>
      <c r="J21">
        <v>67.525199999999998</v>
      </c>
      <c r="K21">
        <v>28.98</v>
      </c>
      <c r="L21">
        <f t="shared" si="0"/>
        <v>435.17099999999999</v>
      </c>
      <c r="M21">
        <v>535.24</v>
      </c>
    </row>
    <row r="22" spans="1:13" x14ac:dyDescent="0.3">
      <c r="A22" s="2">
        <v>41117</v>
      </c>
      <c r="B22" s="3">
        <v>0.4085300925925926</v>
      </c>
      <c r="C22">
        <v>1316</v>
      </c>
      <c r="D22">
        <v>54.24</v>
      </c>
      <c r="E22">
        <v>110.09</v>
      </c>
      <c r="F22">
        <v>29.49</v>
      </c>
      <c r="G22">
        <v>2.6549999999999998</v>
      </c>
      <c r="H22">
        <v>9.02</v>
      </c>
      <c r="I22">
        <v>6832</v>
      </c>
      <c r="J22">
        <v>64.855099999999993</v>
      </c>
      <c r="K22">
        <v>30.53</v>
      </c>
      <c r="L22">
        <f t="shared" si="0"/>
        <v>425.15</v>
      </c>
      <c r="M22">
        <v>535.24</v>
      </c>
    </row>
    <row r="23" spans="1:13" x14ac:dyDescent="0.3">
      <c r="A23" s="2">
        <v>41117</v>
      </c>
      <c r="B23" s="3">
        <v>0.4088310185185185</v>
      </c>
      <c r="C23">
        <v>1342</v>
      </c>
      <c r="D23">
        <v>53.84</v>
      </c>
      <c r="E23">
        <v>120.001</v>
      </c>
      <c r="F23">
        <v>29.49</v>
      </c>
      <c r="G23">
        <v>2.681</v>
      </c>
      <c r="H23">
        <v>8.7799999999999994</v>
      </c>
      <c r="I23">
        <v>6605</v>
      </c>
      <c r="J23">
        <v>62.387599999999999</v>
      </c>
      <c r="K23">
        <v>31.54</v>
      </c>
      <c r="L23">
        <f t="shared" si="0"/>
        <v>415.23900000000003</v>
      </c>
      <c r="M23">
        <v>535.24</v>
      </c>
    </row>
    <row r="24" spans="1:13" x14ac:dyDescent="0.3">
      <c r="A24" s="2">
        <v>41117</v>
      </c>
      <c r="B24" s="3">
        <v>0.40959490740740739</v>
      </c>
      <c r="C24">
        <v>1408</v>
      </c>
      <c r="D24">
        <v>53.58</v>
      </c>
      <c r="E24">
        <v>125.49</v>
      </c>
      <c r="F24">
        <v>29.49</v>
      </c>
      <c r="G24">
        <v>2.6549999999999998</v>
      </c>
      <c r="H24">
        <v>8.85</v>
      </c>
      <c r="I24">
        <v>3232</v>
      </c>
      <c r="J24">
        <v>30.430499999999999</v>
      </c>
      <c r="K24">
        <v>32.21</v>
      </c>
      <c r="L24">
        <f t="shared" si="0"/>
        <v>409.75</v>
      </c>
      <c r="M24">
        <v>535.24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24AE-D5F9-42AC-A094-0530BFA329C7}">
  <sheetPr codeName="Sheet140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0.51221064814814821</v>
      </c>
      <c r="C2">
        <v>9</v>
      </c>
      <c r="D2">
        <v>62.73</v>
      </c>
      <c r="E2">
        <v>0.27800000000000002</v>
      </c>
      <c r="F2">
        <v>29.49</v>
      </c>
      <c r="G2">
        <v>2.7589999999999999</v>
      </c>
      <c r="H2">
        <v>7.94</v>
      </c>
      <c r="I2">
        <v>8659</v>
      </c>
      <c r="J2">
        <v>91.071899999999999</v>
      </c>
      <c r="K2">
        <v>28.97</v>
      </c>
      <c r="L2">
        <f>515.47-E2</f>
        <v>515.19200000000001</v>
      </c>
      <c r="M2">
        <v>515.47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0.51241898148148146</v>
      </c>
      <c r="C3">
        <v>27</v>
      </c>
      <c r="D3">
        <v>62.67</v>
      </c>
      <c r="E3">
        <v>3.0680000000000001</v>
      </c>
      <c r="F3">
        <v>29.49</v>
      </c>
      <c r="G3">
        <v>2.7850000000000001</v>
      </c>
      <c r="H3">
        <v>8.09</v>
      </c>
      <c r="I3">
        <v>8563</v>
      </c>
      <c r="J3">
        <v>89.995699999999999</v>
      </c>
      <c r="K3">
        <v>29</v>
      </c>
      <c r="L3">
        <f t="shared" ref="L3:L27" si="0">515.47-E3</f>
        <v>512.40200000000004</v>
      </c>
      <c r="M3">
        <v>515.47</v>
      </c>
    </row>
    <row r="4" spans="1:23" x14ac:dyDescent="0.3">
      <c r="A4" s="2">
        <v>41240</v>
      </c>
      <c r="B4" s="3">
        <v>0.51267361111111109</v>
      </c>
      <c r="C4">
        <v>49</v>
      </c>
      <c r="D4">
        <v>62.59</v>
      </c>
      <c r="E4">
        <v>6.0979999999999999</v>
      </c>
      <c r="F4">
        <v>29.49</v>
      </c>
      <c r="G4">
        <v>2.7589999999999999</v>
      </c>
      <c r="H4">
        <v>7.97</v>
      </c>
      <c r="I4">
        <v>8519</v>
      </c>
      <c r="J4">
        <v>89.450500000000005</v>
      </c>
      <c r="K4">
        <v>28.95</v>
      </c>
      <c r="L4">
        <f t="shared" si="0"/>
        <v>509.37200000000001</v>
      </c>
      <c r="M4">
        <v>515.47</v>
      </c>
    </row>
    <row r="5" spans="1:23" x14ac:dyDescent="0.3">
      <c r="A5" s="2">
        <v>41240</v>
      </c>
      <c r="B5" s="3">
        <v>0.51291666666666669</v>
      </c>
      <c r="C5">
        <v>70</v>
      </c>
      <c r="D5">
        <v>62.57</v>
      </c>
      <c r="E5">
        <v>9.0009999999999994</v>
      </c>
      <c r="F5">
        <v>29.49</v>
      </c>
      <c r="G5">
        <v>2.7589999999999999</v>
      </c>
      <c r="H5">
        <v>8.0300000000000011</v>
      </c>
      <c r="I5">
        <v>8513</v>
      </c>
      <c r="J5">
        <v>89.372200000000007</v>
      </c>
      <c r="K5">
        <v>28.93</v>
      </c>
      <c r="L5">
        <f t="shared" si="0"/>
        <v>506.46900000000005</v>
      </c>
      <c r="M5">
        <v>515.47</v>
      </c>
    </row>
    <row r="6" spans="1:23" x14ac:dyDescent="0.3">
      <c r="A6" s="2">
        <v>41240</v>
      </c>
      <c r="B6" s="3">
        <v>0.51333333333333331</v>
      </c>
      <c r="C6">
        <v>106</v>
      </c>
      <c r="D6">
        <v>62.57</v>
      </c>
      <c r="E6">
        <v>12.052</v>
      </c>
      <c r="F6">
        <v>29.49</v>
      </c>
      <c r="G6">
        <v>2.7589999999999999</v>
      </c>
      <c r="H6">
        <v>8</v>
      </c>
      <c r="I6">
        <v>8512</v>
      </c>
      <c r="J6">
        <v>89.358000000000004</v>
      </c>
      <c r="K6">
        <v>28.93</v>
      </c>
      <c r="L6">
        <f t="shared" si="0"/>
        <v>503.41800000000001</v>
      </c>
      <c r="M6">
        <v>515.47</v>
      </c>
    </row>
    <row r="7" spans="1:23" x14ac:dyDescent="0.3">
      <c r="A7" s="2">
        <v>41240</v>
      </c>
      <c r="B7" s="3">
        <v>0.513738425925926</v>
      </c>
      <c r="C7">
        <v>141</v>
      </c>
      <c r="D7">
        <v>62.56</v>
      </c>
      <c r="E7">
        <v>15.304</v>
      </c>
      <c r="F7">
        <v>29.49</v>
      </c>
      <c r="G7">
        <v>2.7589999999999999</v>
      </c>
      <c r="H7">
        <v>7.9</v>
      </c>
      <c r="I7">
        <v>8487</v>
      </c>
      <c r="J7">
        <v>89.084800000000001</v>
      </c>
      <c r="K7">
        <v>28.91</v>
      </c>
      <c r="L7">
        <f t="shared" si="0"/>
        <v>500.16600000000005</v>
      </c>
      <c r="M7">
        <v>515.47</v>
      </c>
    </row>
    <row r="8" spans="1:23" x14ac:dyDescent="0.3">
      <c r="A8" s="2">
        <v>41240</v>
      </c>
      <c r="B8" s="3">
        <v>0.5140393518518519</v>
      </c>
      <c r="C8">
        <v>167</v>
      </c>
      <c r="D8">
        <v>62.5</v>
      </c>
      <c r="E8">
        <v>18.141999999999999</v>
      </c>
      <c r="F8">
        <v>29.49</v>
      </c>
      <c r="G8">
        <v>2.7589999999999999</v>
      </c>
      <c r="H8">
        <v>7.87</v>
      </c>
      <c r="I8">
        <v>8471</v>
      </c>
      <c r="J8">
        <v>88.854200000000006</v>
      </c>
      <c r="K8">
        <v>28.89</v>
      </c>
      <c r="L8">
        <f t="shared" si="0"/>
        <v>497.32800000000003</v>
      </c>
      <c r="M8">
        <v>515.47</v>
      </c>
    </row>
    <row r="9" spans="1:23" x14ac:dyDescent="0.3">
      <c r="A9" s="2">
        <v>41240</v>
      </c>
      <c r="B9" s="3">
        <v>0.51424768518518515</v>
      </c>
      <c r="C9">
        <v>185</v>
      </c>
      <c r="D9">
        <v>62.48</v>
      </c>
      <c r="E9">
        <v>21.114000000000001</v>
      </c>
      <c r="F9">
        <v>29.49</v>
      </c>
      <c r="G9">
        <v>2.7589999999999999</v>
      </c>
      <c r="H9">
        <v>7.86</v>
      </c>
      <c r="I9">
        <v>8457</v>
      </c>
      <c r="J9">
        <v>88.692099999999996</v>
      </c>
      <c r="K9">
        <v>28.89</v>
      </c>
      <c r="L9">
        <f t="shared" si="0"/>
        <v>494.35600000000005</v>
      </c>
      <c r="M9">
        <v>515.47</v>
      </c>
    </row>
    <row r="10" spans="1:23" x14ac:dyDescent="0.3">
      <c r="A10" s="2">
        <v>41240</v>
      </c>
      <c r="B10" s="3">
        <v>0.51469907407407411</v>
      </c>
      <c r="C10">
        <v>224</v>
      </c>
      <c r="D10">
        <v>62.46</v>
      </c>
      <c r="E10">
        <v>24.155999999999999</v>
      </c>
      <c r="F10">
        <v>29.49</v>
      </c>
      <c r="G10">
        <v>2.7589999999999999</v>
      </c>
      <c r="H10">
        <v>7.79</v>
      </c>
      <c r="I10">
        <v>8429</v>
      </c>
      <c r="J10">
        <v>88.369600000000005</v>
      </c>
      <c r="K10">
        <v>28.86</v>
      </c>
      <c r="L10">
        <f t="shared" si="0"/>
        <v>491.31400000000002</v>
      </c>
      <c r="M10">
        <v>515.47</v>
      </c>
    </row>
    <row r="11" spans="1:23" x14ac:dyDescent="0.3">
      <c r="A11" s="2">
        <v>41240</v>
      </c>
      <c r="B11" s="3">
        <v>0.51495370370370364</v>
      </c>
      <c r="C11">
        <v>246</v>
      </c>
      <c r="D11">
        <v>62.44</v>
      </c>
      <c r="E11">
        <v>27.079000000000001</v>
      </c>
      <c r="F11">
        <v>29.49</v>
      </c>
      <c r="G11">
        <v>2.7330000000000001</v>
      </c>
      <c r="H11">
        <v>7.76</v>
      </c>
      <c r="I11">
        <v>8409</v>
      </c>
      <c r="J11">
        <v>88.1494</v>
      </c>
      <c r="K11">
        <v>28.88</v>
      </c>
      <c r="L11">
        <f t="shared" si="0"/>
        <v>488.39100000000002</v>
      </c>
      <c r="M11">
        <v>515.47</v>
      </c>
    </row>
    <row r="12" spans="1:23" x14ac:dyDescent="0.3">
      <c r="A12" s="2">
        <v>41240</v>
      </c>
      <c r="B12" s="3">
        <v>0.51535879629629633</v>
      </c>
      <c r="C12">
        <v>281</v>
      </c>
      <c r="D12">
        <v>62.43</v>
      </c>
      <c r="E12">
        <v>30.187000000000001</v>
      </c>
      <c r="F12">
        <v>29.49</v>
      </c>
      <c r="G12">
        <v>2.7589999999999999</v>
      </c>
      <c r="H12">
        <v>7.79</v>
      </c>
      <c r="I12">
        <v>8385</v>
      </c>
      <c r="J12">
        <v>87.885999999999996</v>
      </c>
      <c r="K12">
        <v>28.85</v>
      </c>
      <c r="L12">
        <f t="shared" si="0"/>
        <v>485.28300000000002</v>
      </c>
      <c r="M12">
        <v>515.47</v>
      </c>
    </row>
    <row r="13" spans="1:23" x14ac:dyDescent="0.3">
      <c r="A13" s="2">
        <v>41240</v>
      </c>
      <c r="B13" s="3">
        <v>0.51565972222222223</v>
      </c>
      <c r="C13">
        <v>307</v>
      </c>
      <c r="D13">
        <v>62.45</v>
      </c>
      <c r="E13">
        <v>33.192</v>
      </c>
      <c r="F13">
        <v>29.49</v>
      </c>
      <c r="G13">
        <v>2.7589999999999999</v>
      </c>
      <c r="H13">
        <v>7.7</v>
      </c>
      <c r="I13">
        <v>8357</v>
      </c>
      <c r="J13">
        <v>87.607699999999994</v>
      </c>
      <c r="K13">
        <v>28.87</v>
      </c>
      <c r="L13">
        <f t="shared" si="0"/>
        <v>482.27800000000002</v>
      </c>
      <c r="M13">
        <v>515.47</v>
      </c>
    </row>
    <row r="14" spans="1:23" x14ac:dyDescent="0.3">
      <c r="A14" s="2">
        <v>41240</v>
      </c>
      <c r="B14" s="3">
        <v>0.51596064814814813</v>
      </c>
      <c r="C14">
        <v>333</v>
      </c>
      <c r="D14">
        <v>62.44</v>
      </c>
      <c r="E14">
        <v>36.164999999999999</v>
      </c>
      <c r="F14">
        <v>29.49</v>
      </c>
      <c r="G14">
        <v>2.7589999999999999</v>
      </c>
      <c r="H14">
        <v>7.6</v>
      </c>
      <c r="I14">
        <v>8342</v>
      </c>
      <c r="J14">
        <v>87.438599999999994</v>
      </c>
      <c r="K14">
        <v>28.86</v>
      </c>
      <c r="L14">
        <f t="shared" si="0"/>
        <v>479.30500000000001</v>
      </c>
      <c r="M14">
        <v>515.47</v>
      </c>
    </row>
    <row r="15" spans="1:23" x14ac:dyDescent="0.3">
      <c r="A15" s="2">
        <v>41240</v>
      </c>
      <c r="B15" s="3">
        <v>0.51636574074074071</v>
      </c>
      <c r="C15">
        <v>368</v>
      </c>
      <c r="D15">
        <v>62.45</v>
      </c>
      <c r="E15">
        <v>39.103000000000002</v>
      </c>
      <c r="F15">
        <v>29.49</v>
      </c>
      <c r="G15">
        <v>2.7330000000000001</v>
      </c>
      <c r="H15">
        <v>7.53</v>
      </c>
      <c r="I15">
        <v>8339</v>
      </c>
      <c r="J15">
        <v>87.415000000000006</v>
      </c>
      <c r="K15">
        <v>28.86</v>
      </c>
      <c r="L15">
        <f t="shared" si="0"/>
        <v>476.36700000000002</v>
      </c>
      <c r="M15">
        <v>515.47</v>
      </c>
    </row>
    <row r="16" spans="1:23" x14ac:dyDescent="0.3">
      <c r="A16" s="2">
        <v>41240</v>
      </c>
      <c r="B16" s="3">
        <v>0.51667824074074076</v>
      </c>
      <c r="C16">
        <v>395</v>
      </c>
      <c r="D16">
        <v>62.43</v>
      </c>
      <c r="E16">
        <v>42.36</v>
      </c>
      <c r="F16">
        <v>29.49</v>
      </c>
      <c r="G16">
        <v>2.7589999999999999</v>
      </c>
      <c r="H16">
        <v>7.5</v>
      </c>
      <c r="I16">
        <v>8336</v>
      </c>
      <c r="J16">
        <v>87.372799999999998</v>
      </c>
      <c r="K16">
        <v>28.87</v>
      </c>
      <c r="L16">
        <f t="shared" si="0"/>
        <v>473.11</v>
      </c>
      <c r="M16">
        <v>515.47</v>
      </c>
    </row>
    <row r="17" spans="1:13" x14ac:dyDescent="0.3">
      <c r="A17" s="2">
        <v>41240</v>
      </c>
      <c r="B17" s="3">
        <v>0.51702546296296303</v>
      </c>
      <c r="C17">
        <v>425</v>
      </c>
      <c r="D17">
        <v>62.42</v>
      </c>
      <c r="E17">
        <v>45.115000000000002</v>
      </c>
      <c r="F17">
        <v>29.49</v>
      </c>
      <c r="G17">
        <v>2.7330000000000001</v>
      </c>
      <c r="H17">
        <v>7.35</v>
      </c>
      <c r="I17">
        <v>8318</v>
      </c>
      <c r="J17">
        <v>87.163300000000007</v>
      </c>
      <c r="K17">
        <v>28.86</v>
      </c>
      <c r="L17">
        <f t="shared" si="0"/>
        <v>470.35500000000002</v>
      </c>
      <c r="M17">
        <v>515.47</v>
      </c>
    </row>
    <row r="18" spans="1:13" x14ac:dyDescent="0.3">
      <c r="A18" s="2">
        <v>41240</v>
      </c>
      <c r="B18" s="3">
        <v>0.51738425925925924</v>
      </c>
      <c r="C18">
        <v>456</v>
      </c>
      <c r="D18">
        <v>62.42</v>
      </c>
      <c r="E18">
        <v>48.119</v>
      </c>
      <c r="F18">
        <v>29.49</v>
      </c>
      <c r="G18">
        <v>2.7330000000000001</v>
      </c>
      <c r="H18">
        <v>7.23</v>
      </c>
      <c r="I18">
        <v>8303</v>
      </c>
      <c r="J18">
        <v>87.004900000000006</v>
      </c>
      <c r="K18">
        <v>28.86</v>
      </c>
      <c r="L18">
        <f t="shared" si="0"/>
        <v>467.351</v>
      </c>
      <c r="M18">
        <v>515.47</v>
      </c>
    </row>
    <row r="19" spans="1:13" x14ac:dyDescent="0.3">
      <c r="A19" s="2">
        <v>41240</v>
      </c>
      <c r="B19" s="3">
        <v>0.51784722222222224</v>
      </c>
      <c r="C19">
        <v>496</v>
      </c>
      <c r="D19">
        <v>62.42</v>
      </c>
      <c r="E19">
        <v>51.042000000000002</v>
      </c>
      <c r="F19">
        <v>29.49</v>
      </c>
      <c r="G19">
        <v>2.7330000000000001</v>
      </c>
      <c r="H19">
        <v>7.1</v>
      </c>
      <c r="I19">
        <v>8300</v>
      </c>
      <c r="J19">
        <v>86.984899999999996</v>
      </c>
      <c r="K19">
        <v>28.86</v>
      </c>
      <c r="L19">
        <f t="shared" si="0"/>
        <v>464.428</v>
      </c>
      <c r="M19">
        <v>515.47</v>
      </c>
    </row>
    <row r="20" spans="1:13" x14ac:dyDescent="0.3">
      <c r="A20" s="2">
        <v>41240</v>
      </c>
      <c r="B20" s="3">
        <v>0.51850694444444445</v>
      </c>
      <c r="C20">
        <v>553</v>
      </c>
      <c r="D20">
        <v>62.42</v>
      </c>
      <c r="E20">
        <v>54.23</v>
      </c>
      <c r="F20">
        <v>29.49</v>
      </c>
      <c r="G20">
        <v>2.7330000000000001</v>
      </c>
      <c r="H20">
        <v>6.91</v>
      </c>
      <c r="I20">
        <v>8297</v>
      </c>
      <c r="J20">
        <v>86.952100000000002</v>
      </c>
      <c r="K20">
        <v>28.86</v>
      </c>
      <c r="L20">
        <f t="shared" si="0"/>
        <v>461.24</v>
      </c>
      <c r="M20">
        <v>515.47</v>
      </c>
    </row>
    <row r="21" spans="1:13" x14ac:dyDescent="0.3">
      <c r="A21" s="2">
        <v>41240</v>
      </c>
      <c r="B21" s="3">
        <v>0.51901620370370372</v>
      </c>
      <c r="C21">
        <v>597</v>
      </c>
      <c r="D21">
        <v>62.41</v>
      </c>
      <c r="E21">
        <v>57.201999999999998</v>
      </c>
      <c r="F21">
        <v>29.49</v>
      </c>
      <c r="G21">
        <v>2.7589999999999999</v>
      </c>
      <c r="H21">
        <v>6.73</v>
      </c>
      <c r="I21">
        <v>8301</v>
      </c>
      <c r="J21">
        <v>86.98</v>
      </c>
      <c r="K21">
        <v>28.86</v>
      </c>
      <c r="L21">
        <f t="shared" si="0"/>
        <v>458.26800000000003</v>
      </c>
      <c r="M21">
        <v>515.47</v>
      </c>
    </row>
    <row r="22" spans="1:13" x14ac:dyDescent="0.3">
      <c r="A22" s="2">
        <v>41240</v>
      </c>
      <c r="B22" s="3">
        <v>0.51931712962962961</v>
      </c>
      <c r="C22">
        <v>623</v>
      </c>
      <c r="D22">
        <v>62.41</v>
      </c>
      <c r="E22">
        <v>60.241</v>
      </c>
      <c r="F22">
        <v>29.49</v>
      </c>
      <c r="G22">
        <v>2.7330000000000001</v>
      </c>
      <c r="H22">
        <v>6.59</v>
      </c>
      <c r="I22">
        <v>8299</v>
      </c>
      <c r="J22">
        <v>86.961200000000005</v>
      </c>
      <c r="K22">
        <v>28.84</v>
      </c>
      <c r="L22">
        <f t="shared" si="0"/>
        <v>455.22900000000004</v>
      </c>
      <c r="M22">
        <v>515.47</v>
      </c>
    </row>
    <row r="23" spans="1:13" x14ac:dyDescent="0.3">
      <c r="A23" s="2">
        <v>41240</v>
      </c>
      <c r="B23" s="3">
        <v>0.51976851851851846</v>
      </c>
      <c r="C23">
        <v>662</v>
      </c>
      <c r="D23">
        <v>62.38</v>
      </c>
      <c r="E23">
        <v>70.024000000000001</v>
      </c>
      <c r="F23">
        <v>29.49</v>
      </c>
      <c r="G23">
        <v>2.7330000000000001</v>
      </c>
      <c r="H23">
        <v>6.31</v>
      </c>
      <c r="I23">
        <v>8293</v>
      </c>
      <c r="J23">
        <v>86.866500000000002</v>
      </c>
      <c r="K23">
        <v>28.83</v>
      </c>
      <c r="L23">
        <f t="shared" si="0"/>
        <v>445.44600000000003</v>
      </c>
      <c r="M23">
        <v>515.47</v>
      </c>
    </row>
    <row r="24" spans="1:13" x14ac:dyDescent="0.3">
      <c r="A24" s="2">
        <v>41240</v>
      </c>
      <c r="B24" s="3">
        <v>0.52012731481481478</v>
      </c>
      <c r="C24">
        <v>693</v>
      </c>
      <c r="D24">
        <v>62.38</v>
      </c>
      <c r="E24">
        <v>79.974000000000004</v>
      </c>
      <c r="F24">
        <v>29.49</v>
      </c>
      <c r="G24">
        <v>2.7589999999999999</v>
      </c>
      <c r="H24">
        <v>6</v>
      </c>
      <c r="I24">
        <v>8273</v>
      </c>
      <c r="J24">
        <v>86.656099999999995</v>
      </c>
      <c r="K24">
        <v>28.83</v>
      </c>
      <c r="L24">
        <f t="shared" si="0"/>
        <v>435.49600000000004</v>
      </c>
      <c r="M24">
        <v>515.47</v>
      </c>
    </row>
    <row r="25" spans="1:13" x14ac:dyDescent="0.3">
      <c r="A25" s="2">
        <v>41240</v>
      </c>
      <c r="B25" s="3">
        <v>0.52053240740740747</v>
      </c>
      <c r="C25">
        <v>728</v>
      </c>
      <c r="D25">
        <v>62.01</v>
      </c>
      <c r="E25">
        <v>90.114000000000004</v>
      </c>
      <c r="F25">
        <v>29.49</v>
      </c>
      <c r="G25">
        <v>2.7330000000000001</v>
      </c>
      <c r="H25">
        <v>5.63</v>
      </c>
      <c r="I25">
        <v>7934</v>
      </c>
      <c r="J25">
        <v>82.748500000000007</v>
      </c>
      <c r="K25">
        <v>29.1</v>
      </c>
      <c r="L25">
        <f t="shared" si="0"/>
        <v>425.35599999999999</v>
      </c>
      <c r="M25">
        <v>515.47</v>
      </c>
    </row>
    <row r="26" spans="1:13" x14ac:dyDescent="0.3">
      <c r="A26" s="2">
        <v>41240</v>
      </c>
      <c r="B26" s="3">
        <v>0.52084490740740741</v>
      </c>
      <c r="C26">
        <v>755</v>
      </c>
      <c r="D26">
        <v>61.78</v>
      </c>
      <c r="E26">
        <v>100.123</v>
      </c>
      <c r="F26">
        <v>29.49</v>
      </c>
      <c r="G26">
        <v>2.7589999999999999</v>
      </c>
      <c r="H26">
        <v>5.3</v>
      </c>
      <c r="I26">
        <v>7250</v>
      </c>
      <c r="J26">
        <v>75.404700000000005</v>
      </c>
      <c r="K26">
        <v>29.37</v>
      </c>
      <c r="L26">
        <f t="shared" si="0"/>
        <v>415.34700000000004</v>
      </c>
      <c r="M26">
        <v>515.47</v>
      </c>
    </row>
    <row r="27" spans="1:13" x14ac:dyDescent="0.3">
      <c r="A27" s="2">
        <v>41240</v>
      </c>
      <c r="B27" s="3">
        <v>0.52140046296296294</v>
      </c>
      <c r="C27">
        <v>803</v>
      </c>
      <c r="D27">
        <v>61.03</v>
      </c>
      <c r="E27">
        <v>108.858</v>
      </c>
      <c r="F27">
        <v>29.49</v>
      </c>
      <c r="G27">
        <v>2.7330000000000001</v>
      </c>
      <c r="H27">
        <v>5.0999999999999996</v>
      </c>
      <c r="I27">
        <v>5766</v>
      </c>
      <c r="J27">
        <v>59.448099999999997</v>
      </c>
      <c r="K27">
        <v>29.68</v>
      </c>
      <c r="L27">
        <f t="shared" si="0"/>
        <v>406.61200000000002</v>
      </c>
      <c r="M27">
        <v>515.47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2B6F-E905-49F9-8DF5-5B26D7CEE73D}">
  <sheetPr codeName="Sheet141"/>
  <dimension ref="A1:W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0.62119212962962966</v>
      </c>
      <c r="C2">
        <v>27</v>
      </c>
      <c r="D2">
        <v>53.79</v>
      </c>
      <c r="E2">
        <v>0.93700000000000006</v>
      </c>
      <c r="F2">
        <v>29.721</v>
      </c>
      <c r="G2">
        <v>2.8370000000000002</v>
      </c>
      <c r="H2">
        <v>7.43</v>
      </c>
      <c r="I2">
        <v>10915</v>
      </c>
      <c r="J2">
        <v>102.22490000000001</v>
      </c>
      <c r="K2">
        <v>43.5</v>
      </c>
      <c r="L2">
        <f>495.52-E2</f>
        <v>494.58299999999997</v>
      </c>
      <c r="M2">
        <v>495.52</v>
      </c>
      <c r="N2">
        <v>202.7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0.62157407407407406</v>
      </c>
      <c r="C3">
        <v>60</v>
      </c>
      <c r="D3">
        <v>53.55</v>
      </c>
      <c r="E3">
        <v>3.1779999999999999</v>
      </c>
      <c r="F3">
        <v>29.721</v>
      </c>
      <c r="G3">
        <v>2.863</v>
      </c>
      <c r="H3">
        <v>7.42</v>
      </c>
      <c r="I3">
        <v>10891</v>
      </c>
      <c r="J3">
        <v>101.6918</v>
      </c>
      <c r="K3">
        <v>43.43</v>
      </c>
      <c r="L3">
        <f>495.52-E3</f>
        <v>492.34199999999998</v>
      </c>
      <c r="M3">
        <v>495.52</v>
      </c>
    </row>
    <row r="4" spans="1:23" x14ac:dyDescent="0.3">
      <c r="A4" s="2">
        <v>42396</v>
      </c>
      <c r="B4" s="3">
        <v>0.62202546296296302</v>
      </c>
      <c r="C4">
        <v>99</v>
      </c>
      <c r="D4">
        <v>53</v>
      </c>
      <c r="E4">
        <v>6.04</v>
      </c>
      <c r="F4">
        <v>29.725999999999999</v>
      </c>
      <c r="G4">
        <v>2.8370000000000002</v>
      </c>
      <c r="H4">
        <v>7.44</v>
      </c>
      <c r="I4">
        <v>10789</v>
      </c>
      <c r="J4">
        <v>100.0232</v>
      </c>
      <c r="K4">
        <v>43.68</v>
      </c>
      <c r="L4">
        <f t="shared" ref="L4:L17" si="0">495.52-E4</f>
        <v>489.47999999999996</v>
      </c>
      <c r="M4">
        <v>495.52</v>
      </c>
    </row>
    <row r="5" spans="1:23" x14ac:dyDescent="0.3">
      <c r="A5" s="2">
        <v>42396</v>
      </c>
      <c r="B5" s="3">
        <v>0.6221875</v>
      </c>
      <c r="C5">
        <v>113</v>
      </c>
      <c r="D5">
        <v>52.99</v>
      </c>
      <c r="E5">
        <v>6.0990000000000002</v>
      </c>
      <c r="F5">
        <v>29.725999999999999</v>
      </c>
      <c r="G5">
        <v>2.8370000000000002</v>
      </c>
      <c r="H5">
        <v>7.46</v>
      </c>
      <c r="I5">
        <v>10780</v>
      </c>
      <c r="J5">
        <v>99.933700000000002</v>
      </c>
      <c r="K5">
        <v>43.73</v>
      </c>
      <c r="L5">
        <f t="shared" si="0"/>
        <v>489.42099999999999</v>
      </c>
      <c r="M5">
        <v>495.52</v>
      </c>
    </row>
    <row r="6" spans="1:23" x14ac:dyDescent="0.3">
      <c r="A6" s="2">
        <v>42396</v>
      </c>
      <c r="B6" s="3">
        <v>0.62271990740740735</v>
      </c>
      <c r="C6">
        <v>159</v>
      </c>
      <c r="D6">
        <v>52.86</v>
      </c>
      <c r="E6">
        <v>9.0839999999999996</v>
      </c>
      <c r="F6">
        <v>29.736000000000001</v>
      </c>
      <c r="G6">
        <v>2.8370000000000002</v>
      </c>
      <c r="H6">
        <v>7.46</v>
      </c>
      <c r="I6">
        <v>10788</v>
      </c>
      <c r="J6">
        <v>99.795000000000002</v>
      </c>
      <c r="K6">
        <v>43.57</v>
      </c>
      <c r="L6">
        <f t="shared" si="0"/>
        <v>486.43599999999998</v>
      </c>
      <c r="M6">
        <v>495.52</v>
      </c>
    </row>
    <row r="7" spans="1:23" x14ac:dyDescent="0.3">
      <c r="A7" s="2">
        <v>42396</v>
      </c>
      <c r="B7" s="3">
        <v>0.62317129629629631</v>
      </c>
      <c r="C7">
        <v>198</v>
      </c>
      <c r="D7">
        <v>52.84</v>
      </c>
      <c r="E7">
        <v>11.987</v>
      </c>
      <c r="F7">
        <v>29.733000000000001</v>
      </c>
      <c r="G7">
        <v>2.8370000000000002</v>
      </c>
      <c r="H7">
        <v>7.47</v>
      </c>
      <c r="I7">
        <v>10794</v>
      </c>
      <c r="J7">
        <v>99.835999999999999</v>
      </c>
      <c r="K7">
        <v>43.44</v>
      </c>
      <c r="L7">
        <f t="shared" si="0"/>
        <v>483.53299999999996</v>
      </c>
      <c r="M7">
        <v>495.52</v>
      </c>
    </row>
    <row r="8" spans="1:23" x14ac:dyDescent="0.3">
      <c r="A8" s="2">
        <v>42396</v>
      </c>
      <c r="B8" s="3">
        <v>0.62386574074074075</v>
      </c>
      <c r="C8">
        <v>258</v>
      </c>
      <c r="D8">
        <v>52.8</v>
      </c>
      <c r="E8">
        <v>14.994999999999999</v>
      </c>
      <c r="F8">
        <v>29.734000000000002</v>
      </c>
      <c r="G8">
        <v>2.8370000000000002</v>
      </c>
      <c r="H8">
        <v>7.48</v>
      </c>
      <c r="I8">
        <v>10765</v>
      </c>
      <c r="J8">
        <v>99.525300000000001</v>
      </c>
      <c r="K8">
        <v>43.35</v>
      </c>
      <c r="L8">
        <f t="shared" si="0"/>
        <v>480.52499999999998</v>
      </c>
      <c r="M8">
        <v>495.52</v>
      </c>
    </row>
    <row r="9" spans="1:23" x14ac:dyDescent="0.3">
      <c r="A9" s="2">
        <v>42396</v>
      </c>
      <c r="B9" s="3">
        <v>0.62446759259259255</v>
      </c>
      <c r="C9">
        <v>310</v>
      </c>
      <c r="D9">
        <v>52.63</v>
      </c>
      <c r="E9">
        <v>18.048999999999999</v>
      </c>
      <c r="F9">
        <v>29.739000000000001</v>
      </c>
      <c r="G9">
        <v>2.8370000000000002</v>
      </c>
      <c r="H9">
        <v>7.49</v>
      </c>
      <c r="I9">
        <v>10663</v>
      </c>
      <c r="J9">
        <v>98.343100000000007</v>
      </c>
      <c r="K9">
        <v>43.21</v>
      </c>
      <c r="L9">
        <f t="shared" si="0"/>
        <v>477.471</v>
      </c>
      <c r="M9">
        <v>495.52</v>
      </c>
    </row>
    <row r="10" spans="1:23" x14ac:dyDescent="0.3">
      <c r="A10" s="2">
        <v>42396</v>
      </c>
      <c r="B10" s="3">
        <v>0.62569444444444444</v>
      </c>
      <c r="C10">
        <v>416</v>
      </c>
      <c r="D10">
        <v>52.58</v>
      </c>
      <c r="E10">
        <v>24.585000000000001</v>
      </c>
      <c r="F10">
        <v>29.751000000000001</v>
      </c>
      <c r="G10">
        <v>2.8370000000000002</v>
      </c>
      <c r="H10">
        <v>7.41</v>
      </c>
      <c r="I10">
        <v>10533</v>
      </c>
      <c r="J10">
        <v>97.046099999999996</v>
      </c>
      <c r="K10">
        <v>43.19</v>
      </c>
      <c r="L10">
        <f t="shared" si="0"/>
        <v>470.935</v>
      </c>
      <c r="M10">
        <v>495.52</v>
      </c>
    </row>
    <row r="11" spans="1:23" x14ac:dyDescent="0.3">
      <c r="A11" s="2">
        <v>42396</v>
      </c>
      <c r="B11" s="3">
        <v>0.62637731481481485</v>
      </c>
      <c r="C11">
        <v>475</v>
      </c>
      <c r="D11">
        <v>52.6</v>
      </c>
      <c r="E11">
        <v>20.992999999999999</v>
      </c>
      <c r="F11">
        <v>29.739000000000001</v>
      </c>
      <c r="G11">
        <v>2.8370000000000002</v>
      </c>
      <c r="H11">
        <v>7.45</v>
      </c>
      <c r="I11">
        <v>10433</v>
      </c>
      <c r="J11">
        <v>96.191999999999993</v>
      </c>
      <c r="K11">
        <v>43.21</v>
      </c>
      <c r="L11">
        <f t="shared" si="0"/>
        <v>474.52699999999999</v>
      </c>
      <c r="M11">
        <v>495.52</v>
      </c>
    </row>
    <row r="12" spans="1:23" x14ac:dyDescent="0.3">
      <c r="A12" s="2">
        <v>42396</v>
      </c>
      <c r="B12" s="3">
        <v>0.62759259259259259</v>
      </c>
      <c r="C12">
        <v>580</v>
      </c>
      <c r="D12">
        <v>52.55</v>
      </c>
      <c r="E12">
        <v>24.059000000000001</v>
      </c>
      <c r="F12">
        <v>29.745000000000001</v>
      </c>
      <c r="G12">
        <v>2.8370000000000002</v>
      </c>
      <c r="H12">
        <v>7.46</v>
      </c>
      <c r="I12">
        <v>10260</v>
      </c>
      <c r="J12">
        <v>94.512</v>
      </c>
      <c r="K12">
        <v>43.28</v>
      </c>
      <c r="L12">
        <f t="shared" si="0"/>
        <v>471.46099999999996</v>
      </c>
      <c r="M12">
        <v>495.52</v>
      </c>
    </row>
    <row r="13" spans="1:23" x14ac:dyDescent="0.3">
      <c r="A13" s="2">
        <v>42396</v>
      </c>
      <c r="B13" s="3">
        <v>0.62918981481481484</v>
      </c>
      <c r="C13">
        <v>718</v>
      </c>
      <c r="D13">
        <v>52.67</v>
      </c>
      <c r="E13">
        <v>27.209</v>
      </c>
      <c r="F13">
        <v>29.76</v>
      </c>
      <c r="G13">
        <v>2.8370000000000002</v>
      </c>
      <c r="H13">
        <v>7.5</v>
      </c>
      <c r="I13">
        <v>10614</v>
      </c>
      <c r="J13">
        <v>97.882099999999994</v>
      </c>
      <c r="K13">
        <v>43.28</v>
      </c>
      <c r="L13">
        <f t="shared" si="0"/>
        <v>468.31099999999998</v>
      </c>
      <c r="M13">
        <v>495.52</v>
      </c>
    </row>
    <row r="14" spans="1:23" x14ac:dyDescent="0.3">
      <c r="A14" s="2">
        <v>42396</v>
      </c>
      <c r="B14" s="3">
        <v>0.62972222222222218</v>
      </c>
      <c r="C14">
        <v>764</v>
      </c>
      <c r="D14">
        <v>52.66</v>
      </c>
      <c r="E14">
        <v>30.113</v>
      </c>
      <c r="F14">
        <v>29.753</v>
      </c>
      <c r="G14">
        <v>2.8370000000000002</v>
      </c>
      <c r="H14">
        <v>7.48</v>
      </c>
      <c r="I14">
        <v>10523</v>
      </c>
      <c r="J14">
        <v>97.050399999999996</v>
      </c>
      <c r="K14">
        <v>43.17</v>
      </c>
      <c r="L14">
        <f t="shared" si="0"/>
        <v>465.40699999999998</v>
      </c>
      <c r="M14">
        <v>495.52</v>
      </c>
    </row>
    <row r="15" spans="1:23" x14ac:dyDescent="0.3">
      <c r="A15" s="2">
        <v>42396</v>
      </c>
      <c r="B15" s="3">
        <v>0.63056712962962969</v>
      </c>
      <c r="C15">
        <v>837</v>
      </c>
      <c r="D15">
        <v>52.64</v>
      </c>
      <c r="E15">
        <v>33.363999999999997</v>
      </c>
      <c r="F15">
        <v>29.757000000000001</v>
      </c>
      <c r="G15">
        <v>2.8370000000000002</v>
      </c>
      <c r="H15">
        <v>7.49</v>
      </c>
      <c r="I15">
        <v>10576</v>
      </c>
      <c r="J15">
        <v>97.503900000000002</v>
      </c>
      <c r="K15">
        <v>43.23</v>
      </c>
      <c r="L15">
        <f t="shared" si="0"/>
        <v>462.15600000000001</v>
      </c>
      <c r="M15">
        <v>495.52</v>
      </c>
    </row>
    <row r="16" spans="1:23" x14ac:dyDescent="0.3">
      <c r="A16" s="2">
        <v>42396</v>
      </c>
      <c r="B16" s="3">
        <v>0.63109953703703703</v>
      </c>
      <c r="C16">
        <v>883</v>
      </c>
      <c r="D16">
        <v>52.63</v>
      </c>
      <c r="E16">
        <v>36.462000000000003</v>
      </c>
      <c r="F16">
        <v>29.757000000000001</v>
      </c>
      <c r="G16">
        <v>2.8109999999999999</v>
      </c>
      <c r="H16">
        <v>7.44</v>
      </c>
      <c r="I16">
        <v>10471</v>
      </c>
      <c r="J16">
        <v>96.518699999999995</v>
      </c>
      <c r="K16">
        <v>43.17</v>
      </c>
      <c r="L16">
        <f t="shared" si="0"/>
        <v>459.05799999999999</v>
      </c>
      <c r="M16">
        <v>495.52</v>
      </c>
    </row>
    <row r="17" spans="1:13" x14ac:dyDescent="0.3">
      <c r="A17" s="2">
        <v>42396</v>
      </c>
      <c r="B17" s="3">
        <v>0.63178240740740743</v>
      </c>
      <c r="C17">
        <v>942</v>
      </c>
      <c r="D17">
        <v>52.54</v>
      </c>
      <c r="E17">
        <v>38.942</v>
      </c>
      <c r="F17">
        <v>29.763999999999999</v>
      </c>
      <c r="G17">
        <v>2.8109999999999999</v>
      </c>
      <c r="H17">
        <v>7.47</v>
      </c>
      <c r="I17">
        <v>10267</v>
      </c>
      <c r="J17">
        <v>94.513999999999996</v>
      </c>
      <c r="K17">
        <v>43.49</v>
      </c>
      <c r="L17">
        <f t="shared" si="0"/>
        <v>456.57799999999997</v>
      </c>
      <c r="M17">
        <v>495.52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9683-721D-4B80-BE62-7ACAB5FC0BC3}">
  <sheetPr codeName="Sheet142"/>
  <dimension ref="A1:W26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0.45087962962962963</v>
      </c>
      <c r="C2">
        <v>199</v>
      </c>
      <c r="D2">
        <v>56.5</v>
      </c>
      <c r="E2">
        <v>0.28799999999999998</v>
      </c>
      <c r="F2">
        <v>29.655000000000001</v>
      </c>
      <c r="G2">
        <v>2.681</v>
      </c>
      <c r="H2">
        <v>7.57</v>
      </c>
      <c r="I2">
        <v>9883</v>
      </c>
      <c r="J2">
        <v>95.964500000000001</v>
      </c>
      <c r="K2">
        <v>53.19</v>
      </c>
      <c r="L2">
        <f>510.58-E2</f>
        <v>510.29199999999997</v>
      </c>
      <c r="M2">
        <v>510.58</v>
      </c>
      <c r="N2">
        <v>248.1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0.45156250000000003</v>
      </c>
      <c r="C3">
        <v>258</v>
      </c>
      <c r="D3">
        <v>55.94</v>
      </c>
      <c r="E3">
        <v>3.0289999999999999</v>
      </c>
      <c r="F3">
        <v>29.622</v>
      </c>
      <c r="G3">
        <v>2.6549999999999998</v>
      </c>
      <c r="H3">
        <v>7.58</v>
      </c>
      <c r="I3">
        <v>10372</v>
      </c>
      <c r="J3">
        <v>100.1232</v>
      </c>
      <c r="K3">
        <v>53.27</v>
      </c>
      <c r="L3">
        <f>510.58-E3</f>
        <v>507.55099999999999</v>
      </c>
      <c r="M3">
        <v>510.58</v>
      </c>
    </row>
    <row r="4" spans="1:23" x14ac:dyDescent="0.3">
      <c r="A4" s="2">
        <v>42422</v>
      </c>
      <c r="B4" s="3">
        <v>0.45202546296296298</v>
      </c>
      <c r="C4">
        <v>298</v>
      </c>
      <c r="D4">
        <v>55.73</v>
      </c>
      <c r="E4">
        <v>5.9080000000000004</v>
      </c>
      <c r="F4">
        <v>29.606999999999999</v>
      </c>
      <c r="G4">
        <v>2.681</v>
      </c>
      <c r="H4">
        <v>7.61</v>
      </c>
      <c r="I4">
        <v>10596</v>
      </c>
      <c r="J4">
        <v>102.0778</v>
      </c>
      <c r="K4">
        <v>53.13</v>
      </c>
      <c r="L4">
        <f t="shared" ref="L4:L26" si="0">510.58-E4</f>
        <v>504.67199999999997</v>
      </c>
      <c r="M4">
        <v>510.58</v>
      </c>
    </row>
    <row r="5" spans="1:23" x14ac:dyDescent="0.3">
      <c r="A5" s="2">
        <v>42422</v>
      </c>
      <c r="B5" s="3">
        <v>0.45262731481481483</v>
      </c>
      <c r="C5">
        <v>350</v>
      </c>
      <c r="D5">
        <v>55.58</v>
      </c>
      <c r="E5">
        <v>9.0909999999999993</v>
      </c>
      <c r="F5">
        <v>29.608000000000001</v>
      </c>
      <c r="G5">
        <v>2.6549999999999998</v>
      </c>
      <c r="H5">
        <v>7.6</v>
      </c>
      <c r="I5">
        <v>10692</v>
      </c>
      <c r="J5">
        <v>102.8015</v>
      </c>
      <c r="K5">
        <v>52.93</v>
      </c>
      <c r="L5">
        <f t="shared" si="0"/>
        <v>501.48899999999998</v>
      </c>
      <c r="M5">
        <v>510.58</v>
      </c>
    </row>
    <row r="6" spans="1:23" x14ac:dyDescent="0.3">
      <c r="A6" s="2">
        <v>42422</v>
      </c>
      <c r="B6" s="3">
        <v>0.45332175925925927</v>
      </c>
      <c r="C6">
        <v>410</v>
      </c>
      <c r="D6">
        <v>55.11</v>
      </c>
      <c r="E6">
        <v>12.167999999999999</v>
      </c>
      <c r="F6">
        <v>29.614000000000001</v>
      </c>
      <c r="G6">
        <v>2.6549999999999998</v>
      </c>
      <c r="H6">
        <v>7.64</v>
      </c>
      <c r="I6">
        <v>10721</v>
      </c>
      <c r="J6">
        <v>102.4645</v>
      </c>
      <c r="K6">
        <v>52.57</v>
      </c>
      <c r="L6">
        <f t="shared" si="0"/>
        <v>498.41199999999998</v>
      </c>
      <c r="M6">
        <v>510.58</v>
      </c>
    </row>
    <row r="7" spans="1:23" x14ac:dyDescent="0.3">
      <c r="A7" s="2">
        <v>42422</v>
      </c>
      <c r="B7" s="3">
        <v>0.45377314814814818</v>
      </c>
      <c r="C7">
        <v>449</v>
      </c>
      <c r="D7">
        <v>54.76</v>
      </c>
      <c r="E7">
        <v>15.106999999999999</v>
      </c>
      <c r="F7">
        <v>29.625</v>
      </c>
      <c r="G7">
        <v>2.681</v>
      </c>
      <c r="H7">
        <v>7.66</v>
      </c>
      <c r="I7">
        <v>10752</v>
      </c>
      <c r="J7">
        <v>102.2727</v>
      </c>
      <c r="K7">
        <v>52.37</v>
      </c>
      <c r="L7">
        <f t="shared" si="0"/>
        <v>495.47299999999996</v>
      </c>
      <c r="M7">
        <v>510.58</v>
      </c>
    </row>
    <row r="8" spans="1:23" x14ac:dyDescent="0.3">
      <c r="A8" s="2">
        <v>42422</v>
      </c>
      <c r="B8" s="3">
        <v>0.45415509259259257</v>
      </c>
      <c r="C8">
        <v>482</v>
      </c>
      <c r="D8">
        <v>54.5</v>
      </c>
      <c r="E8">
        <v>17.855</v>
      </c>
      <c r="F8">
        <v>29.625</v>
      </c>
      <c r="G8">
        <v>2.6549999999999998</v>
      </c>
      <c r="H8">
        <v>7.66</v>
      </c>
      <c r="I8">
        <v>10769</v>
      </c>
      <c r="J8">
        <v>102.10899999999999</v>
      </c>
      <c r="K8">
        <v>52.18</v>
      </c>
      <c r="L8">
        <f t="shared" si="0"/>
        <v>492.72499999999997</v>
      </c>
      <c r="M8">
        <v>510.58</v>
      </c>
    </row>
    <row r="9" spans="1:23" x14ac:dyDescent="0.3">
      <c r="A9" s="2">
        <v>42422</v>
      </c>
      <c r="B9" s="3">
        <v>0.45468749999999997</v>
      </c>
      <c r="C9">
        <v>528</v>
      </c>
      <c r="D9">
        <v>53.92</v>
      </c>
      <c r="E9">
        <v>20.88</v>
      </c>
      <c r="F9">
        <v>29.628</v>
      </c>
      <c r="G9">
        <v>2.6549999999999998</v>
      </c>
      <c r="H9">
        <v>7.67</v>
      </c>
      <c r="I9">
        <v>10651</v>
      </c>
      <c r="J9">
        <v>100.236</v>
      </c>
      <c r="K9">
        <v>51.88</v>
      </c>
      <c r="L9">
        <f t="shared" si="0"/>
        <v>489.7</v>
      </c>
      <c r="M9">
        <v>510.58</v>
      </c>
    </row>
    <row r="10" spans="1:23" x14ac:dyDescent="0.3">
      <c r="A10" s="2">
        <v>42422</v>
      </c>
      <c r="B10" s="3">
        <v>0.45530092592592591</v>
      </c>
      <c r="C10">
        <v>581</v>
      </c>
      <c r="D10">
        <v>53.73</v>
      </c>
      <c r="E10">
        <v>25.83</v>
      </c>
      <c r="F10">
        <v>29.635000000000002</v>
      </c>
      <c r="G10">
        <v>2.6549999999999998</v>
      </c>
      <c r="H10">
        <v>7.61</v>
      </c>
      <c r="I10">
        <v>10672</v>
      </c>
      <c r="J10">
        <v>100.1771</v>
      </c>
      <c r="K10">
        <v>51.79</v>
      </c>
      <c r="L10">
        <f t="shared" si="0"/>
        <v>484.75</v>
      </c>
      <c r="M10">
        <v>510.58</v>
      </c>
    </row>
    <row r="11" spans="1:23" x14ac:dyDescent="0.3">
      <c r="A11" s="2">
        <v>42422</v>
      </c>
      <c r="B11" s="3">
        <v>0.45583333333333331</v>
      </c>
      <c r="C11">
        <v>627</v>
      </c>
      <c r="D11">
        <v>53.57</v>
      </c>
      <c r="E11">
        <v>26.960999999999999</v>
      </c>
      <c r="F11">
        <v>29.635999999999999</v>
      </c>
      <c r="G11">
        <v>2.681</v>
      </c>
      <c r="H11">
        <v>7.64</v>
      </c>
      <c r="I11">
        <v>10429</v>
      </c>
      <c r="J11">
        <v>97.681200000000004</v>
      </c>
      <c r="K11">
        <v>51.74</v>
      </c>
      <c r="L11">
        <f t="shared" si="0"/>
        <v>483.61899999999997</v>
      </c>
      <c r="M11">
        <v>510.58</v>
      </c>
    </row>
    <row r="12" spans="1:23" x14ac:dyDescent="0.3">
      <c r="A12" s="2">
        <v>42422</v>
      </c>
      <c r="B12" s="3">
        <v>0.45621527777777776</v>
      </c>
      <c r="C12">
        <v>660</v>
      </c>
      <c r="D12">
        <v>53.14</v>
      </c>
      <c r="E12">
        <v>30.042000000000002</v>
      </c>
      <c r="F12">
        <v>29.646000000000001</v>
      </c>
      <c r="G12">
        <v>2.6549999999999998</v>
      </c>
      <c r="H12">
        <v>7.64</v>
      </c>
      <c r="I12">
        <v>10289</v>
      </c>
      <c r="J12">
        <v>95.818799999999996</v>
      </c>
      <c r="K12">
        <v>51.49</v>
      </c>
      <c r="L12">
        <f t="shared" si="0"/>
        <v>480.53800000000001</v>
      </c>
      <c r="M12">
        <v>510.58</v>
      </c>
    </row>
    <row r="13" spans="1:23" x14ac:dyDescent="0.3">
      <c r="A13" s="2">
        <v>42422</v>
      </c>
      <c r="B13" s="3">
        <v>0.45666666666666672</v>
      </c>
      <c r="C13">
        <v>699</v>
      </c>
      <c r="D13">
        <v>53</v>
      </c>
      <c r="E13">
        <v>32.970999999999997</v>
      </c>
      <c r="F13">
        <v>29.65</v>
      </c>
      <c r="G13">
        <v>2.6549999999999998</v>
      </c>
      <c r="H13">
        <v>7.63</v>
      </c>
      <c r="I13">
        <v>10121</v>
      </c>
      <c r="J13">
        <v>94.079800000000006</v>
      </c>
      <c r="K13">
        <v>51.43</v>
      </c>
      <c r="L13">
        <f t="shared" si="0"/>
        <v>477.60899999999998</v>
      </c>
      <c r="M13">
        <v>510.58</v>
      </c>
    </row>
    <row r="14" spans="1:23" x14ac:dyDescent="0.3">
      <c r="A14" s="2">
        <v>42422</v>
      </c>
      <c r="B14" s="3">
        <v>0.45728009259259261</v>
      </c>
      <c r="C14">
        <v>752</v>
      </c>
      <c r="D14">
        <v>52.64</v>
      </c>
      <c r="E14">
        <v>35.874000000000002</v>
      </c>
      <c r="F14">
        <v>29.652000000000001</v>
      </c>
      <c r="G14">
        <v>2.6549999999999998</v>
      </c>
      <c r="H14">
        <v>7.6</v>
      </c>
      <c r="I14">
        <v>9980</v>
      </c>
      <c r="J14">
        <v>92.337500000000006</v>
      </c>
      <c r="K14">
        <v>51.25</v>
      </c>
      <c r="L14">
        <f t="shared" si="0"/>
        <v>474.70599999999996</v>
      </c>
      <c r="M14">
        <v>510.58</v>
      </c>
    </row>
    <row r="15" spans="1:23" x14ac:dyDescent="0.3">
      <c r="A15" s="2">
        <v>42422</v>
      </c>
      <c r="B15" s="3">
        <v>0.45743055555555556</v>
      </c>
      <c r="C15">
        <v>765</v>
      </c>
      <c r="D15">
        <v>52.63</v>
      </c>
      <c r="E15">
        <v>35.780999999999999</v>
      </c>
      <c r="F15">
        <v>29.652999999999999</v>
      </c>
      <c r="G15">
        <v>2.6549999999999998</v>
      </c>
      <c r="H15">
        <v>7.59</v>
      </c>
      <c r="I15">
        <v>9956</v>
      </c>
      <c r="J15">
        <v>92.106399999999994</v>
      </c>
      <c r="K15">
        <v>51.23</v>
      </c>
      <c r="L15">
        <f t="shared" si="0"/>
        <v>474.79899999999998</v>
      </c>
      <c r="M15">
        <v>510.58</v>
      </c>
    </row>
    <row r="16" spans="1:23" x14ac:dyDescent="0.3">
      <c r="A16" s="2">
        <v>42422</v>
      </c>
      <c r="B16" s="3">
        <v>0.45812499999999995</v>
      </c>
      <c r="C16">
        <v>825</v>
      </c>
      <c r="D16">
        <v>52.15</v>
      </c>
      <c r="E16">
        <v>39.24</v>
      </c>
      <c r="F16">
        <v>29.655999999999999</v>
      </c>
      <c r="G16">
        <v>2.6549999999999998</v>
      </c>
      <c r="H16">
        <v>7.58</v>
      </c>
      <c r="I16">
        <v>9545</v>
      </c>
      <c r="J16">
        <v>87.748900000000006</v>
      </c>
      <c r="K16">
        <v>51.39</v>
      </c>
      <c r="L16">
        <f t="shared" si="0"/>
        <v>471.34</v>
      </c>
      <c r="M16">
        <v>510.58</v>
      </c>
    </row>
    <row r="17" spans="1:13" x14ac:dyDescent="0.3">
      <c r="A17" s="2">
        <v>42422</v>
      </c>
      <c r="B17" s="3">
        <v>0.4591898148148148</v>
      </c>
      <c r="C17">
        <v>917</v>
      </c>
      <c r="D17">
        <v>52.05</v>
      </c>
      <c r="E17">
        <v>42.05</v>
      </c>
      <c r="F17">
        <v>29.664999999999999</v>
      </c>
      <c r="G17">
        <v>2.6549999999999998</v>
      </c>
      <c r="H17">
        <v>7.54</v>
      </c>
      <c r="I17">
        <v>9416</v>
      </c>
      <c r="J17">
        <v>86.434100000000001</v>
      </c>
      <c r="K17">
        <v>51.49</v>
      </c>
      <c r="L17">
        <f t="shared" si="0"/>
        <v>468.53</v>
      </c>
      <c r="M17">
        <v>510.58</v>
      </c>
    </row>
    <row r="18" spans="1:13" x14ac:dyDescent="0.3">
      <c r="A18" s="2">
        <v>42422</v>
      </c>
      <c r="B18" s="3">
        <v>0.46276620370370369</v>
      </c>
      <c r="C18">
        <v>1226</v>
      </c>
      <c r="D18">
        <v>51.19</v>
      </c>
      <c r="E18">
        <v>44.917000000000002</v>
      </c>
      <c r="F18">
        <v>29.667000000000002</v>
      </c>
      <c r="G18">
        <v>2.629</v>
      </c>
      <c r="H18">
        <v>7.53</v>
      </c>
      <c r="I18">
        <v>9263</v>
      </c>
      <c r="J18">
        <v>84.073700000000002</v>
      </c>
      <c r="K18">
        <v>52.87</v>
      </c>
      <c r="L18">
        <f t="shared" si="0"/>
        <v>465.66300000000001</v>
      </c>
      <c r="M18">
        <v>510.58</v>
      </c>
    </row>
    <row r="19" spans="1:13" x14ac:dyDescent="0.3">
      <c r="A19" s="2">
        <v>42422</v>
      </c>
      <c r="B19" s="3">
        <v>0.46344907407407404</v>
      </c>
      <c r="C19">
        <v>1285</v>
      </c>
      <c r="D19">
        <v>50.94</v>
      </c>
      <c r="E19">
        <v>48.140999999999998</v>
      </c>
      <c r="F19">
        <v>29.675000000000001</v>
      </c>
      <c r="G19">
        <v>2.629</v>
      </c>
      <c r="H19">
        <v>7.51</v>
      </c>
      <c r="I19">
        <v>8914</v>
      </c>
      <c r="J19">
        <v>80.627399999999994</v>
      </c>
      <c r="K19">
        <v>53.48</v>
      </c>
      <c r="L19">
        <f t="shared" si="0"/>
        <v>462.43899999999996</v>
      </c>
      <c r="M19">
        <v>510.58</v>
      </c>
    </row>
    <row r="20" spans="1:13" x14ac:dyDescent="0.3">
      <c r="A20" s="2">
        <v>42422</v>
      </c>
      <c r="B20" s="3">
        <v>0.46383101851851855</v>
      </c>
      <c r="C20">
        <v>1318</v>
      </c>
      <c r="D20">
        <v>50.53</v>
      </c>
      <c r="E20">
        <v>51.051000000000002</v>
      </c>
      <c r="F20">
        <v>29.683</v>
      </c>
      <c r="G20">
        <v>2.629</v>
      </c>
      <c r="H20">
        <v>7.5</v>
      </c>
      <c r="I20">
        <v>8840</v>
      </c>
      <c r="J20">
        <v>79.508300000000006</v>
      </c>
      <c r="K20">
        <v>54.47</v>
      </c>
      <c r="L20">
        <f t="shared" si="0"/>
        <v>459.529</v>
      </c>
      <c r="M20">
        <v>510.58</v>
      </c>
    </row>
    <row r="21" spans="1:13" x14ac:dyDescent="0.3">
      <c r="A21" s="2">
        <v>42422</v>
      </c>
      <c r="B21" s="3">
        <v>0.46428240740740739</v>
      </c>
      <c r="C21">
        <v>1357</v>
      </c>
      <c r="D21">
        <v>50.21</v>
      </c>
      <c r="E21">
        <v>53.917999999999999</v>
      </c>
      <c r="F21">
        <v>29.686</v>
      </c>
      <c r="G21">
        <v>2.629</v>
      </c>
      <c r="H21">
        <v>7.47</v>
      </c>
      <c r="I21">
        <v>8789</v>
      </c>
      <c r="J21">
        <v>78.712999999999994</v>
      </c>
      <c r="K21">
        <v>55.16</v>
      </c>
      <c r="L21">
        <f t="shared" si="0"/>
        <v>456.66199999999998</v>
      </c>
      <c r="M21">
        <v>510.58</v>
      </c>
    </row>
    <row r="22" spans="1:13" x14ac:dyDescent="0.3">
      <c r="A22" s="2">
        <v>42422</v>
      </c>
      <c r="B22" s="3">
        <v>0.46481481481481479</v>
      </c>
      <c r="C22">
        <v>1403</v>
      </c>
      <c r="D22">
        <v>49.8</v>
      </c>
      <c r="E22">
        <v>57.052999999999997</v>
      </c>
      <c r="F22">
        <v>29.686</v>
      </c>
      <c r="G22">
        <v>2.6549999999999998</v>
      </c>
      <c r="H22">
        <v>7.46</v>
      </c>
      <c r="I22">
        <v>8757</v>
      </c>
      <c r="J22">
        <v>78.010099999999994</v>
      </c>
      <c r="K22">
        <v>55.7</v>
      </c>
      <c r="L22">
        <f t="shared" si="0"/>
        <v>453.52699999999999</v>
      </c>
      <c r="M22">
        <v>510.58</v>
      </c>
    </row>
    <row r="23" spans="1:13" x14ac:dyDescent="0.3">
      <c r="A23" s="2">
        <v>42422</v>
      </c>
      <c r="B23" s="3">
        <v>0.4654282407407408</v>
      </c>
      <c r="C23">
        <v>1456</v>
      </c>
      <c r="D23">
        <v>49.58</v>
      </c>
      <c r="E23">
        <v>60.125999999999998</v>
      </c>
      <c r="F23">
        <v>29.693999999999999</v>
      </c>
      <c r="G23">
        <v>2.6549999999999998</v>
      </c>
      <c r="H23">
        <v>7.41</v>
      </c>
      <c r="I23">
        <v>8798</v>
      </c>
      <c r="J23">
        <v>78.124799999999993</v>
      </c>
      <c r="K23">
        <v>56.05</v>
      </c>
      <c r="L23">
        <f t="shared" si="0"/>
        <v>450.45400000000001</v>
      </c>
      <c r="M23">
        <v>510.58</v>
      </c>
    </row>
    <row r="24" spans="1:13" x14ac:dyDescent="0.3">
      <c r="A24" s="2">
        <v>42422</v>
      </c>
      <c r="B24" s="3">
        <v>0.46572916666666669</v>
      </c>
      <c r="C24">
        <v>1482</v>
      </c>
      <c r="D24">
        <v>49.56</v>
      </c>
      <c r="E24">
        <v>63.046999999999997</v>
      </c>
      <c r="F24">
        <v>29.696999999999999</v>
      </c>
      <c r="G24">
        <v>2.629</v>
      </c>
      <c r="H24">
        <v>7.42</v>
      </c>
      <c r="I24">
        <v>8823</v>
      </c>
      <c r="J24">
        <v>78.322000000000003</v>
      </c>
      <c r="K24">
        <v>56.03</v>
      </c>
      <c r="L24">
        <f t="shared" si="0"/>
        <v>447.53300000000002</v>
      </c>
      <c r="M24">
        <v>510.58</v>
      </c>
    </row>
    <row r="25" spans="1:13" x14ac:dyDescent="0.3">
      <c r="A25" s="2">
        <v>42422</v>
      </c>
      <c r="B25" s="3">
        <v>0.46611111111111114</v>
      </c>
      <c r="C25">
        <v>1515</v>
      </c>
      <c r="D25">
        <v>49.48</v>
      </c>
      <c r="E25">
        <v>66.001999999999995</v>
      </c>
      <c r="F25">
        <v>29.7</v>
      </c>
      <c r="G25">
        <v>2.629</v>
      </c>
      <c r="H25">
        <v>7.4</v>
      </c>
      <c r="I25">
        <v>8861</v>
      </c>
      <c r="J25">
        <v>78.568299999999994</v>
      </c>
      <c r="K25">
        <v>56.29</v>
      </c>
      <c r="L25">
        <f t="shared" si="0"/>
        <v>444.57799999999997</v>
      </c>
      <c r="M25">
        <v>510.58</v>
      </c>
    </row>
    <row r="26" spans="1:13" x14ac:dyDescent="0.3">
      <c r="A26" s="2">
        <v>42422</v>
      </c>
      <c r="B26" s="3">
        <v>0.46717592592592588</v>
      </c>
      <c r="C26">
        <v>1607</v>
      </c>
      <c r="D26">
        <v>49.5</v>
      </c>
      <c r="E26">
        <v>65.730999999999995</v>
      </c>
      <c r="F26">
        <v>29.704000000000001</v>
      </c>
      <c r="G26">
        <v>2.629</v>
      </c>
      <c r="H26">
        <v>7.42</v>
      </c>
      <c r="I26">
        <v>8870</v>
      </c>
      <c r="J26">
        <v>78.653999999999996</v>
      </c>
      <c r="K26">
        <v>56.1</v>
      </c>
      <c r="L26">
        <f t="shared" si="0"/>
        <v>444.84899999999999</v>
      </c>
      <c r="M26">
        <v>510.58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CEE9-9825-4A9C-80DA-54F79B1C2912}">
  <sheetPr codeName="Sheet143"/>
  <dimension ref="A1:W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0.59026620370370375</v>
      </c>
      <c r="C2">
        <v>45</v>
      </c>
      <c r="D2">
        <v>62.27</v>
      </c>
      <c r="E2">
        <v>0.74</v>
      </c>
      <c r="F2">
        <v>29.26</v>
      </c>
      <c r="G2">
        <v>2.8889999999999998</v>
      </c>
      <c r="H2">
        <v>7.31</v>
      </c>
      <c r="I2">
        <v>10341</v>
      </c>
      <c r="J2">
        <v>109.0592</v>
      </c>
      <c r="K2">
        <v>60.77</v>
      </c>
      <c r="L2">
        <f>540-E2</f>
        <v>539.26</v>
      </c>
      <c r="M2">
        <v>540</v>
      </c>
      <c r="N2">
        <v>353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0.59079861111111109</v>
      </c>
      <c r="C3">
        <v>91</v>
      </c>
      <c r="D3">
        <v>62.05</v>
      </c>
      <c r="E3">
        <v>3.18</v>
      </c>
      <c r="F3">
        <v>29.253</v>
      </c>
      <c r="G3">
        <v>2.8889999999999998</v>
      </c>
      <c r="H3">
        <v>7.26</v>
      </c>
      <c r="I3">
        <v>10090</v>
      </c>
      <c r="J3">
        <v>106.1681</v>
      </c>
      <c r="K3">
        <v>60.48</v>
      </c>
      <c r="L3">
        <f t="shared" ref="L3:L20" si="0">540-E3</f>
        <v>536.82000000000005</v>
      </c>
      <c r="M3">
        <v>540</v>
      </c>
    </row>
    <row r="4" spans="1:23" x14ac:dyDescent="0.3">
      <c r="A4" s="2">
        <v>42458</v>
      </c>
      <c r="B4" s="3">
        <v>0.59133101851851855</v>
      </c>
      <c r="C4">
        <v>137</v>
      </c>
      <c r="D4">
        <v>61.79</v>
      </c>
      <c r="E4">
        <v>5.8819999999999997</v>
      </c>
      <c r="F4">
        <v>29.25</v>
      </c>
      <c r="G4">
        <v>2.8889999999999998</v>
      </c>
      <c r="H4">
        <v>7.31</v>
      </c>
      <c r="I4">
        <v>10024</v>
      </c>
      <c r="J4">
        <v>105.16289999999999</v>
      </c>
      <c r="K4">
        <v>60.29</v>
      </c>
      <c r="L4">
        <f t="shared" si="0"/>
        <v>534.11800000000005</v>
      </c>
      <c r="M4">
        <v>540</v>
      </c>
    </row>
    <row r="5" spans="1:23" x14ac:dyDescent="0.3">
      <c r="A5" s="2">
        <v>42458</v>
      </c>
      <c r="B5" s="3">
        <v>0.59171296296296294</v>
      </c>
      <c r="C5">
        <v>170</v>
      </c>
      <c r="D5">
        <v>61.74</v>
      </c>
      <c r="E5">
        <v>9.0709999999999997</v>
      </c>
      <c r="F5">
        <v>29.263000000000002</v>
      </c>
      <c r="G5">
        <v>2.8889999999999998</v>
      </c>
      <c r="H5">
        <v>7.37</v>
      </c>
      <c r="I5">
        <v>10032</v>
      </c>
      <c r="J5">
        <v>105.13339999999999</v>
      </c>
      <c r="K5">
        <v>60.25</v>
      </c>
      <c r="L5">
        <f t="shared" si="0"/>
        <v>530.92899999999997</v>
      </c>
      <c r="M5">
        <v>540</v>
      </c>
    </row>
    <row r="6" spans="1:23" x14ac:dyDescent="0.3">
      <c r="A6" s="2">
        <v>42458</v>
      </c>
      <c r="B6" s="3">
        <v>0.59209490740740744</v>
      </c>
      <c r="C6">
        <v>203</v>
      </c>
      <c r="D6">
        <v>60.39</v>
      </c>
      <c r="E6">
        <v>11.808</v>
      </c>
      <c r="F6">
        <v>29.271999999999998</v>
      </c>
      <c r="G6">
        <v>2.8889999999999998</v>
      </c>
      <c r="H6">
        <v>7.38</v>
      </c>
      <c r="I6">
        <v>9858</v>
      </c>
      <c r="J6">
        <v>101.649</v>
      </c>
      <c r="K6">
        <v>59.75</v>
      </c>
      <c r="L6">
        <f t="shared" si="0"/>
        <v>528.19200000000001</v>
      </c>
      <c r="M6">
        <v>540</v>
      </c>
    </row>
    <row r="7" spans="1:23" x14ac:dyDescent="0.3">
      <c r="A7" s="2">
        <v>42458</v>
      </c>
      <c r="B7" s="3">
        <v>0.59270833333333328</v>
      </c>
      <c r="C7">
        <v>256</v>
      </c>
      <c r="D7">
        <v>59.56</v>
      </c>
      <c r="E7">
        <v>14.994</v>
      </c>
      <c r="F7">
        <v>29.268999999999998</v>
      </c>
      <c r="G7">
        <v>2.8889999999999998</v>
      </c>
      <c r="H7">
        <v>7.38</v>
      </c>
      <c r="I7">
        <v>9746</v>
      </c>
      <c r="J7">
        <v>99.520099999999999</v>
      </c>
      <c r="K7">
        <v>58.99</v>
      </c>
      <c r="L7">
        <f t="shared" si="0"/>
        <v>525.00599999999997</v>
      </c>
      <c r="M7">
        <v>540</v>
      </c>
    </row>
    <row r="8" spans="1:23" x14ac:dyDescent="0.3">
      <c r="A8" s="2">
        <v>42458</v>
      </c>
      <c r="B8" s="3">
        <v>0.59315972222222224</v>
      </c>
      <c r="C8">
        <v>295</v>
      </c>
      <c r="D8">
        <v>59.43</v>
      </c>
      <c r="E8">
        <v>18.164000000000001</v>
      </c>
      <c r="F8">
        <v>29.268000000000001</v>
      </c>
      <c r="G8">
        <v>2.8889999999999998</v>
      </c>
      <c r="H8">
        <v>7.36</v>
      </c>
      <c r="I8">
        <v>9652</v>
      </c>
      <c r="J8">
        <v>98.408699999999996</v>
      </c>
      <c r="K8">
        <v>58.78</v>
      </c>
      <c r="L8">
        <f t="shared" si="0"/>
        <v>521.83600000000001</v>
      </c>
      <c r="M8">
        <v>540</v>
      </c>
    </row>
    <row r="9" spans="1:23" x14ac:dyDescent="0.3">
      <c r="A9" s="2">
        <v>42458</v>
      </c>
      <c r="B9" s="3">
        <v>0.59377314814814819</v>
      </c>
      <c r="C9">
        <v>348</v>
      </c>
      <c r="D9">
        <v>58.07</v>
      </c>
      <c r="E9">
        <v>20.995999999999999</v>
      </c>
      <c r="F9">
        <v>29.260999999999999</v>
      </c>
      <c r="G9">
        <v>2.8889999999999998</v>
      </c>
      <c r="H9">
        <v>7.36</v>
      </c>
      <c r="I9">
        <v>9262</v>
      </c>
      <c r="J9">
        <v>92.927499999999995</v>
      </c>
      <c r="K9">
        <v>58.09</v>
      </c>
      <c r="L9">
        <f t="shared" si="0"/>
        <v>519.00400000000002</v>
      </c>
      <c r="M9">
        <v>540</v>
      </c>
    </row>
    <row r="10" spans="1:23" x14ac:dyDescent="0.3">
      <c r="A10" s="2">
        <v>42458</v>
      </c>
      <c r="B10" s="3">
        <v>0.59414351851851854</v>
      </c>
      <c r="C10">
        <v>380</v>
      </c>
      <c r="D10">
        <v>51.69</v>
      </c>
      <c r="E10">
        <v>31.109000000000002</v>
      </c>
      <c r="F10">
        <v>29.260999999999999</v>
      </c>
      <c r="G10">
        <v>2.8889999999999998</v>
      </c>
      <c r="H10">
        <v>7.36</v>
      </c>
      <c r="I10">
        <v>8688</v>
      </c>
      <c r="J10">
        <v>80.486999999999995</v>
      </c>
      <c r="K10">
        <v>55.67</v>
      </c>
      <c r="L10">
        <f t="shared" si="0"/>
        <v>508.89100000000002</v>
      </c>
      <c r="M10">
        <v>540</v>
      </c>
    </row>
    <row r="11" spans="1:23" x14ac:dyDescent="0.3">
      <c r="A11" s="2">
        <v>42458</v>
      </c>
      <c r="B11" s="3">
        <v>0.59513888888888888</v>
      </c>
      <c r="C11">
        <v>466</v>
      </c>
      <c r="D11">
        <v>50.5</v>
      </c>
      <c r="E11">
        <v>40.951000000000001</v>
      </c>
      <c r="F11">
        <v>29.260999999999999</v>
      </c>
      <c r="G11">
        <v>2.8889999999999998</v>
      </c>
      <c r="H11">
        <v>7.36</v>
      </c>
      <c r="I11">
        <v>8492</v>
      </c>
      <c r="J11">
        <v>77.456800000000001</v>
      </c>
      <c r="K11">
        <v>53.73</v>
      </c>
      <c r="L11">
        <f t="shared" si="0"/>
        <v>499.04899999999998</v>
      </c>
      <c r="M11">
        <v>540</v>
      </c>
    </row>
    <row r="12" spans="1:23" x14ac:dyDescent="0.3">
      <c r="A12" s="2">
        <v>42458</v>
      </c>
      <c r="B12" s="3">
        <v>0.59613425925925922</v>
      </c>
      <c r="C12">
        <v>552</v>
      </c>
      <c r="D12">
        <v>50.24</v>
      </c>
      <c r="E12">
        <v>51.04</v>
      </c>
      <c r="F12">
        <v>29.280999999999999</v>
      </c>
      <c r="G12">
        <v>2.8889999999999998</v>
      </c>
      <c r="H12">
        <v>7.35</v>
      </c>
      <c r="I12">
        <v>8629</v>
      </c>
      <c r="J12">
        <v>78.400199999999998</v>
      </c>
      <c r="K12">
        <v>52.54</v>
      </c>
      <c r="L12">
        <f t="shared" si="0"/>
        <v>488.96</v>
      </c>
      <c r="M12">
        <v>540</v>
      </c>
    </row>
    <row r="13" spans="1:23" x14ac:dyDescent="0.3">
      <c r="A13" s="2">
        <v>42458</v>
      </c>
      <c r="B13" s="3">
        <v>0.59659722222222222</v>
      </c>
      <c r="C13">
        <v>592</v>
      </c>
      <c r="D13">
        <v>49.59</v>
      </c>
      <c r="E13">
        <v>61.031999999999996</v>
      </c>
      <c r="F13">
        <v>29.291</v>
      </c>
      <c r="G13">
        <v>2.863</v>
      </c>
      <c r="H13">
        <v>7.38</v>
      </c>
      <c r="I13">
        <v>9445</v>
      </c>
      <c r="J13">
        <v>85.037700000000001</v>
      </c>
      <c r="K13">
        <v>37.32</v>
      </c>
      <c r="L13">
        <f t="shared" si="0"/>
        <v>478.96800000000002</v>
      </c>
      <c r="M13">
        <v>540</v>
      </c>
    </row>
    <row r="14" spans="1:23" x14ac:dyDescent="0.3">
      <c r="A14" s="2">
        <v>42458</v>
      </c>
      <c r="B14" s="3">
        <v>0.59728009259259263</v>
      </c>
      <c r="C14">
        <v>651</v>
      </c>
      <c r="D14">
        <v>49.19</v>
      </c>
      <c r="E14">
        <v>70.031000000000006</v>
      </c>
      <c r="F14">
        <v>29.303000000000001</v>
      </c>
      <c r="G14">
        <v>2.8889999999999998</v>
      </c>
      <c r="H14">
        <v>7.36</v>
      </c>
      <c r="I14">
        <v>9310</v>
      </c>
      <c r="J14">
        <v>83.361199999999997</v>
      </c>
      <c r="K14">
        <v>50.59</v>
      </c>
      <c r="L14">
        <f t="shared" si="0"/>
        <v>469.96899999999999</v>
      </c>
      <c r="M14">
        <v>540</v>
      </c>
    </row>
    <row r="15" spans="1:23" x14ac:dyDescent="0.3">
      <c r="A15" s="2">
        <v>42458</v>
      </c>
      <c r="B15" s="3">
        <v>0.60041666666666671</v>
      </c>
      <c r="C15">
        <v>922</v>
      </c>
      <c r="D15">
        <v>49.42</v>
      </c>
      <c r="E15">
        <v>70.911000000000001</v>
      </c>
      <c r="F15">
        <v>29.298999999999999</v>
      </c>
      <c r="G15">
        <v>2.8889999999999998</v>
      </c>
      <c r="H15">
        <v>7.32</v>
      </c>
      <c r="I15">
        <v>9418</v>
      </c>
      <c r="J15">
        <v>84.587999999999994</v>
      </c>
      <c r="K15">
        <v>44.66</v>
      </c>
      <c r="L15">
        <f t="shared" si="0"/>
        <v>469.089</v>
      </c>
      <c r="M15">
        <v>540</v>
      </c>
    </row>
    <row r="16" spans="1:23" x14ac:dyDescent="0.3">
      <c r="A16" s="2">
        <v>42458</v>
      </c>
      <c r="B16" s="3">
        <v>0.6007986111111111</v>
      </c>
      <c r="C16">
        <v>955</v>
      </c>
      <c r="D16">
        <v>49.27</v>
      </c>
      <c r="E16">
        <v>81.156999999999996</v>
      </c>
      <c r="F16">
        <v>29.314</v>
      </c>
      <c r="G16">
        <v>2.863</v>
      </c>
      <c r="H16">
        <v>7.3</v>
      </c>
      <c r="I16">
        <v>9369</v>
      </c>
      <c r="J16">
        <v>83.938000000000002</v>
      </c>
      <c r="K16">
        <v>50.35</v>
      </c>
      <c r="L16">
        <f t="shared" si="0"/>
        <v>458.84300000000002</v>
      </c>
      <c r="M16">
        <v>540</v>
      </c>
    </row>
    <row r="17" spans="1:13" x14ac:dyDescent="0.3">
      <c r="A17" s="2">
        <v>42458</v>
      </c>
      <c r="B17" s="3">
        <v>0.6015625</v>
      </c>
      <c r="C17">
        <v>1021</v>
      </c>
      <c r="D17">
        <v>48.94</v>
      </c>
      <c r="E17">
        <v>90.870999999999995</v>
      </c>
      <c r="F17">
        <v>29.327000000000002</v>
      </c>
      <c r="G17">
        <v>2.863</v>
      </c>
      <c r="H17">
        <v>7.29</v>
      </c>
      <c r="I17">
        <v>9799</v>
      </c>
      <c r="J17">
        <v>87.367800000000003</v>
      </c>
      <c r="K17">
        <v>42</v>
      </c>
      <c r="L17">
        <f t="shared" si="0"/>
        <v>449.12900000000002</v>
      </c>
      <c r="M17">
        <v>540</v>
      </c>
    </row>
    <row r="18" spans="1:13" x14ac:dyDescent="0.3">
      <c r="A18" s="2">
        <v>42458</v>
      </c>
      <c r="B18" s="3">
        <v>0.602025462962963</v>
      </c>
      <c r="C18">
        <v>1061</v>
      </c>
      <c r="D18">
        <v>48.82</v>
      </c>
      <c r="E18">
        <v>101.502</v>
      </c>
      <c r="F18">
        <v>29.344999999999999</v>
      </c>
      <c r="G18">
        <v>2.863</v>
      </c>
      <c r="H18">
        <v>7.26</v>
      </c>
      <c r="I18">
        <v>9808</v>
      </c>
      <c r="J18">
        <v>87.261700000000005</v>
      </c>
      <c r="K18">
        <v>43.43</v>
      </c>
      <c r="L18">
        <f t="shared" si="0"/>
        <v>438.49799999999999</v>
      </c>
      <c r="M18">
        <v>540</v>
      </c>
    </row>
    <row r="19" spans="1:13" x14ac:dyDescent="0.3">
      <c r="A19" s="2">
        <v>42458</v>
      </c>
      <c r="B19" s="3">
        <v>0.60255787037037034</v>
      </c>
      <c r="C19">
        <v>1107</v>
      </c>
      <c r="D19">
        <v>48.62</v>
      </c>
      <c r="E19">
        <v>110.70099999999999</v>
      </c>
      <c r="F19">
        <v>29.355</v>
      </c>
      <c r="G19">
        <v>2.863</v>
      </c>
      <c r="H19">
        <v>7.29</v>
      </c>
      <c r="I19">
        <v>9766</v>
      </c>
      <c r="J19">
        <v>86.623099999999994</v>
      </c>
      <c r="K19">
        <v>43.36</v>
      </c>
      <c r="L19">
        <f t="shared" si="0"/>
        <v>429.29899999999998</v>
      </c>
      <c r="M19">
        <v>540</v>
      </c>
    </row>
    <row r="20" spans="1:13" x14ac:dyDescent="0.3">
      <c r="A20" s="2">
        <v>42458</v>
      </c>
      <c r="B20" s="3">
        <v>0.60310185185185183</v>
      </c>
      <c r="C20">
        <v>1154</v>
      </c>
      <c r="D20">
        <v>48.62</v>
      </c>
      <c r="E20">
        <v>111.54900000000001</v>
      </c>
      <c r="F20">
        <v>29.353000000000002</v>
      </c>
      <c r="G20">
        <v>2.863</v>
      </c>
      <c r="H20">
        <v>7.32</v>
      </c>
      <c r="I20">
        <v>9738</v>
      </c>
      <c r="J20">
        <v>86.384100000000004</v>
      </c>
      <c r="K20">
        <v>43.42</v>
      </c>
      <c r="L20">
        <f t="shared" si="0"/>
        <v>428.45100000000002</v>
      </c>
      <c r="M20">
        <v>540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79EB-06EF-46AA-A55C-6E037D486257}">
  <sheetPr codeName="Sheet144"/>
  <dimension ref="A1:W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0.42520833333333335</v>
      </c>
      <c r="C2">
        <v>80</v>
      </c>
      <c r="D2">
        <v>66.59</v>
      </c>
      <c r="E2">
        <v>0.16400000000000001</v>
      </c>
      <c r="F2">
        <v>29.471</v>
      </c>
      <c r="G2">
        <v>2.629</v>
      </c>
      <c r="H2">
        <v>7.36</v>
      </c>
      <c r="I2">
        <v>9479</v>
      </c>
      <c r="J2">
        <v>104.248</v>
      </c>
      <c r="K2">
        <v>60.66</v>
      </c>
      <c r="L2">
        <f>522.91-E2</f>
        <v>522.74599999999998</v>
      </c>
      <c r="M2">
        <v>522.91</v>
      </c>
      <c r="N2">
        <v>289.39999999999998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0.42582175925925925</v>
      </c>
      <c r="C3">
        <v>133</v>
      </c>
      <c r="D3">
        <v>65.47</v>
      </c>
      <c r="E3">
        <v>7.0000000000000001E-3</v>
      </c>
      <c r="F3">
        <v>29.475000000000001</v>
      </c>
      <c r="G3">
        <v>2.629</v>
      </c>
      <c r="H3">
        <v>7.4</v>
      </c>
      <c r="I3">
        <v>9518</v>
      </c>
      <c r="J3">
        <v>103.3412</v>
      </c>
      <c r="K3">
        <v>1.32</v>
      </c>
      <c r="L3">
        <f t="shared" ref="L3:L24" si="0">522.91-E3</f>
        <v>522.90300000000002</v>
      </c>
      <c r="M3">
        <v>522.91</v>
      </c>
    </row>
    <row r="4" spans="1:23" x14ac:dyDescent="0.3">
      <c r="A4" s="2">
        <v>42486</v>
      </c>
      <c r="B4" s="3">
        <v>0.4259722222222222</v>
      </c>
      <c r="C4">
        <v>146</v>
      </c>
      <c r="D4">
        <v>65.290000000000006</v>
      </c>
      <c r="E4">
        <v>-5.0999999999999997E-2</v>
      </c>
      <c r="F4">
        <v>29.475000000000001</v>
      </c>
      <c r="G4">
        <v>2.629</v>
      </c>
      <c r="H4">
        <v>7.42</v>
      </c>
      <c r="I4">
        <v>9521</v>
      </c>
      <c r="J4">
        <v>103.1671</v>
      </c>
      <c r="K4">
        <v>1.32</v>
      </c>
      <c r="L4">
        <f t="shared" si="0"/>
        <v>522.96100000000001</v>
      </c>
      <c r="M4">
        <v>522.91</v>
      </c>
    </row>
    <row r="5" spans="1:23" x14ac:dyDescent="0.3">
      <c r="A5" s="2">
        <v>42486</v>
      </c>
      <c r="B5" s="3">
        <v>0.42711805555555554</v>
      </c>
      <c r="C5">
        <v>245</v>
      </c>
      <c r="D5">
        <v>66.55</v>
      </c>
      <c r="E5">
        <v>2.98</v>
      </c>
      <c r="F5">
        <v>29.472000000000001</v>
      </c>
      <c r="G5">
        <v>2.629</v>
      </c>
      <c r="H5">
        <v>7.48</v>
      </c>
      <c r="I5">
        <v>9578</v>
      </c>
      <c r="J5">
        <v>105.2944</v>
      </c>
      <c r="K5">
        <v>66.760000000000005</v>
      </c>
      <c r="L5">
        <f t="shared" si="0"/>
        <v>519.92999999999995</v>
      </c>
      <c r="M5">
        <v>522.91</v>
      </c>
    </row>
    <row r="6" spans="1:23" x14ac:dyDescent="0.3">
      <c r="A6" s="2">
        <v>42486</v>
      </c>
      <c r="B6" s="3">
        <v>0.42994212962962958</v>
      </c>
      <c r="C6">
        <v>489</v>
      </c>
      <c r="D6">
        <v>66.5</v>
      </c>
      <c r="E6">
        <v>3.073</v>
      </c>
      <c r="F6">
        <v>29.460999999999999</v>
      </c>
      <c r="G6">
        <v>2.629</v>
      </c>
      <c r="H6">
        <v>7.57</v>
      </c>
      <c r="I6">
        <v>9442</v>
      </c>
      <c r="J6">
        <v>103.77719999999999</v>
      </c>
      <c r="K6">
        <v>66.64</v>
      </c>
      <c r="L6">
        <f t="shared" si="0"/>
        <v>519.83699999999999</v>
      </c>
      <c r="M6">
        <v>522.91</v>
      </c>
    </row>
    <row r="7" spans="1:23" x14ac:dyDescent="0.3">
      <c r="A7" s="2">
        <v>42486</v>
      </c>
      <c r="B7" s="3">
        <v>0.43070601851851853</v>
      </c>
      <c r="C7">
        <v>555</v>
      </c>
      <c r="D7">
        <v>66.38</v>
      </c>
      <c r="E7">
        <v>5.9189999999999996</v>
      </c>
      <c r="F7">
        <v>29.474</v>
      </c>
      <c r="G7">
        <v>2.6030000000000002</v>
      </c>
      <c r="H7">
        <v>7.59</v>
      </c>
      <c r="I7">
        <v>9434</v>
      </c>
      <c r="J7">
        <v>103.5052</v>
      </c>
      <c r="K7">
        <v>66.61</v>
      </c>
      <c r="L7">
        <f t="shared" si="0"/>
        <v>516.99099999999999</v>
      </c>
      <c r="M7">
        <v>522.91</v>
      </c>
    </row>
    <row r="8" spans="1:23" x14ac:dyDescent="0.3">
      <c r="A8" s="2">
        <v>42486</v>
      </c>
      <c r="B8" s="3">
        <v>0.43108796296296298</v>
      </c>
      <c r="C8">
        <v>588</v>
      </c>
      <c r="D8">
        <v>66.239999999999995</v>
      </c>
      <c r="E8">
        <v>8.9960000000000004</v>
      </c>
      <c r="F8">
        <v>29.492000000000001</v>
      </c>
      <c r="G8">
        <v>2.6030000000000002</v>
      </c>
      <c r="H8">
        <v>7.6</v>
      </c>
      <c r="I8">
        <v>9430</v>
      </c>
      <c r="J8">
        <v>103.23480000000001</v>
      </c>
      <c r="K8">
        <v>66.44</v>
      </c>
      <c r="L8">
        <f t="shared" si="0"/>
        <v>513.91399999999999</v>
      </c>
      <c r="M8">
        <v>522.91</v>
      </c>
    </row>
    <row r="9" spans="1:23" x14ac:dyDescent="0.3">
      <c r="A9" s="2">
        <v>42486</v>
      </c>
      <c r="B9" s="3">
        <v>0.43162037037037032</v>
      </c>
      <c r="C9">
        <v>634</v>
      </c>
      <c r="D9">
        <v>66.13</v>
      </c>
      <c r="E9">
        <v>11.984</v>
      </c>
      <c r="F9">
        <v>29.501000000000001</v>
      </c>
      <c r="G9">
        <v>2.629</v>
      </c>
      <c r="H9">
        <v>7.62</v>
      </c>
      <c r="I9">
        <v>9421</v>
      </c>
      <c r="J9">
        <v>102.977</v>
      </c>
      <c r="K9">
        <v>66.180000000000007</v>
      </c>
      <c r="L9">
        <f t="shared" si="0"/>
        <v>510.92599999999999</v>
      </c>
      <c r="M9">
        <v>522.91</v>
      </c>
    </row>
    <row r="10" spans="1:23" x14ac:dyDescent="0.3">
      <c r="A10" s="2">
        <v>42486</v>
      </c>
      <c r="B10" s="3">
        <v>0.43193287037037037</v>
      </c>
      <c r="C10">
        <v>661</v>
      </c>
      <c r="D10">
        <v>66.069999999999993</v>
      </c>
      <c r="E10">
        <v>14.96</v>
      </c>
      <c r="F10">
        <v>29.494</v>
      </c>
      <c r="G10">
        <v>2.6030000000000002</v>
      </c>
      <c r="H10">
        <v>7.62</v>
      </c>
      <c r="I10">
        <v>9413</v>
      </c>
      <c r="J10">
        <v>102.8454</v>
      </c>
      <c r="K10">
        <v>66.069999999999993</v>
      </c>
      <c r="L10">
        <f t="shared" si="0"/>
        <v>507.95</v>
      </c>
      <c r="M10">
        <v>522.91</v>
      </c>
    </row>
    <row r="11" spans="1:23" x14ac:dyDescent="0.3">
      <c r="A11" s="2">
        <v>42486</v>
      </c>
      <c r="B11" s="3">
        <v>0.43246527777777777</v>
      </c>
      <c r="C11">
        <v>707</v>
      </c>
      <c r="D11">
        <v>66</v>
      </c>
      <c r="E11">
        <v>17.960999999999999</v>
      </c>
      <c r="F11">
        <v>29.486999999999998</v>
      </c>
      <c r="G11">
        <v>2.6030000000000002</v>
      </c>
      <c r="H11">
        <v>7.63</v>
      </c>
      <c r="I11">
        <v>9389</v>
      </c>
      <c r="J11">
        <v>102.53019999999999</v>
      </c>
      <c r="K11">
        <v>65.97</v>
      </c>
      <c r="L11">
        <f t="shared" si="0"/>
        <v>504.94899999999996</v>
      </c>
      <c r="M11">
        <v>522.91</v>
      </c>
    </row>
    <row r="12" spans="1:23" x14ac:dyDescent="0.3">
      <c r="A12" s="2">
        <v>42486</v>
      </c>
      <c r="B12" s="3">
        <v>0.43690972222222224</v>
      </c>
      <c r="C12">
        <v>1091</v>
      </c>
      <c r="D12">
        <v>66.08</v>
      </c>
      <c r="E12">
        <v>15.013999999999999</v>
      </c>
      <c r="F12">
        <v>29.481000000000002</v>
      </c>
      <c r="G12">
        <v>2.6030000000000002</v>
      </c>
      <c r="H12">
        <v>7.74</v>
      </c>
      <c r="I12">
        <v>9422</v>
      </c>
      <c r="J12">
        <v>103.00449999999999</v>
      </c>
      <c r="K12">
        <v>66.11</v>
      </c>
      <c r="L12">
        <f t="shared" si="0"/>
        <v>507.89599999999996</v>
      </c>
      <c r="M12">
        <v>522.91</v>
      </c>
    </row>
    <row r="13" spans="1:23" x14ac:dyDescent="0.3">
      <c r="A13" s="2">
        <v>42486</v>
      </c>
      <c r="B13" s="3">
        <v>0.43729166666666663</v>
      </c>
      <c r="C13">
        <v>1124</v>
      </c>
      <c r="D13">
        <v>66</v>
      </c>
      <c r="E13">
        <v>17.547999999999998</v>
      </c>
      <c r="F13">
        <v>29.481999999999999</v>
      </c>
      <c r="G13">
        <v>2.6030000000000002</v>
      </c>
      <c r="H13">
        <v>7.74</v>
      </c>
      <c r="I13">
        <v>9394</v>
      </c>
      <c r="J13">
        <v>102.59480000000001</v>
      </c>
      <c r="K13">
        <v>65.98</v>
      </c>
      <c r="L13">
        <f t="shared" si="0"/>
        <v>505.36199999999997</v>
      </c>
      <c r="M13">
        <v>522.91</v>
      </c>
    </row>
    <row r="14" spans="1:23" x14ac:dyDescent="0.3">
      <c r="A14" s="2">
        <v>42486</v>
      </c>
      <c r="B14" s="3">
        <v>0.43891203703703702</v>
      </c>
      <c r="C14">
        <v>1264</v>
      </c>
      <c r="D14">
        <v>57.8</v>
      </c>
      <c r="E14">
        <v>23.663</v>
      </c>
      <c r="F14">
        <v>29.454000000000001</v>
      </c>
      <c r="G14">
        <v>2.6030000000000002</v>
      </c>
      <c r="H14">
        <v>7.73</v>
      </c>
      <c r="I14">
        <v>8607</v>
      </c>
      <c r="J14">
        <v>85.485799999999998</v>
      </c>
      <c r="K14">
        <v>51.53</v>
      </c>
      <c r="L14">
        <f t="shared" si="0"/>
        <v>499.24699999999996</v>
      </c>
      <c r="M14">
        <v>522.91</v>
      </c>
    </row>
    <row r="15" spans="1:23" x14ac:dyDescent="0.3">
      <c r="A15" s="2">
        <v>42486</v>
      </c>
      <c r="B15" s="3">
        <v>0.43982638888888892</v>
      </c>
      <c r="C15">
        <v>1343</v>
      </c>
      <c r="D15">
        <v>54.9</v>
      </c>
      <c r="E15">
        <v>27.169</v>
      </c>
      <c r="F15">
        <v>29.456</v>
      </c>
      <c r="G15">
        <v>2.6030000000000002</v>
      </c>
      <c r="H15">
        <v>7.71</v>
      </c>
      <c r="I15">
        <v>8777</v>
      </c>
      <c r="J15">
        <v>84.1173</v>
      </c>
      <c r="K15">
        <v>38.6</v>
      </c>
      <c r="L15">
        <f t="shared" si="0"/>
        <v>495.74099999999999</v>
      </c>
      <c r="M15">
        <v>522.91</v>
      </c>
    </row>
    <row r="16" spans="1:23" x14ac:dyDescent="0.3">
      <c r="A16" s="2">
        <v>42486</v>
      </c>
      <c r="B16" s="3">
        <v>0.44043981481481481</v>
      </c>
      <c r="C16">
        <v>1396</v>
      </c>
      <c r="D16">
        <v>54.79</v>
      </c>
      <c r="E16">
        <v>30.117000000000001</v>
      </c>
      <c r="F16">
        <v>29.460999999999999</v>
      </c>
      <c r="G16">
        <v>2.6030000000000002</v>
      </c>
      <c r="H16">
        <v>7.71</v>
      </c>
      <c r="I16">
        <v>8814</v>
      </c>
      <c r="J16">
        <v>84.340999999999994</v>
      </c>
      <c r="K16">
        <v>38.14</v>
      </c>
      <c r="L16">
        <f t="shared" si="0"/>
        <v>492.79299999999995</v>
      </c>
      <c r="M16">
        <v>522.91</v>
      </c>
    </row>
    <row r="17" spans="1:13" x14ac:dyDescent="0.3">
      <c r="A17" s="2">
        <v>42486</v>
      </c>
      <c r="B17" s="3">
        <v>0.4412152777777778</v>
      </c>
      <c r="C17">
        <v>1463</v>
      </c>
      <c r="D17">
        <v>53.4</v>
      </c>
      <c r="E17">
        <v>40.561999999999998</v>
      </c>
      <c r="F17">
        <v>29.463000000000001</v>
      </c>
      <c r="G17">
        <v>2.6030000000000002</v>
      </c>
      <c r="H17">
        <v>7.64</v>
      </c>
      <c r="I17">
        <v>9185</v>
      </c>
      <c r="J17">
        <v>86.351200000000006</v>
      </c>
      <c r="K17">
        <v>35.06</v>
      </c>
      <c r="L17">
        <f t="shared" si="0"/>
        <v>482.34799999999996</v>
      </c>
      <c r="M17">
        <v>522.91</v>
      </c>
    </row>
    <row r="18" spans="1:13" x14ac:dyDescent="0.3">
      <c r="A18" s="2">
        <v>42486</v>
      </c>
      <c r="B18" s="3">
        <v>0.4417476851851852</v>
      </c>
      <c r="C18">
        <v>1509</v>
      </c>
      <c r="D18">
        <v>52.85</v>
      </c>
      <c r="E18">
        <v>50.317</v>
      </c>
      <c r="F18">
        <v>29.48</v>
      </c>
      <c r="G18">
        <v>2.6030000000000002</v>
      </c>
      <c r="H18">
        <v>7.64</v>
      </c>
      <c r="I18">
        <v>9278</v>
      </c>
      <c r="J18">
        <v>86.567899999999995</v>
      </c>
      <c r="K18">
        <v>34.03</v>
      </c>
      <c r="L18">
        <f t="shared" si="0"/>
        <v>472.59299999999996</v>
      </c>
      <c r="M18">
        <v>522.91</v>
      </c>
    </row>
    <row r="19" spans="1:13" x14ac:dyDescent="0.3">
      <c r="A19" s="2">
        <v>42486</v>
      </c>
      <c r="B19" s="3">
        <v>0.44189814814814815</v>
      </c>
      <c r="C19">
        <v>1522</v>
      </c>
      <c r="D19">
        <v>52.83</v>
      </c>
      <c r="E19">
        <v>50.017000000000003</v>
      </c>
      <c r="F19">
        <v>29.481000000000002</v>
      </c>
      <c r="G19">
        <v>2.6030000000000002</v>
      </c>
      <c r="H19">
        <v>7.63</v>
      </c>
      <c r="I19">
        <v>9317</v>
      </c>
      <c r="J19">
        <v>86.919899999999998</v>
      </c>
      <c r="K19">
        <v>34.090000000000003</v>
      </c>
      <c r="L19">
        <f t="shared" si="0"/>
        <v>472.89299999999997</v>
      </c>
      <c r="M19">
        <v>522.91</v>
      </c>
    </row>
    <row r="20" spans="1:13" x14ac:dyDescent="0.3">
      <c r="A20" s="2">
        <v>42486</v>
      </c>
      <c r="B20" s="3">
        <v>0.44252314814814814</v>
      </c>
      <c r="C20">
        <v>1576</v>
      </c>
      <c r="D20">
        <v>52.18</v>
      </c>
      <c r="E20">
        <v>60.054000000000002</v>
      </c>
      <c r="F20">
        <v>29.492999999999999</v>
      </c>
      <c r="G20">
        <v>2.6030000000000002</v>
      </c>
      <c r="H20">
        <v>7.56</v>
      </c>
      <c r="I20">
        <v>9089</v>
      </c>
      <c r="J20">
        <v>84.058700000000002</v>
      </c>
      <c r="K20">
        <v>36.29</v>
      </c>
      <c r="L20">
        <f t="shared" si="0"/>
        <v>462.85599999999999</v>
      </c>
      <c r="M20">
        <v>522.91</v>
      </c>
    </row>
    <row r="21" spans="1:13" x14ac:dyDescent="0.3">
      <c r="A21" s="2">
        <v>42486</v>
      </c>
      <c r="B21" s="3">
        <v>0.44336805555555553</v>
      </c>
      <c r="C21">
        <v>1649</v>
      </c>
      <c r="D21">
        <v>50.95</v>
      </c>
      <c r="E21">
        <v>70.001999999999995</v>
      </c>
      <c r="F21">
        <v>29.506</v>
      </c>
      <c r="G21">
        <v>2.6030000000000002</v>
      </c>
      <c r="H21">
        <v>7.52</v>
      </c>
      <c r="I21">
        <v>8473</v>
      </c>
      <c r="J21">
        <v>77.0899</v>
      </c>
      <c r="K21">
        <v>39.9</v>
      </c>
      <c r="L21">
        <f t="shared" si="0"/>
        <v>452.90799999999996</v>
      </c>
      <c r="M21">
        <v>522.91</v>
      </c>
    </row>
    <row r="22" spans="1:13" x14ac:dyDescent="0.3">
      <c r="A22" s="2">
        <v>42486</v>
      </c>
      <c r="B22" s="3">
        <v>0.44664351851851852</v>
      </c>
      <c r="C22">
        <v>1932</v>
      </c>
      <c r="D22">
        <v>52.07</v>
      </c>
      <c r="E22">
        <v>59.985999999999997</v>
      </c>
      <c r="F22">
        <v>29.484999999999999</v>
      </c>
      <c r="G22">
        <v>2.6030000000000002</v>
      </c>
      <c r="H22">
        <v>7.71</v>
      </c>
      <c r="I22">
        <v>8774</v>
      </c>
      <c r="J22">
        <v>81.0411</v>
      </c>
      <c r="K22">
        <v>36.729999999999997</v>
      </c>
      <c r="L22">
        <f t="shared" si="0"/>
        <v>462.92399999999998</v>
      </c>
      <c r="M22">
        <v>522.91</v>
      </c>
    </row>
    <row r="23" spans="1:13" x14ac:dyDescent="0.3">
      <c r="A23" s="2">
        <v>42486</v>
      </c>
      <c r="B23" s="3">
        <v>0.44787037037037036</v>
      </c>
      <c r="C23">
        <v>2038</v>
      </c>
      <c r="D23">
        <v>51.37</v>
      </c>
      <c r="E23">
        <v>69.900000000000006</v>
      </c>
      <c r="F23">
        <v>29.509</v>
      </c>
      <c r="G23">
        <v>2.6030000000000002</v>
      </c>
      <c r="H23">
        <v>7.6</v>
      </c>
      <c r="I23">
        <v>8239</v>
      </c>
      <c r="J23">
        <v>75.3613</v>
      </c>
      <c r="K23">
        <v>40.36</v>
      </c>
      <c r="L23">
        <f t="shared" si="0"/>
        <v>453.01</v>
      </c>
      <c r="M23">
        <v>522.91</v>
      </c>
    </row>
    <row r="24" spans="1:13" x14ac:dyDescent="0.3">
      <c r="A24" s="2">
        <v>42486</v>
      </c>
      <c r="B24" s="3">
        <v>0.4490277777777778</v>
      </c>
      <c r="C24">
        <v>2138</v>
      </c>
      <c r="D24">
        <v>50.32</v>
      </c>
      <c r="E24">
        <v>79.138000000000005</v>
      </c>
      <c r="F24">
        <v>29.52</v>
      </c>
      <c r="G24">
        <v>2.6030000000000002</v>
      </c>
      <c r="H24">
        <v>7.51</v>
      </c>
      <c r="I24">
        <v>8496</v>
      </c>
      <c r="J24">
        <v>76.629599999999996</v>
      </c>
      <c r="K24">
        <v>39.94</v>
      </c>
      <c r="L24">
        <f t="shared" si="0"/>
        <v>443.77199999999993</v>
      </c>
      <c r="M24">
        <v>522.91</v>
      </c>
    </row>
  </sheetData>
  <pageMargins left="0.7" right="0.7" top="0.75" bottom="0.75" header="0.3" footer="0.3"/>
  <pageSetup orientation="portrait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78EC-7C08-4882-BE83-11124A69ACB0}">
  <sheetPr codeName="Sheet145"/>
  <dimension ref="A1:W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0.40722222222222221</v>
      </c>
      <c r="C2">
        <v>460</v>
      </c>
      <c r="D2">
        <v>72.400000000000006</v>
      </c>
      <c r="E2">
        <v>0.313</v>
      </c>
      <c r="F2">
        <v>29.34</v>
      </c>
      <c r="G2">
        <v>3.0720000000000001</v>
      </c>
      <c r="H2">
        <v>6.99</v>
      </c>
      <c r="I2">
        <v>10118</v>
      </c>
      <c r="J2">
        <v>141.47370000000001</v>
      </c>
      <c r="K2">
        <v>42399.9</v>
      </c>
      <c r="L2">
        <f>538.51-E2</f>
        <v>538.197</v>
      </c>
      <c r="M2">
        <v>538.51</v>
      </c>
      <c r="N2">
        <v>347.1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0.40820601851851851</v>
      </c>
      <c r="C3">
        <v>545</v>
      </c>
      <c r="D3">
        <v>72.260000000000005</v>
      </c>
      <c r="E3">
        <v>3.0489999999999999</v>
      </c>
      <c r="F3">
        <v>29.34</v>
      </c>
      <c r="G3">
        <v>3.0720000000000001</v>
      </c>
      <c r="H3">
        <v>7.33</v>
      </c>
      <c r="I3">
        <v>9836</v>
      </c>
      <c r="J3">
        <v>139.99809999999999</v>
      </c>
      <c r="K3">
        <v>46535.79</v>
      </c>
      <c r="L3">
        <f t="shared" ref="L3:L21" si="0">538.51-E3</f>
        <v>535.46100000000001</v>
      </c>
      <c r="M3">
        <v>538.51</v>
      </c>
    </row>
    <row r="4" spans="1:23" x14ac:dyDescent="0.3">
      <c r="A4" s="2">
        <v>42517</v>
      </c>
      <c r="B4" s="3">
        <v>0.40896990740740741</v>
      </c>
      <c r="C4">
        <v>611</v>
      </c>
      <c r="D4">
        <v>71.56</v>
      </c>
      <c r="E4">
        <v>6.0289999999999999</v>
      </c>
      <c r="F4">
        <v>29.34</v>
      </c>
      <c r="G4">
        <v>3.0720000000000001</v>
      </c>
      <c r="H4">
        <v>7.57</v>
      </c>
      <c r="I4">
        <v>9855</v>
      </c>
      <c r="J4">
        <v>139.12479999999999</v>
      </c>
      <c r="K4">
        <v>45976.4</v>
      </c>
      <c r="L4">
        <f t="shared" si="0"/>
        <v>532.48099999999999</v>
      </c>
      <c r="M4">
        <v>538.51</v>
      </c>
    </row>
    <row r="5" spans="1:23" x14ac:dyDescent="0.3">
      <c r="A5" s="2">
        <v>42517</v>
      </c>
      <c r="B5" s="3">
        <v>0.4093518518518518</v>
      </c>
      <c r="C5">
        <v>644</v>
      </c>
      <c r="D5">
        <v>71.569999999999993</v>
      </c>
      <c r="E5">
        <v>6.0359999999999996</v>
      </c>
      <c r="F5">
        <v>29.34</v>
      </c>
      <c r="G5">
        <v>3.0720000000000001</v>
      </c>
      <c r="H5">
        <v>7.65</v>
      </c>
      <c r="I5">
        <v>9848</v>
      </c>
      <c r="J5">
        <v>139.0504</v>
      </c>
      <c r="K5">
        <v>45990.43</v>
      </c>
      <c r="L5">
        <f t="shared" si="0"/>
        <v>532.47400000000005</v>
      </c>
      <c r="M5">
        <v>538.51</v>
      </c>
    </row>
    <row r="6" spans="1:23" x14ac:dyDescent="0.3">
      <c r="A6" s="2">
        <v>42517</v>
      </c>
      <c r="B6" s="3">
        <v>0.4099652777777778</v>
      </c>
      <c r="C6">
        <v>697</v>
      </c>
      <c r="D6">
        <v>71.19</v>
      </c>
      <c r="E6">
        <v>9.0990000000000002</v>
      </c>
      <c r="F6">
        <v>29.34</v>
      </c>
      <c r="G6">
        <v>3.0720000000000001</v>
      </c>
      <c r="H6">
        <v>7.81</v>
      </c>
      <c r="I6">
        <v>9865</v>
      </c>
      <c r="J6">
        <v>138.6292</v>
      </c>
      <c r="K6">
        <v>45602.62</v>
      </c>
      <c r="L6">
        <f t="shared" si="0"/>
        <v>529.41099999999994</v>
      </c>
      <c r="M6">
        <v>538.51</v>
      </c>
    </row>
    <row r="7" spans="1:23" x14ac:dyDescent="0.3">
      <c r="A7" s="2">
        <v>42517</v>
      </c>
      <c r="B7" s="3">
        <v>0.41050925925925924</v>
      </c>
      <c r="C7">
        <v>744</v>
      </c>
      <c r="D7">
        <v>71.150000000000006</v>
      </c>
      <c r="E7">
        <v>12.1</v>
      </c>
      <c r="F7">
        <v>29.34</v>
      </c>
      <c r="G7">
        <v>3.0720000000000001</v>
      </c>
      <c r="H7">
        <v>7.87</v>
      </c>
      <c r="I7">
        <v>9842</v>
      </c>
      <c r="J7">
        <v>138.22389999999999</v>
      </c>
      <c r="K7">
        <v>45554.84</v>
      </c>
      <c r="L7">
        <f t="shared" si="0"/>
        <v>526.41</v>
      </c>
      <c r="M7">
        <v>538.51</v>
      </c>
    </row>
    <row r="8" spans="1:23" x14ac:dyDescent="0.3">
      <c r="A8" s="2">
        <v>42517</v>
      </c>
      <c r="B8" s="3">
        <v>0.41127314814814814</v>
      </c>
      <c r="C8">
        <v>810</v>
      </c>
      <c r="D8">
        <v>69.459999999999994</v>
      </c>
      <c r="E8">
        <v>15.041</v>
      </c>
      <c r="F8">
        <v>29.34</v>
      </c>
      <c r="G8">
        <v>3.0459999999999998</v>
      </c>
      <c r="H8">
        <v>7.98</v>
      </c>
      <c r="I8">
        <v>9926</v>
      </c>
      <c r="J8">
        <v>136.37</v>
      </c>
      <c r="K8">
        <v>43769.919999999998</v>
      </c>
      <c r="L8">
        <f t="shared" si="0"/>
        <v>523.46899999999994</v>
      </c>
      <c r="M8">
        <v>538.51</v>
      </c>
    </row>
    <row r="9" spans="1:23" x14ac:dyDescent="0.3">
      <c r="A9" s="2">
        <v>42517</v>
      </c>
      <c r="B9" s="3">
        <v>0.41234953703703708</v>
      </c>
      <c r="C9">
        <v>903</v>
      </c>
      <c r="D9">
        <v>58.71</v>
      </c>
      <c r="E9">
        <v>21.053999999999998</v>
      </c>
      <c r="F9">
        <v>29.34</v>
      </c>
      <c r="G9">
        <v>3.0720000000000001</v>
      </c>
      <c r="H9">
        <v>8.06</v>
      </c>
      <c r="I9">
        <v>9519</v>
      </c>
      <c r="J9">
        <v>108.10469999999999</v>
      </c>
      <c r="K9">
        <v>25136.06</v>
      </c>
      <c r="L9">
        <f t="shared" si="0"/>
        <v>517.45600000000002</v>
      </c>
      <c r="M9">
        <v>538.51</v>
      </c>
    </row>
    <row r="10" spans="1:23" x14ac:dyDescent="0.3">
      <c r="A10" s="2">
        <v>42517</v>
      </c>
      <c r="B10" s="3">
        <v>0.41334490740740742</v>
      </c>
      <c r="C10">
        <v>989</v>
      </c>
      <c r="D10">
        <v>56.45</v>
      </c>
      <c r="E10">
        <v>24.181999999999999</v>
      </c>
      <c r="F10">
        <v>29.34</v>
      </c>
      <c r="G10">
        <v>3.0720000000000001</v>
      </c>
      <c r="H10">
        <v>7.98</v>
      </c>
      <c r="I10">
        <v>9145</v>
      </c>
      <c r="J10">
        <v>99.230400000000003</v>
      </c>
      <c r="K10">
        <v>20900.53</v>
      </c>
      <c r="L10">
        <f t="shared" si="0"/>
        <v>514.32799999999997</v>
      </c>
      <c r="M10">
        <v>538.51</v>
      </c>
    </row>
    <row r="11" spans="1:23" x14ac:dyDescent="0.3">
      <c r="A11" s="2">
        <v>42517</v>
      </c>
      <c r="B11" s="3">
        <v>0.41709490740740746</v>
      </c>
      <c r="C11">
        <v>1313</v>
      </c>
      <c r="D11">
        <v>56.9</v>
      </c>
      <c r="E11">
        <v>26.952999999999999</v>
      </c>
      <c r="F11">
        <v>29.34</v>
      </c>
      <c r="G11">
        <v>3.0459999999999998</v>
      </c>
      <c r="H11">
        <v>8.3699999999999992</v>
      </c>
      <c r="I11">
        <v>8980</v>
      </c>
      <c r="J11">
        <v>98.331500000000005</v>
      </c>
      <c r="K11">
        <v>21727.75</v>
      </c>
      <c r="L11">
        <f t="shared" si="0"/>
        <v>511.55700000000002</v>
      </c>
      <c r="M11">
        <v>538.51</v>
      </c>
    </row>
    <row r="12" spans="1:23" x14ac:dyDescent="0.3">
      <c r="A12" s="2">
        <v>42517</v>
      </c>
      <c r="B12" s="3">
        <v>0.4175578703703704</v>
      </c>
      <c r="C12">
        <v>1353</v>
      </c>
      <c r="D12">
        <v>56.63</v>
      </c>
      <c r="E12">
        <v>30.036999999999999</v>
      </c>
      <c r="F12">
        <v>29.34</v>
      </c>
      <c r="G12">
        <v>3.0459999999999998</v>
      </c>
      <c r="H12">
        <v>8.2899999999999991</v>
      </c>
      <c r="I12">
        <v>9154</v>
      </c>
      <c r="J12">
        <v>99.718100000000007</v>
      </c>
      <c r="K12">
        <v>21285.1</v>
      </c>
      <c r="L12">
        <f t="shared" si="0"/>
        <v>508.47300000000001</v>
      </c>
      <c r="M12">
        <v>538.51</v>
      </c>
    </row>
    <row r="13" spans="1:23" x14ac:dyDescent="0.3">
      <c r="A13" s="2">
        <v>42517</v>
      </c>
      <c r="B13" s="3">
        <v>0.41856481481481483</v>
      </c>
      <c r="C13">
        <v>1440</v>
      </c>
      <c r="D13">
        <v>55.42</v>
      </c>
      <c r="E13">
        <v>40.268000000000001</v>
      </c>
      <c r="F13">
        <v>29.34</v>
      </c>
      <c r="G13">
        <v>3.0459999999999998</v>
      </c>
      <c r="H13">
        <v>8.19</v>
      </c>
      <c r="I13">
        <v>9200</v>
      </c>
      <c r="J13">
        <v>98.167699999999996</v>
      </c>
      <c r="K13">
        <v>19817.509999999998</v>
      </c>
      <c r="L13">
        <f t="shared" si="0"/>
        <v>498.24199999999996</v>
      </c>
      <c r="M13">
        <v>538.51</v>
      </c>
    </row>
    <row r="14" spans="1:23" x14ac:dyDescent="0.3">
      <c r="A14" s="2">
        <v>42517</v>
      </c>
      <c r="B14" s="3">
        <v>0.41969907407407409</v>
      </c>
      <c r="C14">
        <v>1538</v>
      </c>
      <c r="D14">
        <v>54.99</v>
      </c>
      <c r="E14">
        <v>50.027000000000001</v>
      </c>
      <c r="F14">
        <v>29.34</v>
      </c>
      <c r="G14">
        <v>3.0459999999999998</v>
      </c>
      <c r="H14">
        <v>8.07</v>
      </c>
      <c r="I14">
        <v>9139</v>
      </c>
      <c r="J14">
        <v>97.055499999999995</v>
      </c>
      <c r="K14">
        <v>19818.689999999999</v>
      </c>
      <c r="L14">
        <f t="shared" si="0"/>
        <v>488.483</v>
      </c>
      <c r="M14">
        <v>538.51</v>
      </c>
    </row>
    <row r="15" spans="1:23" x14ac:dyDescent="0.3">
      <c r="A15" s="2">
        <v>42517</v>
      </c>
      <c r="B15" s="3">
        <v>0.42055555555555557</v>
      </c>
      <c r="C15">
        <v>1612</v>
      </c>
      <c r="D15">
        <v>54.73</v>
      </c>
      <c r="E15">
        <v>59.789000000000001</v>
      </c>
      <c r="F15">
        <v>29.34</v>
      </c>
      <c r="G15">
        <v>3.0720000000000001</v>
      </c>
      <c r="H15">
        <v>8</v>
      </c>
      <c r="I15">
        <v>9187</v>
      </c>
      <c r="J15">
        <v>97.120800000000003</v>
      </c>
      <c r="K15">
        <v>19487.21</v>
      </c>
      <c r="L15">
        <f t="shared" si="0"/>
        <v>478.721</v>
      </c>
      <c r="M15">
        <v>538.51</v>
      </c>
    </row>
    <row r="16" spans="1:23" x14ac:dyDescent="0.3">
      <c r="A16" s="2">
        <v>42517</v>
      </c>
      <c r="B16" s="3">
        <v>0.42163194444444446</v>
      </c>
      <c r="C16">
        <v>1705</v>
      </c>
      <c r="D16">
        <v>53.96</v>
      </c>
      <c r="E16">
        <v>69.837999999999994</v>
      </c>
      <c r="F16">
        <v>29.34</v>
      </c>
      <c r="G16">
        <v>3.0459999999999998</v>
      </c>
      <c r="H16">
        <v>7.91</v>
      </c>
      <c r="I16">
        <v>9164</v>
      </c>
      <c r="J16">
        <v>96.198999999999998</v>
      </c>
      <c r="K16">
        <v>19743.3</v>
      </c>
      <c r="L16">
        <f t="shared" si="0"/>
        <v>468.67200000000003</v>
      </c>
      <c r="M16">
        <v>538.51</v>
      </c>
    </row>
    <row r="17" spans="1:13" x14ac:dyDescent="0.3">
      <c r="A17" s="2">
        <v>42517</v>
      </c>
      <c r="B17" s="3">
        <v>0.4221759259259259</v>
      </c>
      <c r="C17">
        <v>1752</v>
      </c>
      <c r="D17">
        <v>53.52</v>
      </c>
      <c r="E17">
        <v>79.944000000000003</v>
      </c>
      <c r="F17">
        <v>29.34</v>
      </c>
      <c r="G17">
        <v>3.0459999999999998</v>
      </c>
      <c r="H17">
        <v>7.84</v>
      </c>
      <c r="I17">
        <v>8168</v>
      </c>
      <c r="J17">
        <v>86.556100000000001</v>
      </c>
      <c r="K17">
        <v>22280.18</v>
      </c>
      <c r="L17">
        <f t="shared" si="0"/>
        <v>458.56599999999997</v>
      </c>
      <c r="M17">
        <v>538.51</v>
      </c>
    </row>
    <row r="18" spans="1:13" x14ac:dyDescent="0.3">
      <c r="A18" s="2">
        <v>42517</v>
      </c>
      <c r="B18" s="3">
        <v>0.4228703703703704</v>
      </c>
      <c r="C18">
        <v>1812</v>
      </c>
      <c r="D18">
        <v>52.54</v>
      </c>
      <c r="E18">
        <v>89.888999999999996</v>
      </c>
      <c r="F18">
        <v>29.34</v>
      </c>
      <c r="G18">
        <v>3.0459999999999998</v>
      </c>
      <c r="H18">
        <v>7.79</v>
      </c>
      <c r="I18">
        <v>8238</v>
      </c>
      <c r="J18">
        <v>86.290700000000001</v>
      </c>
      <c r="K18">
        <v>22100.71</v>
      </c>
      <c r="L18">
        <f t="shared" si="0"/>
        <v>448.62099999999998</v>
      </c>
      <c r="M18">
        <v>538.51</v>
      </c>
    </row>
    <row r="19" spans="1:13" x14ac:dyDescent="0.3">
      <c r="A19" s="2">
        <v>42517</v>
      </c>
      <c r="B19" s="3">
        <v>0.42427083333333332</v>
      </c>
      <c r="C19">
        <v>1933</v>
      </c>
      <c r="D19">
        <v>50.77</v>
      </c>
      <c r="E19">
        <v>100.003</v>
      </c>
      <c r="F19">
        <v>29.34</v>
      </c>
      <c r="G19">
        <v>3.0459999999999998</v>
      </c>
      <c r="H19">
        <v>7.7</v>
      </c>
      <c r="I19">
        <v>7907</v>
      </c>
      <c r="J19">
        <v>82.833100000000002</v>
      </c>
      <c r="K19">
        <v>25362.32</v>
      </c>
      <c r="L19">
        <f t="shared" si="0"/>
        <v>438.50700000000001</v>
      </c>
      <c r="M19">
        <v>538.51</v>
      </c>
    </row>
    <row r="20" spans="1:13" x14ac:dyDescent="0.3">
      <c r="A20" s="2">
        <v>42517</v>
      </c>
      <c r="B20" s="3">
        <v>0.42534722222222227</v>
      </c>
      <c r="C20">
        <v>2026</v>
      </c>
      <c r="D20">
        <v>50.23</v>
      </c>
      <c r="E20">
        <v>110.057</v>
      </c>
      <c r="F20">
        <v>29.34</v>
      </c>
      <c r="G20">
        <v>3.0459999999999998</v>
      </c>
      <c r="H20">
        <v>7.64</v>
      </c>
      <c r="I20">
        <v>7682</v>
      </c>
      <c r="J20">
        <v>80.473399999999998</v>
      </c>
      <c r="K20">
        <v>26322.5</v>
      </c>
      <c r="L20">
        <f t="shared" si="0"/>
        <v>428.45299999999997</v>
      </c>
      <c r="M20">
        <v>538.51</v>
      </c>
    </row>
    <row r="21" spans="1:13" x14ac:dyDescent="0.3">
      <c r="A21" s="2">
        <v>42517</v>
      </c>
      <c r="B21" s="3">
        <v>0.42665509259259254</v>
      </c>
      <c r="C21">
        <v>2139</v>
      </c>
      <c r="D21">
        <v>50.15</v>
      </c>
      <c r="E21">
        <v>111.372</v>
      </c>
      <c r="F21">
        <v>29.34</v>
      </c>
      <c r="G21">
        <v>3.0459999999999998</v>
      </c>
      <c r="H21">
        <v>7.54</v>
      </c>
      <c r="I21">
        <v>7665</v>
      </c>
      <c r="J21">
        <v>80.275000000000006</v>
      </c>
      <c r="K21">
        <v>26413.13</v>
      </c>
      <c r="L21">
        <f t="shared" si="0"/>
        <v>427.13799999999998</v>
      </c>
      <c r="M21">
        <v>538.51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3327-BD46-41AB-933F-F0A3653179A7}">
  <sheetPr codeName="Sheet146"/>
  <dimension ref="A1:W1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0.47694444444444445</v>
      </c>
      <c r="C2">
        <v>41</v>
      </c>
      <c r="D2">
        <v>78.459999999999994</v>
      </c>
      <c r="E2">
        <v>1.4139999999999999</v>
      </c>
      <c r="F2">
        <v>29.34</v>
      </c>
      <c r="G2">
        <v>2.7589999999999999</v>
      </c>
      <c r="H2">
        <v>6.6</v>
      </c>
      <c r="I2">
        <v>8594</v>
      </c>
      <c r="J2">
        <v>123.364</v>
      </c>
      <c r="K2">
        <v>36946.550000000003</v>
      </c>
      <c r="L2">
        <f>509.92-E2</f>
        <v>508.50600000000003</v>
      </c>
      <c r="M2">
        <v>509.92</v>
      </c>
      <c r="N2">
        <v>246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0.4777777777777778</v>
      </c>
      <c r="C3">
        <v>113</v>
      </c>
      <c r="D3">
        <v>78.14</v>
      </c>
      <c r="E3">
        <v>3</v>
      </c>
      <c r="F3">
        <v>29.34</v>
      </c>
      <c r="G3">
        <v>2.7589999999999999</v>
      </c>
      <c r="H3">
        <v>6.06</v>
      </c>
      <c r="I3">
        <v>9249</v>
      </c>
      <c r="J3">
        <v>132.32980000000001</v>
      </c>
      <c r="K3">
        <v>36763.03</v>
      </c>
      <c r="L3">
        <f t="shared" ref="L3:L19" si="0">509.92-E3</f>
        <v>506.92</v>
      </c>
      <c r="M3">
        <v>509.92</v>
      </c>
    </row>
    <row r="4" spans="1:23" x14ac:dyDescent="0.3">
      <c r="A4" s="2">
        <v>42623</v>
      </c>
      <c r="B4" s="3">
        <v>0.4783101851851852</v>
      </c>
      <c r="C4">
        <v>159</v>
      </c>
      <c r="D4">
        <v>77.599999999999994</v>
      </c>
      <c r="E4">
        <v>6.9740000000000002</v>
      </c>
      <c r="F4">
        <v>29.34</v>
      </c>
      <c r="G4">
        <v>2.7589999999999999</v>
      </c>
      <c r="H4">
        <v>6.26</v>
      </c>
      <c r="I4">
        <v>9325</v>
      </c>
      <c r="J4">
        <v>132.66669999999999</v>
      </c>
      <c r="K4">
        <v>36497.129999999997</v>
      </c>
      <c r="L4">
        <f t="shared" si="0"/>
        <v>502.94600000000003</v>
      </c>
      <c r="M4">
        <v>509.92</v>
      </c>
    </row>
    <row r="5" spans="1:23" x14ac:dyDescent="0.3">
      <c r="A5" s="2">
        <v>42623</v>
      </c>
      <c r="B5" s="3">
        <v>0.4785300925925926</v>
      </c>
      <c r="C5">
        <v>178</v>
      </c>
      <c r="D5">
        <v>76.64</v>
      </c>
      <c r="E5">
        <v>9.484</v>
      </c>
      <c r="F5">
        <v>29.34</v>
      </c>
      <c r="G5">
        <v>2.7589999999999999</v>
      </c>
      <c r="H5">
        <v>6.39</v>
      </c>
      <c r="I5">
        <v>9268</v>
      </c>
      <c r="J5">
        <v>130.24029999999999</v>
      </c>
      <c r="K5">
        <v>35478.07</v>
      </c>
      <c r="L5">
        <f t="shared" si="0"/>
        <v>500.43600000000004</v>
      </c>
      <c r="M5">
        <v>509.92</v>
      </c>
    </row>
    <row r="6" spans="1:23" x14ac:dyDescent="0.3">
      <c r="A6" s="2">
        <v>42623</v>
      </c>
      <c r="B6" s="3">
        <v>0.4790625</v>
      </c>
      <c r="C6">
        <v>224</v>
      </c>
      <c r="D6">
        <v>76.28</v>
      </c>
      <c r="E6">
        <v>12.095000000000001</v>
      </c>
      <c r="F6">
        <v>29.34</v>
      </c>
      <c r="G6">
        <v>2.7330000000000001</v>
      </c>
      <c r="H6">
        <v>6.59</v>
      </c>
      <c r="I6">
        <v>9127</v>
      </c>
      <c r="J6">
        <v>127.7959</v>
      </c>
      <c r="K6">
        <v>35341.199999999997</v>
      </c>
      <c r="L6">
        <f t="shared" si="0"/>
        <v>497.82499999999999</v>
      </c>
      <c r="M6">
        <v>509.92</v>
      </c>
    </row>
    <row r="7" spans="1:23" x14ac:dyDescent="0.3">
      <c r="A7" s="2">
        <v>42623</v>
      </c>
      <c r="B7" s="3">
        <v>0.479525462962963</v>
      </c>
      <c r="C7">
        <v>264</v>
      </c>
      <c r="D7">
        <v>76</v>
      </c>
      <c r="E7">
        <v>14.983000000000001</v>
      </c>
      <c r="F7">
        <v>29.34</v>
      </c>
      <c r="G7">
        <v>2.7589999999999999</v>
      </c>
      <c r="H7">
        <v>6.64</v>
      </c>
      <c r="I7">
        <v>8798</v>
      </c>
      <c r="J7">
        <v>122.5197</v>
      </c>
      <c r="K7">
        <v>34599.199999999997</v>
      </c>
      <c r="L7">
        <f t="shared" si="0"/>
        <v>494.93700000000001</v>
      </c>
      <c r="M7">
        <v>509.92</v>
      </c>
    </row>
    <row r="8" spans="1:23" x14ac:dyDescent="0.3">
      <c r="A8" s="2">
        <v>42623</v>
      </c>
      <c r="B8" s="3">
        <v>0.48020833333333335</v>
      </c>
      <c r="C8">
        <v>323</v>
      </c>
      <c r="D8">
        <v>74.86</v>
      </c>
      <c r="E8">
        <v>18.061</v>
      </c>
      <c r="F8">
        <v>29.34</v>
      </c>
      <c r="G8">
        <v>2.7589999999999999</v>
      </c>
      <c r="H8">
        <v>6.66</v>
      </c>
      <c r="I8">
        <v>7977</v>
      </c>
      <c r="J8">
        <v>107.1173</v>
      </c>
      <c r="K8">
        <v>28220.6</v>
      </c>
      <c r="L8">
        <f t="shared" si="0"/>
        <v>491.85900000000004</v>
      </c>
      <c r="M8">
        <v>509.92</v>
      </c>
    </row>
    <row r="9" spans="1:23" x14ac:dyDescent="0.3">
      <c r="A9" s="2">
        <v>42623</v>
      </c>
      <c r="B9" s="3">
        <v>0.48043981481481479</v>
      </c>
      <c r="C9">
        <v>343</v>
      </c>
      <c r="D9">
        <v>74.84</v>
      </c>
      <c r="E9">
        <v>18.077000000000002</v>
      </c>
      <c r="F9">
        <v>29.34</v>
      </c>
      <c r="G9">
        <v>2.7589999999999999</v>
      </c>
      <c r="H9">
        <v>6.67</v>
      </c>
      <c r="I9">
        <v>7914</v>
      </c>
      <c r="J9">
        <v>106.235</v>
      </c>
      <c r="K9">
        <v>28176.45</v>
      </c>
      <c r="L9">
        <f t="shared" si="0"/>
        <v>491.84300000000002</v>
      </c>
      <c r="M9">
        <v>509.92</v>
      </c>
    </row>
    <row r="10" spans="1:23" x14ac:dyDescent="0.3">
      <c r="A10" s="2">
        <v>42623</v>
      </c>
      <c r="B10" s="3">
        <v>0.4808912037037037</v>
      </c>
      <c r="C10">
        <v>382</v>
      </c>
      <c r="D10">
        <v>74.28</v>
      </c>
      <c r="E10">
        <v>20.824999999999999</v>
      </c>
      <c r="F10">
        <v>29.34</v>
      </c>
      <c r="G10">
        <v>2.7330000000000001</v>
      </c>
      <c r="H10">
        <v>6.67</v>
      </c>
      <c r="I10">
        <v>7495</v>
      </c>
      <c r="J10">
        <v>99.512699999999995</v>
      </c>
      <c r="K10">
        <v>26739.27</v>
      </c>
      <c r="L10">
        <f t="shared" si="0"/>
        <v>489.09500000000003</v>
      </c>
      <c r="M10">
        <v>509.92</v>
      </c>
    </row>
    <row r="11" spans="1:23" x14ac:dyDescent="0.3">
      <c r="A11" s="2">
        <v>42623</v>
      </c>
      <c r="B11" s="3">
        <v>0.48165509259259259</v>
      </c>
      <c r="C11">
        <v>448</v>
      </c>
      <c r="D11">
        <v>71.510000000000005</v>
      </c>
      <c r="E11">
        <v>24.184999999999999</v>
      </c>
      <c r="F11">
        <v>29.34</v>
      </c>
      <c r="G11">
        <v>2.7330000000000001</v>
      </c>
      <c r="H11">
        <v>6.7</v>
      </c>
      <c r="I11">
        <v>5292</v>
      </c>
      <c r="J11">
        <v>66.721599999999995</v>
      </c>
      <c r="K11">
        <v>20498.2</v>
      </c>
      <c r="L11">
        <f t="shared" si="0"/>
        <v>485.73500000000001</v>
      </c>
      <c r="M11">
        <v>509.92</v>
      </c>
    </row>
    <row r="12" spans="1:23" x14ac:dyDescent="0.3">
      <c r="A12" s="2">
        <v>42623</v>
      </c>
      <c r="B12" s="3">
        <v>0.48180555555555554</v>
      </c>
      <c r="C12">
        <v>461</v>
      </c>
      <c r="D12">
        <v>71.7</v>
      </c>
      <c r="E12">
        <v>24.152000000000001</v>
      </c>
      <c r="F12">
        <v>29.34</v>
      </c>
      <c r="G12">
        <v>2.7330000000000001</v>
      </c>
      <c r="H12">
        <v>6.69</v>
      </c>
      <c r="I12">
        <v>5261</v>
      </c>
      <c r="J12">
        <v>66.569599999999994</v>
      </c>
      <c r="K12">
        <v>20958.02</v>
      </c>
      <c r="L12">
        <f t="shared" si="0"/>
        <v>485.76800000000003</v>
      </c>
      <c r="M12">
        <v>509.92</v>
      </c>
    </row>
    <row r="13" spans="1:23" x14ac:dyDescent="0.3">
      <c r="A13" s="2">
        <v>42623</v>
      </c>
      <c r="B13" s="3">
        <v>0.48225694444444445</v>
      </c>
      <c r="C13">
        <v>500</v>
      </c>
      <c r="D13">
        <v>69.87</v>
      </c>
      <c r="E13">
        <v>26.913</v>
      </c>
      <c r="F13">
        <v>29.34</v>
      </c>
      <c r="G13">
        <v>2.7589999999999999</v>
      </c>
      <c r="H13">
        <v>6.69</v>
      </c>
      <c r="I13">
        <v>5340</v>
      </c>
      <c r="J13">
        <v>65.752099999999999</v>
      </c>
      <c r="K13">
        <v>18651</v>
      </c>
      <c r="L13">
        <f t="shared" si="0"/>
        <v>483.00700000000001</v>
      </c>
      <c r="M13">
        <v>509.92</v>
      </c>
    </row>
    <row r="14" spans="1:23" x14ac:dyDescent="0.3">
      <c r="A14" s="2">
        <v>42623</v>
      </c>
      <c r="B14" s="3">
        <v>0.48271990740740739</v>
      </c>
      <c r="C14">
        <v>540</v>
      </c>
      <c r="D14">
        <v>69</v>
      </c>
      <c r="E14">
        <v>29.931999999999999</v>
      </c>
      <c r="F14">
        <v>29.34</v>
      </c>
      <c r="G14">
        <v>2.7330000000000001</v>
      </c>
      <c r="H14">
        <v>6.67</v>
      </c>
      <c r="I14">
        <v>5819</v>
      </c>
      <c r="J14">
        <v>70.820899999999995</v>
      </c>
      <c r="K14">
        <v>17920.63</v>
      </c>
      <c r="L14">
        <f t="shared" si="0"/>
        <v>479.988</v>
      </c>
      <c r="M14">
        <v>509.92</v>
      </c>
    </row>
    <row r="15" spans="1:23" x14ac:dyDescent="0.3">
      <c r="A15" s="2">
        <v>42623</v>
      </c>
      <c r="B15" s="3">
        <v>0.48325231481481484</v>
      </c>
      <c r="C15">
        <v>586</v>
      </c>
      <c r="D15">
        <v>67.349999999999994</v>
      </c>
      <c r="E15">
        <v>40.017000000000003</v>
      </c>
      <c r="F15">
        <v>29.34</v>
      </c>
      <c r="G15">
        <v>2.7330000000000001</v>
      </c>
      <c r="H15">
        <v>6.67</v>
      </c>
      <c r="I15">
        <v>5865</v>
      </c>
      <c r="J15">
        <v>69.824100000000001</v>
      </c>
      <c r="K15">
        <v>16668.57</v>
      </c>
      <c r="L15">
        <f t="shared" si="0"/>
        <v>469.90300000000002</v>
      </c>
      <c r="M15">
        <v>509.92</v>
      </c>
    </row>
    <row r="16" spans="1:23" x14ac:dyDescent="0.3">
      <c r="A16" s="2">
        <v>42623</v>
      </c>
      <c r="B16" s="3">
        <v>0.48386574074074074</v>
      </c>
      <c r="C16">
        <v>639</v>
      </c>
      <c r="D16">
        <v>65.959999999999994</v>
      </c>
      <c r="E16">
        <v>49.722999999999999</v>
      </c>
      <c r="F16">
        <v>29.34</v>
      </c>
      <c r="G16">
        <v>2.7330000000000001</v>
      </c>
      <c r="H16">
        <v>6.56</v>
      </c>
      <c r="I16">
        <v>4061</v>
      </c>
      <c r="J16">
        <v>47.7254</v>
      </c>
      <c r="K16">
        <v>16919.830000000002</v>
      </c>
      <c r="L16">
        <f t="shared" si="0"/>
        <v>460.197</v>
      </c>
      <c r="M16">
        <v>509.92</v>
      </c>
    </row>
    <row r="17" spans="1:13" x14ac:dyDescent="0.3">
      <c r="A17" s="2">
        <v>42623</v>
      </c>
      <c r="B17" s="3">
        <v>0.48561342592592593</v>
      </c>
      <c r="C17">
        <v>790</v>
      </c>
      <c r="D17">
        <v>63.68</v>
      </c>
      <c r="E17">
        <v>59.82</v>
      </c>
      <c r="F17">
        <v>29.34</v>
      </c>
      <c r="G17">
        <v>2.7330000000000001</v>
      </c>
      <c r="H17">
        <v>6.56</v>
      </c>
      <c r="I17">
        <v>4363</v>
      </c>
      <c r="J17">
        <v>49.651699999999998</v>
      </c>
      <c r="K17">
        <v>15010.41</v>
      </c>
      <c r="L17">
        <f t="shared" si="0"/>
        <v>450.1</v>
      </c>
      <c r="M17">
        <v>509.92</v>
      </c>
    </row>
    <row r="18" spans="1:13" x14ac:dyDescent="0.3">
      <c r="A18" s="2">
        <v>42623</v>
      </c>
      <c r="B18" s="3">
        <v>0.48615740740740737</v>
      </c>
      <c r="C18">
        <v>837</v>
      </c>
      <c r="D18">
        <v>61.16</v>
      </c>
      <c r="E18">
        <v>70.510000000000005</v>
      </c>
      <c r="F18">
        <v>29.34</v>
      </c>
      <c r="G18">
        <v>2.7330000000000001</v>
      </c>
      <c r="H18">
        <v>6.53</v>
      </c>
      <c r="I18">
        <v>4482</v>
      </c>
      <c r="J18">
        <v>49.677700000000002</v>
      </c>
      <c r="K18">
        <v>15110.07</v>
      </c>
      <c r="L18">
        <f t="shared" si="0"/>
        <v>439.41</v>
      </c>
      <c r="M18">
        <v>509.92</v>
      </c>
    </row>
    <row r="19" spans="1:13" x14ac:dyDescent="0.3">
      <c r="A19" s="2">
        <v>42623</v>
      </c>
      <c r="B19" s="3">
        <v>0.48745370370370367</v>
      </c>
      <c r="C19">
        <v>949</v>
      </c>
      <c r="D19">
        <v>62.55</v>
      </c>
      <c r="E19">
        <v>65.332999999999998</v>
      </c>
      <c r="F19">
        <v>29.34</v>
      </c>
      <c r="G19">
        <v>2.7330000000000001</v>
      </c>
      <c r="H19">
        <v>6.49</v>
      </c>
      <c r="I19">
        <v>4398</v>
      </c>
      <c r="J19">
        <v>49.537199999999999</v>
      </c>
      <c r="K19">
        <v>15383.52</v>
      </c>
      <c r="L19">
        <f t="shared" si="0"/>
        <v>444.58699999999999</v>
      </c>
      <c r="M19">
        <v>509.92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C2F9-B07A-473F-87EA-4EE83BE53752}">
  <sheetPr codeName="Sheet147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0.34457175925925926</v>
      </c>
      <c r="C2">
        <v>38</v>
      </c>
      <c r="D2">
        <v>67.34</v>
      </c>
      <c r="E2">
        <v>2.6179999999999999</v>
      </c>
      <c r="F2">
        <v>29.34</v>
      </c>
      <c r="G2">
        <v>2.7069999999999999</v>
      </c>
      <c r="H2">
        <v>7.12</v>
      </c>
      <c r="I2">
        <v>8871</v>
      </c>
      <c r="J2">
        <v>98.825800000000001</v>
      </c>
      <c r="K2">
        <v>32.33</v>
      </c>
      <c r="L2">
        <f>501.9-E2</f>
        <v>499.28199999999998</v>
      </c>
      <c r="M2">
        <v>501.9</v>
      </c>
      <c r="N2">
        <v>221.3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0.34714120370370366</v>
      </c>
      <c r="C3">
        <v>260</v>
      </c>
      <c r="D3">
        <v>67.260000000000005</v>
      </c>
      <c r="E3">
        <v>5.0490000000000004</v>
      </c>
      <c r="F3">
        <v>29.34</v>
      </c>
      <c r="G3">
        <v>2.7069999999999999</v>
      </c>
      <c r="H3">
        <v>7.33</v>
      </c>
      <c r="I3">
        <v>8922</v>
      </c>
      <c r="J3">
        <v>99.302599999999998</v>
      </c>
      <c r="K3">
        <v>32.25</v>
      </c>
      <c r="L3">
        <f t="shared" ref="L3:L23" si="0">501.9-E3</f>
        <v>496.851</v>
      </c>
      <c r="M3">
        <v>501.9</v>
      </c>
    </row>
    <row r="4" spans="1:23" x14ac:dyDescent="0.3">
      <c r="A4" s="2">
        <v>42660</v>
      </c>
      <c r="B4" s="3">
        <v>0.34820601851851851</v>
      </c>
      <c r="C4">
        <v>352</v>
      </c>
      <c r="D4">
        <v>67.27</v>
      </c>
      <c r="E4">
        <v>8.0839999999999996</v>
      </c>
      <c r="F4">
        <v>29.34</v>
      </c>
      <c r="G4">
        <v>2.7069999999999999</v>
      </c>
      <c r="H4">
        <v>7.36</v>
      </c>
      <c r="I4">
        <v>8925</v>
      </c>
      <c r="J4">
        <v>99.350800000000007</v>
      </c>
      <c r="K4">
        <v>32.24</v>
      </c>
      <c r="L4">
        <f t="shared" si="0"/>
        <v>493.81599999999997</v>
      </c>
      <c r="M4">
        <v>501.9</v>
      </c>
    </row>
    <row r="5" spans="1:23" x14ac:dyDescent="0.3">
      <c r="A5" s="2">
        <v>42660</v>
      </c>
      <c r="B5" s="3">
        <v>0.34873842592592591</v>
      </c>
      <c r="C5">
        <v>398</v>
      </c>
      <c r="D5">
        <v>67.290000000000006</v>
      </c>
      <c r="E5">
        <v>11</v>
      </c>
      <c r="F5">
        <v>29.34</v>
      </c>
      <c r="G5">
        <v>2.7069999999999999</v>
      </c>
      <c r="H5">
        <v>7.37</v>
      </c>
      <c r="I5">
        <v>8922</v>
      </c>
      <c r="J5">
        <v>99.336200000000005</v>
      </c>
      <c r="K5">
        <v>32.25</v>
      </c>
      <c r="L5">
        <f t="shared" si="0"/>
        <v>490.9</v>
      </c>
      <c r="M5">
        <v>501.9</v>
      </c>
    </row>
    <row r="6" spans="1:23" x14ac:dyDescent="0.3">
      <c r="A6" s="2">
        <v>42660</v>
      </c>
      <c r="B6" s="3">
        <v>0.34942129629629631</v>
      </c>
      <c r="C6">
        <v>457</v>
      </c>
      <c r="D6">
        <v>67.28</v>
      </c>
      <c r="E6">
        <v>14.05</v>
      </c>
      <c r="F6">
        <v>29.34</v>
      </c>
      <c r="G6">
        <v>2.681</v>
      </c>
      <c r="H6">
        <v>7.37</v>
      </c>
      <c r="I6">
        <v>8902</v>
      </c>
      <c r="J6">
        <v>99.107699999999994</v>
      </c>
      <c r="K6">
        <v>32.200000000000003</v>
      </c>
      <c r="L6">
        <f t="shared" si="0"/>
        <v>487.84999999999997</v>
      </c>
      <c r="M6">
        <v>501.9</v>
      </c>
    </row>
    <row r="7" spans="1:23" x14ac:dyDescent="0.3">
      <c r="A7" s="2">
        <v>42660</v>
      </c>
      <c r="B7" s="3">
        <v>0.35002314814814817</v>
      </c>
      <c r="C7">
        <v>509</v>
      </c>
      <c r="D7">
        <v>67.290000000000006</v>
      </c>
      <c r="E7">
        <v>16.968</v>
      </c>
      <c r="F7">
        <v>29.34</v>
      </c>
      <c r="G7">
        <v>2.7069999999999999</v>
      </c>
      <c r="H7">
        <v>7.38</v>
      </c>
      <c r="I7">
        <v>8890</v>
      </c>
      <c r="J7">
        <v>98.984200000000001</v>
      </c>
      <c r="K7">
        <v>32.24</v>
      </c>
      <c r="L7">
        <f t="shared" si="0"/>
        <v>484.93199999999996</v>
      </c>
      <c r="M7">
        <v>501.9</v>
      </c>
    </row>
    <row r="8" spans="1:23" x14ac:dyDescent="0.3">
      <c r="A8" s="2">
        <v>42660</v>
      </c>
      <c r="B8" s="3">
        <v>0.35033564814814816</v>
      </c>
      <c r="C8">
        <v>536</v>
      </c>
      <c r="D8">
        <v>67.3</v>
      </c>
      <c r="E8">
        <v>16.934999999999999</v>
      </c>
      <c r="F8">
        <v>29.34</v>
      </c>
      <c r="G8">
        <v>2.681</v>
      </c>
      <c r="H8">
        <v>7.39</v>
      </c>
      <c r="I8">
        <v>8910</v>
      </c>
      <c r="J8">
        <v>99.212299999999999</v>
      </c>
      <c r="K8">
        <v>32.229999999999997</v>
      </c>
      <c r="L8">
        <f t="shared" si="0"/>
        <v>484.96499999999997</v>
      </c>
      <c r="M8">
        <v>501.9</v>
      </c>
    </row>
    <row r="9" spans="1:23" x14ac:dyDescent="0.3">
      <c r="A9" s="2">
        <v>42660</v>
      </c>
      <c r="B9" s="3">
        <v>0.35078703703703701</v>
      </c>
      <c r="C9">
        <v>575</v>
      </c>
      <c r="D9">
        <v>67.3</v>
      </c>
      <c r="E9">
        <v>20.07</v>
      </c>
      <c r="F9">
        <v>29.34</v>
      </c>
      <c r="G9">
        <v>2.7069999999999999</v>
      </c>
      <c r="H9">
        <v>7.41</v>
      </c>
      <c r="I9">
        <v>8914</v>
      </c>
      <c r="J9">
        <v>99.257000000000005</v>
      </c>
      <c r="K9">
        <v>32.270000000000003</v>
      </c>
      <c r="L9">
        <f t="shared" si="0"/>
        <v>481.83</v>
      </c>
      <c r="M9">
        <v>501.9</v>
      </c>
    </row>
    <row r="10" spans="1:23" x14ac:dyDescent="0.3">
      <c r="A10" s="2">
        <v>42660</v>
      </c>
      <c r="B10" s="3">
        <v>0.35131944444444446</v>
      </c>
      <c r="C10">
        <v>621</v>
      </c>
      <c r="D10">
        <v>67.3</v>
      </c>
      <c r="E10">
        <v>23.056000000000001</v>
      </c>
      <c r="F10">
        <v>29.34</v>
      </c>
      <c r="G10">
        <v>2.7069999999999999</v>
      </c>
      <c r="H10">
        <v>7.42</v>
      </c>
      <c r="I10">
        <v>8883</v>
      </c>
      <c r="J10">
        <v>98.907200000000003</v>
      </c>
      <c r="K10">
        <v>32.24</v>
      </c>
      <c r="L10">
        <f t="shared" si="0"/>
        <v>478.84399999999999</v>
      </c>
      <c r="M10">
        <v>501.9</v>
      </c>
    </row>
    <row r="11" spans="1:23" x14ac:dyDescent="0.3">
      <c r="A11" s="2">
        <v>42660</v>
      </c>
      <c r="B11" s="3">
        <v>0.35170138888888891</v>
      </c>
      <c r="C11">
        <v>654</v>
      </c>
      <c r="D11">
        <v>67.23</v>
      </c>
      <c r="E11">
        <v>26.076000000000001</v>
      </c>
      <c r="F11">
        <v>29.34</v>
      </c>
      <c r="G11">
        <v>2.7069999999999999</v>
      </c>
      <c r="H11">
        <v>7.43</v>
      </c>
      <c r="I11">
        <v>8753</v>
      </c>
      <c r="J11">
        <v>97.383499999999998</v>
      </c>
      <c r="K11">
        <v>31.84</v>
      </c>
      <c r="L11">
        <f t="shared" si="0"/>
        <v>475.82399999999996</v>
      </c>
      <c r="M11">
        <v>501.9</v>
      </c>
    </row>
    <row r="12" spans="1:23" x14ac:dyDescent="0.3">
      <c r="A12" s="2">
        <v>42660</v>
      </c>
      <c r="B12" s="3">
        <v>0.35238425925925926</v>
      </c>
      <c r="C12">
        <v>713</v>
      </c>
      <c r="D12">
        <v>67.2</v>
      </c>
      <c r="E12">
        <v>29.167000000000002</v>
      </c>
      <c r="F12">
        <v>29.34</v>
      </c>
      <c r="G12">
        <v>2.681</v>
      </c>
      <c r="H12">
        <v>7.4</v>
      </c>
      <c r="I12">
        <v>8564</v>
      </c>
      <c r="J12">
        <v>95.254900000000006</v>
      </c>
      <c r="K12">
        <v>31.85</v>
      </c>
      <c r="L12">
        <f t="shared" si="0"/>
        <v>472.73299999999995</v>
      </c>
      <c r="M12">
        <v>501.9</v>
      </c>
    </row>
    <row r="13" spans="1:23" x14ac:dyDescent="0.3">
      <c r="A13" s="2">
        <v>42660</v>
      </c>
      <c r="B13" s="3">
        <v>0.35283564814814811</v>
      </c>
      <c r="C13">
        <v>752</v>
      </c>
      <c r="D13">
        <v>67.010000000000005</v>
      </c>
      <c r="E13">
        <v>32.112000000000002</v>
      </c>
      <c r="F13">
        <v>29.34</v>
      </c>
      <c r="G13">
        <v>2.681</v>
      </c>
      <c r="H13">
        <v>7.41</v>
      </c>
      <c r="I13">
        <v>8232</v>
      </c>
      <c r="J13">
        <v>91.37</v>
      </c>
      <c r="K13">
        <v>31</v>
      </c>
      <c r="L13">
        <f t="shared" si="0"/>
        <v>469.78799999999995</v>
      </c>
      <c r="M13">
        <v>501.9</v>
      </c>
    </row>
    <row r="14" spans="1:23" x14ac:dyDescent="0.3">
      <c r="A14" s="2">
        <v>42660</v>
      </c>
      <c r="B14" s="3">
        <v>0.35336805555555556</v>
      </c>
      <c r="C14">
        <v>798</v>
      </c>
      <c r="D14">
        <v>66.89</v>
      </c>
      <c r="E14">
        <v>35.052</v>
      </c>
      <c r="F14">
        <v>29.34</v>
      </c>
      <c r="G14">
        <v>2.681</v>
      </c>
      <c r="H14">
        <v>7.42</v>
      </c>
      <c r="I14">
        <v>7816</v>
      </c>
      <c r="J14">
        <v>86.637699999999995</v>
      </c>
      <c r="K14">
        <v>30.62</v>
      </c>
      <c r="L14">
        <f t="shared" si="0"/>
        <v>466.84799999999996</v>
      </c>
      <c r="M14">
        <v>501.9</v>
      </c>
    </row>
    <row r="15" spans="1:23" x14ac:dyDescent="0.3">
      <c r="A15" s="2">
        <v>42660</v>
      </c>
      <c r="B15" s="3">
        <v>0.35381944444444446</v>
      </c>
      <c r="C15">
        <v>837</v>
      </c>
      <c r="D15">
        <v>66.56</v>
      </c>
      <c r="E15">
        <v>37.950000000000003</v>
      </c>
      <c r="F15">
        <v>29.34</v>
      </c>
      <c r="G15">
        <v>2.7069999999999999</v>
      </c>
      <c r="H15">
        <v>7.4</v>
      </c>
      <c r="I15">
        <v>7287</v>
      </c>
      <c r="J15">
        <v>80.476399999999998</v>
      </c>
      <c r="K15">
        <v>29.93</v>
      </c>
      <c r="L15">
        <f t="shared" si="0"/>
        <v>463.95</v>
      </c>
      <c r="M15">
        <v>501.9</v>
      </c>
    </row>
    <row r="16" spans="1:23" x14ac:dyDescent="0.3">
      <c r="A16" s="2">
        <v>42660</v>
      </c>
      <c r="B16" s="3">
        <v>0.35450231481481481</v>
      </c>
      <c r="C16">
        <v>896</v>
      </c>
      <c r="D16">
        <v>66.3</v>
      </c>
      <c r="E16">
        <v>40.82</v>
      </c>
      <c r="F16">
        <v>29.34</v>
      </c>
      <c r="G16">
        <v>2.681</v>
      </c>
      <c r="H16">
        <v>7.38</v>
      </c>
      <c r="I16">
        <v>6654</v>
      </c>
      <c r="J16">
        <v>73.270300000000006</v>
      </c>
      <c r="K16">
        <v>29.45</v>
      </c>
      <c r="L16">
        <f t="shared" si="0"/>
        <v>461.08</v>
      </c>
      <c r="M16">
        <v>501.9</v>
      </c>
    </row>
    <row r="17" spans="1:13" x14ac:dyDescent="0.3">
      <c r="A17" s="2">
        <v>42660</v>
      </c>
      <c r="B17" s="3">
        <v>0.35503472222222227</v>
      </c>
      <c r="C17">
        <v>942</v>
      </c>
      <c r="D17">
        <v>65.73</v>
      </c>
      <c r="E17">
        <v>44.002000000000002</v>
      </c>
      <c r="F17">
        <v>29.34</v>
      </c>
      <c r="G17">
        <v>2.7069999999999999</v>
      </c>
      <c r="H17">
        <v>7.37</v>
      </c>
      <c r="I17">
        <v>6144</v>
      </c>
      <c r="J17">
        <v>67.224299999999999</v>
      </c>
      <c r="K17">
        <v>28.4</v>
      </c>
      <c r="L17">
        <f t="shared" si="0"/>
        <v>457.89799999999997</v>
      </c>
      <c r="M17">
        <v>501.9</v>
      </c>
    </row>
    <row r="18" spans="1:13" x14ac:dyDescent="0.3">
      <c r="A18" s="2">
        <v>42660</v>
      </c>
      <c r="B18" s="3">
        <v>0.35905092592592597</v>
      </c>
      <c r="C18">
        <v>1289</v>
      </c>
      <c r="D18">
        <v>65.91</v>
      </c>
      <c r="E18">
        <v>42.811999999999998</v>
      </c>
      <c r="F18">
        <v>29.34</v>
      </c>
      <c r="G18">
        <v>2.681</v>
      </c>
      <c r="H18">
        <v>7.4</v>
      </c>
      <c r="I18">
        <v>6150</v>
      </c>
      <c r="J18">
        <v>67.428100000000001</v>
      </c>
      <c r="K18">
        <v>28.72</v>
      </c>
      <c r="L18">
        <f t="shared" si="0"/>
        <v>459.08799999999997</v>
      </c>
      <c r="M18">
        <v>501.9</v>
      </c>
    </row>
    <row r="19" spans="1:13" x14ac:dyDescent="0.3">
      <c r="A19" s="2">
        <v>42660</v>
      </c>
      <c r="B19" s="3">
        <v>0.35980324074074077</v>
      </c>
      <c r="C19">
        <v>1354</v>
      </c>
      <c r="D19">
        <v>65.3</v>
      </c>
      <c r="E19">
        <v>52.691000000000003</v>
      </c>
      <c r="F19">
        <v>29.34</v>
      </c>
      <c r="G19">
        <v>2.681</v>
      </c>
      <c r="H19">
        <v>7.37</v>
      </c>
      <c r="I19">
        <v>5768</v>
      </c>
      <c r="J19">
        <v>62.803699999999999</v>
      </c>
      <c r="K19">
        <v>27.94</v>
      </c>
      <c r="L19">
        <f t="shared" si="0"/>
        <v>449.20899999999995</v>
      </c>
      <c r="M19">
        <v>501.9</v>
      </c>
    </row>
    <row r="20" spans="1:13" x14ac:dyDescent="0.3">
      <c r="A20" s="2">
        <v>42660</v>
      </c>
      <c r="B20" s="3">
        <v>0.36033564814814811</v>
      </c>
      <c r="C20">
        <v>1400</v>
      </c>
      <c r="D20">
        <v>65.3</v>
      </c>
      <c r="E20">
        <v>52.985999999999997</v>
      </c>
      <c r="F20">
        <v>29.34</v>
      </c>
      <c r="G20">
        <v>2.681</v>
      </c>
      <c r="H20">
        <v>7.36</v>
      </c>
      <c r="I20">
        <v>5683</v>
      </c>
      <c r="J20">
        <v>61.870199999999997</v>
      </c>
      <c r="K20">
        <v>27.88</v>
      </c>
      <c r="L20">
        <f t="shared" si="0"/>
        <v>448.91399999999999</v>
      </c>
      <c r="M20">
        <v>501.9</v>
      </c>
    </row>
    <row r="21" spans="1:13" x14ac:dyDescent="0.3">
      <c r="A21" s="2">
        <v>42660</v>
      </c>
      <c r="B21" s="3">
        <v>0.36101851851851857</v>
      </c>
      <c r="C21">
        <v>1459</v>
      </c>
      <c r="D21">
        <v>63.5</v>
      </c>
      <c r="E21">
        <v>63.026000000000003</v>
      </c>
      <c r="F21">
        <v>29.34</v>
      </c>
      <c r="G21">
        <v>2.681</v>
      </c>
      <c r="H21">
        <v>7.34</v>
      </c>
      <c r="I21">
        <v>5320</v>
      </c>
      <c r="J21">
        <v>56.746200000000002</v>
      </c>
      <c r="K21">
        <v>26.17</v>
      </c>
      <c r="L21">
        <f t="shared" si="0"/>
        <v>438.87399999999997</v>
      </c>
      <c r="M21">
        <v>501.9</v>
      </c>
    </row>
    <row r="22" spans="1:13" x14ac:dyDescent="0.3">
      <c r="A22" s="2">
        <v>42660</v>
      </c>
      <c r="B22" s="3">
        <v>0.36177083333333332</v>
      </c>
      <c r="C22">
        <v>1524</v>
      </c>
      <c r="D22">
        <v>62.89</v>
      </c>
      <c r="E22">
        <v>72.881</v>
      </c>
      <c r="F22">
        <v>29.34</v>
      </c>
      <c r="G22">
        <v>2.681</v>
      </c>
      <c r="H22">
        <v>7.3</v>
      </c>
      <c r="I22">
        <v>4483</v>
      </c>
      <c r="J22">
        <v>47.483199999999997</v>
      </c>
      <c r="K22">
        <v>24.58</v>
      </c>
      <c r="L22">
        <f t="shared" si="0"/>
        <v>429.01900000000001</v>
      </c>
      <c r="M22">
        <v>501.9</v>
      </c>
    </row>
    <row r="23" spans="1:13" x14ac:dyDescent="0.3">
      <c r="A23" s="2">
        <v>42660</v>
      </c>
      <c r="B23" s="3">
        <v>0.36261574074074071</v>
      </c>
      <c r="C23">
        <v>1597</v>
      </c>
      <c r="D23">
        <v>61.91</v>
      </c>
      <c r="E23">
        <v>83.129000000000005</v>
      </c>
      <c r="F23">
        <v>29.34</v>
      </c>
      <c r="G23">
        <v>2.681</v>
      </c>
      <c r="H23">
        <v>7.26</v>
      </c>
      <c r="I23">
        <v>3685</v>
      </c>
      <c r="J23">
        <v>38.587899999999998</v>
      </c>
      <c r="K23">
        <v>22.62</v>
      </c>
      <c r="L23">
        <f t="shared" si="0"/>
        <v>418.77099999999996</v>
      </c>
      <c r="M23">
        <v>501.9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9E99-E257-4846-9C3B-200DA8C8CA09}">
  <sheetPr codeName="Sheet148"/>
  <dimension ref="A1:W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0.33956018518518521</v>
      </c>
      <c r="C2">
        <v>12</v>
      </c>
      <c r="D2">
        <v>64.099999999999994</v>
      </c>
      <c r="E2">
        <v>3.03</v>
      </c>
      <c r="F2">
        <v>29.34</v>
      </c>
      <c r="G2">
        <v>2.7589999999999999</v>
      </c>
      <c r="H2">
        <v>6.8</v>
      </c>
      <c r="I2">
        <v>8462</v>
      </c>
      <c r="J2">
        <v>90.892200000000003</v>
      </c>
      <c r="K2">
        <v>29.97</v>
      </c>
      <c r="L2">
        <f>508.48-E2</f>
        <v>505.45000000000005</v>
      </c>
      <c r="M2">
        <v>508.48</v>
      </c>
      <c r="N2">
        <v>224.6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0.34009259259259261</v>
      </c>
      <c r="C3">
        <v>58</v>
      </c>
      <c r="D3">
        <v>64.069999999999993</v>
      </c>
      <c r="E3">
        <v>0.67600000000000005</v>
      </c>
      <c r="F3">
        <v>29.34</v>
      </c>
      <c r="G3">
        <v>2.7330000000000001</v>
      </c>
      <c r="H3">
        <v>6.84</v>
      </c>
      <c r="I3">
        <v>8449</v>
      </c>
      <c r="J3">
        <v>90.708799999999997</v>
      </c>
      <c r="K3">
        <v>29.95</v>
      </c>
      <c r="L3">
        <f>508.48-E3</f>
        <v>507.80400000000003</v>
      </c>
      <c r="M3">
        <v>508.48</v>
      </c>
    </row>
    <row r="4" spans="1:23" x14ac:dyDescent="0.3">
      <c r="A4" s="2">
        <v>42689</v>
      </c>
      <c r="B4" s="3">
        <v>0.34107638888888886</v>
      </c>
      <c r="C4">
        <v>143</v>
      </c>
      <c r="D4">
        <v>64.069999999999993</v>
      </c>
      <c r="E4">
        <v>4.1849999999999996</v>
      </c>
      <c r="F4">
        <v>29.34</v>
      </c>
      <c r="G4">
        <v>2.7330000000000001</v>
      </c>
      <c r="H4">
        <v>6.91</v>
      </c>
      <c r="I4">
        <v>8431</v>
      </c>
      <c r="J4">
        <v>90.524199999999993</v>
      </c>
      <c r="K4">
        <v>29.95</v>
      </c>
      <c r="L4">
        <f t="shared" ref="L4:L24" si="0">508.48-E4</f>
        <v>504.29500000000002</v>
      </c>
      <c r="M4">
        <v>508.48</v>
      </c>
    </row>
    <row r="5" spans="1:23" x14ac:dyDescent="0.3">
      <c r="A5" s="2">
        <v>42689</v>
      </c>
      <c r="B5" s="3">
        <v>0.34153935185185186</v>
      </c>
      <c r="C5">
        <v>183</v>
      </c>
      <c r="D5">
        <v>64.08</v>
      </c>
      <c r="E5">
        <v>7.07</v>
      </c>
      <c r="F5">
        <v>29.34</v>
      </c>
      <c r="G5">
        <v>2.7069999999999999</v>
      </c>
      <c r="H5">
        <v>6.95</v>
      </c>
      <c r="I5">
        <v>8420</v>
      </c>
      <c r="J5">
        <v>90.418700000000001</v>
      </c>
      <c r="K5">
        <v>29.95</v>
      </c>
      <c r="L5">
        <f t="shared" si="0"/>
        <v>501.41</v>
      </c>
      <c r="M5">
        <v>508.48</v>
      </c>
    </row>
    <row r="6" spans="1:23" x14ac:dyDescent="0.3">
      <c r="A6" s="2">
        <v>42689</v>
      </c>
      <c r="B6" s="3">
        <v>0.34199074074074076</v>
      </c>
      <c r="C6">
        <v>222</v>
      </c>
      <c r="D6">
        <v>64.09</v>
      </c>
      <c r="E6">
        <v>9.8879999999999999</v>
      </c>
      <c r="F6">
        <v>29.34</v>
      </c>
      <c r="G6">
        <v>2.7330000000000001</v>
      </c>
      <c r="H6">
        <v>6.97</v>
      </c>
      <c r="I6">
        <v>8411</v>
      </c>
      <c r="J6">
        <v>90.325699999999998</v>
      </c>
      <c r="K6">
        <v>29.95</v>
      </c>
      <c r="L6">
        <f t="shared" si="0"/>
        <v>498.59200000000004</v>
      </c>
      <c r="M6">
        <v>508.48</v>
      </c>
    </row>
    <row r="7" spans="1:23" x14ac:dyDescent="0.3">
      <c r="A7" s="2">
        <v>42689</v>
      </c>
      <c r="B7" s="3">
        <v>0.34252314814814816</v>
      </c>
      <c r="C7">
        <v>268</v>
      </c>
      <c r="D7">
        <v>64.08</v>
      </c>
      <c r="E7">
        <v>12.991</v>
      </c>
      <c r="F7">
        <v>29.34</v>
      </c>
      <c r="G7">
        <v>2.7330000000000001</v>
      </c>
      <c r="H7">
        <v>7</v>
      </c>
      <c r="I7">
        <v>8396</v>
      </c>
      <c r="J7">
        <v>90.150099999999995</v>
      </c>
      <c r="K7">
        <v>29.92</v>
      </c>
      <c r="L7">
        <f t="shared" si="0"/>
        <v>495.48900000000003</v>
      </c>
      <c r="M7">
        <v>508.48</v>
      </c>
    </row>
    <row r="8" spans="1:23" x14ac:dyDescent="0.3">
      <c r="A8" s="2">
        <v>42689</v>
      </c>
      <c r="B8" s="3">
        <v>0.3428356481481481</v>
      </c>
      <c r="C8">
        <v>295</v>
      </c>
      <c r="D8">
        <v>64.069999999999993</v>
      </c>
      <c r="E8">
        <v>16.062000000000001</v>
      </c>
      <c r="F8">
        <v>29.34</v>
      </c>
      <c r="G8">
        <v>2.7330000000000001</v>
      </c>
      <c r="H8">
        <v>7.01</v>
      </c>
      <c r="I8">
        <v>8400</v>
      </c>
      <c r="J8">
        <v>90.1892</v>
      </c>
      <c r="K8">
        <v>29.92</v>
      </c>
      <c r="L8">
        <f t="shared" si="0"/>
        <v>492.41800000000001</v>
      </c>
      <c r="M8">
        <v>508.48</v>
      </c>
    </row>
    <row r="9" spans="1:23" x14ac:dyDescent="0.3">
      <c r="A9" s="2">
        <v>42689</v>
      </c>
      <c r="B9" s="3">
        <v>0.3432175925925926</v>
      </c>
      <c r="C9">
        <v>328</v>
      </c>
      <c r="D9">
        <v>64.05</v>
      </c>
      <c r="E9">
        <v>19.2</v>
      </c>
      <c r="F9">
        <v>29.34</v>
      </c>
      <c r="G9">
        <v>2.7069999999999999</v>
      </c>
      <c r="H9">
        <v>7.02</v>
      </c>
      <c r="I9">
        <v>8399</v>
      </c>
      <c r="J9">
        <v>90.1601</v>
      </c>
      <c r="K9">
        <v>29.92</v>
      </c>
      <c r="L9">
        <f t="shared" si="0"/>
        <v>489.28000000000003</v>
      </c>
      <c r="M9">
        <v>508.48</v>
      </c>
    </row>
    <row r="10" spans="1:23" x14ac:dyDescent="0.3">
      <c r="A10" s="2">
        <v>42689</v>
      </c>
      <c r="B10" s="3">
        <v>0.3435185185185185</v>
      </c>
      <c r="C10">
        <v>354</v>
      </c>
      <c r="D10">
        <v>64.03</v>
      </c>
      <c r="E10">
        <v>22.138999999999999</v>
      </c>
      <c r="F10">
        <v>29.34</v>
      </c>
      <c r="G10">
        <v>2.7330000000000001</v>
      </c>
      <c r="H10">
        <v>7.04</v>
      </c>
      <c r="I10">
        <v>8304</v>
      </c>
      <c r="J10">
        <v>89.125799999999998</v>
      </c>
      <c r="K10">
        <v>29.89</v>
      </c>
      <c r="L10">
        <f t="shared" si="0"/>
        <v>486.34100000000001</v>
      </c>
      <c r="M10">
        <v>508.48</v>
      </c>
    </row>
    <row r="11" spans="1:23" x14ac:dyDescent="0.3">
      <c r="A11" s="2">
        <v>42689</v>
      </c>
      <c r="B11" s="3">
        <v>0.3439699074074074</v>
      </c>
      <c r="C11">
        <v>393</v>
      </c>
      <c r="D11">
        <v>63.89</v>
      </c>
      <c r="E11">
        <v>25.169</v>
      </c>
      <c r="F11">
        <v>29.34</v>
      </c>
      <c r="G11">
        <v>2.7069999999999999</v>
      </c>
      <c r="H11">
        <v>7.06</v>
      </c>
      <c r="I11">
        <v>8038</v>
      </c>
      <c r="J11">
        <v>86.115899999999996</v>
      </c>
      <c r="K11">
        <v>29.71</v>
      </c>
      <c r="L11">
        <f t="shared" si="0"/>
        <v>483.31100000000004</v>
      </c>
      <c r="M11">
        <v>508.48</v>
      </c>
    </row>
    <row r="12" spans="1:23" x14ac:dyDescent="0.3">
      <c r="A12" s="2">
        <v>42689</v>
      </c>
      <c r="B12" s="3">
        <v>0.34412037037037035</v>
      </c>
      <c r="C12">
        <v>406</v>
      </c>
      <c r="D12">
        <v>63.88</v>
      </c>
      <c r="E12">
        <v>24.722000000000001</v>
      </c>
      <c r="F12">
        <v>29.34</v>
      </c>
      <c r="G12">
        <v>2.7069999999999999</v>
      </c>
      <c r="H12">
        <v>7.06</v>
      </c>
      <c r="I12">
        <v>8002</v>
      </c>
      <c r="J12">
        <v>85.734700000000004</v>
      </c>
      <c r="K12">
        <v>29.72</v>
      </c>
      <c r="L12">
        <f t="shared" si="0"/>
        <v>483.75800000000004</v>
      </c>
      <c r="M12">
        <v>508.48</v>
      </c>
    </row>
    <row r="13" spans="1:23" x14ac:dyDescent="0.3">
      <c r="A13" s="2">
        <v>42689</v>
      </c>
      <c r="B13" s="3">
        <v>0.34443287037037035</v>
      </c>
      <c r="C13">
        <v>433</v>
      </c>
      <c r="D13">
        <v>63.85</v>
      </c>
      <c r="E13">
        <v>27.981000000000002</v>
      </c>
      <c r="F13">
        <v>29.34</v>
      </c>
      <c r="G13">
        <v>2.7069999999999999</v>
      </c>
      <c r="H13">
        <v>7.08</v>
      </c>
      <c r="I13">
        <v>7906</v>
      </c>
      <c r="J13">
        <v>84.670199999999994</v>
      </c>
      <c r="K13">
        <v>29.61</v>
      </c>
      <c r="L13">
        <f t="shared" si="0"/>
        <v>480.49900000000002</v>
      </c>
      <c r="M13">
        <v>508.48</v>
      </c>
    </row>
    <row r="14" spans="1:23" x14ac:dyDescent="0.3">
      <c r="A14" s="2">
        <v>42689</v>
      </c>
      <c r="B14" s="3">
        <v>0.34481481481481485</v>
      </c>
      <c r="C14">
        <v>466</v>
      </c>
      <c r="D14">
        <v>63.8</v>
      </c>
      <c r="E14">
        <v>31.475999999999999</v>
      </c>
      <c r="F14">
        <v>29.34</v>
      </c>
      <c r="G14">
        <v>2.7330000000000001</v>
      </c>
      <c r="H14">
        <v>7.09</v>
      </c>
      <c r="I14">
        <v>7793</v>
      </c>
      <c r="J14">
        <v>83.4101</v>
      </c>
      <c r="K14">
        <v>29.52</v>
      </c>
      <c r="L14">
        <f t="shared" si="0"/>
        <v>477.00400000000002</v>
      </c>
      <c r="M14">
        <v>508.48</v>
      </c>
    </row>
    <row r="15" spans="1:23" x14ac:dyDescent="0.3">
      <c r="A15" s="2">
        <v>42689</v>
      </c>
      <c r="B15" s="3">
        <v>0.34594907407407405</v>
      </c>
      <c r="C15">
        <v>564</v>
      </c>
      <c r="D15">
        <v>63.79</v>
      </c>
      <c r="E15">
        <v>34.103000000000002</v>
      </c>
      <c r="F15">
        <v>29.34</v>
      </c>
      <c r="G15">
        <v>2.7069999999999999</v>
      </c>
      <c r="H15">
        <v>7.1</v>
      </c>
      <c r="I15">
        <v>7787</v>
      </c>
      <c r="J15">
        <v>83.338399999999993</v>
      </c>
      <c r="K15">
        <v>29.5</v>
      </c>
      <c r="L15">
        <f t="shared" si="0"/>
        <v>474.37700000000001</v>
      </c>
      <c r="M15">
        <v>508.48</v>
      </c>
    </row>
    <row r="16" spans="1:23" x14ac:dyDescent="0.3">
      <c r="A16" s="2">
        <v>42689</v>
      </c>
      <c r="B16" s="3">
        <v>0.34641203703703699</v>
      </c>
      <c r="C16">
        <v>604</v>
      </c>
      <c r="D16">
        <v>63.78</v>
      </c>
      <c r="E16">
        <v>36.975000000000001</v>
      </c>
      <c r="F16">
        <v>29.34</v>
      </c>
      <c r="G16">
        <v>2.7069999999999999</v>
      </c>
      <c r="H16">
        <v>7.11</v>
      </c>
      <c r="I16">
        <v>7782</v>
      </c>
      <c r="J16">
        <v>83.266199999999998</v>
      </c>
      <c r="K16">
        <v>29.49</v>
      </c>
      <c r="L16">
        <f t="shared" si="0"/>
        <v>471.505</v>
      </c>
      <c r="M16">
        <v>508.48</v>
      </c>
    </row>
    <row r="17" spans="1:13" x14ac:dyDescent="0.3">
      <c r="A17" s="2">
        <v>42689</v>
      </c>
      <c r="B17" s="3">
        <v>0.34709490740740739</v>
      </c>
      <c r="C17">
        <v>663</v>
      </c>
      <c r="D17">
        <v>63.77</v>
      </c>
      <c r="E17">
        <v>39.445999999999998</v>
      </c>
      <c r="F17">
        <v>29.34</v>
      </c>
      <c r="G17">
        <v>2.7330000000000001</v>
      </c>
      <c r="H17">
        <v>7.13</v>
      </c>
      <c r="I17">
        <v>7804</v>
      </c>
      <c r="J17">
        <v>83.506900000000002</v>
      </c>
      <c r="K17">
        <v>29.51</v>
      </c>
      <c r="L17">
        <f t="shared" si="0"/>
        <v>469.03399999999999</v>
      </c>
      <c r="M17">
        <v>508.48</v>
      </c>
    </row>
    <row r="18" spans="1:13" x14ac:dyDescent="0.3">
      <c r="A18" s="2">
        <v>42689</v>
      </c>
      <c r="B18" s="3">
        <v>0.35005787037037034</v>
      </c>
      <c r="C18">
        <v>919</v>
      </c>
      <c r="D18">
        <v>63.68</v>
      </c>
      <c r="E18">
        <v>43.122999999999998</v>
      </c>
      <c r="F18">
        <v>29.34</v>
      </c>
      <c r="G18">
        <v>2.7069999999999999</v>
      </c>
      <c r="H18">
        <v>7.21</v>
      </c>
      <c r="I18">
        <v>7065</v>
      </c>
      <c r="J18">
        <v>75.515199999999993</v>
      </c>
      <c r="K18">
        <v>29.19</v>
      </c>
      <c r="L18">
        <f t="shared" si="0"/>
        <v>465.35700000000003</v>
      </c>
      <c r="M18">
        <v>508.48</v>
      </c>
    </row>
    <row r="19" spans="1:13" x14ac:dyDescent="0.3">
      <c r="A19" s="2">
        <v>42689</v>
      </c>
      <c r="B19" s="3">
        <v>0.35043981481481484</v>
      </c>
      <c r="C19">
        <v>952</v>
      </c>
      <c r="D19">
        <v>63.38</v>
      </c>
      <c r="E19">
        <v>46.179000000000002</v>
      </c>
      <c r="F19">
        <v>29.34</v>
      </c>
      <c r="G19">
        <v>2.7069999999999999</v>
      </c>
      <c r="H19">
        <v>7.18</v>
      </c>
      <c r="I19">
        <v>6282</v>
      </c>
      <c r="J19">
        <v>66.912400000000005</v>
      </c>
      <c r="K19">
        <v>28.41</v>
      </c>
      <c r="L19">
        <f t="shared" si="0"/>
        <v>462.30100000000004</v>
      </c>
      <c r="M19">
        <v>508.48</v>
      </c>
    </row>
    <row r="20" spans="1:13" x14ac:dyDescent="0.3">
      <c r="A20" s="2">
        <v>42689</v>
      </c>
      <c r="B20" s="3">
        <v>0.35112268518518519</v>
      </c>
      <c r="C20">
        <v>1011</v>
      </c>
      <c r="D20">
        <v>62.86</v>
      </c>
      <c r="E20">
        <v>48.817999999999998</v>
      </c>
      <c r="F20">
        <v>29.34</v>
      </c>
      <c r="G20">
        <v>2.7069999999999999</v>
      </c>
      <c r="H20">
        <v>7.16</v>
      </c>
      <c r="I20">
        <v>5269</v>
      </c>
      <c r="J20">
        <v>55.786700000000003</v>
      </c>
      <c r="K20">
        <v>28.04</v>
      </c>
      <c r="L20">
        <f t="shared" si="0"/>
        <v>459.66200000000003</v>
      </c>
      <c r="M20">
        <v>508.48</v>
      </c>
    </row>
    <row r="21" spans="1:13" x14ac:dyDescent="0.3">
      <c r="A21" s="2">
        <v>42689</v>
      </c>
      <c r="B21" s="3">
        <v>0.35173611111111108</v>
      </c>
      <c r="C21">
        <v>1064</v>
      </c>
      <c r="D21">
        <v>61.18</v>
      </c>
      <c r="E21">
        <v>58.795000000000002</v>
      </c>
      <c r="F21">
        <v>29.34</v>
      </c>
      <c r="G21">
        <v>2.7069999999999999</v>
      </c>
      <c r="H21">
        <v>7.12</v>
      </c>
      <c r="I21">
        <v>4871</v>
      </c>
      <c r="J21">
        <v>50.571899999999999</v>
      </c>
      <c r="K21">
        <v>26.45</v>
      </c>
      <c r="L21">
        <f t="shared" si="0"/>
        <v>449.685</v>
      </c>
      <c r="M21">
        <v>508.48</v>
      </c>
    </row>
    <row r="22" spans="1:13" x14ac:dyDescent="0.3">
      <c r="A22" s="2">
        <v>42689</v>
      </c>
      <c r="B22" s="3">
        <v>0.35203703703703698</v>
      </c>
      <c r="C22">
        <v>1090</v>
      </c>
      <c r="D22">
        <v>59.76</v>
      </c>
      <c r="E22">
        <v>69.031000000000006</v>
      </c>
      <c r="F22">
        <v>29.34</v>
      </c>
      <c r="G22">
        <v>2.7069999999999999</v>
      </c>
      <c r="H22">
        <v>7.15</v>
      </c>
      <c r="I22">
        <v>5417</v>
      </c>
      <c r="J22">
        <v>55.296999999999997</v>
      </c>
      <c r="K22">
        <v>26.39</v>
      </c>
      <c r="L22">
        <f t="shared" si="0"/>
        <v>439.44900000000001</v>
      </c>
      <c r="M22">
        <v>508.48</v>
      </c>
    </row>
    <row r="23" spans="1:13" x14ac:dyDescent="0.3">
      <c r="A23" s="2">
        <v>42689</v>
      </c>
      <c r="B23" s="3">
        <v>0.35256944444444444</v>
      </c>
      <c r="C23">
        <v>1136</v>
      </c>
      <c r="D23">
        <v>59.48</v>
      </c>
      <c r="E23">
        <v>78.742000000000004</v>
      </c>
      <c r="F23">
        <v>29.34</v>
      </c>
      <c r="G23">
        <v>2.7069999999999999</v>
      </c>
      <c r="H23">
        <v>7.16</v>
      </c>
      <c r="I23">
        <v>5720</v>
      </c>
      <c r="J23">
        <v>58.2042</v>
      </c>
      <c r="K23">
        <v>26.24</v>
      </c>
      <c r="L23">
        <f t="shared" si="0"/>
        <v>429.738</v>
      </c>
      <c r="M23">
        <v>508.48</v>
      </c>
    </row>
    <row r="24" spans="1:13" x14ac:dyDescent="0.3">
      <c r="A24" s="2">
        <v>42689</v>
      </c>
      <c r="B24" s="3">
        <v>0.35432870370370373</v>
      </c>
      <c r="C24">
        <v>1288</v>
      </c>
      <c r="D24">
        <v>59.18</v>
      </c>
      <c r="E24">
        <v>82.644000000000005</v>
      </c>
      <c r="F24">
        <v>29.34</v>
      </c>
      <c r="G24">
        <v>2.7069999999999999</v>
      </c>
      <c r="H24">
        <v>7.11</v>
      </c>
      <c r="I24">
        <v>5647</v>
      </c>
      <c r="J24">
        <v>57.260899999999999</v>
      </c>
      <c r="K24">
        <v>26.44</v>
      </c>
      <c r="L24">
        <f t="shared" si="0"/>
        <v>425.83600000000001</v>
      </c>
      <c r="M24">
        <v>508.48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35D6-BB62-4543-B069-9B4CAABEEA7A}">
  <sheetPr codeName="Sheet149"/>
  <dimension ref="A1:W2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0.4377314814814815</v>
      </c>
      <c r="C2">
        <v>146</v>
      </c>
      <c r="D2">
        <v>57.08</v>
      </c>
      <c r="E2">
        <v>6.3419999999999996</v>
      </c>
      <c r="F2">
        <v>29.34</v>
      </c>
      <c r="G2">
        <v>2.7069999999999999</v>
      </c>
      <c r="H2">
        <v>6.71</v>
      </c>
      <c r="I2">
        <v>8867</v>
      </c>
      <c r="J2">
        <v>87.635900000000007</v>
      </c>
      <c r="K2">
        <v>26.77</v>
      </c>
      <c r="L2">
        <f>532.39-E2</f>
        <v>526.048</v>
      </c>
      <c r="M2">
        <v>532.39</v>
      </c>
      <c r="N2">
        <v>324.89999999999998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0.43851851851851853</v>
      </c>
      <c r="C3">
        <v>214</v>
      </c>
      <c r="D3">
        <v>57.02</v>
      </c>
      <c r="E3">
        <v>6.9870000000000001</v>
      </c>
      <c r="F3">
        <v>29.34</v>
      </c>
      <c r="G3">
        <v>2.7069999999999999</v>
      </c>
      <c r="H3">
        <v>6.79</v>
      </c>
      <c r="I3">
        <v>8899</v>
      </c>
      <c r="J3">
        <v>87.896799999999999</v>
      </c>
      <c r="K3">
        <v>26.76</v>
      </c>
      <c r="L3">
        <f t="shared" ref="L3:L27" si="0">532.39-E3</f>
        <v>525.40300000000002</v>
      </c>
      <c r="M3">
        <v>532.39</v>
      </c>
    </row>
    <row r="4" spans="1:23" x14ac:dyDescent="0.3">
      <c r="A4" s="2">
        <v>42717</v>
      </c>
      <c r="B4" s="3">
        <v>0.43866898148148148</v>
      </c>
      <c r="C4">
        <v>227</v>
      </c>
      <c r="D4">
        <v>57.02</v>
      </c>
      <c r="E4">
        <v>7.1210000000000004</v>
      </c>
      <c r="F4">
        <v>29.34</v>
      </c>
      <c r="G4">
        <v>2.7069999999999999</v>
      </c>
      <c r="H4">
        <v>6.81</v>
      </c>
      <c r="I4">
        <v>8880</v>
      </c>
      <c r="J4">
        <v>87.705699999999993</v>
      </c>
      <c r="K4">
        <v>26.78</v>
      </c>
      <c r="L4">
        <f t="shared" si="0"/>
        <v>525.26900000000001</v>
      </c>
      <c r="M4">
        <v>532.39</v>
      </c>
    </row>
    <row r="5" spans="1:23" x14ac:dyDescent="0.3">
      <c r="A5" s="2">
        <v>42717</v>
      </c>
      <c r="B5" s="3">
        <v>0.43883101851851852</v>
      </c>
      <c r="C5">
        <v>241</v>
      </c>
      <c r="D5">
        <v>56.99</v>
      </c>
      <c r="E5">
        <v>10.164</v>
      </c>
      <c r="F5">
        <v>29.34</v>
      </c>
      <c r="G5">
        <v>2.7069999999999999</v>
      </c>
      <c r="H5">
        <v>6.83</v>
      </c>
      <c r="I5">
        <v>8854</v>
      </c>
      <c r="J5">
        <v>87.421499999999995</v>
      </c>
      <c r="K5">
        <v>26.76</v>
      </c>
      <c r="L5">
        <f t="shared" si="0"/>
        <v>522.226</v>
      </c>
      <c r="M5">
        <v>532.39</v>
      </c>
    </row>
    <row r="6" spans="1:23" x14ac:dyDescent="0.3">
      <c r="A6" s="2">
        <v>42717</v>
      </c>
      <c r="B6" s="3">
        <v>0.43898148148148147</v>
      </c>
      <c r="C6">
        <v>254</v>
      </c>
      <c r="D6">
        <v>56.99</v>
      </c>
      <c r="E6">
        <v>13.29</v>
      </c>
      <c r="F6">
        <v>29.34</v>
      </c>
      <c r="G6">
        <v>2.7069999999999999</v>
      </c>
      <c r="H6">
        <v>6.84</v>
      </c>
      <c r="I6">
        <v>8814</v>
      </c>
      <c r="J6">
        <v>87.018699999999995</v>
      </c>
      <c r="K6">
        <v>26.78</v>
      </c>
      <c r="L6">
        <f t="shared" si="0"/>
        <v>519.1</v>
      </c>
      <c r="M6">
        <v>532.39</v>
      </c>
    </row>
    <row r="7" spans="1:23" x14ac:dyDescent="0.3">
      <c r="A7" s="2">
        <v>42717</v>
      </c>
      <c r="B7" s="3">
        <v>0.43929398148148152</v>
      </c>
      <c r="C7">
        <v>281</v>
      </c>
      <c r="D7">
        <v>56.98</v>
      </c>
      <c r="E7">
        <v>18.472999999999999</v>
      </c>
      <c r="F7">
        <v>29.34</v>
      </c>
      <c r="G7">
        <v>2.7069999999999999</v>
      </c>
      <c r="H7">
        <v>6.83</v>
      </c>
      <c r="I7">
        <v>8805</v>
      </c>
      <c r="J7">
        <v>86.922899999999998</v>
      </c>
      <c r="K7">
        <v>26.75</v>
      </c>
      <c r="L7">
        <f t="shared" si="0"/>
        <v>513.91700000000003</v>
      </c>
      <c r="M7">
        <v>532.39</v>
      </c>
    </row>
    <row r="8" spans="1:23" x14ac:dyDescent="0.3">
      <c r="A8" s="2">
        <v>42717</v>
      </c>
      <c r="B8" s="3">
        <v>0.4397685185185185</v>
      </c>
      <c r="C8">
        <v>322</v>
      </c>
      <c r="D8">
        <v>56.97</v>
      </c>
      <c r="E8">
        <v>20.096</v>
      </c>
      <c r="F8">
        <v>29.34</v>
      </c>
      <c r="G8">
        <v>2.7069999999999999</v>
      </c>
      <c r="H8">
        <v>6.9</v>
      </c>
      <c r="I8">
        <v>8786</v>
      </c>
      <c r="J8">
        <v>86.730800000000002</v>
      </c>
      <c r="K8">
        <v>26.78</v>
      </c>
      <c r="L8">
        <f t="shared" si="0"/>
        <v>512.29399999999998</v>
      </c>
      <c r="M8">
        <v>532.39</v>
      </c>
    </row>
    <row r="9" spans="1:23" x14ac:dyDescent="0.3">
      <c r="A9" s="2">
        <v>42717</v>
      </c>
      <c r="B9" s="3">
        <v>0.4402430555555556</v>
      </c>
      <c r="C9">
        <v>363</v>
      </c>
      <c r="D9">
        <v>56.97</v>
      </c>
      <c r="E9">
        <v>24.491</v>
      </c>
      <c r="F9">
        <v>29.34</v>
      </c>
      <c r="G9">
        <v>2.7069999999999999</v>
      </c>
      <c r="H9">
        <v>6.89</v>
      </c>
      <c r="I9">
        <v>8730</v>
      </c>
      <c r="J9">
        <v>86.178299999999993</v>
      </c>
      <c r="K9">
        <v>26.75</v>
      </c>
      <c r="L9">
        <f t="shared" si="0"/>
        <v>507.899</v>
      </c>
      <c r="M9">
        <v>532.39</v>
      </c>
    </row>
    <row r="10" spans="1:23" x14ac:dyDescent="0.3">
      <c r="A10" s="2">
        <v>42717</v>
      </c>
      <c r="B10" s="3">
        <v>0.44055555555555559</v>
      </c>
      <c r="C10">
        <v>390</v>
      </c>
      <c r="D10">
        <v>56.97</v>
      </c>
      <c r="E10">
        <v>29.138000000000002</v>
      </c>
      <c r="F10">
        <v>29.34</v>
      </c>
      <c r="G10">
        <v>2.7330000000000001</v>
      </c>
      <c r="H10">
        <v>6.92</v>
      </c>
      <c r="I10">
        <v>8739</v>
      </c>
      <c r="J10">
        <v>86.264200000000002</v>
      </c>
      <c r="K10">
        <v>26.75</v>
      </c>
      <c r="L10">
        <f t="shared" si="0"/>
        <v>503.25200000000001</v>
      </c>
      <c r="M10">
        <v>532.39</v>
      </c>
    </row>
    <row r="11" spans="1:23" x14ac:dyDescent="0.3">
      <c r="A11" s="2">
        <v>42717</v>
      </c>
      <c r="B11" s="3">
        <v>0.44070601851851854</v>
      </c>
      <c r="C11">
        <v>403</v>
      </c>
      <c r="D11">
        <v>56.96</v>
      </c>
      <c r="E11">
        <v>29.12</v>
      </c>
      <c r="F11">
        <v>29.34</v>
      </c>
      <c r="G11">
        <v>2.7069999999999999</v>
      </c>
      <c r="H11">
        <v>6.95</v>
      </c>
      <c r="I11">
        <v>8743</v>
      </c>
      <c r="J11">
        <v>86.284800000000004</v>
      </c>
      <c r="K11">
        <v>26.75</v>
      </c>
      <c r="L11">
        <f t="shared" si="0"/>
        <v>503.27</v>
      </c>
      <c r="M11">
        <v>532.39</v>
      </c>
    </row>
    <row r="12" spans="1:23" x14ac:dyDescent="0.3">
      <c r="A12" s="2">
        <v>42717</v>
      </c>
      <c r="B12" s="3">
        <v>0.44103009259259257</v>
      </c>
      <c r="C12">
        <v>431</v>
      </c>
      <c r="D12">
        <v>56.94</v>
      </c>
      <c r="E12">
        <v>32.329000000000001</v>
      </c>
      <c r="F12">
        <v>29.34</v>
      </c>
      <c r="G12">
        <v>2.7069999999999999</v>
      </c>
      <c r="H12">
        <v>6.96</v>
      </c>
      <c r="I12">
        <v>8705</v>
      </c>
      <c r="J12">
        <v>85.8977</v>
      </c>
      <c r="K12">
        <v>26.75</v>
      </c>
      <c r="L12">
        <f t="shared" si="0"/>
        <v>500.06099999999998</v>
      </c>
      <c r="M12">
        <v>532.39</v>
      </c>
    </row>
    <row r="13" spans="1:23" x14ac:dyDescent="0.3">
      <c r="A13" s="2">
        <v>42717</v>
      </c>
      <c r="B13" s="3">
        <v>0.44134259259259262</v>
      </c>
      <c r="C13">
        <v>458</v>
      </c>
      <c r="D13">
        <v>56.92</v>
      </c>
      <c r="E13">
        <v>35.271999999999998</v>
      </c>
      <c r="F13">
        <v>29.34</v>
      </c>
      <c r="G13">
        <v>2.7069999999999999</v>
      </c>
      <c r="H13">
        <v>6.98</v>
      </c>
      <c r="I13">
        <v>8623</v>
      </c>
      <c r="J13">
        <v>85.058999999999997</v>
      </c>
      <c r="K13">
        <v>26.74</v>
      </c>
      <c r="L13">
        <f t="shared" si="0"/>
        <v>497.11799999999999</v>
      </c>
      <c r="M13">
        <v>532.39</v>
      </c>
    </row>
    <row r="14" spans="1:23" x14ac:dyDescent="0.3">
      <c r="A14" s="2">
        <v>42717</v>
      </c>
      <c r="B14" s="3">
        <v>0.44165509259259261</v>
      </c>
      <c r="C14">
        <v>485</v>
      </c>
      <c r="D14">
        <v>56.86</v>
      </c>
      <c r="E14">
        <v>40.854999999999997</v>
      </c>
      <c r="F14">
        <v>29.34</v>
      </c>
      <c r="G14">
        <v>2.7069999999999999</v>
      </c>
      <c r="H14">
        <v>6.96</v>
      </c>
      <c r="I14">
        <v>8497</v>
      </c>
      <c r="J14">
        <v>83.756699999999995</v>
      </c>
      <c r="K14">
        <v>26.75</v>
      </c>
      <c r="L14">
        <f t="shared" si="0"/>
        <v>491.53499999999997</v>
      </c>
      <c r="M14">
        <v>532.39</v>
      </c>
    </row>
    <row r="15" spans="1:23" x14ac:dyDescent="0.3">
      <c r="A15" s="2">
        <v>42717</v>
      </c>
      <c r="B15" s="3">
        <v>0.44188657407407406</v>
      </c>
      <c r="C15">
        <v>505</v>
      </c>
      <c r="D15">
        <v>56.8</v>
      </c>
      <c r="E15">
        <v>42.764000000000003</v>
      </c>
      <c r="F15">
        <v>29.34</v>
      </c>
      <c r="G15">
        <v>2.7069999999999999</v>
      </c>
      <c r="H15">
        <v>6.95</v>
      </c>
      <c r="I15">
        <v>8373</v>
      </c>
      <c r="J15">
        <v>82.480199999999996</v>
      </c>
      <c r="K15">
        <v>26.74</v>
      </c>
      <c r="L15">
        <f t="shared" si="0"/>
        <v>489.62599999999998</v>
      </c>
      <c r="M15">
        <v>532.39</v>
      </c>
    </row>
    <row r="16" spans="1:23" x14ac:dyDescent="0.3">
      <c r="A16" s="2">
        <v>42717</v>
      </c>
      <c r="B16" s="3">
        <v>0.44211805555555556</v>
      </c>
      <c r="C16">
        <v>525</v>
      </c>
      <c r="D16">
        <v>56.74</v>
      </c>
      <c r="E16">
        <v>44.307000000000002</v>
      </c>
      <c r="F16">
        <v>29.34</v>
      </c>
      <c r="G16">
        <v>2.681</v>
      </c>
      <c r="H16">
        <v>7</v>
      </c>
      <c r="I16">
        <v>8289</v>
      </c>
      <c r="J16">
        <v>81.595299999999995</v>
      </c>
      <c r="K16">
        <v>26.73</v>
      </c>
      <c r="L16">
        <f t="shared" si="0"/>
        <v>488.08299999999997</v>
      </c>
      <c r="M16">
        <v>532.39</v>
      </c>
    </row>
    <row r="17" spans="1:13" x14ac:dyDescent="0.3">
      <c r="A17" s="2">
        <v>42717</v>
      </c>
      <c r="B17" s="3">
        <v>0.4424305555555556</v>
      </c>
      <c r="C17">
        <v>552</v>
      </c>
      <c r="D17">
        <v>56.72</v>
      </c>
      <c r="E17">
        <v>50.295999999999999</v>
      </c>
      <c r="F17">
        <v>29.34</v>
      </c>
      <c r="G17">
        <v>2.7069999999999999</v>
      </c>
      <c r="H17">
        <v>6.98</v>
      </c>
      <c r="I17">
        <v>8241</v>
      </c>
      <c r="J17">
        <v>81.096900000000005</v>
      </c>
      <c r="K17">
        <v>26.73</v>
      </c>
      <c r="L17">
        <f t="shared" si="0"/>
        <v>482.09399999999999</v>
      </c>
      <c r="M17">
        <v>532.39</v>
      </c>
    </row>
    <row r="18" spans="1:13" x14ac:dyDescent="0.3">
      <c r="A18" s="2">
        <v>42717</v>
      </c>
      <c r="B18" s="3">
        <v>0.44267361111111114</v>
      </c>
      <c r="C18">
        <v>573</v>
      </c>
      <c r="D18">
        <v>56.72</v>
      </c>
      <c r="E18">
        <v>49.881</v>
      </c>
      <c r="F18">
        <v>29.34</v>
      </c>
      <c r="G18">
        <v>2.7069999999999999</v>
      </c>
      <c r="H18">
        <v>7.02</v>
      </c>
      <c r="I18">
        <v>8210</v>
      </c>
      <c r="J18">
        <v>80.793400000000005</v>
      </c>
      <c r="K18">
        <v>26.72</v>
      </c>
      <c r="L18">
        <f t="shared" si="0"/>
        <v>482.50900000000001</v>
      </c>
      <c r="M18">
        <v>532.39</v>
      </c>
    </row>
    <row r="19" spans="1:13" x14ac:dyDescent="0.3">
      <c r="A19" s="2">
        <v>42717</v>
      </c>
      <c r="B19" s="3">
        <v>0.44298611111111108</v>
      </c>
      <c r="C19">
        <v>600</v>
      </c>
      <c r="D19">
        <v>56.67</v>
      </c>
      <c r="E19">
        <v>53.11</v>
      </c>
      <c r="F19">
        <v>29.34</v>
      </c>
      <c r="G19">
        <v>2.7069999999999999</v>
      </c>
      <c r="H19">
        <v>7.03</v>
      </c>
      <c r="I19">
        <v>8153</v>
      </c>
      <c r="J19">
        <v>80.1751</v>
      </c>
      <c r="K19">
        <v>26.76</v>
      </c>
      <c r="L19">
        <f t="shared" si="0"/>
        <v>479.28</v>
      </c>
      <c r="M19">
        <v>532.39</v>
      </c>
    </row>
    <row r="20" spans="1:13" x14ac:dyDescent="0.3">
      <c r="A20" s="2">
        <v>42717</v>
      </c>
      <c r="B20" s="3">
        <v>0.44329861111111107</v>
      </c>
      <c r="C20">
        <v>627</v>
      </c>
      <c r="D20">
        <v>56.48</v>
      </c>
      <c r="E20">
        <v>56.326000000000001</v>
      </c>
      <c r="F20">
        <v>29.34</v>
      </c>
      <c r="G20">
        <v>2.681</v>
      </c>
      <c r="H20">
        <v>7.03</v>
      </c>
      <c r="I20">
        <v>8042</v>
      </c>
      <c r="J20">
        <v>78.900800000000004</v>
      </c>
      <c r="K20">
        <v>27.08</v>
      </c>
      <c r="L20">
        <f t="shared" si="0"/>
        <v>476.06399999999996</v>
      </c>
      <c r="M20">
        <v>532.39</v>
      </c>
    </row>
    <row r="21" spans="1:13" x14ac:dyDescent="0.3">
      <c r="A21" s="2">
        <v>42717</v>
      </c>
      <c r="B21" s="3">
        <v>0.44377314814814817</v>
      </c>
      <c r="C21">
        <v>668</v>
      </c>
      <c r="D21">
        <v>55.98</v>
      </c>
      <c r="E21">
        <v>59.091999999999999</v>
      </c>
      <c r="F21">
        <v>29.34</v>
      </c>
      <c r="G21">
        <v>2.7069999999999999</v>
      </c>
      <c r="H21">
        <v>7.04</v>
      </c>
      <c r="I21">
        <v>7981</v>
      </c>
      <c r="J21">
        <v>77.827299999999994</v>
      </c>
      <c r="K21">
        <v>27.99</v>
      </c>
      <c r="L21">
        <f t="shared" si="0"/>
        <v>473.298</v>
      </c>
      <c r="M21">
        <v>532.39</v>
      </c>
    </row>
    <row r="22" spans="1:13" x14ac:dyDescent="0.3">
      <c r="A22" s="2">
        <v>42717</v>
      </c>
      <c r="B22" s="3">
        <v>0.4447916666666667</v>
      </c>
      <c r="C22">
        <v>756</v>
      </c>
      <c r="D22">
        <v>55.32</v>
      </c>
      <c r="E22">
        <v>69.251999999999995</v>
      </c>
      <c r="F22">
        <v>29.34</v>
      </c>
      <c r="G22">
        <v>2.7069999999999999</v>
      </c>
      <c r="H22">
        <v>7.08</v>
      </c>
      <c r="I22">
        <v>8197</v>
      </c>
      <c r="J22">
        <v>79.280199999999994</v>
      </c>
      <c r="K22">
        <v>28.55</v>
      </c>
      <c r="L22">
        <f t="shared" si="0"/>
        <v>463.13799999999998</v>
      </c>
      <c r="M22">
        <v>532.39</v>
      </c>
    </row>
    <row r="23" spans="1:13" x14ac:dyDescent="0.3">
      <c r="A23" s="2">
        <v>42717</v>
      </c>
      <c r="B23" s="3">
        <v>0.44510416666666663</v>
      </c>
      <c r="C23">
        <v>783</v>
      </c>
      <c r="D23">
        <v>54.81</v>
      </c>
      <c r="E23">
        <v>79.061000000000007</v>
      </c>
      <c r="F23">
        <v>29.34</v>
      </c>
      <c r="G23">
        <v>2.681</v>
      </c>
      <c r="H23">
        <v>7.07</v>
      </c>
      <c r="I23">
        <v>8160</v>
      </c>
      <c r="J23">
        <v>78.421599999999998</v>
      </c>
      <c r="K23">
        <v>28.66</v>
      </c>
      <c r="L23">
        <f t="shared" si="0"/>
        <v>453.32899999999995</v>
      </c>
      <c r="M23">
        <v>532.39</v>
      </c>
    </row>
    <row r="24" spans="1:13" x14ac:dyDescent="0.3">
      <c r="A24" s="2">
        <v>42717</v>
      </c>
      <c r="B24" s="3">
        <v>0.44541666666666663</v>
      </c>
      <c r="C24">
        <v>810</v>
      </c>
      <c r="D24">
        <v>54.58</v>
      </c>
      <c r="E24">
        <v>89.135000000000005</v>
      </c>
      <c r="F24">
        <v>29.34</v>
      </c>
      <c r="G24">
        <v>2.7069999999999999</v>
      </c>
      <c r="H24">
        <v>7.08</v>
      </c>
      <c r="I24">
        <v>8158</v>
      </c>
      <c r="J24">
        <v>78.173699999999997</v>
      </c>
      <c r="K24">
        <v>28.52</v>
      </c>
      <c r="L24">
        <f t="shared" si="0"/>
        <v>443.255</v>
      </c>
      <c r="M24">
        <v>532.39</v>
      </c>
    </row>
    <row r="25" spans="1:13" x14ac:dyDescent="0.3">
      <c r="A25" s="2">
        <v>42717</v>
      </c>
      <c r="B25" s="3">
        <v>0.44572916666666668</v>
      </c>
      <c r="C25">
        <v>837</v>
      </c>
      <c r="D25">
        <v>54.36</v>
      </c>
      <c r="E25">
        <v>99.102000000000004</v>
      </c>
      <c r="F25">
        <v>29.34</v>
      </c>
      <c r="G25">
        <v>2.7069999999999999</v>
      </c>
      <c r="H25">
        <v>7.09</v>
      </c>
      <c r="I25">
        <v>8090</v>
      </c>
      <c r="J25">
        <v>77.316900000000004</v>
      </c>
      <c r="K25">
        <v>28.57</v>
      </c>
      <c r="L25">
        <f t="shared" si="0"/>
        <v>433.28800000000001</v>
      </c>
      <c r="M25">
        <v>532.39</v>
      </c>
    </row>
    <row r="26" spans="1:13" x14ac:dyDescent="0.3">
      <c r="A26" s="2">
        <v>42717</v>
      </c>
      <c r="B26" s="3">
        <v>0.44604166666666667</v>
      </c>
      <c r="C26">
        <v>864</v>
      </c>
      <c r="D26">
        <v>54.15</v>
      </c>
      <c r="E26">
        <v>109.28100000000001</v>
      </c>
      <c r="F26">
        <v>29.34</v>
      </c>
      <c r="G26">
        <v>2.7069999999999999</v>
      </c>
      <c r="H26">
        <v>7.1</v>
      </c>
      <c r="I26">
        <v>8071</v>
      </c>
      <c r="J26">
        <v>76.926599999999993</v>
      </c>
      <c r="K26">
        <v>28.54</v>
      </c>
      <c r="L26">
        <f t="shared" si="0"/>
        <v>423.10899999999998</v>
      </c>
      <c r="M26">
        <v>532.39</v>
      </c>
    </row>
    <row r="27" spans="1:13" x14ac:dyDescent="0.3">
      <c r="A27" s="2">
        <v>42717</v>
      </c>
      <c r="B27" s="3">
        <v>0.44824074074074072</v>
      </c>
      <c r="C27">
        <v>1054</v>
      </c>
      <c r="D27">
        <v>53.71</v>
      </c>
      <c r="E27">
        <v>117.786</v>
      </c>
      <c r="F27">
        <v>29.34</v>
      </c>
      <c r="G27">
        <v>2.681</v>
      </c>
      <c r="H27">
        <v>7.12</v>
      </c>
      <c r="I27">
        <v>7362</v>
      </c>
      <c r="J27">
        <v>69.784599999999998</v>
      </c>
      <c r="K27">
        <v>40.57</v>
      </c>
      <c r="L27">
        <f t="shared" si="0"/>
        <v>414.60399999999998</v>
      </c>
      <c r="M27">
        <v>532.39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58C7-F698-44C0-82E7-F6BB3CA3C1F3}">
  <sheetPr codeName="Sheet150"/>
  <dimension ref="A1:W3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0.36980324074074072</v>
      </c>
      <c r="C2">
        <v>74</v>
      </c>
      <c r="D2">
        <v>51.84</v>
      </c>
      <c r="E2">
        <v>1.3169999999999999</v>
      </c>
      <c r="F2">
        <v>29.34</v>
      </c>
      <c r="G2">
        <v>2.681</v>
      </c>
      <c r="H2">
        <v>6.98</v>
      </c>
      <c r="I2">
        <v>8840</v>
      </c>
      <c r="J2">
        <v>81.821200000000005</v>
      </c>
      <c r="K2">
        <v>27.63</v>
      </c>
      <c r="L2">
        <f>549.81-E2</f>
        <v>548.49299999999994</v>
      </c>
      <c r="M2">
        <v>549.80999999999995</v>
      </c>
      <c r="N2">
        <v>392.7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0.3705092592592592</v>
      </c>
      <c r="C3">
        <v>135</v>
      </c>
      <c r="D3">
        <v>51.87</v>
      </c>
      <c r="E3">
        <v>3.9249999999999998</v>
      </c>
      <c r="F3">
        <v>29.34</v>
      </c>
      <c r="G3">
        <v>2.681</v>
      </c>
      <c r="H3">
        <v>6.63</v>
      </c>
      <c r="I3">
        <v>8942</v>
      </c>
      <c r="J3">
        <v>82.799599999999998</v>
      </c>
      <c r="K3">
        <v>27.87</v>
      </c>
      <c r="L3">
        <f t="shared" ref="L3:L33" si="0">549.81-E3</f>
        <v>545.88499999999999</v>
      </c>
      <c r="M3">
        <v>549.80999999999995</v>
      </c>
    </row>
    <row r="4" spans="1:23" x14ac:dyDescent="0.3">
      <c r="A4" s="2">
        <v>42752</v>
      </c>
      <c r="B4" s="3">
        <v>0.37112268518518521</v>
      </c>
      <c r="C4">
        <v>188</v>
      </c>
      <c r="D4">
        <v>51.86</v>
      </c>
      <c r="E4">
        <v>9.8089999999999993</v>
      </c>
      <c r="F4">
        <v>29.34</v>
      </c>
      <c r="G4">
        <v>2.681</v>
      </c>
      <c r="H4">
        <v>6.63</v>
      </c>
      <c r="I4">
        <v>8960</v>
      </c>
      <c r="J4">
        <v>82.949600000000004</v>
      </c>
      <c r="K4">
        <v>27.88</v>
      </c>
      <c r="L4">
        <f t="shared" si="0"/>
        <v>540.00099999999998</v>
      </c>
      <c r="M4">
        <v>549.80999999999995</v>
      </c>
    </row>
    <row r="5" spans="1:23" x14ac:dyDescent="0.3">
      <c r="A5" s="2">
        <v>42752</v>
      </c>
      <c r="B5" s="3">
        <v>0.3716782407407408</v>
      </c>
      <c r="C5">
        <v>236</v>
      </c>
      <c r="D5">
        <v>51.84</v>
      </c>
      <c r="E5">
        <v>13.805999999999999</v>
      </c>
      <c r="F5">
        <v>29.34</v>
      </c>
      <c r="G5">
        <v>2.681</v>
      </c>
      <c r="H5">
        <v>6.69</v>
      </c>
      <c r="I5">
        <v>9041</v>
      </c>
      <c r="J5">
        <v>83.679900000000004</v>
      </c>
      <c r="K5">
        <v>27.8</v>
      </c>
      <c r="L5">
        <f t="shared" si="0"/>
        <v>536.00399999999991</v>
      </c>
      <c r="M5">
        <v>549.80999999999995</v>
      </c>
    </row>
    <row r="6" spans="1:23" x14ac:dyDescent="0.3">
      <c r="A6" s="2">
        <v>42752</v>
      </c>
      <c r="B6" s="3">
        <v>0.37199074074074073</v>
      </c>
      <c r="C6">
        <v>263</v>
      </c>
      <c r="D6">
        <v>51.85</v>
      </c>
      <c r="E6">
        <v>14.412000000000001</v>
      </c>
      <c r="F6">
        <v>29.34</v>
      </c>
      <c r="G6">
        <v>2.681</v>
      </c>
      <c r="H6">
        <v>6.75</v>
      </c>
      <c r="I6">
        <v>9040</v>
      </c>
      <c r="J6">
        <v>83.6755</v>
      </c>
      <c r="K6">
        <v>27.83</v>
      </c>
      <c r="L6">
        <f t="shared" si="0"/>
        <v>535.39799999999991</v>
      </c>
      <c r="M6">
        <v>549.80999999999995</v>
      </c>
    </row>
    <row r="7" spans="1:23" x14ac:dyDescent="0.3">
      <c r="A7" s="2">
        <v>42752</v>
      </c>
      <c r="B7" s="3">
        <v>0.37222222222222223</v>
      </c>
      <c r="C7">
        <v>283</v>
      </c>
      <c r="D7">
        <v>51.85</v>
      </c>
      <c r="E7">
        <v>17.459</v>
      </c>
      <c r="F7">
        <v>29.34</v>
      </c>
      <c r="G7">
        <v>2.681</v>
      </c>
      <c r="H7">
        <v>6.77</v>
      </c>
      <c r="I7">
        <v>9039</v>
      </c>
      <c r="J7">
        <v>83.670400000000001</v>
      </c>
      <c r="K7">
        <v>27.83</v>
      </c>
      <c r="L7">
        <f t="shared" si="0"/>
        <v>532.351</v>
      </c>
      <c r="M7">
        <v>549.80999999999995</v>
      </c>
    </row>
    <row r="8" spans="1:23" x14ac:dyDescent="0.3">
      <c r="A8" s="2">
        <v>42752</v>
      </c>
      <c r="B8" s="3">
        <v>0.37245370370370368</v>
      </c>
      <c r="C8">
        <v>303</v>
      </c>
      <c r="D8">
        <v>51.85</v>
      </c>
      <c r="E8">
        <v>20.504999999999999</v>
      </c>
      <c r="F8">
        <v>29.34</v>
      </c>
      <c r="G8">
        <v>2.681</v>
      </c>
      <c r="H8">
        <v>6.79</v>
      </c>
      <c r="I8">
        <v>9038</v>
      </c>
      <c r="J8">
        <v>83.665300000000002</v>
      </c>
      <c r="K8">
        <v>27.84</v>
      </c>
      <c r="L8">
        <f t="shared" si="0"/>
        <v>529.30499999999995</v>
      </c>
      <c r="M8">
        <v>549.80999999999995</v>
      </c>
    </row>
    <row r="9" spans="1:23" x14ac:dyDescent="0.3">
      <c r="A9" s="2">
        <v>42752</v>
      </c>
      <c r="B9" s="3">
        <v>0.37268518518518517</v>
      </c>
      <c r="C9">
        <v>323</v>
      </c>
      <c r="D9">
        <v>51.84</v>
      </c>
      <c r="E9">
        <v>24.052</v>
      </c>
      <c r="F9">
        <v>29.34</v>
      </c>
      <c r="G9">
        <v>2.681</v>
      </c>
      <c r="H9">
        <v>6.81</v>
      </c>
      <c r="I9">
        <v>9032</v>
      </c>
      <c r="J9">
        <v>83.6006</v>
      </c>
      <c r="K9">
        <v>27.83</v>
      </c>
      <c r="L9">
        <f t="shared" si="0"/>
        <v>525.75799999999992</v>
      </c>
      <c r="M9">
        <v>549.80999999999995</v>
      </c>
    </row>
    <row r="10" spans="1:23" x14ac:dyDescent="0.3">
      <c r="A10" s="2">
        <v>42752</v>
      </c>
      <c r="B10" s="3">
        <v>0.37292824074074077</v>
      </c>
      <c r="C10">
        <v>344</v>
      </c>
      <c r="D10">
        <v>51.86</v>
      </c>
      <c r="E10">
        <v>27.597999999999999</v>
      </c>
      <c r="F10">
        <v>29.34</v>
      </c>
      <c r="G10">
        <v>2.681</v>
      </c>
      <c r="H10">
        <v>6.83</v>
      </c>
      <c r="I10">
        <v>9035</v>
      </c>
      <c r="J10">
        <v>83.639499999999998</v>
      </c>
      <c r="K10">
        <v>27.83</v>
      </c>
      <c r="L10">
        <f t="shared" si="0"/>
        <v>522.21199999999999</v>
      </c>
      <c r="M10">
        <v>549.80999999999995</v>
      </c>
    </row>
    <row r="11" spans="1:23" x14ac:dyDescent="0.3">
      <c r="A11" s="2">
        <v>42752</v>
      </c>
      <c r="B11" s="3">
        <v>0.37315972222222221</v>
      </c>
      <c r="C11">
        <v>364</v>
      </c>
      <c r="D11">
        <v>51.84</v>
      </c>
      <c r="E11">
        <v>30.994</v>
      </c>
      <c r="F11">
        <v>29.34</v>
      </c>
      <c r="G11">
        <v>2.681</v>
      </c>
      <c r="H11">
        <v>6.85</v>
      </c>
      <c r="I11">
        <v>9046</v>
      </c>
      <c r="J11">
        <v>83.734099999999998</v>
      </c>
      <c r="K11">
        <v>27.83</v>
      </c>
      <c r="L11">
        <f t="shared" si="0"/>
        <v>518.81599999999992</v>
      </c>
      <c r="M11">
        <v>549.80999999999995</v>
      </c>
    </row>
    <row r="12" spans="1:23" x14ac:dyDescent="0.3">
      <c r="A12" s="2">
        <v>42752</v>
      </c>
      <c r="B12" s="3">
        <v>0.37339120370370371</v>
      </c>
      <c r="C12">
        <v>384</v>
      </c>
      <c r="D12">
        <v>51.86</v>
      </c>
      <c r="E12">
        <v>34.171999999999997</v>
      </c>
      <c r="F12">
        <v>29.34</v>
      </c>
      <c r="G12">
        <v>2.681</v>
      </c>
      <c r="H12">
        <v>6.86</v>
      </c>
      <c r="I12">
        <v>9047</v>
      </c>
      <c r="J12">
        <v>83.753600000000006</v>
      </c>
      <c r="K12">
        <v>27.84</v>
      </c>
      <c r="L12">
        <f t="shared" si="0"/>
        <v>515.63799999999992</v>
      </c>
      <c r="M12">
        <v>549.80999999999995</v>
      </c>
    </row>
    <row r="13" spans="1:23" x14ac:dyDescent="0.3">
      <c r="A13" s="2">
        <v>42752</v>
      </c>
      <c r="B13" s="3">
        <v>0.3737037037037037</v>
      </c>
      <c r="C13">
        <v>411</v>
      </c>
      <c r="D13">
        <v>51.85</v>
      </c>
      <c r="E13">
        <v>37.299999999999997</v>
      </c>
      <c r="F13">
        <v>29.34</v>
      </c>
      <c r="G13">
        <v>2.681</v>
      </c>
      <c r="H13">
        <v>6.89</v>
      </c>
      <c r="I13">
        <v>9051</v>
      </c>
      <c r="J13">
        <v>83.782700000000006</v>
      </c>
      <c r="K13">
        <v>27.83</v>
      </c>
      <c r="L13">
        <f t="shared" si="0"/>
        <v>512.51</v>
      </c>
      <c r="M13">
        <v>549.80999999999995</v>
      </c>
    </row>
    <row r="14" spans="1:23" x14ac:dyDescent="0.3">
      <c r="A14" s="2">
        <v>42752</v>
      </c>
      <c r="B14" s="3">
        <v>0.3739467592592593</v>
      </c>
      <c r="C14">
        <v>432</v>
      </c>
      <c r="D14">
        <v>51.84</v>
      </c>
      <c r="E14">
        <v>40.409999999999997</v>
      </c>
      <c r="F14">
        <v>29.34</v>
      </c>
      <c r="G14">
        <v>2.681</v>
      </c>
      <c r="H14">
        <v>6.88</v>
      </c>
      <c r="I14">
        <v>9049</v>
      </c>
      <c r="J14">
        <v>83.752399999999994</v>
      </c>
      <c r="K14">
        <v>27.84</v>
      </c>
      <c r="L14">
        <f t="shared" si="0"/>
        <v>509.4</v>
      </c>
      <c r="M14">
        <v>549.80999999999995</v>
      </c>
    </row>
    <row r="15" spans="1:23" x14ac:dyDescent="0.3">
      <c r="A15" s="2">
        <v>42752</v>
      </c>
      <c r="B15" s="3">
        <v>0.37417824074074074</v>
      </c>
      <c r="C15">
        <v>452</v>
      </c>
      <c r="D15">
        <v>51.84</v>
      </c>
      <c r="E15">
        <v>43.572000000000003</v>
      </c>
      <c r="F15">
        <v>29.34</v>
      </c>
      <c r="G15">
        <v>2.681</v>
      </c>
      <c r="H15">
        <v>6.91</v>
      </c>
      <c r="I15">
        <v>9047</v>
      </c>
      <c r="J15">
        <v>83.733599999999996</v>
      </c>
      <c r="K15">
        <v>27.83</v>
      </c>
      <c r="L15">
        <f t="shared" si="0"/>
        <v>506.23799999999994</v>
      </c>
      <c r="M15">
        <v>549.80999999999995</v>
      </c>
    </row>
    <row r="16" spans="1:23" x14ac:dyDescent="0.3">
      <c r="A16" s="2">
        <v>42752</v>
      </c>
      <c r="B16" s="3">
        <v>0.37434027777777779</v>
      </c>
      <c r="C16">
        <v>466</v>
      </c>
      <c r="D16">
        <v>51.84</v>
      </c>
      <c r="E16">
        <v>47.015999999999998</v>
      </c>
      <c r="F16">
        <v>29.34</v>
      </c>
      <c r="G16">
        <v>2.681</v>
      </c>
      <c r="H16">
        <v>6.9</v>
      </c>
      <c r="I16">
        <v>9053</v>
      </c>
      <c r="J16">
        <v>83.794899999999998</v>
      </c>
      <c r="K16">
        <v>27.81</v>
      </c>
      <c r="L16">
        <f t="shared" si="0"/>
        <v>502.79399999999993</v>
      </c>
      <c r="M16">
        <v>549.80999999999995</v>
      </c>
    </row>
    <row r="17" spans="1:13" x14ac:dyDescent="0.3">
      <c r="A17" s="2">
        <v>42752</v>
      </c>
      <c r="B17" s="3">
        <v>0.37465277777777778</v>
      </c>
      <c r="C17">
        <v>493</v>
      </c>
      <c r="D17">
        <v>50.54</v>
      </c>
      <c r="E17">
        <v>50.481999999999999</v>
      </c>
      <c r="F17">
        <v>29.34</v>
      </c>
      <c r="G17">
        <v>2.681</v>
      </c>
      <c r="H17">
        <v>6.9</v>
      </c>
      <c r="I17">
        <v>8860</v>
      </c>
      <c r="J17">
        <v>80.636700000000005</v>
      </c>
      <c r="K17">
        <v>31.56</v>
      </c>
      <c r="L17">
        <f t="shared" si="0"/>
        <v>499.32799999999997</v>
      </c>
      <c r="M17">
        <v>549.80999999999995</v>
      </c>
    </row>
    <row r="18" spans="1:13" x14ac:dyDescent="0.3">
      <c r="A18" s="2">
        <v>42752</v>
      </c>
      <c r="B18" s="3">
        <v>0.37503472222222217</v>
      </c>
      <c r="C18">
        <v>526</v>
      </c>
      <c r="D18">
        <v>50.45</v>
      </c>
      <c r="E18">
        <v>53.652999999999999</v>
      </c>
      <c r="F18">
        <v>29.34</v>
      </c>
      <c r="G18">
        <v>2.681</v>
      </c>
      <c r="H18">
        <v>6.92</v>
      </c>
      <c r="I18">
        <v>8968</v>
      </c>
      <c r="J18">
        <v>81.523099999999999</v>
      </c>
      <c r="K18">
        <v>32.54</v>
      </c>
      <c r="L18">
        <f t="shared" si="0"/>
        <v>496.15699999999993</v>
      </c>
      <c r="M18">
        <v>549.80999999999995</v>
      </c>
    </row>
    <row r="19" spans="1:13" x14ac:dyDescent="0.3">
      <c r="A19" s="2">
        <v>42752</v>
      </c>
      <c r="B19" s="3">
        <v>0.37527777777777777</v>
      </c>
      <c r="C19">
        <v>547</v>
      </c>
      <c r="D19">
        <v>50.39</v>
      </c>
      <c r="E19">
        <v>56.612000000000002</v>
      </c>
      <c r="F19">
        <v>29.34</v>
      </c>
      <c r="G19">
        <v>2.681</v>
      </c>
      <c r="H19">
        <v>6.93</v>
      </c>
      <c r="I19">
        <v>9135</v>
      </c>
      <c r="J19">
        <v>82.978099999999998</v>
      </c>
      <c r="K19">
        <v>32.9</v>
      </c>
      <c r="L19">
        <f t="shared" si="0"/>
        <v>493.19799999999992</v>
      </c>
      <c r="M19">
        <v>549.80999999999995</v>
      </c>
    </row>
    <row r="20" spans="1:13" x14ac:dyDescent="0.3">
      <c r="A20" s="2">
        <v>42752</v>
      </c>
      <c r="B20" s="3">
        <v>0.37559027777777776</v>
      </c>
      <c r="C20">
        <v>574</v>
      </c>
      <c r="D20">
        <v>50.07</v>
      </c>
      <c r="E20">
        <v>59.93</v>
      </c>
      <c r="F20">
        <v>29.34</v>
      </c>
      <c r="G20">
        <v>2.681</v>
      </c>
      <c r="H20">
        <v>6.95</v>
      </c>
      <c r="I20">
        <v>9303</v>
      </c>
      <c r="J20">
        <v>84.153800000000004</v>
      </c>
      <c r="K20">
        <v>31.94</v>
      </c>
      <c r="L20">
        <f t="shared" si="0"/>
        <v>489.87999999999994</v>
      </c>
      <c r="M20">
        <v>549.80999999999995</v>
      </c>
    </row>
    <row r="21" spans="1:13" x14ac:dyDescent="0.3">
      <c r="A21" s="2">
        <v>42752</v>
      </c>
      <c r="B21" s="3">
        <v>0.37590277777777775</v>
      </c>
      <c r="C21">
        <v>601</v>
      </c>
      <c r="D21">
        <v>49.81</v>
      </c>
      <c r="E21">
        <v>63.41</v>
      </c>
      <c r="F21">
        <v>29.34</v>
      </c>
      <c r="G21">
        <v>2.681</v>
      </c>
      <c r="H21">
        <v>6.97</v>
      </c>
      <c r="I21">
        <v>9418</v>
      </c>
      <c r="J21">
        <v>84.902799999999999</v>
      </c>
      <c r="K21">
        <v>31.35</v>
      </c>
      <c r="L21">
        <f t="shared" si="0"/>
        <v>486.4</v>
      </c>
      <c r="M21">
        <v>549.80999999999995</v>
      </c>
    </row>
    <row r="22" spans="1:13" x14ac:dyDescent="0.3">
      <c r="A22" s="2">
        <v>42752</v>
      </c>
      <c r="B22" s="3">
        <v>0.37613425925925931</v>
      </c>
      <c r="C22">
        <v>621</v>
      </c>
      <c r="D22">
        <v>49.52</v>
      </c>
      <c r="E22">
        <v>66.668999999999997</v>
      </c>
      <c r="F22">
        <v>29.34</v>
      </c>
      <c r="G22">
        <v>2.681</v>
      </c>
      <c r="H22">
        <v>6.98</v>
      </c>
      <c r="I22">
        <v>9523</v>
      </c>
      <c r="J22">
        <v>85.524600000000007</v>
      </c>
      <c r="K22">
        <v>30.9</v>
      </c>
      <c r="L22">
        <f t="shared" si="0"/>
        <v>483.14099999999996</v>
      </c>
      <c r="M22">
        <v>549.80999999999995</v>
      </c>
    </row>
    <row r="23" spans="1:13" x14ac:dyDescent="0.3">
      <c r="A23" s="2">
        <v>42752</v>
      </c>
      <c r="B23" s="3">
        <v>0.37636574074074075</v>
      </c>
      <c r="C23">
        <v>641</v>
      </c>
      <c r="D23">
        <v>49.47</v>
      </c>
      <c r="E23">
        <v>70.245000000000005</v>
      </c>
      <c r="F23">
        <v>29.34</v>
      </c>
      <c r="G23">
        <v>2.681</v>
      </c>
      <c r="H23">
        <v>7</v>
      </c>
      <c r="I23">
        <v>9673</v>
      </c>
      <c r="J23">
        <v>86.813100000000006</v>
      </c>
      <c r="K23">
        <v>30.77</v>
      </c>
      <c r="L23">
        <f t="shared" si="0"/>
        <v>479.56499999999994</v>
      </c>
      <c r="M23">
        <v>549.80999999999995</v>
      </c>
    </row>
    <row r="24" spans="1:13" x14ac:dyDescent="0.3">
      <c r="A24" s="2">
        <v>42752</v>
      </c>
      <c r="B24" s="3">
        <v>0.37684027777777779</v>
      </c>
      <c r="C24">
        <v>682</v>
      </c>
      <c r="D24">
        <v>49.26</v>
      </c>
      <c r="E24">
        <v>73.614000000000004</v>
      </c>
      <c r="F24">
        <v>29.34</v>
      </c>
      <c r="G24">
        <v>2.6549999999999998</v>
      </c>
      <c r="H24">
        <v>7.02</v>
      </c>
      <c r="I24">
        <v>9860</v>
      </c>
      <c r="J24">
        <v>88.246700000000004</v>
      </c>
      <c r="K24">
        <v>30.21</v>
      </c>
      <c r="L24">
        <f t="shared" si="0"/>
        <v>476.19599999999991</v>
      </c>
      <c r="M24">
        <v>549.80999999999995</v>
      </c>
    </row>
    <row r="25" spans="1:13" x14ac:dyDescent="0.3">
      <c r="A25" s="2">
        <v>42752</v>
      </c>
      <c r="B25" s="3">
        <v>0.37723379629629633</v>
      </c>
      <c r="C25">
        <v>716</v>
      </c>
      <c r="D25">
        <v>48.75</v>
      </c>
      <c r="E25">
        <v>76.926000000000002</v>
      </c>
      <c r="F25">
        <v>29.34</v>
      </c>
      <c r="G25">
        <v>2.681</v>
      </c>
      <c r="H25">
        <v>7.05</v>
      </c>
      <c r="I25">
        <v>9928</v>
      </c>
      <c r="J25">
        <v>88.255399999999995</v>
      </c>
      <c r="K25">
        <v>29.14</v>
      </c>
      <c r="L25">
        <f t="shared" si="0"/>
        <v>472.88399999999996</v>
      </c>
      <c r="M25">
        <v>549.80999999999995</v>
      </c>
    </row>
    <row r="26" spans="1:13" x14ac:dyDescent="0.3">
      <c r="A26" s="2">
        <v>42752</v>
      </c>
      <c r="B26" s="3">
        <v>0.37746527777777777</v>
      </c>
      <c r="C26">
        <v>736</v>
      </c>
      <c r="D26">
        <v>48.47</v>
      </c>
      <c r="E26">
        <v>85.510999999999996</v>
      </c>
      <c r="F26">
        <v>29.34</v>
      </c>
      <c r="G26">
        <v>2.681</v>
      </c>
      <c r="H26">
        <v>7.06</v>
      </c>
      <c r="I26">
        <v>10100</v>
      </c>
      <c r="J26">
        <v>89.441199999999995</v>
      </c>
      <c r="K26">
        <v>28.64</v>
      </c>
      <c r="L26">
        <f t="shared" si="0"/>
        <v>464.29899999999998</v>
      </c>
      <c r="M26">
        <v>549.80999999999995</v>
      </c>
    </row>
    <row r="27" spans="1:13" x14ac:dyDescent="0.3">
      <c r="A27" s="2">
        <v>42752</v>
      </c>
      <c r="B27" s="3">
        <v>0.37825231481481486</v>
      </c>
      <c r="C27">
        <v>804</v>
      </c>
      <c r="D27">
        <v>48.17</v>
      </c>
      <c r="E27">
        <v>95.655000000000001</v>
      </c>
      <c r="F27">
        <v>29.34</v>
      </c>
      <c r="G27">
        <v>2.6549999999999998</v>
      </c>
      <c r="H27">
        <v>7.08</v>
      </c>
      <c r="I27">
        <v>10455</v>
      </c>
      <c r="J27">
        <v>92.214500000000001</v>
      </c>
      <c r="K27">
        <v>27.48</v>
      </c>
      <c r="L27">
        <f t="shared" si="0"/>
        <v>454.15499999999997</v>
      </c>
      <c r="M27">
        <v>549.80999999999995</v>
      </c>
    </row>
    <row r="28" spans="1:13" x14ac:dyDescent="0.3">
      <c r="A28" s="2">
        <v>42752</v>
      </c>
      <c r="B28" s="3">
        <v>0.3785648148148148</v>
      </c>
      <c r="C28">
        <v>831</v>
      </c>
      <c r="D28">
        <v>48.15</v>
      </c>
      <c r="E28">
        <v>95.67</v>
      </c>
      <c r="F28">
        <v>29.34</v>
      </c>
      <c r="G28">
        <v>2.6549999999999998</v>
      </c>
      <c r="H28">
        <v>7.1</v>
      </c>
      <c r="I28">
        <v>10513</v>
      </c>
      <c r="J28">
        <v>92.71</v>
      </c>
      <c r="K28">
        <v>27.5</v>
      </c>
      <c r="L28">
        <f t="shared" si="0"/>
        <v>454.13999999999993</v>
      </c>
      <c r="M28">
        <v>549.80999999999995</v>
      </c>
    </row>
    <row r="29" spans="1:13" x14ac:dyDescent="0.3">
      <c r="A29" s="2">
        <v>42752</v>
      </c>
      <c r="B29" s="3">
        <v>0.37887731481481479</v>
      </c>
      <c r="C29">
        <v>858</v>
      </c>
      <c r="D29">
        <v>48.06</v>
      </c>
      <c r="E29">
        <v>106.913</v>
      </c>
      <c r="F29">
        <v>29.34</v>
      </c>
      <c r="G29">
        <v>2.681</v>
      </c>
      <c r="H29">
        <v>7.1</v>
      </c>
      <c r="I29">
        <v>10720</v>
      </c>
      <c r="J29">
        <v>94.420500000000004</v>
      </c>
      <c r="K29">
        <v>27.38</v>
      </c>
      <c r="L29">
        <f t="shared" si="0"/>
        <v>442.89699999999993</v>
      </c>
      <c r="M29">
        <v>549.80999999999995</v>
      </c>
    </row>
    <row r="30" spans="1:13" x14ac:dyDescent="0.3">
      <c r="A30" s="2">
        <v>42752</v>
      </c>
      <c r="B30" s="3">
        <v>0.37966435185185188</v>
      </c>
      <c r="C30">
        <v>926</v>
      </c>
      <c r="D30">
        <v>47.99</v>
      </c>
      <c r="E30">
        <v>116.458</v>
      </c>
      <c r="F30">
        <v>29.34</v>
      </c>
      <c r="G30">
        <v>2.6549999999999998</v>
      </c>
      <c r="H30">
        <v>7.14</v>
      </c>
      <c r="I30">
        <v>10883</v>
      </c>
      <c r="J30">
        <v>95.769900000000007</v>
      </c>
      <c r="K30">
        <v>27.5</v>
      </c>
      <c r="L30">
        <f t="shared" si="0"/>
        <v>433.35199999999998</v>
      </c>
      <c r="M30">
        <v>549.80999999999995</v>
      </c>
    </row>
    <row r="31" spans="1:13" x14ac:dyDescent="0.3">
      <c r="A31" s="2">
        <v>42752</v>
      </c>
      <c r="B31" s="3">
        <v>0.37982638888888887</v>
      </c>
      <c r="C31">
        <v>940</v>
      </c>
      <c r="D31">
        <v>48</v>
      </c>
      <c r="E31">
        <v>116.444</v>
      </c>
      <c r="F31">
        <v>29.34</v>
      </c>
      <c r="G31">
        <v>2.681</v>
      </c>
      <c r="H31">
        <v>7.15</v>
      </c>
      <c r="I31">
        <v>10884</v>
      </c>
      <c r="J31">
        <v>95.793199999999999</v>
      </c>
      <c r="K31">
        <v>27.57</v>
      </c>
      <c r="L31">
        <f t="shared" si="0"/>
        <v>433.36599999999993</v>
      </c>
      <c r="M31">
        <v>549.80999999999995</v>
      </c>
    </row>
    <row r="32" spans="1:13" x14ac:dyDescent="0.3">
      <c r="A32" s="2">
        <v>42752</v>
      </c>
      <c r="B32" s="3">
        <v>0.38068287037037035</v>
      </c>
      <c r="C32">
        <v>1014</v>
      </c>
      <c r="D32">
        <v>47.67</v>
      </c>
      <c r="E32">
        <v>126.5</v>
      </c>
      <c r="F32">
        <v>29.34</v>
      </c>
      <c r="G32">
        <v>2.6549999999999998</v>
      </c>
      <c r="H32">
        <v>7.16</v>
      </c>
      <c r="I32">
        <v>11001</v>
      </c>
      <c r="J32">
        <v>96.388999999999996</v>
      </c>
      <c r="K32">
        <v>27.19</v>
      </c>
      <c r="L32">
        <f t="shared" si="0"/>
        <v>423.30999999999995</v>
      </c>
      <c r="M32">
        <v>549.80999999999995</v>
      </c>
    </row>
    <row r="33" spans="1:13" x14ac:dyDescent="0.3">
      <c r="A33" s="2">
        <v>42752</v>
      </c>
      <c r="B33" s="3">
        <v>0.38233796296296302</v>
      </c>
      <c r="C33">
        <v>1157</v>
      </c>
      <c r="D33">
        <v>47.45</v>
      </c>
      <c r="E33">
        <v>134.36099999999999</v>
      </c>
      <c r="F33">
        <v>29.34</v>
      </c>
      <c r="G33">
        <v>2.629</v>
      </c>
      <c r="H33">
        <v>7.21</v>
      </c>
      <c r="I33">
        <v>11133</v>
      </c>
      <c r="J33">
        <v>97.255099999999999</v>
      </c>
      <c r="K33">
        <v>27.01</v>
      </c>
      <c r="L33">
        <f t="shared" si="0"/>
        <v>415.44899999999996</v>
      </c>
      <c r="M33">
        <v>549.80999999999995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F68B-9484-4DD3-80E8-B514B5CB7472}">
  <sheetPr codeName="Sheet151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0.36499999999999999</v>
      </c>
      <c r="C2">
        <v>78</v>
      </c>
      <c r="D2">
        <v>51.41</v>
      </c>
      <c r="E2">
        <v>1.601</v>
      </c>
      <c r="F2">
        <v>29.34</v>
      </c>
      <c r="G2">
        <v>2.6549999999999998</v>
      </c>
      <c r="H2">
        <v>6.83</v>
      </c>
      <c r="I2">
        <v>10192</v>
      </c>
      <c r="J2">
        <v>93.814300000000003</v>
      </c>
      <c r="K2">
        <v>32.56</v>
      </c>
      <c r="L2">
        <f>559.84-E2</f>
        <v>558.23900000000003</v>
      </c>
      <c r="M2">
        <v>559.84</v>
      </c>
      <c r="N2">
        <v>449.3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0.36547453703703708</v>
      </c>
      <c r="C3">
        <v>119</v>
      </c>
      <c r="D3">
        <v>51.33</v>
      </c>
      <c r="E3">
        <v>3.984</v>
      </c>
      <c r="F3">
        <v>29.34</v>
      </c>
      <c r="G3">
        <v>2.6549999999999998</v>
      </c>
      <c r="H3">
        <v>6.87</v>
      </c>
      <c r="I3">
        <v>10189</v>
      </c>
      <c r="J3">
        <v>93.688500000000005</v>
      </c>
      <c r="K3">
        <v>32.590000000000003</v>
      </c>
      <c r="L3">
        <f t="shared" ref="L3:L23" si="0">559.84-E3</f>
        <v>555.85599999999999</v>
      </c>
      <c r="M3">
        <v>559.84</v>
      </c>
    </row>
    <row r="4" spans="1:23" x14ac:dyDescent="0.3">
      <c r="A4" s="2">
        <v>42787</v>
      </c>
      <c r="B4" s="3">
        <v>0.36586805555555557</v>
      </c>
      <c r="C4">
        <v>153</v>
      </c>
      <c r="D4">
        <v>50.49</v>
      </c>
      <c r="E4">
        <v>6.9329999999999998</v>
      </c>
      <c r="F4">
        <v>29.34</v>
      </c>
      <c r="G4">
        <v>2.6549999999999998</v>
      </c>
      <c r="H4">
        <v>6.92</v>
      </c>
      <c r="I4">
        <v>10026</v>
      </c>
      <c r="J4">
        <v>91.188000000000002</v>
      </c>
      <c r="K4">
        <v>32.549999999999997</v>
      </c>
      <c r="L4">
        <f t="shared" si="0"/>
        <v>552.90700000000004</v>
      </c>
      <c r="M4">
        <v>559.84</v>
      </c>
    </row>
    <row r="5" spans="1:23" x14ac:dyDescent="0.3">
      <c r="A5" s="2">
        <v>42787</v>
      </c>
      <c r="B5" s="3">
        <v>0.36657407407407411</v>
      </c>
      <c r="C5">
        <v>214</v>
      </c>
      <c r="D5">
        <v>50.4</v>
      </c>
      <c r="E5">
        <v>10.068</v>
      </c>
      <c r="F5">
        <v>29.34</v>
      </c>
      <c r="G5">
        <v>2.6549999999999998</v>
      </c>
      <c r="H5">
        <v>6.96</v>
      </c>
      <c r="I5">
        <v>10088</v>
      </c>
      <c r="J5">
        <v>91.644300000000001</v>
      </c>
      <c r="K5">
        <v>32.549999999999997</v>
      </c>
      <c r="L5">
        <f t="shared" si="0"/>
        <v>549.77200000000005</v>
      </c>
      <c r="M5">
        <v>559.84</v>
      </c>
    </row>
    <row r="6" spans="1:23" x14ac:dyDescent="0.3">
      <c r="A6" s="2">
        <v>42787</v>
      </c>
      <c r="B6" s="3">
        <v>0.36719907407407404</v>
      </c>
      <c r="C6">
        <v>268</v>
      </c>
      <c r="D6">
        <v>50.4</v>
      </c>
      <c r="E6">
        <v>13.052</v>
      </c>
      <c r="F6">
        <v>29.34</v>
      </c>
      <c r="G6">
        <v>2.681</v>
      </c>
      <c r="H6">
        <v>7.01</v>
      </c>
      <c r="I6">
        <v>10049</v>
      </c>
      <c r="J6">
        <v>91.298199999999994</v>
      </c>
      <c r="K6">
        <v>32.54</v>
      </c>
      <c r="L6">
        <f t="shared" si="0"/>
        <v>546.78800000000001</v>
      </c>
      <c r="M6">
        <v>559.84</v>
      </c>
    </row>
    <row r="7" spans="1:23" x14ac:dyDescent="0.3">
      <c r="A7" s="2">
        <v>42787</v>
      </c>
      <c r="B7" s="3">
        <v>0.36775462962962963</v>
      </c>
      <c r="C7">
        <v>316</v>
      </c>
      <c r="D7">
        <v>50.36</v>
      </c>
      <c r="E7">
        <v>15.925000000000001</v>
      </c>
      <c r="F7">
        <v>29.34</v>
      </c>
      <c r="G7">
        <v>2.6549999999999998</v>
      </c>
      <c r="H7">
        <v>7.04</v>
      </c>
      <c r="I7">
        <v>10054</v>
      </c>
      <c r="J7">
        <v>91.290800000000004</v>
      </c>
      <c r="K7">
        <v>32.549999999999997</v>
      </c>
      <c r="L7">
        <f t="shared" si="0"/>
        <v>543.91500000000008</v>
      </c>
      <c r="M7">
        <v>559.84</v>
      </c>
    </row>
    <row r="8" spans="1:23" x14ac:dyDescent="0.3">
      <c r="A8" s="2">
        <v>42787</v>
      </c>
      <c r="B8" s="3">
        <v>0.36806712962962962</v>
      </c>
      <c r="C8">
        <v>343</v>
      </c>
      <c r="D8">
        <v>50.27</v>
      </c>
      <c r="E8">
        <v>18.771999999999998</v>
      </c>
      <c r="F8">
        <v>29.34</v>
      </c>
      <c r="G8">
        <v>2.6549999999999998</v>
      </c>
      <c r="H8">
        <v>7.07</v>
      </c>
      <c r="I8">
        <v>10065</v>
      </c>
      <c r="J8">
        <v>91.279499999999999</v>
      </c>
      <c r="K8">
        <v>32.53</v>
      </c>
      <c r="L8">
        <f t="shared" si="0"/>
        <v>541.06799999999998</v>
      </c>
      <c r="M8">
        <v>559.84</v>
      </c>
    </row>
    <row r="9" spans="1:23" x14ac:dyDescent="0.3">
      <c r="A9" s="2">
        <v>42787</v>
      </c>
      <c r="B9" s="3">
        <v>0.36876157407407412</v>
      </c>
      <c r="C9">
        <v>403</v>
      </c>
      <c r="D9">
        <v>50.35</v>
      </c>
      <c r="E9">
        <v>21.856999999999999</v>
      </c>
      <c r="F9">
        <v>29.34</v>
      </c>
      <c r="G9">
        <v>2.6549999999999998</v>
      </c>
      <c r="H9">
        <v>7.11</v>
      </c>
      <c r="I9">
        <v>10077</v>
      </c>
      <c r="J9">
        <v>91.484899999999996</v>
      </c>
      <c r="K9">
        <v>32.56</v>
      </c>
      <c r="L9">
        <f t="shared" si="0"/>
        <v>537.98300000000006</v>
      </c>
      <c r="M9">
        <v>559.84</v>
      </c>
    </row>
    <row r="10" spans="1:23" x14ac:dyDescent="0.3">
      <c r="A10" s="2">
        <v>42787</v>
      </c>
      <c r="B10" s="3">
        <v>0.36900462962962965</v>
      </c>
      <c r="C10">
        <v>424</v>
      </c>
      <c r="D10">
        <v>50.09</v>
      </c>
      <c r="E10">
        <v>24.972000000000001</v>
      </c>
      <c r="F10">
        <v>29.34</v>
      </c>
      <c r="G10">
        <v>2.6549999999999998</v>
      </c>
      <c r="H10">
        <v>7.13</v>
      </c>
      <c r="I10">
        <v>10052</v>
      </c>
      <c r="J10">
        <v>90.946899999999999</v>
      </c>
      <c r="K10">
        <v>32.46</v>
      </c>
      <c r="L10">
        <f t="shared" si="0"/>
        <v>534.86800000000005</v>
      </c>
      <c r="M10">
        <v>559.84</v>
      </c>
    </row>
    <row r="11" spans="1:23" x14ac:dyDescent="0.3">
      <c r="A11" s="2">
        <v>42787</v>
      </c>
      <c r="B11" s="3">
        <v>0.36939814814814814</v>
      </c>
      <c r="C11">
        <v>458</v>
      </c>
      <c r="D11">
        <v>50.07</v>
      </c>
      <c r="E11">
        <v>28.363</v>
      </c>
      <c r="F11">
        <v>29.34</v>
      </c>
      <c r="G11">
        <v>2.6549999999999998</v>
      </c>
      <c r="H11">
        <v>7.13</v>
      </c>
      <c r="I11">
        <v>10079</v>
      </c>
      <c r="J11">
        <v>91.170599999999993</v>
      </c>
      <c r="K11">
        <v>32.44</v>
      </c>
      <c r="L11">
        <f t="shared" si="0"/>
        <v>531.47700000000009</v>
      </c>
      <c r="M11">
        <v>559.84</v>
      </c>
    </row>
    <row r="12" spans="1:23" x14ac:dyDescent="0.3">
      <c r="A12" s="2">
        <v>42787</v>
      </c>
      <c r="B12" s="3">
        <v>0.36979166666666669</v>
      </c>
      <c r="C12">
        <v>492</v>
      </c>
      <c r="D12">
        <v>49.6</v>
      </c>
      <c r="E12">
        <v>30.469000000000001</v>
      </c>
      <c r="F12">
        <v>29.34</v>
      </c>
      <c r="G12">
        <v>2.6549999999999998</v>
      </c>
      <c r="H12">
        <v>7.16</v>
      </c>
      <c r="I12">
        <v>10054</v>
      </c>
      <c r="J12">
        <v>90.383200000000002</v>
      </c>
      <c r="K12">
        <v>32.19</v>
      </c>
      <c r="L12">
        <f t="shared" si="0"/>
        <v>529.37099999999998</v>
      </c>
      <c r="M12">
        <v>559.84</v>
      </c>
    </row>
    <row r="13" spans="1:23" x14ac:dyDescent="0.3">
      <c r="A13" s="2">
        <v>42787</v>
      </c>
      <c r="B13" s="3">
        <v>0.37158564814814815</v>
      </c>
      <c r="C13">
        <v>647</v>
      </c>
      <c r="D13">
        <v>47.13</v>
      </c>
      <c r="E13">
        <v>40.941000000000003</v>
      </c>
      <c r="F13">
        <v>29.34</v>
      </c>
      <c r="G13">
        <v>2.6549999999999998</v>
      </c>
      <c r="H13">
        <v>7.22</v>
      </c>
      <c r="I13">
        <v>10277</v>
      </c>
      <c r="J13">
        <v>89.400999999999996</v>
      </c>
      <c r="K13">
        <v>31.19</v>
      </c>
      <c r="L13">
        <f t="shared" si="0"/>
        <v>518.899</v>
      </c>
      <c r="M13">
        <v>559.84</v>
      </c>
    </row>
    <row r="14" spans="1:23" x14ac:dyDescent="0.3">
      <c r="A14" s="2">
        <v>42787</v>
      </c>
      <c r="B14" s="3">
        <v>0.37229166666666669</v>
      </c>
      <c r="C14">
        <v>708</v>
      </c>
      <c r="D14">
        <v>46.93</v>
      </c>
      <c r="E14">
        <v>50.521000000000001</v>
      </c>
      <c r="F14">
        <v>29.34</v>
      </c>
      <c r="G14">
        <v>2.6549999999999998</v>
      </c>
      <c r="H14">
        <v>7.23</v>
      </c>
      <c r="I14">
        <v>10368</v>
      </c>
      <c r="J14">
        <v>89.946299999999994</v>
      </c>
      <c r="K14">
        <v>30.63</v>
      </c>
      <c r="L14">
        <f t="shared" si="0"/>
        <v>509.31900000000002</v>
      </c>
      <c r="M14">
        <v>559.84</v>
      </c>
    </row>
    <row r="15" spans="1:23" x14ac:dyDescent="0.3">
      <c r="A15" s="2">
        <v>42787</v>
      </c>
      <c r="B15" s="3">
        <v>0.37284722222222227</v>
      </c>
      <c r="C15">
        <v>756</v>
      </c>
      <c r="D15">
        <v>46.51</v>
      </c>
      <c r="E15">
        <v>61.125999999999998</v>
      </c>
      <c r="F15">
        <v>29.34</v>
      </c>
      <c r="G15">
        <v>2.629</v>
      </c>
      <c r="H15">
        <v>7.26</v>
      </c>
      <c r="I15">
        <v>10682</v>
      </c>
      <c r="J15">
        <v>92.149299999999997</v>
      </c>
      <c r="K15">
        <v>29.85</v>
      </c>
      <c r="L15">
        <f t="shared" si="0"/>
        <v>498.71400000000006</v>
      </c>
      <c r="M15">
        <v>559.84</v>
      </c>
    </row>
    <row r="16" spans="1:23" x14ac:dyDescent="0.3">
      <c r="A16" s="2">
        <v>42787</v>
      </c>
      <c r="B16" s="3">
        <v>0.37331018518518522</v>
      </c>
      <c r="C16">
        <v>796</v>
      </c>
      <c r="D16">
        <v>46.34</v>
      </c>
      <c r="E16">
        <v>71.036000000000001</v>
      </c>
      <c r="F16">
        <v>29.34</v>
      </c>
      <c r="G16">
        <v>2.6549999999999998</v>
      </c>
      <c r="H16">
        <v>7.28</v>
      </c>
      <c r="I16">
        <v>10909</v>
      </c>
      <c r="J16">
        <v>93.884900000000002</v>
      </c>
      <c r="K16">
        <v>29.41</v>
      </c>
      <c r="L16">
        <f t="shared" si="0"/>
        <v>488.80400000000003</v>
      </c>
      <c r="M16">
        <v>559.84</v>
      </c>
    </row>
    <row r="17" spans="1:13" x14ac:dyDescent="0.3">
      <c r="A17" s="2">
        <v>42787</v>
      </c>
      <c r="B17" s="3">
        <v>0.37457175925925923</v>
      </c>
      <c r="C17">
        <v>905</v>
      </c>
      <c r="D17">
        <v>46.03</v>
      </c>
      <c r="E17">
        <v>81.869</v>
      </c>
      <c r="F17">
        <v>29.34</v>
      </c>
      <c r="G17">
        <v>2.6549999999999998</v>
      </c>
      <c r="H17">
        <v>7.3</v>
      </c>
      <c r="I17">
        <v>11522</v>
      </c>
      <c r="J17">
        <v>98.749300000000005</v>
      </c>
      <c r="K17">
        <v>28.83</v>
      </c>
      <c r="L17">
        <f t="shared" si="0"/>
        <v>477.971</v>
      </c>
      <c r="M17">
        <v>559.84</v>
      </c>
    </row>
    <row r="18" spans="1:13" x14ac:dyDescent="0.3">
      <c r="A18" s="2">
        <v>42787</v>
      </c>
      <c r="B18" s="3">
        <v>0.37519675925925927</v>
      </c>
      <c r="C18">
        <v>959</v>
      </c>
      <c r="D18">
        <v>45.84</v>
      </c>
      <c r="E18">
        <v>90.968999999999994</v>
      </c>
      <c r="F18">
        <v>29.34</v>
      </c>
      <c r="G18">
        <v>2.629</v>
      </c>
      <c r="H18">
        <v>7.31</v>
      </c>
      <c r="I18">
        <v>11460</v>
      </c>
      <c r="J18">
        <v>97.962599999999995</v>
      </c>
      <c r="K18">
        <v>28.69</v>
      </c>
      <c r="L18">
        <f t="shared" si="0"/>
        <v>468.87100000000004</v>
      </c>
      <c r="M18">
        <v>559.84</v>
      </c>
    </row>
    <row r="19" spans="1:13" x14ac:dyDescent="0.3">
      <c r="A19" s="2">
        <v>42787</v>
      </c>
      <c r="B19" s="3">
        <v>0.37935185185185188</v>
      </c>
      <c r="C19">
        <v>1318</v>
      </c>
      <c r="D19">
        <v>45.88</v>
      </c>
      <c r="E19">
        <v>101.092</v>
      </c>
      <c r="F19">
        <v>29.34</v>
      </c>
      <c r="G19">
        <v>2.629</v>
      </c>
      <c r="H19">
        <v>7.41</v>
      </c>
      <c r="I19">
        <v>11428</v>
      </c>
      <c r="J19">
        <v>97.740499999999997</v>
      </c>
      <c r="K19">
        <v>29.12</v>
      </c>
      <c r="L19">
        <f t="shared" si="0"/>
        <v>458.74800000000005</v>
      </c>
      <c r="M19">
        <v>559.84</v>
      </c>
    </row>
    <row r="20" spans="1:13" x14ac:dyDescent="0.3">
      <c r="A20" s="2">
        <v>42787</v>
      </c>
      <c r="B20" s="3">
        <v>0.38013888888888886</v>
      </c>
      <c r="C20">
        <v>1386</v>
      </c>
      <c r="D20">
        <v>45.76</v>
      </c>
      <c r="E20">
        <v>111.70699999999999</v>
      </c>
      <c r="F20">
        <v>29.34</v>
      </c>
      <c r="G20">
        <v>2.629</v>
      </c>
      <c r="H20">
        <v>7.42</v>
      </c>
      <c r="I20">
        <v>11481</v>
      </c>
      <c r="J20">
        <v>98.028400000000005</v>
      </c>
      <c r="K20">
        <v>28.83</v>
      </c>
      <c r="L20">
        <f t="shared" si="0"/>
        <v>448.13300000000004</v>
      </c>
      <c r="M20">
        <v>559.84</v>
      </c>
    </row>
    <row r="21" spans="1:13" x14ac:dyDescent="0.3">
      <c r="A21" s="2">
        <v>42787</v>
      </c>
      <c r="B21" s="3">
        <v>0.38045138888888891</v>
      </c>
      <c r="C21">
        <v>1413</v>
      </c>
      <c r="D21">
        <v>45.6</v>
      </c>
      <c r="E21">
        <v>121.557</v>
      </c>
      <c r="F21">
        <v>29.34</v>
      </c>
      <c r="G21">
        <v>2.629</v>
      </c>
      <c r="H21">
        <v>7.4</v>
      </c>
      <c r="I21">
        <v>11485</v>
      </c>
      <c r="J21">
        <v>97.849500000000006</v>
      </c>
      <c r="K21">
        <v>28.52</v>
      </c>
      <c r="L21">
        <f t="shared" si="0"/>
        <v>438.28300000000002</v>
      </c>
      <c r="M21">
        <v>559.84</v>
      </c>
    </row>
    <row r="22" spans="1:13" x14ac:dyDescent="0.3">
      <c r="A22" s="2">
        <v>42787</v>
      </c>
      <c r="B22" s="3">
        <v>0.3807638888888889</v>
      </c>
      <c r="C22">
        <v>1440</v>
      </c>
      <c r="D22">
        <v>45.44</v>
      </c>
      <c r="E22">
        <v>131.047</v>
      </c>
      <c r="F22">
        <v>29.34</v>
      </c>
      <c r="G22">
        <v>2.629</v>
      </c>
      <c r="H22">
        <v>7.43</v>
      </c>
      <c r="I22">
        <v>11544</v>
      </c>
      <c r="J22">
        <v>98.136499999999998</v>
      </c>
      <c r="K22">
        <v>28.13</v>
      </c>
      <c r="L22">
        <f t="shared" si="0"/>
        <v>428.79300000000001</v>
      </c>
      <c r="M22">
        <v>559.84</v>
      </c>
    </row>
    <row r="23" spans="1:13" x14ac:dyDescent="0.3">
      <c r="A23" s="2">
        <v>42787</v>
      </c>
      <c r="B23" s="3">
        <v>0.38146990740740744</v>
      </c>
      <c r="C23">
        <v>1501</v>
      </c>
      <c r="D23">
        <v>45.4</v>
      </c>
      <c r="E23">
        <v>136.64699999999999</v>
      </c>
      <c r="F23">
        <v>29.34</v>
      </c>
      <c r="G23">
        <v>2.6030000000000002</v>
      </c>
      <c r="H23">
        <v>7.43</v>
      </c>
      <c r="I23">
        <v>11512</v>
      </c>
      <c r="J23">
        <v>97.805599999999998</v>
      </c>
      <c r="K23">
        <v>28.1</v>
      </c>
      <c r="L23">
        <f t="shared" si="0"/>
        <v>423.19300000000004</v>
      </c>
      <c r="M23">
        <v>559.84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C085-81D4-4D7A-8717-752EA0743A48}">
  <sheetPr codeName="Sheet152"/>
  <dimension ref="A1:W1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0.36149305555555555</v>
      </c>
      <c r="C2">
        <v>31</v>
      </c>
      <c r="D2">
        <v>60.57</v>
      </c>
      <c r="E2">
        <v>1.873</v>
      </c>
      <c r="F2">
        <v>29.34</v>
      </c>
      <c r="G2">
        <v>2.6549999999999998</v>
      </c>
      <c r="H2">
        <v>7.25</v>
      </c>
      <c r="I2">
        <v>10887</v>
      </c>
      <c r="J2">
        <v>112.2248</v>
      </c>
      <c r="K2">
        <v>41.78</v>
      </c>
      <c r="L2">
        <f>503.98-E2</f>
        <v>502.10700000000003</v>
      </c>
      <c r="M2">
        <v>503.98</v>
      </c>
      <c r="N2">
        <v>204.3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0.36173611111111109</v>
      </c>
      <c r="C3">
        <v>52</v>
      </c>
      <c r="D3">
        <v>60.57</v>
      </c>
      <c r="E3">
        <v>4.952</v>
      </c>
      <c r="F3">
        <v>29.34</v>
      </c>
      <c r="G3">
        <v>2.6549999999999998</v>
      </c>
      <c r="H3">
        <v>7.37</v>
      </c>
      <c r="I3">
        <v>10776</v>
      </c>
      <c r="J3">
        <v>111.08280000000001</v>
      </c>
      <c r="K3">
        <v>41.83</v>
      </c>
      <c r="L3">
        <f t="shared" ref="L3:L14" si="0">503.98-E3</f>
        <v>499.02800000000002</v>
      </c>
      <c r="M3">
        <v>503.98</v>
      </c>
    </row>
    <row r="4" spans="1:23" x14ac:dyDescent="0.3">
      <c r="A4" s="2">
        <v>42817</v>
      </c>
      <c r="B4" s="3">
        <v>0.3621180555555556</v>
      </c>
      <c r="C4">
        <v>85</v>
      </c>
      <c r="D4">
        <v>60.54</v>
      </c>
      <c r="E4">
        <v>8.4749999999999996</v>
      </c>
      <c r="F4">
        <v>29.34</v>
      </c>
      <c r="G4">
        <v>2.6549999999999998</v>
      </c>
      <c r="H4">
        <v>7.4</v>
      </c>
      <c r="I4">
        <v>10796</v>
      </c>
      <c r="J4">
        <v>111.2495</v>
      </c>
      <c r="K4">
        <v>41.8</v>
      </c>
      <c r="L4">
        <f t="shared" si="0"/>
        <v>495.505</v>
      </c>
      <c r="M4">
        <v>503.98</v>
      </c>
    </row>
    <row r="5" spans="1:23" x14ac:dyDescent="0.3">
      <c r="A5" s="2">
        <v>42817</v>
      </c>
      <c r="B5" s="3">
        <v>0.36236111111111113</v>
      </c>
      <c r="C5">
        <v>106</v>
      </c>
      <c r="D5">
        <v>60.52</v>
      </c>
      <c r="E5">
        <v>11.808999999999999</v>
      </c>
      <c r="F5">
        <v>29.34</v>
      </c>
      <c r="G5">
        <v>2.629</v>
      </c>
      <c r="H5">
        <v>7.5</v>
      </c>
      <c r="I5">
        <v>10738</v>
      </c>
      <c r="J5">
        <v>110.6341</v>
      </c>
      <c r="K5">
        <v>41.88</v>
      </c>
      <c r="L5">
        <f t="shared" si="0"/>
        <v>492.17099999999999</v>
      </c>
      <c r="M5">
        <v>503.98</v>
      </c>
    </row>
    <row r="6" spans="1:23" x14ac:dyDescent="0.3">
      <c r="A6" s="2">
        <v>42817</v>
      </c>
      <c r="B6" s="3">
        <v>0.36259259259259258</v>
      </c>
      <c r="C6">
        <v>126</v>
      </c>
      <c r="D6">
        <v>60.51</v>
      </c>
      <c r="E6">
        <v>14.983000000000001</v>
      </c>
      <c r="F6">
        <v>29.34</v>
      </c>
      <c r="G6">
        <v>2.629</v>
      </c>
      <c r="H6">
        <v>7.54</v>
      </c>
      <c r="I6">
        <v>10686</v>
      </c>
      <c r="J6">
        <v>110.07850000000001</v>
      </c>
      <c r="K6">
        <v>41.85</v>
      </c>
      <c r="L6">
        <f t="shared" si="0"/>
        <v>488.99700000000001</v>
      </c>
      <c r="M6">
        <v>503.98</v>
      </c>
    </row>
    <row r="7" spans="1:23" x14ac:dyDescent="0.3">
      <c r="A7" s="2">
        <v>42817</v>
      </c>
      <c r="B7" s="3">
        <v>0.36298611111111106</v>
      </c>
      <c r="C7">
        <v>160</v>
      </c>
      <c r="D7">
        <v>54.29</v>
      </c>
      <c r="E7">
        <v>18.314</v>
      </c>
      <c r="F7">
        <v>29.34</v>
      </c>
      <c r="G7">
        <v>2.629</v>
      </c>
      <c r="H7">
        <v>7.6</v>
      </c>
      <c r="I7">
        <v>9996</v>
      </c>
      <c r="J7">
        <v>95.456800000000001</v>
      </c>
      <c r="K7">
        <v>37.07</v>
      </c>
      <c r="L7">
        <f t="shared" si="0"/>
        <v>485.666</v>
      </c>
      <c r="M7">
        <v>503.98</v>
      </c>
    </row>
    <row r="8" spans="1:23" x14ac:dyDescent="0.3">
      <c r="A8" s="2">
        <v>42817</v>
      </c>
      <c r="B8" s="3">
        <v>0.36353009259259261</v>
      </c>
      <c r="C8">
        <v>207</v>
      </c>
      <c r="D8">
        <v>50.63</v>
      </c>
      <c r="E8">
        <v>28.332999999999998</v>
      </c>
      <c r="F8">
        <v>29.34</v>
      </c>
      <c r="G8">
        <v>2.629</v>
      </c>
      <c r="H8">
        <v>7.6</v>
      </c>
      <c r="I8">
        <v>9465</v>
      </c>
      <c r="J8">
        <v>86.243600000000001</v>
      </c>
      <c r="K8">
        <v>33.549999999999997</v>
      </c>
      <c r="L8">
        <f t="shared" si="0"/>
        <v>475.64700000000005</v>
      </c>
      <c r="M8">
        <v>503.98</v>
      </c>
    </row>
    <row r="9" spans="1:23" x14ac:dyDescent="0.3">
      <c r="A9" s="2">
        <v>42817</v>
      </c>
      <c r="B9" s="3">
        <v>0.36407407407407405</v>
      </c>
      <c r="C9">
        <v>254</v>
      </c>
      <c r="D9">
        <v>49.35</v>
      </c>
      <c r="E9">
        <v>38.25</v>
      </c>
      <c r="F9">
        <v>29.34</v>
      </c>
      <c r="G9">
        <v>2.629</v>
      </c>
      <c r="H9">
        <v>7.61</v>
      </c>
      <c r="I9">
        <v>9954</v>
      </c>
      <c r="J9">
        <v>89.196200000000005</v>
      </c>
      <c r="K9">
        <v>31.02</v>
      </c>
      <c r="L9">
        <f t="shared" si="0"/>
        <v>465.73</v>
      </c>
      <c r="M9">
        <v>503.98</v>
      </c>
    </row>
    <row r="10" spans="1:23" x14ac:dyDescent="0.3">
      <c r="A10" s="2">
        <v>42817</v>
      </c>
      <c r="B10" s="3">
        <v>0.36439814814814814</v>
      </c>
      <c r="C10">
        <v>282</v>
      </c>
      <c r="D10">
        <v>48.8</v>
      </c>
      <c r="E10">
        <v>48.430999999999997</v>
      </c>
      <c r="F10">
        <v>29.34</v>
      </c>
      <c r="G10">
        <v>2.629</v>
      </c>
      <c r="H10">
        <v>7.61</v>
      </c>
      <c r="I10">
        <v>10194</v>
      </c>
      <c r="J10">
        <v>90.6845</v>
      </c>
      <c r="K10">
        <v>29.77</v>
      </c>
      <c r="L10">
        <f t="shared" si="0"/>
        <v>455.54900000000004</v>
      </c>
      <c r="M10">
        <v>503.98</v>
      </c>
    </row>
    <row r="11" spans="1:23" x14ac:dyDescent="0.3">
      <c r="A11" s="2">
        <v>42817</v>
      </c>
      <c r="B11" s="3">
        <v>0.36478009259259259</v>
      </c>
      <c r="C11">
        <v>315</v>
      </c>
      <c r="D11">
        <v>48.77</v>
      </c>
      <c r="E11">
        <v>58.08</v>
      </c>
      <c r="F11">
        <v>29.34</v>
      </c>
      <c r="G11">
        <v>2.629</v>
      </c>
      <c r="H11">
        <v>7.6</v>
      </c>
      <c r="I11">
        <v>10398</v>
      </c>
      <c r="J11">
        <v>92.4482</v>
      </c>
      <c r="K11">
        <v>29.99</v>
      </c>
      <c r="L11">
        <f t="shared" si="0"/>
        <v>445.90000000000003</v>
      </c>
      <c r="M11">
        <v>503.98</v>
      </c>
    </row>
    <row r="12" spans="1:23" x14ac:dyDescent="0.3">
      <c r="A12" s="2">
        <v>42817</v>
      </c>
      <c r="B12" s="3">
        <v>0.36525462962962968</v>
      </c>
      <c r="C12">
        <v>356</v>
      </c>
      <c r="D12">
        <v>48.37</v>
      </c>
      <c r="E12">
        <v>68.268000000000001</v>
      </c>
      <c r="F12">
        <v>29.34</v>
      </c>
      <c r="G12">
        <v>2.629</v>
      </c>
      <c r="H12">
        <v>7.59</v>
      </c>
      <c r="I12">
        <v>10356</v>
      </c>
      <c r="J12">
        <v>91.599900000000005</v>
      </c>
      <c r="K12">
        <v>30.13</v>
      </c>
      <c r="L12">
        <f t="shared" si="0"/>
        <v>435.71199999999999</v>
      </c>
      <c r="M12">
        <v>503.98</v>
      </c>
    </row>
    <row r="13" spans="1:23" x14ac:dyDescent="0.3">
      <c r="A13" s="2">
        <v>42817</v>
      </c>
      <c r="B13" s="3">
        <v>0.36587962962962961</v>
      </c>
      <c r="C13">
        <v>410</v>
      </c>
      <c r="D13">
        <v>48.13</v>
      </c>
      <c r="E13">
        <v>78.003</v>
      </c>
      <c r="F13">
        <v>29.34</v>
      </c>
      <c r="G13">
        <v>2.629</v>
      </c>
      <c r="H13">
        <v>7.58</v>
      </c>
      <c r="I13">
        <v>10330</v>
      </c>
      <c r="J13">
        <v>91.081900000000005</v>
      </c>
      <c r="K13">
        <v>29.59</v>
      </c>
      <c r="L13">
        <f t="shared" si="0"/>
        <v>425.97700000000003</v>
      </c>
      <c r="M13">
        <v>503.98</v>
      </c>
    </row>
    <row r="14" spans="1:23" x14ac:dyDescent="0.3">
      <c r="A14" s="2">
        <v>42817</v>
      </c>
      <c r="B14" s="3">
        <v>0.3666666666666667</v>
      </c>
      <c r="C14">
        <v>478</v>
      </c>
      <c r="D14">
        <v>48.09</v>
      </c>
      <c r="E14">
        <v>83.384</v>
      </c>
      <c r="F14">
        <v>29.34</v>
      </c>
      <c r="G14">
        <v>2.629</v>
      </c>
      <c r="H14">
        <v>7.65</v>
      </c>
      <c r="I14">
        <v>10269</v>
      </c>
      <c r="J14">
        <v>90.481999999999999</v>
      </c>
      <c r="K14">
        <v>29.85</v>
      </c>
      <c r="L14">
        <f t="shared" si="0"/>
        <v>420.596</v>
      </c>
      <c r="M14">
        <v>503.98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6302-2C58-43EB-BA4A-0CC4A240B852}">
  <sheetPr codeName="Sheet153"/>
  <dimension ref="A1:W1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42852</v>
      </c>
      <c r="B2" s="3">
        <v>0.3606712962962963</v>
      </c>
      <c r="C2">
        <v>107</v>
      </c>
      <c r="D2">
        <v>61.33</v>
      </c>
      <c r="E2">
        <v>-27.106999999999999</v>
      </c>
      <c r="F2">
        <v>29.34</v>
      </c>
      <c r="G2">
        <v>3.3820000000000001</v>
      </c>
      <c r="H2">
        <v>6.39</v>
      </c>
      <c r="I2">
        <v>10722</v>
      </c>
      <c r="J2">
        <v>111.52079999999999</v>
      </c>
      <c r="K2">
        <v>38.81</v>
      </c>
      <c r="L2">
        <f>515.95-E2</f>
        <v>543.05700000000002</v>
      </c>
      <c r="M2">
        <v>515.95000000000005</v>
      </c>
      <c r="N2">
        <v>264.5</v>
      </c>
      <c r="O2">
        <v>-2.2000000000000002</v>
      </c>
      <c r="P2">
        <v>8327</v>
      </c>
      <c r="Q2">
        <v>872</v>
      </c>
      <c r="R2">
        <v>2518</v>
      </c>
      <c r="S2">
        <v>0</v>
      </c>
      <c r="T2">
        <v>6010</v>
      </c>
      <c r="U2">
        <v>35</v>
      </c>
      <c r="V2">
        <v>0.33</v>
      </c>
      <c r="W2">
        <v>0</v>
      </c>
    </row>
    <row r="3" spans="1:23" x14ac:dyDescent="0.3">
      <c r="A3" s="2">
        <v>42852</v>
      </c>
      <c r="B3" s="3">
        <v>0.3611226851851852</v>
      </c>
      <c r="C3">
        <v>146</v>
      </c>
      <c r="D3">
        <v>61.19</v>
      </c>
      <c r="E3">
        <v>-24.088000000000001</v>
      </c>
      <c r="F3">
        <v>29.34</v>
      </c>
      <c r="G3">
        <v>3.3519999999999999</v>
      </c>
      <c r="H3">
        <v>6.42</v>
      </c>
      <c r="I3">
        <v>10653</v>
      </c>
      <c r="J3">
        <v>110.6228</v>
      </c>
      <c r="K3">
        <v>38.65</v>
      </c>
      <c r="L3">
        <f t="shared" ref="L3:L13" si="0">515.95-E3</f>
        <v>540.03800000000001</v>
      </c>
      <c r="M3">
        <v>515.95000000000005</v>
      </c>
    </row>
    <row r="4" spans="1:23" x14ac:dyDescent="0.3">
      <c r="A4" s="2">
        <v>42852</v>
      </c>
      <c r="B4" s="3">
        <v>0.3616550925925926</v>
      </c>
      <c r="C4">
        <v>192</v>
      </c>
      <c r="D4">
        <v>61.02</v>
      </c>
      <c r="E4">
        <v>-20.132999999999999</v>
      </c>
      <c r="F4">
        <v>29.34</v>
      </c>
      <c r="G4">
        <v>3.3519999999999999</v>
      </c>
      <c r="H4">
        <v>6.44</v>
      </c>
      <c r="I4">
        <v>10468</v>
      </c>
      <c r="J4">
        <v>108.4817</v>
      </c>
      <c r="K4">
        <v>38.49</v>
      </c>
      <c r="L4">
        <f t="shared" si="0"/>
        <v>536.08300000000008</v>
      </c>
      <c r="M4">
        <v>515.95000000000005</v>
      </c>
    </row>
    <row r="5" spans="1:23" x14ac:dyDescent="0.3">
      <c r="A5" s="2">
        <v>42852</v>
      </c>
      <c r="B5" s="3">
        <v>0.36226851851851855</v>
      </c>
      <c r="C5">
        <v>245</v>
      </c>
      <c r="D5">
        <v>54.61</v>
      </c>
      <c r="E5">
        <v>-16.757999999999999</v>
      </c>
      <c r="F5">
        <v>29.34</v>
      </c>
      <c r="G5">
        <v>3.3519999999999999</v>
      </c>
      <c r="H5">
        <v>6.51</v>
      </c>
      <c r="I5">
        <v>10223</v>
      </c>
      <c r="J5">
        <v>98.007599999999996</v>
      </c>
      <c r="K5">
        <v>31.04</v>
      </c>
      <c r="L5">
        <f t="shared" si="0"/>
        <v>532.70800000000008</v>
      </c>
      <c r="M5">
        <v>515.95000000000005</v>
      </c>
    </row>
    <row r="6" spans="1:23" x14ac:dyDescent="0.3">
      <c r="A6" s="2">
        <v>42852</v>
      </c>
      <c r="B6" s="3">
        <v>0.36302083333333335</v>
      </c>
      <c r="C6">
        <v>310</v>
      </c>
      <c r="D6">
        <v>50.48</v>
      </c>
      <c r="E6">
        <v>-6.9779999999999998</v>
      </c>
      <c r="F6">
        <v>29.34</v>
      </c>
      <c r="G6">
        <v>3.3820000000000001</v>
      </c>
      <c r="H6">
        <v>6.57</v>
      </c>
      <c r="I6">
        <v>10549</v>
      </c>
      <c r="J6">
        <v>95.936499999999995</v>
      </c>
      <c r="K6">
        <v>25.09</v>
      </c>
      <c r="L6">
        <f t="shared" si="0"/>
        <v>522.928</v>
      </c>
      <c r="M6">
        <v>515.95000000000005</v>
      </c>
    </row>
    <row r="7" spans="1:23" x14ac:dyDescent="0.3">
      <c r="A7" s="2">
        <v>42852</v>
      </c>
      <c r="B7" s="3">
        <v>0.36378472222222219</v>
      </c>
      <c r="C7">
        <v>376</v>
      </c>
      <c r="D7">
        <v>50.02</v>
      </c>
      <c r="E7">
        <v>2.9169999999999998</v>
      </c>
      <c r="F7">
        <v>29.34</v>
      </c>
      <c r="G7">
        <v>3.3820000000000001</v>
      </c>
      <c r="H7">
        <v>6.57</v>
      </c>
      <c r="I7">
        <v>10827</v>
      </c>
      <c r="J7">
        <v>97.872399999999999</v>
      </c>
      <c r="K7">
        <v>24.75</v>
      </c>
      <c r="L7">
        <f t="shared" si="0"/>
        <v>513.03300000000002</v>
      </c>
      <c r="M7">
        <v>515.95000000000005</v>
      </c>
    </row>
    <row r="8" spans="1:23" x14ac:dyDescent="0.3">
      <c r="A8" s="2">
        <v>42852</v>
      </c>
      <c r="B8" s="3">
        <v>0.36424768518518519</v>
      </c>
      <c r="C8">
        <v>416</v>
      </c>
      <c r="D8">
        <v>49.76</v>
      </c>
      <c r="E8">
        <v>13.166</v>
      </c>
      <c r="F8">
        <v>29.34</v>
      </c>
      <c r="G8">
        <v>3.3820000000000001</v>
      </c>
      <c r="H8">
        <v>6.59</v>
      </c>
      <c r="I8">
        <v>10904</v>
      </c>
      <c r="J8">
        <v>98.220100000000002</v>
      </c>
      <c r="K8">
        <v>24.24</v>
      </c>
      <c r="L8">
        <f t="shared" si="0"/>
        <v>502.78400000000005</v>
      </c>
      <c r="M8">
        <v>515.95000000000005</v>
      </c>
    </row>
    <row r="9" spans="1:23" x14ac:dyDescent="0.3">
      <c r="A9" s="2">
        <v>42852</v>
      </c>
      <c r="B9" s="3">
        <v>0.36461805555555554</v>
      </c>
      <c r="C9">
        <v>448</v>
      </c>
      <c r="D9">
        <v>49.47</v>
      </c>
      <c r="E9">
        <v>22.914999999999999</v>
      </c>
      <c r="F9">
        <v>29.34</v>
      </c>
      <c r="G9">
        <v>3.3519999999999999</v>
      </c>
      <c r="H9">
        <v>6.57</v>
      </c>
      <c r="I9">
        <v>10936</v>
      </c>
      <c r="J9">
        <v>98.150400000000005</v>
      </c>
      <c r="K9">
        <v>24.65</v>
      </c>
      <c r="L9">
        <f t="shared" si="0"/>
        <v>493.03500000000003</v>
      </c>
      <c r="M9">
        <v>515.95000000000005</v>
      </c>
    </row>
    <row r="10" spans="1:23" x14ac:dyDescent="0.3">
      <c r="A10" s="2">
        <v>42852</v>
      </c>
      <c r="B10" s="3">
        <v>0.36508101851851849</v>
      </c>
      <c r="C10">
        <v>488</v>
      </c>
      <c r="D10">
        <v>49.12</v>
      </c>
      <c r="E10">
        <v>33.176000000000002</v>
      </c>
      <c r="F10">
        <v>29.34</v>
      </c>
      <c r="G10">
        <v>3.3519999999999999</v>
      </c>
      <c r="H10">
        <v>6.59</v>
      </c>
      <c r="I10">
        <v>10909</v>
      </c>
      <c r="J10">
        <v>97.452100000000002</v>
      </c>
      <c r="K10">
        <v>24.61</v>
      </c>
      <c r="L10">
        <f t="shared" si="0"/>
        <v>482.77400000000006</v>
      </c>
      <c r="M10">
        <v>515.95000000000005</v>
      </c>
    </row>
    <row r="11" spans="1:23" x14ac:dyDescent="0.3">
      <c r="A11" s="2">
        <v>42852</v>
      </c>
      <c r="B11" s="3">
        <v>0.36591435185185189</v>
      </c>
      <c r="C11">
        <v>560</v>
      </c>
      <c r="D11">
        <v>48.96</v>
      </c>
      <c r="E11">
        <v>42.853999999999999</v>
      </c>
      <c r="F11">
        <v>29.34</v>
      </c>
      <c r="G11">
        <v>3.3519999999999999</v>
      </c>
      <c r="H11">
        <v>6.6</v>
      </c>
      <c r="I11">
        <v>10885</v>
      </c>
      <c r="J11">
        <v>97.0304</v>
      </c>
      <c r="K11">
        <v>24.85</v>
      </c>
      <c r="L11">
        <f t="shared" si="0"/>
        <v>473.09600000000006</v>
      </c>
      <c r="M11">
        <v>515.95000000000005</v>
      </c>
    </row>
    <row r="12" spans="1:23" x14ac:dyDescent="0.3">
      <c r="A12" s="2">
        <v>42852</v>
      </c>
      <c r="B12" s="3">
        <v>0.36644675925925929</v>
      </c>
      <c r="C12">
        <v>606</v>
      </c>
      <c r="D12">
        <v>48.86</v>
      </c>
      <c r="E12">
        <v>52.606000000000002</v>
      </c>
      <c r="F12">
        <v>29.34</v>
      </c>
      <c r="G12">
        <v>3.3519999999999999</v>
      </c>
      <c r="H12">
        <v>6.59</v>
      </c>
      <c r="I12">
        <v>10888</v>
      </c>
      <c r="J12">
        <v>96.929400000000001</v>
      </c>
      <c r="K12">
        <v>24.99</v>
      </c>
      <c r="L12">
        <f t="shared" si="0"/>
        <v>463.34400000000005</v>
      </c>
      <c r="M12">
        <v>515.95000000000005</v>
      </c>
    </row>
    <row r="13" spans="1:23" x14ac:dyDescent="0.3">
      <c r="A13" s="2">
        <v>42852</v>
      </c>
      <c r="B13" s="3">
        <v>0.36759259259259264</v>
      </c>
      <c r="C13">
        <v>705</v>
      </c>
      <c r="D13">
        <v>48.89</v>
      </c>
      <c r="E13">
        <v>60.372999999999998</v>
      </c>
      <c r="F13">
        <v>29.34</v>
      </c>
      <c r="G13">
        <v>3.3820000000000001</v>
      </c>
      <c r="H13">
        <v>6.58</v>
      </c>
      <c r="I13">
        <v>10796</v>
      </c>
      <c r="J13">
        <v>96.141300000000001</v>
      </c>
      <c r="K13">
        <v>25.11</v>
      </c>
      <c r="L13">
        <f t="shared" si="0"/>
        <v>455.57700000000006</v>
      </c>
      <c r="M13">
        <v>515.95000000000005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8C57-81FA-444A-B074-D532F1FEA76A}">
  <sheetPr codeName="Sheet154"/>
  <dimension ref="A1:W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42996</v>
      </c>
      <c r="B2" s="3">
        <v>0.36402777777777778</v>
      </c>
      <c r="C2">
        <v>79</v>
      </c>
      <c r="D2">
        <v>77.400000000000006</v>
      </c>
      <c r="E2">
        <v>2.9590000000000001</v>
      </c>
      <c r="F2">
        <v>29.390999999999998</v>
      </c>
      <c r="G2">
        <v>3.411</v>
      </c>
      <c r="H2">
        <v>8.5399999999999991</v>
      </c>
      <c r="I2">
        <v>9682</v>
      </c>
      <c r="J2">
        <v>119.84480000000001</v>
      </c>
      <c r="K2">
        <v>26.15</v>
      </c>
      <c r="L2">
        <f>543.26-E2</f>
        <v>540.30100000000004</v>
      </c>
      <c r="M2">
        <v>543.26</v>
      </c>
      <c r="N2">
        <v>365.6</v>
      </c>
      <c r="O2">
        <v>-0.6</v>
      </c>
      <c r="P2">
        <v>2578</v>
      </c>
      <c r="Q2">
        <v>586</v>
      </c>
      <c r="R2">
        <v>1920</v>
      </c>
      <c r="S2">
        <v>0</v>
      </c>
      <c r="T2">
        <v>350</v>
      </c>
      <c r="U2">
        <v>25</v>
      </c>
      <c r="V2">
        <v>0.19</v>
      </c>
      <c r="W2">
        <v>0</v>
      </c>
    </row>
    <row r="3" spans="1:23" x14ac:dyDescent="0.3">
      <c r="A3" s="2">
        <v>42996</v>
      </c>
      <c r="B3" s="3">
        <v>0.36449074074074073</v>
      </c>
      <c r="C3">
        <v>119</v>
      </c>
      <c r="D3">
        <v>77.38</v>
      </c>
      <c r="E3">
        <v>6.0069999999999997</v>
      </c>
      <c r="F3">
        <v>29.396999999999998</v>
      </c>
      <c r="G3">
        <v>3.4409999999999998</v>
      </c>
      <c r="H3">
        <v>8.65</v>
      </c>
      <c r="I3">
        <v>9707</v>
      </c>
      <c r="J3">
        <v>120.1134</v>
      </c>
      <c r="K3">
        <v>26.16</v>
      </c>
      <c r="L3">
        <f t="shared" ref="L3:L17" si="0">543.26-E3</f>
        <v>537.25300000000004</v>
      </c>
      <c r="M3">
        <v>543.26</v>
      </c>
    </row>
    <row r="4" spans="1:23" x14ac:dyDescent="0.3">
      <c r="A4" s="2">
        <v>42996</v>
      </c>
      <c r="B4" s="3">
        <v>0.36480324074074072</v>
      </c>
      <c r="C4">
        <v>146</v>
      </c>
      <c r="D4">
        <v>77.38</v>
      </c>
      <c r="E4">
        <v>8.89</v>
      </c>
      <c r="F4">
        <v>29.411000000000001</v>
      </c>
      <c r="G4">
        <v>3.411</v>
      </c>
      <c r="H4">
        <v>8.6999999999999993</v>
      </c>
      <c r="I4">
        <v>9689</v>
      </c>
      <c r="J4">
        <v>119.8271</v>
      </c>
      <c r="K4">
        <v>26.15</v>
      </c>
      <c r="L4">
        <f t="shared" si="0"/>
        <v>534.37</v>
      </c>
      <c r="M4">
        <v>543.26</v>
      </c>
    </row>
    <row r="5" spans="1:23" x14ac:dyDescent="0.3">
      <c r="A5" s="2">
        <v>42996</v>
      </c>
      <c r="B5" s="3">
        <v>0.36534722222222221</v>
      </c>
      <c r="C5">
        <v>193</v>
      </c>
      <c r="D5">
        <v>77.34</v>
      </c>
      <c r="E5">
        <v>12.037000000000001</v>
      </c>
      <c r="F5">
        <v>29.405999999999999</v>
      </c>
      <c r="G5">
        <v>3.411</v>
      </c>
      <c r="H5">
        <v>8.82</v>
      </c>
      <c r="I5">
        <v>9700</v>
      </c>
      <c r="J5">
        <v>119.93729999999999</v>
      </c>
      <c r="K5">
        <v>26.23</v>
      </c>
      <c r="L5">
        <f t="shared" si="0"/>
        <v>531.22299999999996</v>
      </c>
      <c r="M5">
        <v>543.26</v>
      </c>
    </row>
    <row r="6" spans="1:23" x14ac:dyDescent="0.3">
      <c r="A6" s="2">
        <v>42996</v>
      </c>
      <c r="B6" s="3">
        <v>0.36557870370370371</v>
      </c>
      <c r="C6">
        <v>213</v>
      </c>
      <c r="D6">
        <v>77.27</v>
      </c>
      <c r="E6">
        <v>15.069000000000001</v>
      </c>
      <c r="F6">
        <v>29.408000000000001</v>
      </c>
      <c r="G6">
        <v>3.411</v>
      </c>
      <c r="H6">
        <v>8.91</v>
      </c>
      <c r="I6">
        <v>9705</v>
      </c>
      <c r="J6">
        <v>119.8984</v>
      </c>
      <c r="K6">
        <v>26.28</v>
      </c>
      <c r="L6">
        <f t="shared" si="0"/>
        <v>528.19100000000003</v>
      </c>
      <c r="M6">
        <v>543.26</v>
      </c>
    </row>
    <row r="7" spans="1:23" x14ac:dyDescent="0.3">
      <c r="A7" s="2">
        <v>42996</v>
      </c>
      <c r="B7" s="3">
        <v>0.3662731481481481</v>
      </c>
      <c r="C7">
        <v>273</v>
      </c>
      <c r="D7">
        <v>73.23</v>
      </c>
      <c r="E7">
        <v>17.925999999999998</v>
      </c>
      <c r="F7">
        <v>29.401</v>
      </c>
      <c r="G7">
        <v>3.4409999999999998</v>
      </c>
      <c r="H7">
        <v>8.59</v>
      </c>
      <c r="I7">
        <v>7501</v>
      </c>
      <c r="J7">
        <v>88.885999999999996</v>
      </c>
      <c r="K7">
        <v>20.61</v>
      </c>
      <c r="L7">
        <f t="shared" si="0"/>
        <v>525.33399999999995</v>
      </c>
      <c r="M7">
        <v>543.26</v>
      </c>
    </row>
    <row r="8" spans="1:23" x14ac:dyDescent="0.3">
      <c r="A8" s="2">
        <v>42996</v>
      </c>
      <c r="B8" s="3">
        <v>0.36672453703703706</v>
      </c>
      <c r="C8">
        <v>312</v>
      </c>
      <c r="D8">
        <v>67.930000000000007</v>
      </c>
      <c r="E8">
        <v>27.975999999999999</v>
      </c>
      <c r="F8">
        <v>29.391999999999999</v>
      </c>
      <c r="G8">
        <v>3.411</v>
      </c>
      <c r="H8">
        <v>8.51</v>
      </c>
      <c r="I8">
        <v>6759</v>
      </c>
      <c r="J8">
        <v>75.648399999999995</v>
      </c>
      <c r="K8">
        <v>18.940000000000001</v>
      </c>
      <c r="L8">
        <f t="shared" si="0"/>
        <v>515.28399999999999</v>
      </c>
      <c r="M8">
        <v>543.26</v>
      </c>
    </row>
    <row r="9" spans="1:23" x14ac:dyDescent="0.3">
      <c r="A9" s="2">
        <v>42996</v>
      </c>
      <c r="B9" s="3">
        <v>0.36710648148148151</v>
      </c>
      <c r="C9">
        <v>345</v>
      </c>
      <c r="D9">
        <v>66.86</v>
      </c>
      <c r="E9">
        <v>37.774000000000001</v>
      </c>
      <c r="F9">
        <v>29.398</v>
      </c>
      <c r="G9">
        <v>3.411</v>
      </c>
      <c r="H9">
        <v>8.42</v>
      </c>
      <c r="I9">
        <v>6646</v>
      </c>
      <c r="J9">
        <v>73.495500000000007</v>
      </c>
      <c r="K9">
        <v>18.809999999999999</v>
      </c>
      <c r="L9">
        <f t="shared" si="0"/>
        <v>505.48599999999999</v>
      </c>
      <c r="M9">
        <v>543.26</v>
      </c>
    </row>
    <row r="10" spans="1:23" x14ac:dyDescent="0.3">
      <c r="A10" s="2">
        <v>42996</v>
      </c>
      <c r="B10" s="3">
        <v>0.36796296296296299</v>
      </c>
      <c r="C10">
        <v>419</v>
      </c>
      <c r="D10">
        <v>65.92</v>
      </c>
      <c r="E10">
        <v>48.173999999999999</v>
      </c>
      <c r="F10">
        <v>29.405999999999999</v>
      </c>
      <c r="G10">
        <v>3.411</v>
      </c>
      <c r="H10">
        <v>8.3000000000000007</v>
      </c>
      <c r="I10">
        <v>6504</v>
      </c>
      <c r="J10">
        <v>71.148099999999999</v>
      </c>
      <c r="K10">
        <v>18.5</v>
      </c>
      <c r="L10">
        <f t="shared" si="0"/>
        <v>495.08600000000001</v>
      </c>
      <c r="M10">
        <v>543.26</v>
      </c>
    </row>
    <row r="11" spans="1:23" x14ac:dyDescent="0.3">
      <c r="A11" s="2">
        <v>42996</v>
      </c>
      <c r="B11" s="3">
        <v>0.36850694444444443</v>
      </c>
      <c r="C11">
        <v>466</v>
      </c>
      <c r="D11">
        <v>65.489999999999995</v>
      </c>
      <c r="E11">
        <v>58.069000000000003</v>
      </c>
      <c r="F11">
        <v>29.417999999999999</v>
      </c>
      <c r="G11">
        <v>3.4409999999999998</v>
      </c>
      <c r="H11">
        <v>8.1999999999999993</v>
      </c>
      <c r="I11">
        <v>6519</v>
      </c>
      <c r="J11">
        <v>70.929299999999998</v>
      </c>
      <c r="K11">
        <v>17.34</v>
      </c>
      <c r="L11">
        <f t="shared" si="0"/>
        <v>485.19099999999997</v>
      </c>
      <c r="M11">
        <v>543.26</v>
      </c>
    </row>
    <row r="12" spans="1:23" x14ac:dyDescent="0.3">
      <c r="A12" s="2">
        <v>42996</v>
      </c>
      <c r="B12" s="3">
        <v>0.36890046296296292</v>
      </c>
      <c r="C12">
        <v>500</v>
      </c>
      <c r="D12">
        <v>64.5</v>
      </c>
      <c r="E12">
        <v>67.781000000000006</v>
      </c>
      <c r="F12">
        <v>29.428999999999998</v>
      </c>
      <c r="G12">
        <v>3.4409999999999998</v>
      </c>
      <c r="H12">
        <v>8.17</v>
      </c>
      <c r="I12">
        <v>6172</v>
      </c>
      <c r="J12">
        <v>66.384100000000004</v>
      </c>
      <c r="K12">
        <v>17.010000000000002</v>
      </c>
      <c r="L12">
        <f t="shared" si="0"/>
        <v>475.47899999999998</v>
      </c>
      <c r="M12">
        <v>543.26</v>
      </c>
    </row>
    <row r="13" spans="1:23" x14ac:dyDescent="0.3">
      <c r="A13" s="2">
        <v>42996</v>
      </c>
      <c r="B13" s="3">
        <v>0.36959490740740741</v>
      </c>
      <c r="C13">
        <v>560</v>
      </c>
      <c r="D13">
        <v>63.64</v>
      </c>
      <c r="E13">
        <v>78.289000000000001</v>
      </c>
      <c r="F13">
        <v>29.443000000000001</v>
      </c>
      <c r="G13">
        <v>3.4409999999999998</v>
      </c>
      <c r="H13">
        <v>8.09</v>
      </c>
      <c r="I13">
        <v>6116</v>
      </c>
      <c r="J13">
        <v>65.100800000000007</v>
      </c>
      <c r="K13">
        <v>16.64</v>
      </c>
      <c r="L13">
        <f t="shared" si="0"/>
        <v>464.971</v>
      </c>
      <c r="M13">
        <v>543.26</v>
      </c>
    </row>
    <row r="14" spans="1:23" x14ac:dyDescent="0.3">
      <c r="A14" s="2">
        <v>42996</v>
      </c>
      <c r="B14" s="3">
        <v>0.37013888888888885</v>
      </c>
      <c r="C14">
        <v>607</v>
      </c>
      <c r="D14">
        <v>62.46</v>
      </c>
      <c r="E14">
        <v>87.897000000000006</v>
      </c>
      <c r="F14">
        <v>29.452999999999999</v>
      </c>
      <c r="G14">
        <v>3.411</v>
      </c>
      <c r="H14">
        <v>8.06</v>
      </c>
      <c r="I14">
        <v>6305</v>
      </c>
      <c r="J14">
        <v>66.179199999999994</v>
      </c>
      <c r="K14">
        <v>16.2</v>
      </c>
      <c r="L14">
        <f t="shared" si="0"/>
        <v>455.363</v>
      </c>
      <c r="M14">
        <v>543.26</v>
      </c>
    </row>
    <row r="15" spans="1:23" x14ac:dyDescent="0.3">
      <c r="A15" s="2">
        <v>42996</v>
      </c>
      <c r="B15" s="3">
        <v>0.3704513888888889</v>
      </c>
      <c r="C15">
        <v>634</v>
      </c>
      <c r="D15">
        <v>61.23</v>
      </c>
      <c r="E15">
        <v>98.730999999999995</v>
      </c>
      <c r="F15">
        <v>29.463000000000001</v>
      </c>
      <c r="G15">
        <v>3.411</v>
      </c>
      <c r="H15">
        <v>7.99</v>
      </c>
      <c r="I15">
        <v>6386</v>
      </c>
      <c r="J15">
        <v>66.057500000000005</v>
      </c>
      <c r="K15">
        <v>15.63</v>
      </c>
      <c r="L15">
        <f t="shared" si="0"/>
        <v>444.529</v>
      </c>
      <c r="M15">
        <v>543.26</v>
      </c>
    </row>
    <row r="16" spans="1:23" x14ac:dyDescent="0.3">
      <c r="A16" s="2">
        <v>42996</v>
      </c>
      <c r="B16" s="3">
        <v>0.37084490740740739</v>
      </c>
      <c r="C16">
        <v>668</v>
      </c>
      <c r="D16">
        <v>60.2</v>
      </c>
      <c r="E16">
        <v>108.017</v>
      </c>
      <c r="F16">
        <v>29.471</v>
      </c>
      <c r="G16">
        <v>3.3820000000000001</v>
      </c>
      <c r="H16">
        <v>7.97</v>
      </c>
      <c r="I16">
        <v>6294</v>
      </c>
      <c r="J16">
        <v>64.305999999999997</v>
      </c>
      <c r="K16">
        <v>15.11</v>
      </c>
      <c r="L16">
        <f t="shared" si="0"/>
        <v>435.24299999999999</v>
      </c>
      <c r="M16">
        <v>543.26</v>
      </c>
    </row>
    <row r="17" spans="1:13" x14ac:dyDescent="0.3">
      <c r="A17" s="2">
        <v>42996</v>
      </c>
      <c r="B17" s="3">
        <v>0.37224537037037037</v>
      </c>
      <c r="C17">
        <v>789</v>
      </c>
      <c r="D17">
        <v>59.55</v>
      </c>
      <c r="E17">
        <v>112.03700000000001</v>
      </c>
      <c r="F17">
        <v>29.491</v>
      </c>
      <c r="G17">
        <v>3.4409999999999998</v>
      </c>
      <c r="H17">
        <v>7.89</v>
      </c>
      <c r="I17">
        <v>6236</v>
      </c>
      <c r="J17">
        <v>63.171799999999998</v>
      </c>
      <c r="K17">
        <v>14.84</v>
      </c>
      <c r="L17">
        <f t="shared" si="0"/>
        <v>431.22299999999996</v>
      </c>
      <c r="M17">
        <v>543.26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67FB-0147-4127-BD41-060FE6677E41}">
  <sheetPr codeName="Sheet155"/>
  <dimension ref="A1:W23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43006</v>
      </c>
      <c r="B2" s="3">
        <v>0.38171296296296298</v>
      </c>
      <c r="C2">
        <v>79</v>
      </c>
      <c r="D2">
        <v>71.87</v>
      </c>
      <c r="E2">
        <v>1.1339999999999999</v>
      </c>
      <c r="F2">
        <v>29.414000000000001</v>
      </c>
      <c r="G2">
        <v>3.3519999999999999</v>
      </c>
      <c r="H2">
        <v>6.77</v>
      </c>
      <c r="I2">
        <v>9429</v>
      </c>
      <c r="J2">
        <v>110.0735</v>
      </c>
      <c r="K2">
        <v>22.1</v>
      </c>
      <c r="L2">
        <f>543.04-E2</f>
        <v>541.90599999999995</v>
      </c>
      <c r="M2">
        <v>543.04</v>
      </c>
      <c r="N2">
        <v>364.8</v>
      </c>
      <c r="O2">
        <v>-0.6</v>
      </c>
      <c r="P2">
        <v>2717</v>
      </c>
      <c r="Q2">
        <v>596</v>
      </c>
      <c r="R2">
        <v>2022</v>
      </c>
      <c r="S2">
        <v>0</v>
      </c>
      <c r="T2">
        <v>350</v>
      </c>
      <c r="U2">
        <v>32</v>
      </c>
      <c r="V2">
        <v>0.25</v>
      </c>
      <c r="W2">
        <v>0</v>
      </c>
    </row>
    <row r="3" spans="1:23" x14ac:dyDescent="0.3">
      <c r="A3" s="2">
        <v>43006</v>
      </c>
      <c r="B3" s="3">
        <v>0.38210648148148146</v>
      </c>
      <c r="C3">
        <v>113</v>
      </c>
      <c r="D3">
        <v>71.8</v>
      </c>
      <c r="E3">
        <v>3.96</v>
      </c>
      <c r="F3">
        <v>29.422999999999998</v>
      </c>
      <c r="G3">
        <v>3.3519999999999999</v>
      </c>
      <c r="H3">
        <v>6.82</v>
      </c>
      <c r="I3">
        <v>9234</v>
      </c>
      <c r="J3">
        <v>107.67570000000001</v>
      </c>
      <c r="K3">
        <v>22.07</v>
      </c>
      <c r="L3">
        <f t="shared" ref="L3:L23" si="0">543.04-E3</f>
        <v>539.07999999999993</v>
      </c>
      <c r="M3">
        <v>543.04</v>
      </c>
    </row>
    <row r="4" spans="1:23" x14ac:dyDescent="0.3">
      <c r="A4" s="2">
        <v>43006</v>
      </c>
      <c r="B4" s="3">
        <v>0.38270833333333337</v>
      </c>
      <c r="C4">
        <v>165</v>
      </c>
      <c r="D4">
        <v>71.58</v>
      </c>
      <c r="E4">
        <v>6.0270000000000001</v>
      </c>
      <c r="F4">
        <v>29.425000000000001</v>
      </c>
      <c r="G4">
        <v>3.323</v>
      </c>
      <c r="H4">
        <v>6.93</v>
      </c>
      <c r="I4">
        <v>9123</v>
      </c>
      <c r="J4">
        <v>106.1253</v>
      </c>
      <c r="K4">
        <v>21.96</v>
      </c>
      <c r="L4">
        <f t="shared" si="0"/>
        <v>537.01299999999992</v>
      </c>
      <c r="M4">
        <v>543.04</v>
      </c>
    </row>
    <row r="5" spans="1:23" x14ac:dyDescent="0.3">
      <c r="A5" s="2">
        <v>43006</v>
      </c>
      <c r="B5" s="3">
        <v>0.38309027777777777</v>
      </c>
      <c r="C5">
        <v>198</v>
      </c>
      <c r="D5">
        <v>71.180000000000007</v>
      </c>
      <c r="E5">
        <v>9.2089999999999996</v>
      </c>
      <c r="F5">
        <v>29.434999999999999</v>
      </c>
      <c r="G5">
        <v>3.294</v>
      </c>
      <c r="H5">
        <v>6.94</v>
      </c>
      <c r="I5">
        <v>8935</v>
      </c>
      <c r="J5">
        <v>103.4615</v>
      </c>
      <c r="K5">
        <v>21.71</v>
      </c>
      <c r="L5">
        <f t="shared" si="0"/>
        <v>533.83100000000002</v>
      </c>
      <c r="M5">
        <v>543.04</v>
      </c>
    </row>
    <row r="6" spans="1:23" x14ac:dyDescent="0.3">
      <c r="A6" s="2">
        <v>43006</v>
      </c>
      <c r="B6" s="3">
        <v>0.38340277777777776</v>
      </c>
      <c r="C6">
        <v>225</v>
      </c>
      <c r="D6">
        <v>71.13</v>
      </c>
      <c r="E6">
        <v>12.112</v>
      </c>
      <c r="F6">
        <v>29.439</v>
      </c>
      <c r="G6">
        <v>3.294</v>
      </c>
      <c r="H6">
        <v>6.94</v>
      </c>
      <c r="I6">
        <v>8782</v>
      </c>
      <c r="J6">
        <v>101.62439999999999</v>
      </c>
      <c r="K6">
        <v>21.68</v>
      </c>
      <c r="L6">
        <f t="shared" si="0"/>
        <v>530.928</v>
      </c>
      <c r="M6">
        <v>543.04</v>
      </c>
    </row>
    <row r="7" spans="1:23" x14ac:dyDescent="0.3">
      <c r="A7" s="2">
        <v>43006</v>
      </c>
      <c r="B7" s="3">
        <v>0.3838657407407407</v>
      </c>
      <c r="C7">
        <v>265</v>
      </c>
      <c r="D7">
        <v>71.010000000000005</v>
      </c>
      <c r="E7">
        <v>16.879000000000001</v>
      </c>
      <c r="F7">
        <v>29.439</v>
      </c>
      <c r="G7">
        <v>3.323</v>
      </c>
      <c r="H7">
        <v>6.8</v>
      </c>
      <c r="I7">
        <v>8555</v>
      </c>
      <c r="J7">
        <v>98.863799999999998</v>
      </c>
      <c r="K7">
        <v>21.5</v>
      </c>
      <c r="L7">
        <f t="shared" si="0"/>
        <v>526.16099999999994</v>
      </c>
      <c r="M7">
        <v>543.04</v>
      </c>
    </row>
    <row r="8" spans="1:23" x14ac:dyDescent="0.3">
      <c r="A8" s="2">
        <v>43006</v>
      </c>
      <c r="B8" s="3">
        <v>0.38409722222222226</v>
      </c>
      <c r="C8">
        <v>285</v>
      </c>
      <c r="D8">
        <v>70.87</v>
      </c>
      <c r="E8">
        <v>18.033999999999999</v>
      </c>
      <c r="F8">
        <v>29.434000000000001</v>
      </c>
      <c r="G8">
        <v>3.323</v>
      </c>
      <c r="H8">
        <v>6.95</v>
      </c>
      <c r="I8">
        <v>8396</v>
      </c>
      <c r="J8">
        <v>96.896600000000007</v>
      </c>
      <c r="K8">
        <v>21.48</v>
      </c>
      <c r="L8">
        <f t="shared" si="0"/>
        <v>525.00599999999997</v>
      </c>
      <c r="M8">
        <v>543.04</v>
      </c>
    </row>
    <row r="9" spans="1:23" x14ac:dyDescent="0.3">
      <c r="A9" s="2">
        <v>43006</v>
      </c>
      <c r="B9" s="3">
        <v>0.38517361111111109</v>
      </c>
      <c r="C9">
        <v>378</v>
      </c>
      <c r="D9">
        <v>70.72</v>
      </c>
      <c r="E9">
        <v>21.038</v>
      </c>
      <c r="F9">
        <v>29.437000000000001</v>
      </c>
      <c r="G9">
        <v>3.323</v>
      </c>
      <c r="H9">
        <v>6.97</v>
      </c>
      <c r="I9">
        <v>8046</v>
      </c>
      <c r="J9">
        <v>92.695599999999999</v>
      </c>
      <c r="K9">
        <v>21.43</v>
      </c>
      <c r="L9">
        <f t="shared" si="0"/>
        <v>522.00199999999995</v>
      </c>
      <c r="M9">
        <v>543.04</v>
      </c>
    </row>
    <row r="10" spans="1:23" x14ac:dyDescent="0.3">
      <c r="A10" s="2">
        <v>43006</v>
      </c>
      <c r="B10" s="3">
        <v>0.38586805555555559</v>
      </c>
      <c r="C10">
        <v>438</v>
      </c>
      <c r="D10">
        <v>70.2</v>
      </c>
      <c r="E10">
        <v>24.475000000000001</v>
      </c>
      <c r="F10">
        <v>29.437000000000001</v>
      </c>
      <c r="G10">
        <v>3.323</v>
      </c>
      <c r="H10">
        <v>6.94</v>
      </c>
      <c r="I10">
        <v>7341</v>
      </c>
      <c r="J10">
        <v>84.099199999999996</v>
      </c>
      <c r="K10">
        <v>20.76</v>
      </c>
      <c r="L10">
        <f t="shared" si="0"/>
        <v>518.56499999999994</v>
      </c>
      <c r="M10">
        <v>543.04</v>
      </c>
    </row>
    <row r="11" spans="1:23" x14ac:dyDescent="0.3">
      <c r="A11" s="2">
        <v>43006</v>
      </c>
      <c r="B11" s="3">
        <v>0.38633101851851853</v>
      </c>
      <c r="C11">
        <v>478</v>
      </c>
      <c r="D11">
        <v>69.81</v>
      </c>
      <c r="E11">
        <v>27.219000000000001</v>
      </c>
      <c r="F11">
        <v>29.439</v>
      </c>
      <c r="G11">
        <v>3.3519999999999999</v>
      </c>
      <c r="H11">
        <v>6.96</v>
      </c>
      <c r="I11">
        <v>6839</v>
      </c>
      <c r="J11">
        <v>78.013300000000001</v>
      </c>
      <c r="K11">
        <v>20.440000000000001</v>
      </c>
      <c r="L11">
        <f t="shared" si="0"/>
        <v>515.82099999999991</v>
      </c>
      <c r="M11">
        <v>543.04</v>
      </c>
    </row>
    <row r="12" spans="1:23" x14ac:dyDescent="0.3">
      <c r="A12" s="2">
        <v>43006</v>
      </c>
      <c r="B12" s="3">
        <v>0.38679398148148153</v>
      </c>
      <c r="C12">
        <v>518</v>
      </c>
      <c r="D12">
        <v>66.8</v>
      </c>
      <c r="E12">
        <v>36.457000000000001</v>
      </c>
      <c r="F12">
        <v>29.452000000000002</v>
      </c>
      <c r="G12">
        <v>3.294</v>
      </c>
      <c r="H12">
        <v>6.83</v>
      </c>
      <c r="I12">
        <v>5829</v>
      </c>
      <c r="J12">
        <v>64.293400000000005</v>
      </c>
      <c r="K12">
        <v>18.920000000000002</v>
      </c>
      <c r="L12">
        <f t="shared" si="0"/>
        <v>506.58299999999997</v>
      </c>
      <c r="M12">
        <v>543.04</v>
      </c>
    </row>
    <row r="13" spans="1:23" x14ac:dyDescent="0.3">
      <c r="A13" s="2">
        <v>43006</v>
      </c>
      <c r="B13" s="3">
        <v>0.38982638888888888</v>
      </c>
      <c r="C13">
        <v>780</v>
      </c>
      <c r="D13">
        <v>66.02</v>
      </c>
      <c r="E13">
        <v>47.223999999999997</v>
      </c>
      <c r="F13">
        <v>29.474</v>
      </c>
      <c r="G13">
        <v>3.323</v>
      </c>
      <c r="H13">
        <v>6.97</v>
      </c>
      <c r="I13">
        <v>6398</v>
      </c>
      <c r="J13">
        <v>69.894099999999995</v>
      </c>
      <c r="K13">
        <v>19.739999999999998</v>
      </c>
      <c r="L13">
        <f t="shared" si="0"/>
        <v>495.81599999999997</v>
      </c>
      <c r="M13">
        <v>543.04</v>
      </c>
    </row>
    <row r="14" spans="1:23" x14ac:dyDescent="0.3">
      <c r="A14" s="2">
        <v>43006</v>
      </c>
      <c r="B14" s="3">
        <v>0.39060185185185187</v>
      </c>
      <c r="C14">
        <v>847</v>
      </c>
      <c r="D14">
        <v>65.64</v>
      </c>
      <c r="E14">
        <v>57.158000000000001</v>
      </c>
      <c r="F14">
        <v>29.472000000000001</v>
      </c>
      <c r="G14">
        <v>3.294</v>
      </c>
      <c r="H14">
        <v>6.95</v>
      </c>
      <c r="I14">
        <v>6410</v>
      </c>
      <c r="J14">
        <v>69.745599999999996</v>
      </c>
      <c r="K14">
        <v>19.57</v>
      </c>
      <c r="L14">
        <f t="shared" si="0"/>
        <v>485.88199999999995</v>
      </c>
      <c r="M14">
        <v>543.04</v>
      </c>
    </row>
    <row r="15" spans="1:23" x14ac:dyDescent="0.3">
      <c r="A15" s="2">
        <v>43006</v>
      </c>
      <c r="B15" s="3">
        <v>0.39129629629629631</v>
      </c>
      <c r="C15">
        <v>907</v>
      </c>
      <c r="D15">
        <v>65.25</v>
      </c>
      <c r="E15">
        <v>66.984999999999999</v>
      </c>
      <c r="F15">
        <v>29.484000000000002</v>
      </c>
      <c r="G15">
        <v>3.294</v>
      </c>
      <c r="H15">
        <v>6.93</v>
      </c>
      <c r="I15">
        <v>6335</v>
      </c>
      <c r="J15">
        <v>68.587400000000002</v>
      </c>
      <c r="K15">
        <v>19.39</v>
      </c>
      <c r="L15">
        <f t="shared" si="0"/>
        <v>476.05499999999995</v>
      </c>
      <c r="M15">
        <v>543.04</v>
      </c>
    </row>
    <row r="16" spans="1:23" x14ac:dyDescent="0.3">
      <c r="A16" s="2">
        <v>43006</v>
      </c>
      <c r="B16" s="3">
        <v>0.3919212962962963</v>
      </c>
      <c r="C16">
        <v>961</v>
      </c>
      <c r="D16">
        <v>64.680000000000007</v>
      </c>
      <c r="E16">
        <v>77.055999999999997</v>
      </c>
      <c r="F16">
        <v>29.497</v>
      </c>
      <c r="G16">
        <v>3.294</v>
      </c>
      <c r="H16">
        <v>6.91</v>
      </c>
      <c r="I16">
        <v>5681</v>
      </c>
      <c r="J16">
        <v>61.086199999999998</v>
      </c>
      <c r="K16">
        <v>17.57</v>
      </c>
      <c r="L16">
        <f t="shared" si="0"/>
        <v>465.98399999999998</v>
      </c>
      <c r="M16">
        <v>543.04</v>
      </c>
    </row>
    <row r="17" spans="1:13" x14ac:dyDescent="0.3">
      <c r="A17" s="2">
        <v>43006</v>
      </c>
      <c r="B17" s="3">
        <v>0.39253472222222219</v>
      </c>
      <c r="C17">
        <v>1014</v>
      </c>
      <c r="D17">
        <v>63.67</v>
      </c>
      <c r="E17">
        <v>87.385999999999996</v>
      </c>
      <c r="F17">
        <v>29.507999999999999</v>
      </c>
      <c r="G17">
        <v>3.323</v>
      </c>
      <c r="H17">
        <v>6.91</v>
      </c>
      <c r="I17">
        <v>6021</v>
      </c>
      <c r="J17">
        <v>63.974299999999999</v>
      </c>
      <c r="K17">
        <v>16.579999999999998</v>
      </c>
      <c r="L17">
        <f t="shared" si="0"/>
        <v>455.654</v>
      </c>
      <c r="M17">
        <v>543.04</v>
      </c>
    </row>
    <row r="18" spans="1:13" x14ac:dyDescent="0.3">
      <c r="A18" s="2">
        <v>43006</v>
      </c>
      <c r="B18" s="3">
        <v>0.39315972222222223</v>
      </c>
      <c r="C18">
        <v>1068</v>
      </c>
      <c r="D18">
        <v>62.39</v>
      </c>
      <c r="E18">
        <v>97.049000000000007</v>
      </c>
      <c r="F18">
        <v>29.515999999999998</v>
      </c>
      <c r="G18">
        <v>3.323</v>
      </c>
      <c r="H18">
        <v>6.89</v>
      </c>
      <c r="I18">
        <v>5959</v>
      </c>
      <c r="J18">
        <v>62.3643</v>
      </c>
      <c r="K18">
        <v>16.22</v>
      </c>
      <c r="L18">
        <f t="shared" si="0"/>
        <v>445.99099999999999</v>
      </c>
      <c r="M18">
        <v>543.04</v>
      </c>
    </row>
    <row r="19" spans="1:13" x14ac:dyDescent="0.3">
      <c r="A19" s="2">
        <v>43006</v>
      </c>
      <c r="B19" s="3">
        <v>0.39370370370370367</v>
      </c>
      <c r="C19">
        <v>1115</v>
      </c>
      <c r="D19">
        <v>60.41</v>
      </c>
      <c r="E19">
        <v>107.19799999999999</v>
      </c>
      <c r="F19">
        <v>29.524000000000001</v>
      </c>
      <c r="G19">
        <v>3.294</v>
      </c>
      <c r="H19">
        <v>6.89</v>
      </c>
      <c r="I19">
        <v>5735</v>
      </c>
      <c r="J19">
        <v>58.625100000000003</v>
      </c>
      <c r="K19">
        <v>15.4</v>
      </c>
      <c r="L19">
        <f t="shared" si="0"/>
        <v>435.84199999999998</v>
      </c>
      <c r="M19">
        <v>543.04</v>
      </c>
    </row>
    <row r="20" spans="1:13" x14ac:dyDescent="0.3">
      <c r="A20" s="2">
        <v>43006</v>
      </c>
      <c r="B20" s="3">
        <v>0.39432870370370371</v>
      </c>
      <c r="C20">
        <v>1169</v>
      </c>
      <c r="D20">
        <v>59.52</v>
      </c>
      <c r="E20">
        <v>117.072</v>
      </c>
      <c r="F20">
        <v>29.53</v>
      </c>
      <c r="G20">
        <v>3.323</v>
      </c>
      <c r="H20">
        <v>6.85</v>
      </c>
      <c r="I20">
        <v>5682</v>
      </c>
      <c r="J20">
        <v>57.459000000000003</v>
      </c>
      <c r="K20">
        <v>14.96</v>
      </c>
      <c r="L20">
        <f t="shared" si="0"/>
        <v>425.96799999999996</v>
      </c>
      <c r="M20">
        <v>543.04</v>
      </c>
    </row>
    <row r="21" spans="1:13" x14ac:dyDescent="0.3">
      <c r="A21" s="2">
        <v>43006</v>
      </c>
      <c r="B21" s="3">
        <v>0.39518518518518514</v>
      </c>
      <c r="C21">
        <v>1243</v>
      </c>
      <c r="D21">
        <v>58.97</v>
      </c>
      <c r="E21">
        <v>127.119</v>
      </c>
      <c r="F21">
        <v>29.542000000000002</v>
      </c>
      <c r="G21">
        <v>3.323</v>
      </c>
      <c r="H21">
        <v>6.8</v>
      </c>
      <c r="I21">
        <v>5375</v>
      </c>
      <c r="J21">
        <v>53.975200000000001</v>
      </c>
      <c r="K21">
        <v>15.12</v>
      </c>
      <c r="L21">
        <f t="shared" si="0"/>
        <v>415.92099999999994</v>
      </c>
      <c r="M21">
        <v>543.04</v>
      </c>
    </row>
    <row r="22" spans="1:13" x14ac:dyDescent="0.3">
      <c r="A22" s="2">
        <v>43006</v>
      </c>
      <c r="B22" s="3">
        <v>0.39572916666666669</v>
      </c>
      <c r="C22">
        <v>1290</v>
      </c>
      <c r="D22">
        <v>58.49</v>
      </c>
      <c r="E22">
        <v>137.06100000000001</v>
      </c>
      <c r="F22">
        <v>29.55</v>
      </c>
      <c r="G22">
        <v>3.323</v>
      </c>
      <c r="H22">
        <v>6.76</v>
      </c>
      <c r="I22">
        <v>5252</v>
      </c>
      <c r="J22">
        <v>52.427300000000002</v>
      </c>
      <c r="K22">
        <v>15.14</v>
      </c>
      <c r="L22">
        <f t="shared" si="0"/>
        <v>405.97899999999993</v>
      </c>
      <c r="M22">
        <v>543.04</v>
      </c>
    </row>
    <row r="23" spans="1:13" x14ac:dyDescent="0.3">
      <c r="A23" s="2">
        <v>43006</v>
      </c>
      <c r="B23" s="3">
        <v>0.39627314814814812</v>
      </c>
      <c r="C23">
        <v>1337</v>
      </c>
      <c r="D23">
        <v>58.47</v>
      </c>
      <c r="E23">
        <v>138.357</v>
      </c>
      <c r="F23">
        <v>29.553999999999998</v>
      </c>
      <c r="G23">
        <v>3.294</v>
      </c>
      <c r="H23">
        <v>6.64</v>
      </c>
      <c r="I23">
        <v>2861</v>
      </c>
      <c r="J23">
        <v>28.549700000000001</v>
      </c>
      <c r="K23">
        <v>15.59</v>
      </c>
      <c r="L23">
        <f t="shared" si="0"/>
        <v>404.68299999999999</v>
      </c>
      <c r="M23">
        <v>543.04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D73-8E26-4E56-BDD3-15A2D5FF404E}">
  <sheetPr codeName="Sheet156"/>
  <dimension ref="A1:W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43039</v>
      </c>
      <c r="B2" s="3">
        <v>0.57049768518518518</v>
      </c>
      <c r="C2">
        <v>40</v>
      </c>
      <c r="D2">
        <v>66.44</v>
      </c>
      <c r="E2">
        <v>2.9390000000000001</v>
      </c>
      <c r="F2">
        <v>29.391999999999999</v>
      </c>
      <c r="G2">
        <v>3.0579999999999998</v>
      </c>
      <c r="H2">
        <v>7.07</v>
      </c>
      <c r="I2">
        <v>10238</v>
      </c>
      <c r="J2">
        <v>112.71210000000001</v>
      </c>
      <c r="K2">
        <v>21.87</v>
      </c>
      <c r="L2">
        <f>529.78-E2</f>
        <v>526.84100000000001</v>
      </c>
      <c r="M2">
        <v>529.78</v>
      </c>
      <c r="N2">
        <v>313.8</v>
      </c>
      <c r="O2">
        <v>-0.4</v>
      </c>
      <c r="P2">
        <v>1892</v>
      </c>
      <c r="Q2">
        <v>383</v>
      </c>
      <c r="R2">
        <v>1348</v>
      </c>
      <c r="S2">
        <v>0</v>
      </c>
      <c r="T2">
        <v>375</v>
      </c>
      <c r="U2">
        <v>8</v>
      </c>
      <c r="V2">
        <v>7.0000000000000007E-2</v>
      </c>
      <c r="W2">
        <v>0</v>
      </c>
    </row>
    <row r="3" spans="1:23" x14ac:dyDescent="0.3">
      <c r="A3" s="2">
        <v>43039</v>
      </c>
      <c r="B3" s="3">
        <v>0.57072916666666662</v>
      </c>
      <c r="C3">
        <v>60</v>
      </c>
      <c r="D3">
        <v>65.98</v>
      </c>
      <c r="E3">
        <v>6.016</v>
      </c>
      <c r="F3">
        <v>29.402999999999999</v>
      </c>
      <c r="G3">
        <v>3.0579999999999998</v>
      </c>
      <c r="H3">
        <v>7.06</v>
      </c>
      <c r="I3">
        <v>9954</v>
      </c>
      <c r="J3">
        <v>108.9791</v>
      </c>
      <c r="K3">
        <v>21.69</v>
      </c>
      <c r="L3">
        <f>529.78-E3</f>
        <v>523.76400000000001</v>
      </c>
      <c r="M3">
        <v>529.78</v>
      </c>
    </row>
    <row r="4" spans="1:23" x14ac:dyDescent="0.3">
      <c r="A4" s="2">
        <v>43039</v>
      </c>
      <c r="B4" s="3">
        <v>0.57096064814814818</v>
      </c>
      <c r="C4">
        <v>80</v>
      </c>
      <c r="D4">
        <v>65.87</v>
      </c>
      <c r="E4">
        <v>8.9329999999999998</v>
      </c>
      <c r="F4">
        <v>29.417000000000002</v>
      </c>
      <c r="G4">
        <v>3.0289999999999999</v>
      </c>
      <c r="H4">
        <v>7.01</v>
      </c>
      <c r="I4">
        <v>9840</v>
      </c>
      <c r="J4">
        <v>107.542</v>
      </c>
      <c r="K4">
        <v>21.64</v>
      </c>
      <c r="L4">
        <f t="shared" ref="L4:L22" si="0">529.78-E4</f>
        <v>520.84699999999998</v>
      </c>
      <c r="M4">
        <v>529.78</v>
      </c>
    </row>
    <row r="5" spans="1:23" x14ac:dyDescent="0.3">
      <c r="A5" s="2">
        <v>43039</v>
      </c>
      <c r="B5" s="3">
        <v>0.57172453703703707</v>
      </c>
      <c r="C5">
        <v>146</v>
      </c>
      <c r="D5">
        <v>65.81</v>
      </c>
      <c r="E5">
        <v>11.935</v>
      </c>
      <c r="F5">
        <v>29.402000000000001</v>
      </c>
      <c r="G5">
        <v>3</v>
      </c>
      <c r="H5">
        <v>7.04</v>
      </c>
      <c r="I5">
        <v>9633</v>
      </c>
      <c r="J5">
        <v>105.26300000000001</v>
      </c>
      <c r="K5">
        <v>21.66</v>
      </c>
      <c r="L5">
        <f t="shared" si="0"/>
        <v>517.84500000000003</v>
      </c>
      <c r="M5">
        <v>529.78</v>
      </c>
    </row>
    <row r="6" spans="1:23" x14ac:dyDescent="0.3">
      <c r="A6" s="2">
        <v>43039</v>
      </c>
      <c r="B6" s="3">
        <v>0.57210648148148147</v>
      </c>
      <c r="C6">
        <v>179</v>
      </c>
      <c r="D6">
        <v>65.75</v>
      </c>
      <c r="E6">
        <v>15.051</v>
      </c>
      <c r="F6">
        <v>29.399000000000001</v>
      </c>
      <c r="G6">
        <v>3.0579999999999998</v>
      </c>
      <c r="H6">
        <v>7.03</v>
      </c>
      <c r="I6">
        <v>9617</v>
      </c>
      <c r="J6">
        <v>105.0243</v>
      </c>
      <c r="K6">
        <v>21.68</v>
      </c>
      <c r="L6">
        <f t="shared" si="0"/>
        <v>514.72899999999993</v>
      </c>
      <c r="M6">
        <v>529.78</v>
      </c>
    </row>
    <row r="7" spans="1:23" x14ac:dyDescent="0.3">
      <c r="A7" s="2">
        <v>43039</v>
      </c>
      <c r="B7" s="3">
        <v>0.57265046296296296</v>
      </c>
      <c r="C7">
        <v>226</v>
      </c>
      <c r="D7">
        <v>65.7</v>
      </c>
      <c r="E7">
        <v>18.102</v>
      </c>
      <c r="F7">
        <v>29.4</v>
      </c>
      <c r="G7">
        <v>3</v>
      </c>
      <c r="H7">
        <v>7.02</v>
      </c>
      <c r="I7">
        <v>9511</v>
      </c>
      <c r="J7">
        <v>103.80419999999999</v>
      </c>
      <c r="K7">
        <v>21.63</v>
      </c>
      <c r="L7">
        <f t="shared" si="0"/>
        <v>511.678</v>
      </c>
      <c r="M7">
        <v>529.78</v>
      </c>
    </row>
    <row r="8" spans="1:23" x14ac:dyDescent="0.3">
      <c r="A8" s="2">
        <v>43039</v>
      </c>
      <c r="B8" s="3">
        <v>0.57296296296296301</v>
      </c>
      <c r="C8">
        <v>253</v>
      </c>
      <c r="D8">
        <v>65.67</v>
      </c>
      <c r="E8">
        <v>20.954999999999998</v>
      </c>
      <c r="F8">
        <v>29.405000000000001</v>
      </c>
      <c r="G8">
        <v>3.0579999999999998</v>
      </c>
      <c r="H8">
        <v>7.03</v>
      </c>
      <c r="I8">
        <v>9478</v>
      </c>
      <c r="J8">
        <v>103.3901</v>
      </c>
      <c r="K8">
        <v>21.61</v>
      </c>
      <c r="L8">
        <f t="shared" si="0"/>
        <v>508.82499999999999</v>
      </c>
      <c r="M8">
        <v>529.78</v>
      </c>
    </row>
    <row r="9" spans="1:23" x14ac:dyDescent="0.3">
      <c r="A9" s="2">
        <v>43039</v>
      </c>
      <c r="B9" s="3">
        <v>0.57319444444444445</v>
      </c>
      <c r="C9">
        <v>273</v>
      </c>
      <c r="D9">
        <v>65.67</v>
      </c>
      <c r="E9">
        <v>20.972000000000001</v>
      </c>
      <c r="F9">
        <v>29.404</v>
      </c>
      <c r="G9">
        <v>3.0579999999999998</v>
      </c>
      <c r="H9">
        <v>7.05</v>
      </c>
      <c r="I9">
        <v>9474</v>
      </c>
      <c r="J9">
        <v>103.35850000000001</v>
      </c>
      <c r="K9">
        <v>21.61</v>
      </c>
      <c r="L9">
        <f t="shared" si="0"/>
        <v>508.80799999999999</v>
      </c>
      <c r="M9">
        <v>529.78</v>
      </c>
    </row>
    <row r="10" spans="1:23" x14ac:dyDescent="0.3">
      <c r="A10" s="2">
        <v>43039</v>
      </c>
      <c r="B10" s="3">
        <v>0.57373842592592594</v>
      </c>
      <c r="C10">
        <v>320</v>
      </c>
      <c r="D10">
        <v>65.66</v>
      </c>
      <c r="E10">
        <v>23.940999999999999</v>
      </c>
      <c r="F10">
        <v>29.404</v>
      </c>
      <c r="G10">
        <v>3.0289999999999999</v>
      </c>
      <c r="H10">
        <v>7.04</v>
      </c>
      <c r="I10">
        <v>9398</v>
      </c>
      <c r="J10">
        <v>102.5081</v>
      </c>
      <c r="K10">
        <v>21.61</v>
      </c>
      <c r="L10">
        <f t="shared" si="0"/>
        <v>505.839</v>
      </c>
      <c r="M10">
        <v>529.78</v>
      </c>
    </row>
    <row r="11" spans="1:23" x14ac:dyDescent="0.3">
      <c r="A11" s="2">
        <v>43039</v>
      </c>
      <c r="B11" s="3">
        <v>0.57421296296296298</v>
      </c>
      <c r="C11">
        <v>361</v>
      </c>
      <c r="D11">
        <v>65.61</v>
      </c>
      <c r="E11">
        <v>27.026</v>
      </c>
      <c r="F11">
        <v>29.408999999999999</v>
      </c>
      <c r="G11">
        <v>3.0289999999999999</v>
      </c>
      <c r="H11">
        <v>7.07</v>
      </c>
      <c r="I11">
        <v>9208</v>
      </c>
      <c r="J11">
        <v>100.3681</v>
      </c>
      <c r="K11">
        <v>21.7</v>
      </c>
      <c r="L11">
        <f t="shared" si="0"/>
        <v>502.75399999999996</v>
      </c>
      <c r="M11">
        <v>529.78</v>
      </c>
    </row>
    <row r="12" spans="1:23" x14ac:dyDescent="0.3">
      <c r="A12" s="2">
        <v>43039</v>
      </c>
      <c r="B12" s="3">
        <v>0.57452546296296292</v>
      </c>
      <c r="C12">
        <v>388</v>
      </c>
      <c r="D12">
        <v>65.31</v>
      </c>
      <c r="E12">
        <v>29.995999999999999</v>
      </c>
      <c r="F12">
        <v>29.414000000000001</v>
      </c>
      <c r="G12">
        <v>3.0579999999999998</v>
      </c>
      <c r="H12">
        <v>7.05</v>
      </c>
      <c r="I12">
        <v>8807</v>
      </c>
      <c r="J12">
        <v>95.651700000000005</v>
      </c>
      <c r="K12">
        <v>21.91</v>
      </c>
      <c r="L12">
        <f t="shared" si="0"/>
        <v>499.78399999999999</v>
      </c>
      <c r="M12">
        <v>529.78</v>
      </c>
    </row>
    <row r="13" spans="1:23" x14ac:dyDescent="0.3">
      <c r="A13" s="2">
        <v>43039</v>
      </c>
      <c r="B13" s="3">
        <v>0.57483796296296297</v>
      </c>
      <c r="C13">
        <v>415</v>
      </c>
      <c r="D13">
        <v>65.260000000000005</v>
      </c>
      <c r="E13">
        <v>32.918999999999997</v>
      </c>
      <c r="F13">
        <v>29.417999999999999</v>
      </c>
      <c r="G13">
        <v>3.0579999999999998</v>
      </c>
      <c r="H13">
        <v>7.02</v>
      </c>
      <c r="I13">
        <v>8240</v>
      </c>
      <c r="J13">
        <v>89.428600000000003</v>
      </c>
      <c r="K13">
        <v>22.04</v>
      </c>
      <c r="L13">
        <f t="shared" si="0"/>
        <v>496.86099999999999</v>
      </c>
      <c r="M13">
        <v>529.78</v>
      </c>
    </row>
    <row r="14" spans="1:23" x14ac:dyDescent="0.3">
      <c r="A14" s="2">
        <v>43039</v>
      </c>
      <c r="B14" s="3">
        <v>0.57515046296296302</v>
      </c>
      <c r="C14">
        <v>442</v>
      </c>
      <c r="D14">
        <v>65.09</v>
      </c>
      <c r="E14">
        <v>36.186999999999998</v>
      </c>
      <c r="F14">
        <v>29.422999999999998</v>
      </c>
      <c r="G14">
        <v>3.0579999999999998</v>
      </c>
      <c r="H14">
        <v>7.02</v>
      </c>
      <c r="I14">
        <v>7662</v>
      </c>
      <c r="J14">
        <v>82.985399999999998</v>
      </c>
      <c r="K14">
        <v>22.4</v>
      </c>
      <c r="L14">
        <f t="shared" si="0"/>
        <v>493.59299999999996</v>
      </c>
      <c r="M14">
        <v>529.78</v>
      </c>
    </row>
    <row r="15" spans="1:23" x14ac:dyDescent="0.3">
      <c r="A15" s="2">
        <v>43039</v>
      </c>
      <c r="B15" s="3">
        <v>0.57546296296296295</v>
      </c>
      <c r="C15">
        <v>469</v>
      </c>
      <c r="D15">
        <v>64.88</v>
      </c>
      <c r="E15">
        <v>39.045000000000002</v>
      </c>
      <c r="F15">
        <v>29.423999999999999</v>
      </c>
      <c r="G15">
        <v>3.0579999999999998</v>
      </c>
      <c r="H15">
        <v>7.02</v>
      </c>
      <c r="I15">
        <v>6923</v>
      </c>
      <c r="J15">
        <v>74.800200000000004</v>
      </c>
      <c r="K15">
        <v>22.87</v>
      </c>
      <c r="L15">
        <f t="shared" si="0"/>
        <v>490.73499999999996</v>
      </c>
      <c r="M15">
        <v>529.78</v>
      </c>
    </row>
    <row r="16" spans="1:23" x14ac:dyDescent="0.3">
      <c r="A16" s="2">
        <v>43039</v>
      </c>
      <c r="B16" s="3">
        <v>0.57593749999999999</v>
      </c>
      <c r="C16">
        <v>510</v>
      </c>
      <c r="D16">
        <v>63.95</v>
      </c>
      <c r="E16">
        <v>49.02</v>
      </c>
      <c r="F16">
        <v>29.437999999999999</v>
      </c>
      <c r="G16">
        <v>3.0579999999999998</v>
      </c>
      <c r="H16">
        <v>6.99</v>
      </c>
      <c r="I16">
        <v>5726</v>
      </c>
      <c r="J16">
        <v>61.191000000000003</v>
      </c>
      <c r="K16">
        <v>27.53</v>
      </c>
      <c r="L16">
        <f t="shared" si="0"/>
        <v>480.76</v>
      </c>
      <c r="M16">
        <v>529.78</v>
      </c>
    </row>
    <row r="17" spans="1:13" x14ac:dyDescent="0.3">
      <c r="A17" s="2">
        <v>43039</v>
      </c>
      <c r="B17" s="3">
        <v>0.5763194444444445</v>
      </c>
      <c r="C17">
        <v>543</v>
      </c>
      <c r="D17">
        <v>63.22</v>
      </c>
      <c r="E17">
        <v>59.015000000000001</v>
      </c>
      <c r="F17">
        <v>29.45</v>
      </c>
      <c r="G17">
        <v>3.0579999999999998</v>
      </c>
      <c r="H17">
        <v>6.95</v>
      </c>
      <c r="I17">
        <v>5422</v>
      </c>
      <c r="J17">
        <v>57.431199999999997</v>
      </c>
      <c r="K17">
        <v>29.22</v>
      </c>
      <c r="L17">
        <f t="shared" si="0"/>
        <v>470.76499999999999</v>
      </c>
      <c r="M17">
        <v>529.78</v>
      </c>
    </row>
    <row r="18" spans="1:13" x14ac:dyDescent="0.3">
      <c r="A18" s="2">
        <v>43039</v>
      </c>
      <c r="B18" s="3">
        <v>0.57679398148148142</v>
      </c>
      <c r="C18">
        <v>584</v>
      </c>
      <c r="D18">
        <v>62.84</v>
      </c>
      <c r="E18">
        <v>69.058000000000007</v>
      </c>
      <c r="F18">
        <v>29.460999999999999</v>
      </c>
      <c r="G18">
        <v>3.0289999999999999</v>
      </c>
      <c r="H18">
        <v>6.95</v>
      </c>
      <c r="I18">
        <v>5297</v>
      </c>
      <c r="J18">
        <v>55.8399</v>
      </c>
      <c r="K18">
        <v>29.38</v>
      </c>
      <c r="L18">
        <f t="shared" si="0"/>
        <v>460.72199999999998</v>
      </c>
      <c r="M18">
        <v>529.78</v>
      </c>
    </row>
    <row r="19" spans="1:13" x14ac:dyDescent="0.3">
      <c r="A19" s="2">
        <v>43039</v>
      </c>
      <c r="B19" s="3">
        <v>0.57710648148148147</v>
      </c>
      <c r="C19">
        <v>611</v>
      </c>
      <c r="D19">
        <v>62.54</v>
      </c>
      <c r="E19">
        <v>78.995999999999995</v>
      </c>
      <c r="F19">
        <v>29.475000000000001</v>
      </c>
      <c r="G19">
        <v>3</v>
      </c>
      <c r="H19">
        <v>6.95</v>
      </c>
      <c r="I19">
        <v>5300</v>
      </c>
      <c r="J19">
        <v>55.645000000000003</v>
      </c>
      <c r="K19">
        <v>29.38</v>
      </c>
      <c r="L19">
        <f t="shared" si="0"/>
        <v>450.78399999999999</v>
      </c>
      <c r="M19">
        <v>529.78</v>
      </c>
    </row>
    <row r="20" spans="1:13" x14ac:dyDescent="0.3">
      <c r="A20" s="2">
        <v>43039</v>
      </c>
      <c r="B20" s="3">
        <v>0.57756944444444447</v>
      </c>
      <c r="C20">
        <v>651</v>
      </c>
      <c r="D20">
        <v>61.93</v>
      </c>
      <c r="E20">
        <v>89.022999999999996</v>
      </c>
      <c r="F20">
        <v>29.486000000000001</v>
      </c>
      <c r="G20">
        <v>3</v>
      </c>
      <c r="H20">
        <v>6.92</v>
      </c>
      <c r="I20">
        <v>5017</v>
      </c>
      <c r="J20">
        <v>52.285400000000003</v>
      </c>
      <c r="K20">
        <v>27.73</v>
      </c>
      <c r="L20">
        <f t="shared" si="0"/>
        <v>440.75699999999995</v>
      </c>
      <c r="M20">
        <v>529.78</v>
      </c>
    </row>
    <row r="21" spans="1:13" x14ac:dyDescent="0.3">
      <c r="A21" s="2">
        <v>43039</v>
      </c>
      <c r="B21" s="3">
        <v>0.5779629629629629</v>
      </c>
      <c r="C21">
        <v>685</v>
      </c>
      <c r="D21">
        <v>61.68</v>
      </c>
      <c r="E21">
        <v>98.962000000000003</v>
      </c>
      <c r="F21">
        <v>29.497</v>
      </c>
      <c r="G21">
        <v>3</v>
      </c>
      <c r="H21">
        <v>6.89</v>
      </c>
      <c r="I21">
        <v>4860</v>
      </c>
      <c r="J21">
        <v>50.480800000000002</v>
      </c>
      <c r="K21">
        <v>27.03</v>
      </c>
      <c r="L21">
        <f t="shared" si="0"/>
        <v>430.81799999999998</v>
      </c>
      <c r="M21">
        <v>529.78</v>
      </c>
    </row>
    <row r="22" spans="1:13" x14ac:dyDescent="0.3">
      <c r="A22" s="2">
        <v>43039</v>
      </c>
      <c r="B22" s="3">
        <v>0.578587962962963</v>
      </c>
      <c r="C22">
        <v>739</v>
      </c>
      <c r="D22">
        <v>61.45</v>
      </c>
      <c r="E22">
        <v>103.675</v>
      </c>
      <c r="F22">
        <v>29.506</v>
      </c>
      <c r="G22">
        <v>3.0289999999999999</v>
      </c>
      <c r="H22">
        <v>6.9</v>
      </c>
      <c r="I22">
        <v>4788</v>
      </c>
      <c r="J22">
        <v>49.584299999999999</v>
      </c>
      <c r="K22">
        <v>26.64</v>
      </c>
      <c r="L22">
        <f t="shared" si="0"/>
        <v>426.10499999999996</v>
      </c>
      <c r="M22">
        <v>529.78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DDC0-5EE7-4040-BD2E-366C3D291C49}">
  <sheetPr codeName="Sheet157"/>
  <dimension ref="A1:W3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0.56300925925925926</v>
      </c>
      <c r="C2">
        <v>60</v>
      </c>
      <c r="D2">
        <v>61.72</v>
      </c>
      <c r="E2">
        <v>1.5940000000000001</v>
      </c>
      <c r="F2">
        <v>29.510999999999999</v>
      </c>
      <c r="G2">
        <v>3.2639999999999998</v>
      </c>
      <c r="H2">
        <v>6.76</v>
      </c>
      <c r="I2">
        <v>9928</v>
      </c>
      <c r="J2">
        <v>103.1174</v>
      </c>
      <c r="K2">
        <v>24.29</v>
      </c>
      <c r="L2">
        <f>535.3-E2</f>
        <v>533.7059999999999</v>
      </c>
      <c r="M2">
        <v>535.29999999999995</v>
      </c>
      <c r="N2">
        <v>335.5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0.56332175925925931</v>
      </c>
      <c r="C3">
        <v>87</v>
      </c>
      <c r="D3">
        <v>61.49</v>
      </c>
      <c r="E3">
        <v>4.3979999999999997</v>
      </c>
      <c r="F3">
        <v>29.516999999999999</v>
      </c>
      <c r="G3">
        <v>3.2639999999999998</v>
      </c>
      <c r="H3">
        <v>6.79</v>
      </c>
      <c r="I3">
        <v>9430</v>
      </c>
      <c r="J3">
        <v>97.664299999999997</v>
      </c>
      <c r="K3">
        <v>24.25</v>
      </c>
      <c r="L3">
        <f t="shared" ref="L3:L30" si="0">535.3-E3</f>
        <v>530.90199999999993</v>
      </c>
      <c r="M3">
        <v>535.29999999999995</v>
      </c>
    </row>
    <row r="4" spans="1:23" x14ac:dyDescent="0.3">
      <c r="A4" s="2">
        <v>43067</v>
      </c>
      <c r="B4" s="3">
        <v>0.5637847222222222</v>
      </c>
      <c r="C4">
        <v>127</v>
      </c>
      <c r="D4">
        <v>61.31</v>
      </c>
      <c r="E4">
        <v>7.367</v>
      </c>
      <c r="F4">
        <v>29.535</v>
      </c>
      <c r="G4">
        <v>3.2349999999999999</v>
      </c>
      <c r="H4">
        <v>6.8</v>
      </c>
      <c r="I4">
        <v>9134</v>
      </c>
      <c r="J4">
        <v>94.334699999999998</v>
      </c>
      <c r="K4">
        <v>24.17</v>
      </c>
      <c r="L4">
        <f t="shared" si="0"/>
        <v>527.93299999999999</v>
      </c>
      <c r="M4">
        <v>535.29999999999995</v>
      </c>
    </row>
    <row r="5" spans="1:23" x14ac:dyDescent="0.3">
      <c r="A5" s="2">
        <v>43067</v>
      </c>
      <c r="B5" s="3">
        <v>0.5642476851851852</v>
      </c>
      <c r="C5">
        <v>167</v>
      </c>
      <c r="D5">
        <v>61.24</v>
      </c>
      <c r="E5">
        <v>11.852</v>
      </c>
      <c r="F5">
        <v>29.553999999999998</v>
      </c>
      <c r="G5">
        <v>3.2349999999999999</v>
      </c>
      <c r="H5">
        <v>6.72</v>
      </c>
      <c r="I5">
        <v>9019</v>
      </c>
      <c r="J5">
        <v>93.014499999999998</v>
      </c>
      <c r="K5">
        <v>24.15</v>
      </c>
      <c r="L5">
        <f t="shared" si="0"/>
        <v>523.44799999999998</v>
      </c>
      <c r="M5">
        <v>535.29999999999995</v>
      </c>
    </row>
    <row r="6" spans="1:23" x14ac:dyDescent="0.3">
      <c r="A6" s="2">
        <v>43067</v>
      </c>
      <c r="B6" s="3">
        <v>0.56456018518518525</v>
      </c>
      <c r="C6">
        <v>194</v>
      </c>
      <c r="D6">
        <v>61.16</v>
      </c>
      <c r="E6">
        <v>13.484999999999999</v>
      </c>
      <c r="F6">
        <v>29.547000000000001</v>
      </c>
      <c r="G6">
        <v>3.294</v>
      </c>
      <c r="H6">
        <v>6.82</v>
      </c>
      <c r="I6">
        <v>8939</v>
      </c>
      <c r="J6">
        <v>92.123999999999995</v>
      </c>
      <c r="K6">
        <v>24.12</v>
      </c>
      <c r="L6">
        <f t="shared" si="0"/>
        <v>521.81499999999994</v>
      </c>
      <c r="M6">
        <v>535.29999999999995</v>
      </c>
    </row>
    <row r="7" spans="1:23" x14ac:dyDescent="0.3">
      <c r="A7" s="2">
        <v>43067</v>
      </c>
      <c r="B7" s="3">
        <v>0.56502314814814814</v>
      </c>
      <c r="C7">
        <v>234</v>
      </c>
      <c r="D7">
        <v>61.13</v>
      </c>
      <c r="E7">
        <v>16.702999999999999</v>
      </c>
      <c r="F7">
        <v>29.544</v>
      </c>
      <c r="G7">
        <v>3.2349999999999999</v>
      </c>
      <c r="H7">
        <v>6.83</v>
      </c>
      <c r="I7">
        <v>8857</v>
      </c>
      <c r="J7">
        <v>91.255099999999999</v>
      </c>
      <c r="K7">
        <v>24.12</v>
      </c>
      <c r="L7">
        <f t="shared" si="0"/>
        <v>518.59699999999998</v>
      </c>
      <c r="M7">
        <v>535.29999999999995</v>
      </c>
    </row>
    <row r="8" spans="1:23" x14ac:dyDescent="0.3">
      <c r="A8" s="2">
        <v>43067</v>
      </c>
      <c r="B8" s="3">
        <v>0.56533564814814818</v>
      </c>
      <c r="C8">
        <v>261</v>
      </c>
      <c r="D8">
        <v>61.11</v>
      </c>
      <c r="E8">
        <v>19.673999999999999</v>
      </c>
      <c r="F8">
        <v>29.538</v>
      </c>
      <c r="G8">
        <v>3.294</v>
      </c>
      <c r="H8">
        <v>6.82</v>
      </c>
      <c r="I8">
        <v>8805</v>
      </c>
      <c r="J8">
        <v>90.720799999999997</v>
      </c>
      <c r="K8">
        <v>24.12</v>
      </c>
      <c r="L8">
        <f t="shared" si="0"/>
        <v>515.62599999999998</v>
      </c>
      <c r="M8">
        <v>535.29999999999995</v>
      </c>
    </row>
    <row r="9" spans="1:23" x14ac:dyDescent="0.3">
      <c r="A9" s="2">
        <v>43067</v>
      </c>
      <c r="B9" s="3">
        <v>0.56564814814814812</v>
      </c>
      <c r="C9">
        <v>288</v>
      </c>
      <c r="D9">
        <v>61.09</v>
      </c>
      <c r="E9">
        <v>22.463000000000001</v>
      </c>
      <c r="F9">
        <v>29.547999999999998</v>
      </c>
      <c r="G9">
        <v>3.294</v>
      </c>
      <c r="H9">
        <v>6.83</v>
      </c>
      <c r="I9">
        <v>8777</v>
      </c>
      <c r="J9">
        <v>90.370400000000004</v>
      </c>
      <c r="K9">
        <v>24.12</v>
      </c>
      <c r="L9">
        <f t="shared" si="0"/>
        <v>512.83699999999999</v>
      </c>
      <c r="M9">
        <v>535.29999999999995</v>
      </c>
    </row>
    <row r="10" spans="1:23" x14ac:dyDescent="0.3">
      <c r="A10" s="2">
        <v>43067</v>
      </c>
      <c r="B10" s="3">
        <v>0.56626157407407407</v>
      </c>
      <c r="C10">
        <v>341</v>
      </c>
      <c r="D10">
        <v>61.07</v>
      </c>
      <c r="E10">
        <v>24.873000000000001</v>
      </c>
      <c r="F10">
        <v>29.55</v>
      </c>
      <c r="G10">
        <v>3.294</v>
      </c>
      <c r="H10">
        <v>6.86</v>
      </c>
      <c r="I10">
        <v>8679</v>
      </c>
      <c r="J10">
        <v>89.337199999999996</v>
      </c>
      <c r="K10">
        <v>24.1</v>
      </c>
      <c r="L10">
        <f t="shared" si="0"/>
        <v>510.42699999999996</v>
      </c>
      <c r="M10">
        <v>535.29999999999995</v>
      </c>
    </row>
    <row r="11" spans="1:23" x14ac:dyDescent="0.3">
      <c r="A11" s="2">
        <v>43067</v>
      </c>
      <c r="B11" s="3">
        <v>0.56657407407407401</v>
      </c>
      <c r="C11">
        <v>368</v>
      </c>
      <c r="D11">
        <v>61.06</v>
      </c>
      <c r="E11">
        <v>28.306000000000001</v>
      </c>
      <c r="F11">
        <v>29.556000000000001</v>
      </c>
      <c r="G11">
        <v>3.2639999999999998</v>
      </c>
      <c r="H11">
        <v>6.86</v>
      </c>
      <c r="I11">
        <v>8669</v>
      </c>
      <c r="J11">
        <v>89.208600000000004</v>
      </c>
      <c r="K11">
        <v>24.08</v>
      </c>
      <c r="L11">
        <f t="shared" si="0"/>
        <v>506.99399999999997</v>
      </c>
      <c r="M11">
        <v>535.29999999999995</v>
      </c>
    </row>
    <row r="12" spans="1:23" x14ac:dyDescent="0.3">
      <c r="A12" s="2">
        <v>43067</v>
      </c>
      <c r="B12" s="3">
        <v>0.56688657407407406</v>
      </c>
      <c r="C12">
        <v>395</v>
      </c>
      <c r="D12">
        <v>61.05</v>
      </c>
      <c r="E12">
        <v>30.88</v>
      </c>
      <c r="F12">
        <v>29.561</v>
      </c>
      <c r="G12">
        <v>3.294</v>
      </c>
      <c r="H12">
        <v>6.87</v>
      </c>
      <c r="I12">
        <v>8660</v>
      </c>
      <c r="J12">
        <v>89.098600000000005</v>
      </c>
      <c r="K12">
        <v>24.09</v>
      </c>
      <c r="L12">
        <f t="shared" si="0"/>
        <v>504.41999999999996</v>
      </c>
      <c r="M12">
        <v>535.29999999999995</v>
      </c>
    </row>
    <row r="13" spans="1:23" x14ac:dyDescent="0.3">
      <c r="A13" s="2">
        <v>43067</v>
      </c>
      <c r="B13" s="3">
        <v>0.5672800925925926</v>
      </c>
      <c r="C13">
        <v>429</v>
      </c>
      <c r="D13">
        <v>61.04</v>
      </c>
      <c r="E13">
        <v>33.058</v>
      </c>
      <c r="F13">
        <v>29.561</v>
      </c>
      <c r="G13">
        <v>3.2639999999999998</v>
      </c>
      <c r="H13">
        <v>6.86</v>
      </c>
      <c r="I13">
        <v>8675</v>
      </c>
      <c r="J13">
        <v>89.239900000000006</v>
      </c>
      <c r="K13">
        <v>24.06</v>
      </c>
      <c r="L13">
        <f t="shared" si="0"/>
        <v>502.24199999999996</v>
      </c>
      <c r="M13">
        <v>535.29999999999995</v>
      </c>
    </row>
    <row r="14" spans="1:23" x14ac:dyDescent="0.3">
      <c r="A14" s="2">
        <v>43067</v>
      </c>
      <c r="B14" s="3">
        <v>0.56759259259259254</v>
      </c>
      <c r="C14">
        <v>456</v>
      </c>
      <c r="D14">
        <v>61.02</v>
      </c>
      <c r="E14">
        <v>38.768000000000001</v>
      </c>
      <c r="F14">
        <v>29.562999999999999</v>
      </c>
      <c r="G14">
        <v>3.2639999999999998</v>
      </c>
      <c r="H14">
        <v>6.82</v>
      </c>
      <c r="I14">
        <v>8662</v>
      </c>
      <c r="J14">
        <v>89.072100000000006</v>
      </c>
      <c r="K14">
        <v>24.05</v>
      </c>
      <c r="L14">
        <f t="shared" si="0"/>
        <v>496.53199999999993</v>
      </c>
      <c r="M14">
        <v>535.29999999999995</v>
      </c>
    </row>
    <row r="15" spans="1:23" x14ac:dyDescent="0.3">
      <c r="A15" s="2">
        <v>43067</v>
      </c>
      <c r="B15" s="3">
        <v>0.56782407407407409</v>
      </c>
      <c r="C15">
        <v>476</v>
      </c>
      <c r="D15">
        <v>61</v>
      </c>
      <c r="E15">
        <v>39.295999999999999</v>
      </c>
      <c r="F15">
        <v>29.565999999999999</v>
      </c>
      <c r="G15">
        <v>3.2349999999999999</v>
      </c>
      <c r="H15">
        <v>6.88</v>
      </c>
      <c r="I15">
        <v>8636</v>
      </c>
      <c r="J15">
        <v>88.779600000000002</v>
      </c>
      <c r="K15">
        <v>24.04</v>
      </c>
      <c r="L15">
        <f t="shared" si="0"/>
        <v>496.00399999999996</v>
      </c>
      <c r="M15">
        <v>535.29999999999995</v>
      </c>
    </row>
    <row r="16" spans="1:23" x14ac:dyDescent="0.3">
      <c r="A16" s="2">
        <v>43067</v>
      </c>
      <c r="B16" s="3">
        <v>0.56820601851851849</v>
      </c>
      <c r="C16">
        <v>509</v>
      </c>
      <c r="D16">
        <v>60.99</v>
      </c>
      <c r="E16">
        <v>42.267000000000003</v>
      </c>
      <c r="F16">
        <v>29.57</v>
      </c>
      <c r="G16">
        <v>3.2639999999999998</v>
      </c>
      <c r="H16">
        <v>6.88</v>
      </c>
      <c r="I16">
        <v>8608</v>
      </c>
      <c r="J16">
        <v>88.4679</v>
      </c>
      <c r="K16">
        <v>24.04</v>
      </c>
      <c r="L16">
        <f t="shared" si="0"/>
        <v>493.03299999999996</v>
      </c>
      <c r="M16">
        <v>535.29999999999995</v>
      </c>
    </row>
    <row r="17" spans="1:13" x14ac:dyDescent="0.3">
      <c r="A17" s="2">
        <v>43067</v>
      </c>
      <c r="B17" s="3">
        <v>0.56851851851851853</v>
      </c>
      <c r="C17">
        <v>536</v>
      </c>
      <c r="D17">
        <v>60.99</v>
      </c>
      <c r="E17">
        <v>45.072000000000003</v>
      </c>
      <c r="F17">
        <v>29.574999999999999</v>
      </c>
      <c r="G17">
        <v>3.2349999999999999</v>
      </c>
      <c r="H17">
        <v>6.81</v>
      </c>
      <c r="I17">
        <v>8582</v>
      </c>
      <c r="J17">
        <v>88.188900000000004</v>
      </c>
      <c r="K17">
        <v>24.04</v>
      </c>
      <c r="L17">
        <f t="shared" si="0"/>
        <v>490.22799999999995</v>
      </c>
      <c r="M17">
        <v>535.29999999999995</v>
      </c>
    </row>
    <row r="18" spans="1:13" x14ac:dyDescent="0.3">
      <c r="A18" s="2">
        <v>43067</v>
      </c>
      <c r="B18" s="3">
        <v>0.56874999999999998</v>
      </c>
      <c r="C18">
        <v>556</v>
      </c>
      <c r="D18">
        <v>60.97</v>
      </c>
      <c r="E18">
        <v>48.323</v>
      </c>
      <c r="F18">
        <v>29.582000000000001</v>
      </c>
      <c r="G18">
        <v>3.2349999999999999</v>
      </c>
      <c r="H18">
        <v>6.88</v>
      </c>
      <c r="I18">
        <v>8558</v>
      </c>
      <c r="J18">
        <v>87.894800000000004</v>
      </c>
      <c r="K18">
        <v>24.05</v>
      </c>
      <c r="L18">
        <f t="shared" si="0"/>
        <v>486.97699999999998</v>
      </c>
      <c r="M18">
        <v>535.29999999999995</v>
      </c>
    </row>
    <row r="19" spans="1:13" x14ac:dyDescent="0.3">
      <c r="A19" s="2">
        <v>43067</v>
      </c>
      <c r="B19" s="3">
        <v>0.56914351851851852</v>
      </c>
      <c r="C19">
        <v>590</v>
      </c>
      <c r="D19">
        <v>60.98</v>
      </c>
      <c r="E19">
        <v>50.93</v>
      </c>
      <c r="F19">
        <v>29.585999999999999</v>
      </c>
      <c r="G19">
        <v>3.2639999999999998</v>
      </c>
      <c r="H19">
        <v>6.88</v>
      </c>
      <c r="I19">
        <v>8518</v>
      </c>
      <c r="J19">
        <v>87.476399999999998</v>
      </c>
      <c r="K19">
        <v>24.05</v>
      </c>
      <c r="L19">
        <f t="shared" si="0"/>
        <v>484.36999999999995</v>
      </c>
      <c r="M19">
        <v>535.29999999999995</v>
      </c>
    </row>
    <row r="20" spans="1:13" x14ac:dyDescent="0.3">
      <c r="A20" s="2">
        <v>43067</v>
      </c>
      <c r="B20" s="3">
        <v>0.56937499999999996</v>
      </c>
      <c r="C20">
        <v>610</v>
      </c>
      <c r="D20">
        <v>60.96</v>
      </c>
      <c r="E20">
        <v>54.329000000000001</v>
      </c>
      <c r="F20">
        <v>29.59</v>
      </c>
      <c r="G20">
        <v>3.2639999999999998</v>
      </c>
      <c r="H20">
        <v>6.88</v>
      </c>
      <c r="I20">
        <v>8501</v>
      </c>
      <c r="J20">
        <v>87.272599999999997</v>
      </c>
      <c r="K20">
        <v>24.07</v>
      </c>
      <c r="L20">
        <f t="shared" si="0"/>
        <v>480.97099999999995</v>
      </c>
      <c r="M20">
        <v>535.29999999999995</v>
      </c>
    </row>
    <row r="21" spans="1:13" x14ac:dyDescent="0.3">
      <c r="A21" s="2">
        <v>43067</v>
      </c>
      <c r="B21" s="3">
        <v>0.56991898148148146</v>
      </c>
      <c r="C21">
        <v>657</v>
      </c>
      <c r="D21">
        <v>60.95</v>
      </c>
      <c r="E21">
        <v>57.232999999999997</v>
      </c>
      <c r="F21">
        <v>29.591000000000001</v>
      </c>
      <c r="G21">
        <v>3.2639999999999998</v>
      </c>
      <c r="H21">
        <v>6.88</v>
      </c>
      <c r="I21">
        <v>8415</v>
      </c>
      <c r="J21">
        <v>86.380499999999998</v>
      </c>
      <c r="K21">
        <v>24.08</v>
      </c>
      <c r="L21">
        <f t="shared" si="0"/>
        <v>478.06699999999995</v>
      </c>
      <c r="M21">
        <v>535.29999999999995</v>
      </c>
    </row>
    <row r="22" spans="1:13" x14ac:dyDescent="0.3">
      <c r="A22" s="2">
        <v>43067</v>
      </c>
      <c r="B22" s="3">
        <v>0.5701504629629629</v>
      </c>
      <c r="C22">
        <v>677</v>
      </c>
      <c r="D22">
        <v>60.55</v>
      </c>
      <c r="E22">
        <v>59.923999999999999</v>
      </c>
      <c r="F22">
        <v>29.594000000000001</v>
      </c>
      <c r="G22">
        <v>3.2639999999999998</v>
      </c>
      <c r="H22">
        <v>6.88</v>
      </c>
      <c r="I22">
        <v>7991</v>
      </c>
      <c r="J22">
        <v>81.625900000000001</v>
      </c>
      <c r="K22">
        <v>24.14</v>
      </c>
      <c r="L22">
        <f t="shared" si="0"/>
        <v>475.37599999999998</v>
      </c>
      <c r="M22">
        <v>535.29999999999995</v>
      </c>
    </row>
    <row r="23" spans="1:13" x14ac:dyDescent="0.3">
      <c r="A23" s="2">
        <v>43067</v>
      </c>
      <c r="B23" s="3">
        <v>0.57054398148148155</v>
      </c>
      <c r="C23">
        <v>711</v>
      </c>
      <c r="D23">
        <v>60.04</v>
      </c>
      <c r="E23">
        <v>63.067</v>
      </c>
      <c r="F23">
        <v>29.594999999999999</v>
      </c>
      <c r="G23">
        <v>3.2639999999999998</v>
      </c>
      <c r="H23">
        <v>6.88</v>
      </c>
      <c r="I23">
        <v>6722</v>
      </c>
      <c r="J23">
        <v>68.257900000000006</v>
      </c>
      <c r="K23">
        <v>24.38</v>
      </c>
      <c r="L23">
        <f t="shared" si="0"/>
        <v>472.23299999999995</v>
      </c>
      <c r="M23">
        <v>535.29999999999995</v>
      </c>
    </row>
    <row r="24" spans="1:13" x14ac:dyDescent="0.3">
      <c r="A24" s="2">
        <v>43067</v>
      </c>
      <c r="B24" s="3">
        <v>0.570775462962963</v>
      </c>
      <c r="C24">
        <v>731</v>
      </c>
      <c r="D24">
        <v>59.83</v>
      </c>
      <c r="E24">
        <v>66.143000000000001</v>
      </c>
      <c r="F24">
        <v>29.597000000000001</v>
      </c>
      <c r="G24">
        <v>3.2639999999999998</v>
      </c>
      <c r="H24">
        <v>6.88</v>
      </c>
      <c r="I24">
        <v>6289</v>
      </c>
      <c r="J24">
        <v>63.698500000000003</v>
      </c>
      <c r="K24">
        <v>24.23</v>
      </c>
      <c r="L24">
        <f t="shared" si="0"/>
        <v>469.15699999999993</v>
      </c>
      <c r="M24">
        <v>535.29999999999995</v>
      </c>
    </row>
    <row r="25" spans="1:13" x14ac:dyDescent="0.3">
      <c r="A25" s="2">
        <v>43067</v>
      </c>
      <c r="B25" s="3">
        <v>0.57156249999999997</v>
      </c>
      <c r="C25">
        <v>799</v>
      </c>
      <c r="D25">
        <v>59.41</v>
      </c>
      <c r="E25">
        <v>69.213999999999999</v>
      </c>
      <c r="F25">
        <v>29.591999999999999</v>
      </c>
      <c r="G25">
        <v>3.2349999999999999</v>
      </c>
      <c r="H25">
        <v>6.86</v>
      </c>
      <c r="I25">
        <v>5798</v>
      </c>
      <c r="J25">
        <v>58.442</v>
      </c>
      <c r="K25">
        <v>24.17</v>
      </c>
      <c r="L25">
        <f t="shared" si="0"/>
        <v>466.08599999999996</v>
      </c>
      <c r="M25">
        <v>535.29999999999995</v>
      </c>
    </row>
    <row r="26" spans="1:13" x14ac:dyDescent="0.3">
      <c r="A26" s="2">
        <v>43067</v>
      </c>
      <c r="B26" s="3">
        <v>0.57187500000000002</v>
      </c>
      <c r="C26">
        <v>826</v>
      </c>
      <c r="D26">
        <v>59.04</v>
      </c>
      <c r="E26">
        <v>78.393000000000001</v>
      </c>
      <c r="F26">
        <v>29.606999999999999</v>
      </c>
      <c r="G26">
        <v>3.2349999999999999</v>
      </c>
      <c r="H26">
        <v>6.86</v>
      </c>
      <c r="I26">
        <v>6019</v>
      </c>
      <c r="J26">
        <v>60.363</v>
      </c>
      <c r="K26">
        <v>24.25</v>
      </c>
      <c r="L26">
        <f t="shared" si="0"/>
        <v>456.90699999999993</v>
      </c>
      <c r="M26">
        <v>535.29999999999995</v>
      </c>
    </row>
    <row r="27" spans="1:13" x14ac:dyDescent="0.3">
      <c r="A27" s="2">
        <v>43067</v>
      </c>
      <c r="B27" s="3">
        <v>0.57234953703703706</v>
      </c>
      <c r="C27">
        <v>867</v>
      </c>
      <c r="D27">
        <v>58.91</v>
      </c>
      <c r="E27">
        <v>89.933000000000007</v>
      </c>
      <c r="F27">
        <v>29.629000000000001</v>
      </c>
      <c r="G27">
        <v>3.2639999999999998</v>
      </c>
      <c r="H27">
        <v>6.87</v>
      </c>
      <c r="I27">
        <v>6283</v>
      </c>
      <c r="J27">
        <v>62.860999999999997</v>
      </c>
      <c r="K27">
        <v>24.33</v>
      </c>
      <c r="L27">
        <f t="shared" si="0"/>
        <v>445.36699999999996</v>
      </c>
      <c r="M27">
        <v>535.29999999999995</v>
      </c>
    </row>
    <row r="28" spans="1:13" x14ac:dyDescent="0.3">
      <c r="A28" s="2">
        <v>43067</v>
      </c>
      <c r="B28" s="3">
        <v>0.57281250000000006</v>
      </c>
      <c r="C28">
        <v>907</v>
      </c>
      <c r="D28">
        <v>58.4</v>
      </c>
      <c r="E28">
        <v>100.241</v>
      </c>
      <c r="F28">
        <v>29.645</v>
      </c>
      <c r="G28">
        <v>3.2349999999999999</v>
      </c>
      <c r="H28">
        <v>6.86</v>
      </c>
      <c r="I28">
        <v>6257</v>
      </c>
      <c r="J28">
        <v>62.181199999999997</v>
      </c>
      <c r="K28">
        <v>24.44</v>
      </c>
      <c r="L28">
        <f t="shared" si="0"/>
        <v>435.05899999999997</v>
      </c>
      <c r="M28">
        <v>535.29999999999995</v>
      </c>
    </row>
    <row r="29" spans="1:13" x14ac:dyDescent="0.3">
      <c r="A29" s="2">
        <v>43067</v>
      </c>
      <c r="B29" s="3">
        <v>0.573125</v>
      </c>
      <c r="C29">
        <v>934</v>
      </c>
      <c r="D29">
        <v>58.34</v>
      </c>
      <c r="E29">
        <v>109.96299999999999</v>
      </c>
      <c r="F29">
        <v>29.655000000000001</v>
      </c>
      <c r="G29">
        <v>3.2349999999999999</v>
      </c>
      <c r="H29">
        <v>6.83</v>
      </c>
      <c r="I29">
        <v>6195</v>
      </c>
      <c r="J29">
        <v>61.508200000000002</v>
      </c>
      <c r="K29">
        <v>24.49</v>
      </c>
      <c r="L29">
        <f t="shared" si="0"/>
        <v>425.33699999999999</v>
      </c>
      <c r="M29">
        <v>535.29999999999995</v>
      </c>
    </row>
    <row r="30" spans="1:13" x14ac:dyDescent="0.3">
      <c r="A30" s="2">
        <v>43067</v>
      </c>
      <c r="B30" s="3">
        <v>0.57359953703703703</v>
      </c>
      <c r="C30">
        <v>975</v>
      </c>
      <c r="D30">
        <v>58.21</v>
      </c>
      <c r="E30">
        <v>118.79300000000001</v>
      </c>
      <c r="F30">
        <v>29.669</v>
      </c>
      <c r="G30">
        <v>3.2349999999999999</v>
      </c>
      <c r="H30">
        <v>6.64</v>
      </c>
      <c r="I30">
        <v>2969</v>
      </c>
      <c r="J30">
        <v>29.412500000000001</v>
      </c>
      <c r="K30">
        <v>25.2</v>
      </c>
      <c r="L30">
        <f t="shared" si="0"/>
        <v>416.50699999999995</v>
      </c>
      <c r="M30">
        <v>535.29999999999995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28C06-A9D2-45F2-B593-1D8D63041E67}">
  <sheetPr codeName="Sheet158"/>
  <dimension ref="A1:S3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0.51712962962962961</v>
      </c>
      <c r="C2">
        <v>54</v>
      </c>
      <c r="D2">
        <v>52.42</v>
      </c>
      <c r="E2">
        <v>1.0089999999999999</v>
      </c>
      <c r="F2">
        <v>29.588999999999999</v>
      </c>
      <c r="G2">
        <v>3.4409999999999998</v>
      </c>
      <c r="H2">
        <f>528.92-E2</f>
        <v>527.91099999999994</v>
      </c>
      <c r="I2">
        <v>528.91999999999996</v>
      </c>
      <c r="J2">
        <v>311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0.51739583333333339</v>
      </c>
      <c r="C3">
        <v>77</v>
      </c>
      <c r="D3">
        <v>52.05</v>
      </c>
      <c r="E3">
        <v>4.0049999999999999</v>
      </c>
      <c r="F3">
        <v>29.588999999999999</v>
      </c>
      <c r="G3">
        <v>3.411</v>
      </c>
      <c r="H3">
        <f t="shared" ref="H3:H31" si="0">528.92-E3</f>
        <v>524.91499999999996</v>
      </c>
      <c r="I3">
        <v>528.91999999999996</v>
      </c>
    </row>
    <row r="4" spans="1:19" x14ac:dyDescent="0.3">
      <c r="A4" s="2">
        <v>43871</v>
      </c>
      <c r="B4" s="3">
        <v>0.51784722222222224</v>
      </c>
      <c r="C4">
        <v>116</v>
      </c>
      <c r="D4">
        <v>51.76</v>
      </c>
      <c r="E4">
        <v>7.0890000000000004</v>
      </c>
      <c r="F4">
        <v>29.588999999999999</v>
      </c>
      <c r="G4">
        <v>3.411</v>
      </c>
      <c r="H4">
        <f t="shared" si="0"/>
        <v>521.8309999999999</v>
      </c>
      <c r="I4">
        <v>528.91999999999996</v>
      </c>
    </row>
    <row r="5" spans="1:19" x14ac:dyDescent="0.3">
      <c r="A5" s="2">
        <v>43871</v>
      </c>
      <c r="B5" s="3">
        <v>0.51826388888888886</v>
      </c>
      <c r="C5">
        <v>152</v>
      </c>
      <c r="D5">
        <v>51.55</v>
      </c>
      <c r="E5">
        <v>10.061999999999999</v>
      </c>
      <c r="F5">
        <v>29.588999999999999</v>
      </c>
      <c r="G5">
        <v>3.4409999999999998</v>
      </c>
      <c r="H5">
        <f t="shared" si="0"/>
        <v>518.85799999999995</v>
      </c>
      <c r="I5">
        <v>528.91999999999996</v>
      </c>
    </row>
    <row r="6" spans="1:19" x14ac:dyDescent="0.3">
      <c r="A6" s="2">
        <v>43871</v>
      </c>
      <c r="B6" s="3">
        <v>0.51886574074074077</v>
      </c>
      <c r="C6">
        <v>204</v>
      </c>
      <c r="D6">
        <v>51.48</v>
      </c>
      <c r="E6">
        <v>12.832000000000001</v>
      </c>
      <c r="F6">
        <v>29.588999999999999</v>
      </c>
      <c r="G6">
        <v>3.4409999999999998</v>
      </c>
      <c r="H6">
        <f t="shared" si="0"/>
        <v>516.08799999999997</v>
      </c>
      <c r="I6">
        <v>528.91999999999996</v>
      </c>
    </row>
    <row r="7" spans="1:19" x14ac:dyDescent="0.3">
      <c r="A7" s="2">
        <v>43871</v>
      </c>
      <c r="B7" s="3">
        <v>0.51916666666666667</v>
      </c>
      <c r="C7">
        <v>230</v>
      </c>
      <c r="D7">
        <v>51.44</v>
      </c>
      <c r="E7">
        <v>16.189</v>
      </c>
      <c r="F7">
        <v>29.588999999999999</v>
      </c>
      <c r="G7">
        <v>3.4409999999999998</v>
      </c>
      <c r="H7">
        <f t="shared" si="0"/>
        <v>512.73099999999999</v>
      </c>
      <c r="I7">
        <v>528.91999999999996</v>
      </c>
    </row>
    <row r="8" spans="1:19" x14ac:dyDescent="0.3">
      <c r="A8" s="2">
        <v>43871</v>
      </c>
      <c r="B8" s="3">
        <v>0.51971064814814816</v>
      </c>
      <c r="C8">
        <v>277</v>
      </c>
      <c r="D8">
        <v>51.39</v>
      </c>
      <c r="E8">
        <v>19.134</v>
      </c>
      <c r="F8">
        <v>29.588999999999999</v>
      </c>
      <c r="G8">
        <v>3.411</v>
      </c>
      <c r="H8">
        <f t="shared" si="0"/>
        <v>509.78599999999994</v>
      </c>
      <c r="I8">
        <v>528.91999999999996</v>
      </c>
    </row>
    <row r="9" spans="1:19" x14ac:dyDescent="0.3">
      <c r="A9" s="2">
        <v>43871</v>
      </c>
      <c r="B9" s="3">
        <v>0.52004629629629628</v>
      </c>
      <c r="C9">
        <v>306</v>
      </c>
      <c r="D9">
        <v>51.36</v>
      </c>
      <c r="E9">
        <v>22.158999999999999</v>
      </c>
      <c r="F9">
        <v>29.588999999999999</v>
      </c>
      <c r="G9">
        <v>3.4409999999999998</v>
      </c>
      <c r="H9">
        <f t="shared" si="0"/>
        <v>506.76099999999997</v>
      </c>
      <c r="I9">
        <v>528.91999999999996</v>
      </c>
    </row>
    <row r="10" spans="1:19" x14ac:dyDescent="0.3">
      <c r="A10" s="2">
        <v>43871</v>
      </c>
      <c r="B10" s="3">
        <v>0.52061342592592597</v>
      </c>
      <c r="C10">
        <v>355</v>
      </c>
      <c r="D10">
        <v>51.35</v>
      </c>
      <c r="E10">
        <v>25.050999999999998</v>
      </c>
      <c r="F10">
        <v>29.588999999999999</v>
      </c>
      <c r="G10">
        <v>3.47</v>
      </c>
      <c r="H10">
        <f t="shared" si="0"/>
        <v>503.86899999999997</v>
      </c>
      <c r="I10">
        <v>528.91999999999996</v>
      </c>
    </row>
    <row r="11" spans="1:19" x14ac:dyDescent="0.3">
      <c r="A11" s="2">
        <v>43871</v>
      </c>
      <c r="B11" s="3">
        <v>0.5210069444444444</v>
      </c>
      <c r="C11">
        <v>389</v>
      </c>
      <c r="D11">
        <v>51.35</v>
      </c>
      <c r="E11">
        <v>28.042000000000002</v>
      </c>
      <c r="F11">
        <v>29.588999999999999</v>
      </c>
      <c r="G11">
        <v>3.411</v>
      </c>
      <c r="H11">
        <f t="shared" si="0"/>
        <v>500.87799999999993</v>
      </c>
      <c r="I11">
        <v>528.91999999999996</v>
      </c>
    </row>
    <row r="12" spans="1:19" x14ac:dyDescent="0.3">
      <c r="A12" s="2">
        <v>43871</v>
      </c>
      <c r="B12" s="3">
        <v>0.52148148148148155</v>
      </c>
      <c r="C12">
        <v>430</v>
      </c>
      <c r="D12">
        <v>51.31</v>
      </c>
      <c r="E12">
        <v>31.132000000000001</v>
      </c>
      <c r="F12">
        <v>29.588999999999999</v>
      </c>
      <c r="G12">
        <v>3.47</v>
      </c>
      <c r="H12">
        <f t="shared" si="0"/>
        <v>497.78799999999995</v>
      </c>
      <c r="I12">
        <v>528.91999999999996</v>
      </c>
    </row>
    <row r="13" spans="1:19" x14ac:dyDescent="0.3">
      <c r="A13" s="2">
        <v>43871</v>
      </c>
      <c r="B13" s="3">
        <v>0.52187499999999998</v>
      </c>
      <c r="C13">
        <v>464</v>
      </c>
      <c r="D13">
        <v>51.3</v>
      </c>
      <c r="E13">
        <v>34.023000000000003</v>
      </c>
      <c r="F13">
        <v>29.588999999999999</v>
      </c>
      <c r="G13">
        <v>3.4409999999999998</v>
      </c>
      <c r="H13">
        <f t="shared" si="0"/>
        <v>494.89699999999993</v>
      </c>
      <c r="I13">
        <v>528.91999999999996</v>
      </c>
    </row>
    <row r="14" spans="1:19" x14ac:dyDescent="0.3">
      <c r="A14" s="2">
        <v>43871</v>
      </c>
      <c r="B14" s="3">
        <v>0.52232638888888883</v>
      </c>
      <c r="C14">
        <v>503</v>
      </c>
      <c r="D14">
        <v>51.29</v>
      </c>
      <c r="E14">
        <v>37.195</v>
      </c>
      <c r="F14">
        <v>29.588999999999999</v>
      </c>
      <c r="G14">
        <v>3.411</v>
      </c>
      <c r="H14">
        <f t="shared" si="0"/>
        <v>491.72499999999997</v>
      </c>
      <c r="I14">
        <v>528.91999999999996</v>
      </c>
    </row>
    <row r="15" spans="1:19" x14ac:dyDescent="0.3">
      <c r="A15" s="2">
        <v>43871</v>
      </c>
      <c r="B15" s="3">
        <v>0.52256944444444442</v>
      </c>
      <c r="C15">
        <v>524</v>
      </c>
      <c r="D15">
        <v>51.29</v>
      </c>
      <c r="E15">
        <v>40.07</v>
      </c>
      <c r="F15">
        <v>29.588999999999999</v>
      </c>
      <c r="G15">
        <v>3.4409999999999998</v>
      </c>
      <c r="H15">
        <f t="shared" si="0"/>
        <v>488.84999999999997</v>
      </c>
      <c r="I15">
        <v>528.91999999999996</v>
      </c>
    </row>
    <row r="16" spans="1:19" x14ac:dyDescent="0.3">
      <c r="A16" s="2">
        <v>43871</v>
      </c>
      <c r="B16" s="3">
        <v>0.52277777777777779</v>
      </c>
      <c r="C16">
        <v>542</v>
      </c>
      <c r="D16">
        <v>51.29</v>
      </c>
      <c r="E16">
        <v>43.125</v>
      </c>
      <c r="F16">
        <v>29.588999999999999</v>
      </c>
      <c r="G16">
        <v>3.4409999999999998</v>
      </c>
      <c r="H16">
        <f t="shared" si="0"/>
        <v>485.79499999999996</v>
      </c>
      <c r="I16">
        <v>528.91999999999996</v>
      </c>
    </row>
    <row r="17" spans="1:9" x14ac:dyDescent="0.3">
      <c r="A17" s="2">
        <v>43871</v>
      </c>
      <c r="B17" s="3">
        <v>0.52314814814814814</v>
      </c>
      <c r="C17">
        <v>574</v>
      </c>
      <c r="D17">
        <v>51.23</v>
      </c>
      <c r="E17">
        <v>46.066000000000003</v>
      </c>
      <c r="F17">
        <v>29.588999999999999</v>
      </c>
      <c r="G17">
        <v>3.4409999999999998</v>
      </c>
      <c r="H17">
        <f t="shared" si="0"/>
        <v>482.85399999999993</v>
      </c>
      <c r="I17">
        <v>528.91999999999996</v>
      </c>
    </row>
    <row r="18" spans="1:9" x14ac:dyDescent="0.3">
      <c r="A18" s="2">
        <v>43871</v>
      </c>
      <c r="B18" s="3">
        <v>0.52398148148148149</v>
      </c>
      <c r="C18">
        <v>646</v>
      </c>
      <c r="D18">
        <v>51.17</v>
      </c>
      <c r="E18">
        <v>49.155999999999999</v>
      </c>
      <c r="F18">
        <v>29.588999999999999</v>
      </c>
      <c r="G18">
        <v>3.4409999999999998</v>
      </c>
      <c r="H18">
        <f t="shared" si="0"/>
        <v>479.76399999999995</v>
      </c>
      <c r="I18">
        <v>528.91999999999996</v>
      </c>
    </row>
    <row r="19" spans="1:9" x14ac:dyDescent="0.3">
      <c r="A19" s="2">
        <v>43871</v>
      </c>
      <c r="B19" s="3">
        <v>0.52425925925925931</v>
      </c>
      <c r="C19">
        <v>670</v>
      </c>
      <c r="D19">
        <v>51.13</v>
      </c>
      <c r="E19">
        <v>52.064</v>
      </c>
      <c r="F19">
        <v>29.588999999999999</v>
      </c>
      <c r="G19">
        <v>3.411</v>
      </c>
      <c r="H19">
        <f t="shared" si="0"/>
        <v>476.85599999999994</v>
      </c>
      <c r="I19">
        <v>528.91999999999996</v>
      </c>
    </row>
    <row r="20" spans="1:9" x14ac:dyDescent="0.3">
      <c r="A20" s="2">
        <v>43871</v>
      </c>
      <c r="B20" s="3">
        <v>0.52464120370370371</v>
      </c>
      <c r="C20">
        <v>703</v>
      </c>
      <c r="D20">
        <v>51.1</v>
      </c>
      <c r="E20">
        <v>55.088000000000001</v>
      </c>
      <c r="F20">
        <v>29.588999999999999</v>
      </c>
      <c r="G20">
        <v>3.411</v>
      </c>
      <c r="H20">
        <f t="shared" si="0"/>
        <v>473.83199999999994</v>
      </c>
      <c r="I20">
        <v>528.91999999999996</v>
      </c>
    </row>
    <row r="21" spans="1:9" x14ac:dyDescent="0.3">
      <c r="A21" s="2">
        <v>43871</v>
      </c>
      <c r="B21" s="3">
        <v>0.52497685185185183</v>
      </c>
      <c r="C21">
        <v>732</v>
      </c>
      <c r="D21">
        <v>51.08</v>
      </c>
      <c r="E21">
        <v>57.764000000000003</v>
      </c>
      <c r="F21">
        <v>29.588999999999999</v>
      </c>
      <c r="G21">
        <v>3.47</v>
      </c>
      <c r="H21">
        <f t="shared" si="0"/>
        <v>471.15599999999995</v>
      </c>
      <c r="I21">
        <v>528.91999999999996</v>
      </c>
    </row>
    <row r="22" spans="1:9" x14ac:dyDescent="0.3">
      <c r="A22" s="2">
        <v>43871</v>
      </c>
      <c r="B22" s="3">
        <v>0.52531249999999996</v>
      </c>
      <c r="C22">
        <v>761</v>
      </c>
      <c r="D22">
        <v>51.06</v>
      </c>
      <c r="E22">
        <v>60.969000000000001</v>
      </c>
      <c r="F22">
        <v>29.588999999999999</v>
      </c>
      <c r="G22">
        <v>3.4409999999999998</v>
      </c>
      <c r="H22">
        <f t="shared" si="0"/>
        <v>467.95099999999996</v>
      </c>
      <c r="I22">
        <v>528.91999999999996</v>
      </c>
    </row>
    <row r="23" spans="1:9" x14ac:dyDescent="0.3">
      <c r="A23" s="2">
        <v>43871</v>
      </c>
      <c r="B23" s="3">
        <v>0.52561342592592586</v>
      </c>
      <c r="C23">
        <v>787</v>
      </c>
      <c r="D23">
        <v>51.05</v>
      </c>
      <c r="E23">
        <v>64.058000000000007</v>
      </c>
      <c r="F23">
        <v>29.588999999999999</v>
      </c>
      <c r="G23">
        <v>3.4409999999999998</v>
      </c>
      <c r="H23">
        <f t="shared" si="0"/>
        <v>464.86199999999997</v>
      </c>
      <c r="I23">
        <v>528.91999999999996</v>
      </c>
    </row>
    <row r="24" spans="1:9" x14ac:dyDescent="0.3">
      <c r="A24" s="2">
        <v>43871</v>
      </c>
      <c r="B24" s="3">
        <v>0.52599537037037036</v>
      </c>
      <c r="C24">
        <v>820</v>
      </c>
      <c r="D24">
        <v>51.02</v>
      </c>
      <c r="E24">
        <v>67.015000000000001</v>
      </c>
      <c r="F24">
        <v>29.588999999999999</v>
      </c>
      <c r="G24">
        <v>3.411</v>
      </c>
      <c r="H24">
        <f t="shared" si="0"/>
        <v>461.90499999999997</v>
      </c>
      <c r="I24">
        <v>528.91999999999996</v>
      </c>
    </row>
    <row r="25" spans="1:9" x14ac:dyDescent="0.3">
      <c r="A25" s="2">
        <v>43871</v>
      </c>
      <c r="B25" s="3">
        <v>0.52633101851851849</v>
      </c>
      <c r="C25">
        <v>849</v>
      </c>
      <c r="D25">
        <v>50.99</v>
      </c>
      <c r="E25">
        <v>70.203000000000003</v>
      </c>
      <c r="F25">
        <v>29.588999999999999</v>
      </c>
      <c r="G25">
        <v>3.4409999999999998</v>
      </c>
      <c r="H25">
        <f t="shared" si="0"/>
        <v>458.71699999999998</v>
      </c>
      <c r="I25">
        <v>528.91999999999996</v>
      </c>
    </row>
    <row r="26" spans="1:9" x14ac:dyDescent="0.3">
      <c r="A26" s="2">
        <v>43871</v>
      </c>
      <c r="B26" s="3">
        <v>0.52657407407407408</v>
      </c>
      <c r="C26">
        <v>870</v>
      </c>
      <c r="D26">
        <v>50.83</v>
      </c>
      <c r="E26">
        <v>73.061000000000007</v>
      </c>
      <c r="F26">
        <v>29.588999999999999</v>
      </c>
      <c r="G26">
        <v>3.4409999999999998</v>
      </c>
      <c r="H26">
        <f t="shared" si="0"/>
        <v>455.85899999999992</v>
      </c>
      <c r="I26">
        <v>528.91999999999996</v>
      </c>
    </row>
    <row r="27" spans="1:9" x14ac:dyDescent="0.3">
      <c r="A27" s="2">
        <v>43871</v>
      </c>
      <c r="B27" s="3">
        <v>0.52681712962962968</v>
      </c>
      <c r="C27">
        <v>891</v>
      </c>
      <c r="D27">
        <v>50.69</v>
      </c>
      <c r="E27">
        <v>74.962000000000003</v>
      </c>
      <c r="F27">
        <v>29.588999999999999</v>
      </c>
      <c r="G27">
        <v>3.4409999999999998</v>
      </c>
      <c r="H27">
        <f t="shared" si="0"/>
        <v>453.95799999999997</v>
      </c>
      <c r="I27">
        <v>528.91999999999996</v>
      </c>
    </row>
    <row r="28" spans="1:9" x14ac:dyDescent="0.3">
      <c r="A28" s="2">
        <v>43871</v>
      </c>
      <c r="B28" s="3">
        <v>0.52734953703703702</v>
      </c>
      <c r="C28">
        <v>937</v>
      </c>
      <c r="D28">
        <v>50.22</v>
      </c>
      <c r="E28">
        <v>79.052000000000007</v>
      </c>
      <c r="F28">
        <v>29.588999999999999</v>
      </c>
      <c r="G28">
        <v>3.411</v>
      </c>
      <c r="H28">
        <f t="shared" si="0"/>
        <v>449.86799999999994</v>
      </c>
      <c r="I28">
        <v>528.91999999999996</v>
      </c>
    </row>
    <row r="29" spans="1:9" x14ac:dyDescent="0.3">
      <c r="A29" s="2">
        <v>43871</v>
      </c>
      <c r="B29" s="3">
        <v>0.52771990740740737</v>
      </c>
      <c r="C29">
        <v>969</v>
      </c>
      <c r="D29">
        <v>49.19</v>
      </c>
      <c r="E29">
        <v>82.087000000000003</v>
      </c>
      <c r="F29">
        <v>29.588999999999999</v>
      </c>
      <c r="G29">
        <v>3.411</v>
      </c>
      <c r="H29">
        <f t="shared" si="0"/>
        <v>446.83299999999997</v>
      </c>
      <c r="I29">
        <v>528.91999999999996</v>
      </c>
    </row>
    <row r="30" spans="1:9" x14ac:dyDescent="0.3">
      <c r="A30" s="2">
        <v>43871</v>
      </c>
      <c r="B30" s="3">
        <v>0.52798611111111116</v>
      </c>
      <c r="C30">
        <v>992</v>
      </c>
      <c r="D30">
        <v>49.16</v>
      </c>
      <c r="E30">
        <v>85.206000000000003</v>
      </c>
      <c r="F30">
        <v>29.588999999999999</v>
      </c>
      <c r="G30">
        <v>3.411</v>
      </c>
      <c r="H30">
        <f t="shared" si="0"/>
        <v>443.71399999999994</v>
      </c>
      <c r="I30">
        <v>528.91999999999996</v>
      </c>
    </row>
    <row r="31" spans="1:9" x14ac:dyDescent="0.3">
      <c r="A31" s="2">
        <v>43871</v>
      </c>
      <c r="B31" s="3">
        <v>0.5290393518518518</v>
      </c>
      <c r="C31">
        <v>1083</v>
      </c>
      <c r="D31">
        <v>49.06</v>
      </c>
      <c r="E31">
        <v>90.278000000000006</v>
      </c>
      <c r="F31">
        <v>29.588999999999999</v>
      </c>
      <c r="G31">
        <v>3.4409999999999998</v>
      </c>
      <c r="H31">
        <f t="shared" si="0"/>
        <v>438.64199999999994</v>
      </c>
      <c r="I31">
        <v>528.91999999999996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3569D-CD71-4F4B-9FB9-19601320DA94}">
  <sheetPr codeName="Sheet159"/>
  <dimension ref="A1:S2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0.4153587962962963</v>
      </c>
      <c r="C2">
        <v>37</v>
      </c>
      <c r="D2">
        <v>59.93</v>
      </c>
      <c r="E2">
        <v>1.0780000000000001</v>
      </c>
      <c r="F2">
        <v>29.588999999999999</v>
      </c>
      <c r="G2">
        <v>3.2050000000000001</v>
      </c>
      <c r="H2">
        <f>520.54-E2</f>
        <v>519.46199999999999</v>
      </c>
      <c r="I2">
        <v>520.54</v>
      </c>
      <c r="J2">
        <v>281.2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0.41542824074074075</v>
      </c>
      <c r="C3">
        <v>43</v>
      </c>
      <c r="D3">
        <v>59.92</v>
      </c>
      <c r="E3">
        <v>1.077</v>
      </c>
      <c r="F3">
        <v>29.588999999999999</v>
      </c>
      <c r="G3">
        <v>3.2349999999999999</v>
      </c>
      <c r="H3">
        <f t="shared" ref="H3:H28" si="0">520.54-E3</f>
        <v>519.46299999999997</v>
      </c>
      <c r="I3">
        <v>520.54</v>
      </c>
    </row>
    <row r="4" spans="1:19" x14ac:dyDescent="0.3">
      <c r="A4" s="2">
        <v>43923</v>
      </c>
      <c r="B4" s="3">
        <v>0.41569444444444442</v>
      </c>
      <c r="C4">
        <v>66</v>
      </c>
      <c r="D4">
        <v>59.83</v>
      </c>
      <c r="E4">
        <v>3.9969999999999999</v>
      </c>
      <c r="F4">
        <v>29.588999999999999</v>
      </c>
      <c r="G4">
        <v>3.2050000000000001</v>
      </c>
      <c r="H4">
        <f t="shared" si="0"/>
        <v>516.54300000000001</v>
      </c>
      <c r="I4">
        <v>520.54</v>
      </c>
    </row>
    <row r="5" spans="1:19" x14ac:dyDescent="0.3">
      <c r="A5" s="2">
        <v>43923</v>
      </c>
      <c r="B5" s="3">
        <v>0.41575231481481478</v>
      </c>
      <c r="C5">
        <v>71</v>
      </c>
      <c r="D5">
        <v>59.84</v>
      </c>
      <c r="E5">
        <v>4.0140000000000002</v>
      </c>
      <c r="F5">
        <v>29.588999999999999</v>
      </c>
      <c r="G5">
        <v>3.2349999999999999</v>
      </c>
      <c r="H5">
        <f t="shared" si="0"/>
        <v>516.52599999999995</v>
      </c>
      <c r="I5">
        <v>520.54</v>
      </c>
    </row>
    <row r="6" spans="1:19" x14ac:dyDescent="0.3">
      <c r="A6" s="2">
        <v>43923</v>
      </c>
      <c r="B6" s="3">
        <v>0.41612268518518519</v>
      </c>
      <c r="C6">
        <v>103</v>
      </c>
      <c r="D6">
        <v>59.72</v>
      </c>
      <c r="E6">
        <v>7.0179999999999998</v>
      </c>
      <c r="F6">
        <v>29.588999999999999</v>
      </c>
      <c r="G6">
        <v>3.2050000000000001</v>
      </c>
      <c r="H6">
        <f t="shared" si="0"/>
        <v>513.52199999999993</v>
      </c>
      <c r="I6">
        <v>520.54</v>
      </c>
    </row>
    <row r="7" spans="1:19" x14ac:dyDescent="0.3">
      <c r="A7" s="2">
        <v>43923</v>
      </c>
      <c r="B7" s="3">
        <v>0.41638888888888892</v>
      </c>
      <c r="C7">
        <v>126</v>
      </c>
      <c r="D7">
        <v>59.58</v>
      </c>
      <c r="E7">
        <v>10.023</v>
      </c>
      <c r="F7">
        <v>29.588999999999999</v>
      </c>
      <c r="G7">
        <v>3.2349999999999999</v>
      </c>
      <c r="H7">
        <f t="shared" si="0"/>
        <v>510.51699999999994</v>
      </c>
      <c r="I7">
        <v>520.54</v>
      </c>
    </row>
    <row r="8" spans="1:19" x14ac:dyDescent="0.3">
      <c r="A8" s="2">
        <v>43923</v>
      </c>
      <c r="B8" s="3">
        <v>0.41648148148148145</v>
      </c>
      <c r="C8">
        <v>134</v>
      </c>
      <c r="D8">
        <v>59.58</v>
      </c>
      <c r="E8">
        <v>10.039999999999999</v>
      </c>
      <c r="F8">
        <v>29.588999999999999</v>
      </c>
      <c r="G8">
        <v>3.1760000000000002</v>
      </c>
      <c r="H8">
        <f t="shared" si="0"/>
        <v>510.49999999999994</v>
      </c>
      <c r="I8">
        <v>520.54</v>
      </c>
    </row>
    <row r="9" spans="1:19" x14ac:dyDescent="0.3">
      <c r="A9" s="2">
        <v>43923</v>
      </c>
      <c r="B9" s="3">
        <v>0.41684027777777777</v>
      </c>
      <c r="C9">
        <v>165</v>
      </c>
      <c r="D9">
        <v>59.48</v>
      </c>
      <c r="E9">
        <v>12.749000000000001</v>
      </c>
      <c r="F9">
        <v>29.588999999999999</v>
      </c>
      <c r="G9">
        <v>3.1760000000000002</v>
      </c>
      <c r="H9">
        <f t="shared" si="0"/>
        <v>507.79099999999994</v>
      </c>
      <c r="I9">
        <v>520.54</v>
      </c>
    </row>
    <row r="10" spans="1:19" x14ac:dyDescent="0.3">
      <c r="A10" s="2">
        <v>43923</v>
      </c>
      <c r="B10" s="3">
        <v>0.41744212962962962</v>
      </c>
      <c r="C10">
        <v>217</v>
      </c>
      <c r="D10">
        <v>59.39</v>
      </c>
      <c r="E10">
        <v>16.169</v>
      </c>
      <c r="F10">
        <v>29.588999999999999</v>
      </c>
      <c r="G10">
        <v>3.2349999999999999</v>
      </c>
      <c r="H10">
        <f t="shared" si="0"/>
        <v>504.37099999999998</v>
      </c>
      <c r="I10">
        <v>520.54</v>
      </c>
    </row>
    <row r="11" spans="1:19" x14ac:dyDescent="0.3">
      <c r="A11" s="2">
        <v>43923</v>
      </c>
      <c r="B11" s="3">
        <v>0.41780092592592594</v>
      </c>
      <c r="C11">
        <v>248</v>
      </c>
      <c r="D11">
        <v>59.37</v>
      </c>
      <c r="E11">
        <v>19.123999999999999</v>
      </c>
      <c r="F11">
        <v>29.588999999999999</v>
      </c>
      <c r="G11">
        <v>3.1760000000000002</v>
      </c>
      <c r="H11">
        <f t="shared" si="0"/>
        <v>501.41599999999994</v>
      </c>
      <c r="I11">
        <v>520.54</v>
      </c>
    </row>
    <row r="12" spans="1:19" x14ac:dyDescent="0.3">
      <c r="A12" s="2">
        <v>43923</v>
      </c>
      <c r="B12" s="3">
        <v>0.41798611111111111</v>
      </c>
      <c r="C12">
        <v>264</v>
      </c>
      <c r="D12">
        <v>59.36</v>
      </c>
      <c r="E12">
        <v>19.074999999999999</v>
      </c>
      <c r="F12">
        <v>29.588999999999999</v>
      </c>
      <c r="G12">
        <v>3.2050000000000001</v>
      </c>
      <c r="H12">
        <f t="shared" si="0"/>
        <v>501.46499999999997</v>
      </c>
      <c r="I12">
        <v>520.54</v>
      </c>
    </row>
    <row r="13" spans="1:19" x14ac:dyDescent="0.3">
      <c r="A13" s="2">
        <v>43923</v>
      </c>
      <c r="B13" s="3">
        <v>0.41826388888888894</v>
      </c>
      <c r="C13">
        <v>288</v>
      </c>
      <c r="D13">
        <v>59</v>
      </c>
      <c r="E13">
        <v>21.981000000000002</v>
      </c>
      <c r="F13">
        <v>29.588999999999999</v>
      </c>
      <c r="G13">
        <v>3.1760000000000002</v>
      </c>
      <c r="H13">
        <f t="shared" si="0"/>
        <v>498.55899999999997</v>
      </c>
      <c r="I13">
        <v>520.54</v>
      </c>
    </row>
    <row r="14" spans="1:19" x14ac:dyDescent="0.3">
      <c r="A14" s="2">
        <v>43923</v>
      </c>
      <c r="B14" s="3">
        <v>0.41841435185185188</v>
      </c>
      <c r="C14">
        <v>301</v>
      </c>
      <c r="D14">
        <v>58.94</v>
      </c>
      <c r="E14">
        <v>22.048999999999999</v>
      </c>
      <c r="F14">
        <v>29.588999999999999</v>
      </c>
      <c r="G14">
        <v>3.1760000000000002</v>
      </c>
      <c r="H14">
        <f t="shared" si="0"/>
        <v>498.49099999999999</v>
      </c>
      <c r="I14">
        <v>520.54</v>
      </c>
    </row>
    <row r="15" spans="1:19" x14ac:dyDescent="0.3">
      <c r="A15" s="2">
        <v>43923</v>
      </c>
      <c r="B15" s="3">
        <v>0.41883101851851851</v>
      </c>
      <c r="C15">
        <v>337</v>
      </c>
      <c r="D15">
        <v>57.52</v>
      </c>
      <c r="E15">
        <v>24.948</v>
      </c>
      <c r="F15">
        <v>29.588999999999999</v>
      </c>
      <c r="G15">
        <v>3.2050000000000001</v>
      </c>
      <c r="H15">
        <f t="shared" si="0"/>
        <v>495.59199999999998</v>
      </c>
      <c r="I15">
        <v>520.54</v>
      </c>
    </row>
    <row r="16" spans="1:19" x14ac:dyDescent="0.3">
      <c r="A16" s="2">
        <v>43923</v>
      </c>
      <c r="B16" s="3">
        <v>0.419375</v>
      </c>
      <c r="C16">
        <v>384</v>
      </c>
      <c r="D16">
        <v>56.6</v>
      </c>
      <c r="E16">
        <v>27.966999999999999</v>
      </c>
      <c r="F16">
        <v>29.588999999999999</v>
      </c>
      <c r="G16">
        <v>3.2349999999999999</v>
      </c>
      <c r="H16">
        <f t="shared" si="0"/>
        <v>492.57299999999998</v>
      </c>
      <c r="I16">
        <v>520.54</v>
      </c>
    </row>
    <row r="17" spans="1:9" x14ac:dyDescent="0.3">
      <c r="A17" s="2">
        <v>43923</v>
      </c>
      <c r="B17" s="3">
        <v>0.41971064814814812</v>
      </c>
      <c r="C17">
        <v>413</v>
      </c>
      <c r="D17">
        <v>56.06</v>
      </c>
      <c r="E17">
        <v>30.902000000000001</v>
      </c>
      <c r="F17">
        <v>29.588999999999999</v>
      </c>
      <c r="G17">
        <v>3.1760000000000002</v>
      </c>
      <c r="H17">
        <f t="shared" si="0"/>
        <v>489.63799999999998</v>
      </c>
      <c r="I17">
        <v>520.54</v>
      </c>
    </row>
    <row r="18" spans="1:9" x14ac:dyDescent="0.3">
      <c r="A18" s="2">
        <v>43923</v>
      </c>
      <c r="B18" s="3">
        <v>0.42034722222222221</v>
      </c>
      <c r="C18">
        <v>468</v>
      </c>
      <c r="D18">
        <v>54.39</v>
      </c>
      <c r="E18">
        <v>41.037999999999997</v>
      </c>
      <c r="F18">
        <v>29.588999999999999</v>
      </c>
      <c r="G18">
        <v>3.2050000000000001</v>
      </c>
      <c r="H18">
        <f t="shared" si="0"/>
        <v>479.50199999999995</v>
      </c>
      <c r="I18">
        <v>520.54</v>
      </c>
    </row>
    <row r="19" spans="1:9" x14ac:dyDescent="0.3">
      <c r="A19" s="2">
        <v>43923</v>
      </c>
      <c r="B19" s="3">
        <v>0.42103009259259255</v>
      </c>
      <c r="C19">
        <v>527</v>
      </c>
      <c r="D19">
        <v>52</v>
      </c>
      <c r="E19">
        <v>50.973999999999997</v>
      </c>
      <c r="F19">
        <v>29.588999999999999</v>
      </c>
      <c r="G19">
        <v>3.2349999999999999</v>
      </c>
      <c r="H19">
        <f t="shared" si="0"/>
        <v>469.56599999999997</v>
      </c>
      <c r="I19">
        <v>520.54</v>
      </c>
    </row>
    <row r="20" spans="1:9" x14ac:dyDescent="0.3">
      <c r="A20" s="2">
        <v>43923</v>
      </c>
      <c r="B20" s="3">
        <v>0.42166666666666663</v>
      </c>
      <c r="C20">
        <v>582</v>
      </c>
      <c r="D20">
        <v>51.39</v>
      </c>
      <c r="E20">
        <v>60.027000000000001</v>
      </c>
      <c r="F20">
        <v>29.588999999999999</v>
      </c>
      <c r="G20">
        <v>3.2050000000000001</v>
      </c>
      <c r="H20">
        <f t="shared" si="0"/>
        <v>460.51299999999998</v>
      </c>
      <c r="I20">
        <v>520.54</v>
      </c>
    </row>
    <row r="21" spans="1:9" x14ac:dyDescent="0.3">
      <c r="A21" s="2">
        <v>43923</v>
      </c>
      <c r="B21" s="3">
        <v>0.42226851851851849</v>
      </c>
      <c r="C21">
        <v>634</v>
      </c>
      <c r="D21">
        <v>50.78</v>
      </c>
      <c r="E21">
        <v>71.001000000000005</v>
      </c>
      <c r="F21">
        <v>29.588999999999999</v>
      </c>
      <c r="G21">
        <v>3.2050000000000001</v>
      </c>
      <c r="H21">
        <f t="shared" si="0"/>
        <v>449.53899999999999</v>
      </c>
      <c r="I21">
        <v>520.54</v>
      </c>
    </row>
    <row r="22" spans="1:9" x14ac:dyDescent="0.3">
      <c r="A22" s="2">
        <v>43923</v>
      </c>
      <c r="B22" s="3">
        <v>0.4233912037037037</v>
      </c>
      <c r="C22">
        <v>731</v>
      </c>
      <c r="D22">
        <v>50.11</v>
      </c>
      <c r="E22">
        <v>80.905000000000001</v>
      </c>
      <c r="F22">
        <v>29.588999999999999</v>
      </c>
      <c r="G22">
        <v>3.2349999999999999</v>
      </c>
      <c r="H22">
        <f t="shared" si="0"/>
        <v>439.63499999999999</v>
      </c>
      <c r="I22">
        <v>520.54</v>
      </c>
    </row>
    <row r="23" spans="1:9" x14ac:dyDescent="0.3">
      <c r="A23" s="2">
        <v>43923</v>
      </c>
      <c r="B23" s="3">
        <v>0.42405092592592591</v>
      </c>
      <c r="C23">
        <v>788</v>
      </c>
      <c r="D23">
        <v>49.32</v>
      </c>
      <c r="E23">
        <v>91.013000000000005</v>
      </c>
      <c r="F23">
        <v>29.588999999999999</v>
      </c>
      <c r="G23">
        <v>3.2349999999999999</v>
      </c>
      <c r="H23">
        <f t="shared" si="0"/>
        <v>429.52699999999993</v>
      </c>
      <c r="I23">
        <v>520.54</v>
      </c>
    </row>
    <row r="24" spans="1:9" x14ac:dyDescent="0.3">
      <c r="A24" s="2">
        <v>43923</v>
      </c>
      <c r="B24" s="3">
        <v>0.42451388888888886</v>
      </c>
      <c r="C24">
        <v>828</v>
      </c>
      <c r="D24">
        <v>49.09</v>
      </c>
      <c r="E24">
        <v>101.002</v>
      </c>
      <c r="F24">
        <v>29.588999999999999</v>
      </c>
      <c r="G24">
        <v>3.2050000000000001</v>
      </c>
      <c r="H24">
        <f t="shared" si="0"/>
        <v>419.53799999999995</v>
      </c>
      <c r="I24">
        <v>520.54</v>
      </c>
    </row>
    <row r="25" spans="1:9" x14ac:dyDescent="0.3">
      <c r="A25" s="2">
        <v>43923</v>
      </c>
      <c r="B25" s="3">
        <v>0.42487268518518517</v>
      </c>
      <c r="C25">
        <v>859</v>
      </c>
      <c r="D25">
        <v>49.1</v>
      </c>
      <c r="E25">
        <v>101.041</v>
      </c>
      <c r="F25">
        <v>29.588999999999999</v>
      </c>
      <c r="G25">
        <v>3.2050000000000001</v>
      </c>
      <c r="H25">
        <f t="shared" si="0"/>
        <v>419.49899999999997</v>
      </c>
      <c r="I25">
        <v>520.54</v>
      </c>
    </row>
    <row r="26" spans="1:9" x14ac:dyDescent="0.3">
      <c r="A26" s="2">
        <v>43923</v>
      </c>
      <c r="B26" s="3">
        <v>0.42586805555555557</v>
      </c>
      <c r="C26">
        <v>945</v>
      </c>
      <c r="D26">
        <v>48.91</v>
      </c>
      <c r="E26">
        <v>110.91</v>
      </c>
      <c r="F26">
        <v>29.588999999999999</v>
      </c>
      <c r="G26">
        <v>3.2050000000000001</v>
      </c>
      <c r="H26">
        <f t="shared" si="0"/>
        <v>409.63</v>
      </c>
      <c r="I26">
        <v>520.54</v>
      </c>
    </row>
    <row r="27" spans="1:9" x14ac:dyDescent="0.3">
      <c r="A27" s="2">
        <v>43923</v>
      </c>
      <c r="B27" s="3">
        <v>0.42650462962962959</v>
      </c>
      <c r="C27">
        <v>1000</v>
      </c>
      <c r="D27">
        <v>48.88</v>
      </c>
      <c r="E27">
        <v>115.07299999999999</v>
      </c>
      <c r="F27">
        <v>29.588999999999999</v>
      </c>
      <c r="G27">
        <v>3.1760000000000002</v>
      </c>
      <c r="H27">
        <f t="shared" si="0"/>
        <v>405.46699999999998</v>
      </c>
      <c r="I27">
        <v>520.54</v>
      </c>
    </row>
    <row r="28" spans="1:9" x14ac:dyDescent="0.3">
      <c r="A28" s="2">
        <v>43923</v>
      </c>
      <c r="B28" s="3">
        <v>0.42656250000000001</v>
      </c>
      <c r="C28">
        <v>1005</v>
      </c>
      <c r="D28">
        <v>48.9</v>
      </c>
      <c r="E28">
        <v>115.07299999999999</v>
      </c>
      <c r="F28">
        <v>29.588999999999999</v>
      </c>
      <c r="G28">
        <v>3.1760000000000002</v>
      </c>
      <c r="H28">
        <f t="shared" si="0"/>
        <v>405.46699999999998</v>
      </c>
      <c r="I28">
        <v>520.54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C9FF-F384-4ED3-882B-3018302036E6}">
  <sheetPr codeName="Sheet160"/>
  <dimension ref="A1:S2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0.43039351851851854</v>
      </c>
      <c r="C2">
        <v>46</v>
      </c>
      <c r="D2">
        <v>69.459999999999994</v>
      </c>
      <c r="E2">
        <v>1.0549999999999999</v>
      </c>
      <c r="F2">
        <v>29.588999999999999</v>
      </c>
      <c r="G2">
        <v>3.2639999999999998</v>
      </c>
      <c r="H2">
        <f>558.82-E2</f>
        <v>557.7650000000001</v>
      </c>
      <c r="I2">
        <v>558.82000000000005</v>
      </c>
      <c r="J2">
        <v>431.3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0.43101851851851852</v>
      </c>
      <c r="C3">
        <v>100</v>
      </c>
      <c r="D3">
        <v>69.400000000000006</v>
      </c>
      <c r="E3">
        <v>4.0860000000000003</v>
      </c>
      <c r="F3">
        <v>29.588999999999999</v>
      </c>
      <c r="G3">
        <v>3.2349999999999999</v>
      </c>
      <c r="H3">
        <f t="shared" ref="H3:H24" si="0">558.82-E3</f>
        <v>554.73400000000004</v>
      </c>
      <c r="I3">
        <v>558.82000000000005</v>
      </c>
    </row>
    <row r="4" spans="1:19" x14ac:dyDescent="0.3">
      <c r="A4" s="2">
        <v>43972</v>
      </c>
      <c r="B4" s="3">
        <v>0.43148148148148152</v>
      </c>
      <c r="C4">
        <v>140</v>
      </c>
      <c r="D4">
        <v>69.36</v>
      </c>
      <c r="E4">
        <v>6.8339999999999996</v>
      </c>
      <c r="F4">
        <v>29.588999999999999</v>
      </c>
      <c r="G4">
        <v>3.2349999999999999</v>
      </c>
      <c r="H4">
        <f t="shared" si="0"/>
        <v>551.9860000000001</v>
      </c>
      <c r="I4">
        <v>558.82000000000005</v>
      </c>
    </row>
    <row r="5" spans="1:19" x14ac:dyDescent="0.3">
      <c r="A5" s="2">
        <v>43972</v>
      </c>
      <c r="B5" s="3">
        <v>0.43186342592592591</v>
      </c>
      <c r="C5">
        <v>173</v>
      </c>
      <c r="D5">
        <v>69.34</v>
      </c>
      <c r="E5">
        <v>9.9730000000000008</v>
      </c>
      <c r="F5">
        <v>29.588999999999999</v>
      </c>
      <c r="G5">
        <v>3.2639999999999998</v>
      </c>
      <c r="H5">
        <f t="shared" si="0"/>
        <v>548.84700000000009</v>
      </c>
      <c r="I5">
        <v>558.82000000000005</v>
      </c>
    </row>
    <row r="6" spans="1:19" x14ac:dyDescent="0.3">
      <c r="A6" s="2">
        <v>43972</v>
      </c>
      <c r="B6" s="3">
        <v>0.43229166666666669</v>
      </c>
      <c r="C6">
        <v>210</v>
      </c>
      <c r="D6">
        <v>69.180000000000007</v>
      </c>
      <c r="E6">
        <v>12.994999999999999</v>
      </c>
      <c r="F6">
        <v>29.588999999999999</v>
      </c>
      <c r="G6">
        <v>3.2639999999999998</v>
      </c>
      <c r="H6">
        <f t="shared" si="0"/>
        <v>545.82500000000005</v>
      </c>
      <c r="I6">
        <v>558.82000000000005</v>
      </c>
    </row>
    <row r="7" spans="1:19" x14ac:dyDescent="0.3">
      <c r="A7" s="2">
        <v>43972</v>
      </c>
      <c r="B7" s="3">
        <v>0.43259259259259258</v>
      </c>
      <c r="C7">
        <v>236</v>
      </c>
      <c r="D7">
        <v>69.02</v>
      </c>
      <c r="E7">
        <v>16.065000000000001</v>
      </c>
      <c r="F7">
        <v>29.588999999999999</v>
      </c>
      <c r="G7">
        <v>3.2639999999999998</v>
      </c>
      <c r="H7">
        <f t="shared" si="0"/>
        <v>542.755</v>
      </c>
      <c r="I7">
        <v>558.82000000000005</v>
      </c>
    </row>
    <row r="8" spans="1:19" x14ac:dyDescent="0.3">
      <c r="A8" s="2">
        <v>43972</v>
      </c>
      <c r="B8" s="3">
        <v>0.4332523148148148</v>
      </c>
      <c r="C8">
        <v>293</v>
      </c>
      <c r="D8">
        <v>67.58</v>
      </c>
      <c r="E8">
        <v>18.792000000000002</v>
      </c>
      <c r="F8">
        <v>29.588999999999999</v>
      </c>
      <c r="G8">
        <v>3.2639999999999998</v>
      </c>
      <c r="H8">
        <f t="shared" si="0"/>
        <v>540.02800000000002</v>
      </c>
      <c r="I8">
        <v>558.82000000000005</v>
      </c>
    </row>
    <row r="9" spans="1:19" x14ac:dyDescent="0.3">
      <c r="A9" s="2">
        <v>43972</v>
      </c>
      <c r="B9" s="3">
        <v>0.43346064814814816</v>
      </c>
      <c r="C9">
        <v>311</v>
      </c>
      <c r="D9">
        <v>67.739999999999995</v>
      </c>
      <c r="E9">
        <v>18.881</v>
      </c>
      <c r="F9">
        <v>29.588999999999999</v>
      </c>
      <c r="G9">
        <v>3.2349999999999999</v>
      </c>
      <c r="H9">
        <f t="shared" si="0"/>
        <v>539.93900000000008</v>
      </c>
      <c r="I9">
        <v>558.82000000000005</v>
      </c>
    </row>
    <row r="10" spans="1:19" x14ac:dyDescent="0.3">
      <c r="A10" s="2">
        <v>43972</v>
      </c>
      <c r="B10" s="3">
        <v>0.43392361111111111</v>
      </c>
      <c r="C10">
        <v>351</v>
      </c>
      <c r="D10">
        <v>60.17</v>
      </c>
      <c r="E10">
        <v>21.99</v>
      </c>
      <c r="F10">
        <v>29.588999999999999</v>
      </c>
      <c r="G10">
        <v>3.2639999999999998</v>
      </c>
      <c r="H10">
        <f t="shared" si="0"/>
        <v>536.83000000000004</v>
      </c>
      <c r="I10">
        <v>558.82000000000005</v>
      </c>
    </row>
    <row r="11" spans="1:19" x14ac:dyDescent="0.3">
      <c r="A11" s="2">
        <v>43972</v>
      </c>
      <c r="B11" s="3">
        <v>0.4340046296296296</v>
      </c>
      <c r="C11">
        <v>358</v>
      </c>
      <c r="D11">
        <v>60.11</v>
      </c>
      <c r="E11">
        <v>21.960999999999999</v>
      </c>
      <c r="F11">
        <v>29.588999999999999</v>
      </c>
      <c r="G11">
        <v>3.2639999999999998</v>
      </c>
      <c r="H11">
        <f t="shared" si="0"/>
        <v>536.85900000000004</v>
      </c>
      <c r="I11">
        <v>558.82000000000005</v>
      </c>
    </row>
    <row r="12" spans="1:19" x14ac:dyDescent="0.3">
      <c r="A12" s="2">
        <v>43972</v>
      </c>
      <c r="B12" s="3">
        <v>0.4346990740740741</v>
      </c>
      <c r="C12">
        <v>418</v>
      </c>
      <c r="D12">
        <v>59.44</v>
      </c>
      <c r="E12">
        <v>25.096</v>
      </c>
      <c r="F12">
        <v>29.588999999999999</v>
      </c>
      <c r="G12">
        <v>3.2639999999999998</v>
      </c>
      <c r="H12">
        <f t="shared" si="0"/>
        <v>533.72400000000005</v>
      </c>
      <c r="I12">
        <v>558.82000000000005</v>
      </c>
    </row>
    <row r="13" spans="1:19" x14ac:dyDescent="0.3">
      <c r="A13" s="2">
        <v>43972</v>
      </c>
      <c r="B13" s="3">
        <v>0.43554398148148149</v>
      </c>
      <c r="C13">
        <v>491</v>
      </c>
      <c r="D13">
        <v>57.26</v>
      </c>
      <c r="E13">
        <v>34.895000000000003</v>
      </c>
      <c r="F13">
        <v>29.588999999999999</v>
      </c>
      <c r="G13">
        <v>3.2349999999999999</v>
      </c>
      <c r="H13">
        <f t="shared" si="0"/>
        <v>523.92500000000007</v>
      </c>
      <c r="I13">
        <v>558.82000000000005</v>
      </c>
    </row>
    <row r="14" spans="1:19" x14ac:dyDescent="0.3">
      <c r="A14" s="2">
        <v>43972</v>
      </c>
      <c r="B14" s="3">
        <v>0.43618055555555557</v>
      </c>
      <c r="C14">
        <v>546</v>
      </c>
      <c r="D14">
        <v>56.44</v>
      </c>
      <c r="E14">
        <v>44.844000000000001</v>
      </c>
      <c r="F14">
        <v>29.588999999999999</v>
      </c>
      <c r="G14">
        <v>3.2349999999999999</v>
      </c>
      <c r="H14">
        <f t="shared" si="0"/>
        <v>513.976</v>
      </c>
      <c r="I14">
        <v>558.82000000000005</v>
      </c>
    </row>
    <row r="15" spans="1:19" x14ac:dyDescent="0.3">
      <c r="A15" s="2">
        <v>43972</v>
      </c>
      <c r="B15" s="3">
        <v>0.43678240740740737</v>
      </c>
      <c r="C15">
        <v>598</v>
      </c>
      <c r="D15">
        <v>55.71</v>
      </c>
      <c r="E15">
        <v>54.920999999999999</v>
      </c>
      <c r="F15">
        <v>29.588999999999999</v>
      </c>
      <c r="G15">
        <v>3.2349999999999999</v>
      </c>
      <c r="H15">
        <f t="shared" si="0"/>
        <v>503.89900000000006</v>
      </c>
      <c r="I15">
        <v>558.82000000000005</v>
      </c>
    </row>
    <row r="16" spans="1:19" x14ac:dyDescent="0.3">
      <c r="A16" s="2">
        <v>43972</v>
      </c>
      <c r="B16" s="3">
        <v>0.43693287037037037</v>
      </c>
      <c r="C16">
        <v>611</v>
      </c>
      <c r="D16">
        <v>55.7</v>
      </c>
      <c r="E16">
        <v>54.795000000000002</v>
      </c>
      <c r="F16">
        <v>29.588999999999999</v>
      </c>
      <c r="G16">
        <v>3.2639999999999998</v>
      </c>
      <c r="H16">
        <f t="shared" si="0"/>
        <v>504.02500000000003</v>
      </c>
      <c r="I16">
        <v>558.82000000000005</v>
      </c>
    </row>
    <row r="17" spans="1:9" x14ac:dyDescent="0.3">
      <c r="A17" s="2">
        <v>43972</v>
      </c>
      <c r="B17" s="3">
        <v>0.43739583333333337</v>
      </c>
      <c r="C17">
        <v>651</v>
      </c>
      <c r="D17">
        <v>55.32</v>
      </c>
      <c r="E17">
        <v>64.611999999999995</v>
      </c>
      <c r="F17">
        <v>29.588999999999999</v>
      </c>
      <c r="G17">
        <v>3.2639999999999998</v>
      </c>
      <c r="H17">
        <f t="shared" si="0"/>
        <v>494.20800000000008</v>
      </c>
      <c r="I17">
        <v>558.82000000000005</v>
      </c>
    </row>
    <row r="18" spans="1:9" x14ac:dyDescent="0.3">
      <c r="A18" s="2">
        <v>43972</v>
      </c>
      <c r="B18" s="3">
        <v>0.43799768518518517</v>
      </c>
      <c r="C18">
        <v>703</v>
      </c>
      <c r="D18">
        <v>54.8</v>
      </c>
      <c r="E18">
        <v>74.957999999999998</v>
      </c>
      <c r="F18">
        <v>29.588999999999999</v>
      </c>
      <c r="G18">
        <v>3.2639999999999998</v>
      </c>
      <c r="H18">
        <f t="shared" si="0"/>
        <v>483.86200000000008</v>
      </c>
      <c r="I18">
        <v>558.82000000000005</v>
      </c>
    </row>
    <row r="19" spans="1:9" x14ac:dyDescent="0.3">
      <c r="A19" s="2">
        <v>43972</v>
      </c>
      <c r="B19" s="3">
        <v>0.43835648148148149</v>
      </c>
      <c r="C19">
        <v>734</v>
      </c>
      <c r="D19">
        <v>54.48</v>
      </c>
      <c r="E19">
        <v>84.89</v>
      </c>
      <c r="F19">
        <v>29.588999999999999</v>
      </c>
      <c r="G19">
        <v>3.2639999999999998</v>
      </c>
      <c r="H19">
        <f t="shared" si="0"/>
        <v>473.93000000000006</v>
      </c>
      <c r="I19">
        <v>558.82000000000005</v>
      </c>
    </row>
    <row r="20" spans="1:9" x14ac:dyDescent="0.3">
      <c r="A20" s="2">
        <v>43972</v>
      </c>
      <c r="B20" s="3">
        <v>0.43910879629629629</v>
      </c>
      <c r="C20">
        <v>799</v>
      </c>
      <c r="D20">
        <v>53.46</v>
      </c>
      <c r="E20">
        <v>94.89</v>
      </c>
      <c r="F20">
        <v>29.588999999999999</v>
      </c>
      <c r="G20">
        <v>3.2639999999999998</v>
      </c>
      <c r="H20">
        <f t="shared" si="0"/>
        <v>463.93000000000006</v>
      </c>
      <c r="I20">
        <v>558.82000000000005</v>
      </c>
    </row>
    <row r="21" spans="1:9" x14ac:dyDescent="0.3">
      <c r="A21" s="2">
        <v>43972</v>
      </c>
      <c r="B21" s="3">
        <v>0.43968750000000001</v>
      </c>
      <c r="C21">
        <v>849</v>
      </c>
      <c r="D21">
        <v>53.07</v>
      </c>
      <c r="E21">
        <v>105.059</v>
      </c>
      <c r="F21">
        <v>29.588999999999999</v>
      </c>
      <c r="G21">
        <v>3.2639999999999998</v>
      </c>
      <c r="H21">
        <f t="shared" si="0"/>
        <v>453.76100000000008</v>
      </c>
      <c r="I21">
        <v>558.82000000000005</v>
      </c>
    </row>
    <row r="22" spans="1:9" x14ac:dyDescent="0.3">
      <c r="A22" s="2">
        <v>43972</v>
      </c>
      <c r="B22" s="3">
        <v>0.44016203703703699</v>
      </c>
      <c r="C22">
        <v>890</v>
      </c>
      <c r="D22">
        <v>51.89</v>
      </c>
      <c r="E22">
        <v>115.004</v>
      </c>
      <c r="F22">
        <v>29.588999999999999</v>
      </c>
      <c r="G22">
        <v>3.2050000000000001</v>
      </c>
      <c r="H22">
        <f t="shared" si="0"/>
        <v>443.81600000000003</v>
      </c>
      <c r="I22">
        <v>558.82000000000005</v>
      </c>
    </row>
    <row r="23" spans="1:9" x14ac:dyDescent="0.3">
      <c r="A23" s="2">
        <v>43972</v>
      </c>
      <c r="B23" s="3">
        <v>0.44031250000000005</v>
      </c>
      <c r="C23">
        <v>903</v>
      </c>
      <c r="D23">
        <v>51.91</v>
      </c>
      <c r="E23">
        <v>115.029</v>
      </c>
      <c r="F23">
        <v>29.588999999999999</v>
      </c>
      <c r="G23">
        <v>3.2639999999999998</v>
      </c>
      <c r="H23">
        <f t="shared" si="0"/>
        <v>443.79100000000005</v>
      </c>
      <c r="I23">
        <v>558.82000000000005</v>
      </c>
    </row>
    <row r="24" spans="1:9" x14ac:dyDescent="0.3">
      <c r="A24" s="2">
        <v>43972</v>
      </c>
      <c r="B24" s="3">
        <v>0.4409837962962963</v>
      </c>
      <c r="C24">
        <v>961</v>
      </c>
      <c r="D24">
        <v>51.55</v>
      </c>
      <c r="E24">
        <v>120.795</v>
      </c>
      <c r="F24">
        <v>29.588999999999999</v>
      </c>
      <c r="G24">
        <v>3.2639999999999998</v>
      </c>
      <c r="H24">
        <f t="shared" si="0"/>
        <v>438.02500000000003</v>
      </c>
      <c r="I24">
        <v>558.82000000000005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0C9-38FF-4B99-AD8E-8C3B13FFF227}">
  <sheetPr codeName="Sheet161"/>
  <dimension ref="A1:S1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0.43990740740740741</v>
      </c>
      <c r="C2">
        <v>33</v>
      </c>
      <c r="D2">
        <v>80.13</v>
      </c>
      <c r="E2">
        <v>0.95199999999999996</v>
      </c>
      <c r="F2">
        <v>29.588999999999999</v>
      </c>
      <c r="G2">
        <v>3.1469999999999998</v>
      </c>
      <c r="H2">
        <f>556.55-E2</f>
        <v>555.59799999999996</v>
      </c>
      <c r="I2">
        <v>556.54999999999995</v>
      </c>
      <c r="J2">
        <v>421.3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0.44042824074074072</v>
      </c>
      <c r="C3">
        <v>78</v>
      </c>
      <c r="D3">
        <v>80.069999999999993</v>
      </c>
      <c r="E3">
        <v>4.0010000000000003</v>
      </c>
      <c r="F3">
        <v>29.588999999999999</v>
      </c>
      <c r="G3">
        <v>3.0880000000000001</v>
      </c>
      <c r="H3">
        <f t="shared" ref="H3:H15" si="0">556.55-E3</f>
        <v>552.54899999999998</v>
      </c>
      <c r="I3">
        <v>556.54999999999995</v>
      </c>
    </row>
    <row r="4" spans="1:19" x14ac:dyDescent="0.3">
      <c r="A4" s="2">
        <v>44005</v>
      </c>
      <c r="B4" s="3">
        <v>0.44153935185185184</v>
      </c>
      <c r="C4">
        <v>174</v>
      </c>
      <c r="D4">
        <v>80.069999999999993</v>
      </c>
      <c r="E4">
        <v>4.0190000000000001</v>
      </c>
      <c r="F4">
        <v>29.588999999999999</v>
      </c>
      <c r="G4">
        <v>3.0880000000000001</v>
      </c>
      <c r="H4">
        <f t="shared" si="0"/>
        <v>552.53099999999995</v>
      </c>
      <c r="I4">
        <v>556.54999999999995</v>
      </c>
    </row>
    <row r="5" spans="1:19" x14ac:dyDescent="0.3">
      <c r="A5" s="2">
        <v>44005</v>
      </c>
      <c r="B5" s="3">
        <v>0.44193287037037038</v>
      </c>
      <c r="C5">
        <v>208</v>
      </c>
      <c r="D5">
        <v>79.39</v>
      </c>
      <c r="E5">
        <v>7.0359999999999996</v>
      </c>
      <c r="F5">
        <v>29.588999999999999</v>
      </c>
      <c r="G5">
        <v>3.1469999999999998</v>
      </c>
      <c r="H5">
        <f t="shared" si="0"/>
        <v>549.51400000000001</v>
      </c>
      <c r="I5">
        <v>556.54999999999995</v>
      </c>
    </row>
    <row r="6" spans="1:19" x14ac:dyDescent="0.3">
      <c r="A6" s="2">
        <v>44005</v>
      </c>
      <c r="B6" s="3">
        <v>0.44229166666666669</v>
      </c>
      <c r="C6">
        <v>239</v>
      </c>
      <c r="D6">
        <v>79.17</v>
      </c>
      <c r="E6">
        <v>10.073</v>
      </c>
      <c r="F6">
        <v>29.588999999999999</v>
      </c>
      <c r="G6">
        <v>3.2050000000000001</v>
      </c>
      <c r="H6">
        <f t="shared" si="0"/>
        <v>546.47699999999998</v>
      </c>
      <c r="I6">
        <v>556.54999999999995</v>
      </c>
    </row>
    <row r="7" spans="1:19" x14ac:dyDescent="0.3">
      <c r="A7" s="2">
        <v>44005</v>
      </c>
      <c r="B7" s="3">
        <v>0.44270833333333331</v>
      </c>
      <c r="C7">
        <v>275</v>
      </c>
      <c r="D7">
        <v>76.040000000000006</v>
      </c>
      <c r="E7">
        <v>13.012</v>
      </c>
      <c r="F7">
        <v>29.588999999999999</v>
      </c>
      <c r="G7">
        <v>3.1469999999999998</v>
      </c>
      <c r="H7">
        <f t="shared" si="0"/>
        <v>543.53800000000001</v>
      </c>
      <c r="I7">
        <v>556.54999999999995</v>
      </c>
    </row>
    <row r="8" spans="1:19" x14ac:dyDescent="0.3">
      <c r="A8" s="2">
        <v>44005</v>
      </c>
      <c r="B8" s="3">
        <v>0.44340277777777781</v>
      </c>
      <c r="C8">
        <v>335</v>
      </c>
      <c r="D8">
        <v>70.84</v>
      </c>
      <c r="E8">
        <v>22.942</v>
      </c>
      <c r="F8">
        <v>29.588999999999999</v>
      </c>
      <c r="G8">
        <v>3.2050000000000001</v>
      </c>
      <c r="H8">
        <f t="shared" si="0"/>
        <v>533.60799999999995</v>
      </c>
      <c r="I8">
        <v>556.54999999999995</v>
      </c>
    </row>
    <row r="9" spans="1:19" x14ac:dyDescent="0.3">
      <c r="A9" s="2">
        <v>44005</v>
      </c>
      <c r="B9" s="3">
        <v>0.44366898148148143</v>
      </c>
      <c r="C9">
        <v>358</v>
      </c>
      <c r="D9">
        <v>62.71</v>
      </c>
      <c r="E9">
        <v>33.076000000000001</v>
      </c>
      <c r="F9">
        <v>29.588999999999999</v>
      </c>
      <c r="G9">
        <v>3.1760000000000002</v>
      </c>
      <c r="H9">
        <f t="shared" si="0"/>
        <v>523.47399999999993</v>
      </c>
      <c r="I9">
        <v>556.54999999999995</v>
      </c>
    </row>
    <row r="10" spans="1:19" x14ac:dyDescent="0.3">
      <c r="A10" s="2">
        <v>44005</v>
      </c>
      <c r="B10" s="3">
        <v>0.44388888888888894</v>
      </c>
      <c r="C10">
        <v>377</v>
      </c>
      <c r="D10">
        <v>59.8</v>
      </c>
      <c r="E10">
        <v>42.914000000000001</v>
      </c>
      <c r="F10">
        <v>29.588999999999999</v>
      </c>
      <c r="G10">
        <v>3.1760000000000002</v>
      </c>
      <c r="H10">
        <f t="shared" si="0"/>
        <v>513.63599999999997</v>
      </c>
      <c r="I10">
        <v>556.54999999999995</v>
      </c>
      <c r="K10" t="s">
        <v>94</v>
      </c>
    </row>
    <row r="11" spans="1:19" x14ac:dyDescent="0.3">
      <c r="A11" s="2">
        <v>44005</v>
      </c>
      <c r="B11" s="3">
        <v>0.44412037037037039</v>
      </c>
      <c r="C11">
        <v>397</v>
      </c>
      <c r="D11">
        <v>58.88</v>
      </c>
      <c r="E11">
        <v>52.960999999999999</v>
      </c>
      <c r="F11">
        <v>29.588999999999999</v>
      </c>
      <c r="G11">
        <v>3.2050000000000001</v>
      </c>
      <c r="H11">
        <f t="shared" si="0"/>
        <v>503.58899999999994</v>
      </c>
      <c r="I11">
        <v>556.54999999999995</v>
      </c>
    </row>
    <row r="12" spans="1:19" x14ac:dyDescent="0.3">
      <c r="A12" s="2">
        <v>44005</v>
      </c>
      <c r="B12" s="3">
        <v>0.44449074074074074</v>
      </c>
      <c r="C12">
        <v>429</v>
      </c>
      <c r="D12">
        <v>58.25</v>
      </c>
      <c r="E12">
        <v>63.29</v>
      </c>
      <c r="F12">
        <v>29.588999999999999</v>
      </c>
      <c r="G12">
        <v>3.1760000000000002</v>
      </c>
      <c r="H12">
        <f t="shared" si="0"/>
        <v>493.25999999999993</v>
      </c>
      <c r="I12">
        <v>556.54999999999995</v>
      </c>
    </row>
    <row r="13" spans="1:19" x14ac:dyDescent="0.3">
      <c r="A13" s="2">
        <v>44005</v>
      </c>
      <c r="B13" s="3">
        <v>0.44484953703703706</v>
      </c>
      <c r="C13">
        <v>460</v>
      </c>
      <c r="D13">
        <v>57.52</v>
      </c>
      <c r="E13">
        <v>72.775999999999996</v>
      </c>
      <c r="F13">
        <v>29.588999999999999</v>
      </c>
      <c r="G13">
        <v>3.1469999999999998</v>
      </c>
      <c r="H13">
        <f t="shared" si="0"/>
        <v>483.77399999999994</v>
      </c>
      <c r="I13">
        <v>556.54999999999995</v>
      </c>
    </row>
    <row r="14" spans="1:19" x14ac:dyDescent="0.3">
      <c r="A14" s="2">
        <v>44005</v>
      </c>
      <c r="B14" s="3">
        <v>0.44517361111111109</v>
      </c>
      <c r="C14">
        <v>488</v>
      </c>
      <c r="D14">
        <v>56.53</v>
      </c>
      <c r="E14">
        <v>83.103999999999999</v>
      </c>
      <c r="F14">
        <v>29.588999999999999</v>
      </c>
      <c r="G14">
        <v>3.2050000000000001</v>
      </c>
      <c r="H14">
        <f t="shared" si="0"/>
        <v>473.44599999999997</v>
      </c>
      <c r="I14">
        <v>556.54999999999995</v>
      </c>
    </row>
    <row r="15" spans="1:19" x14ac:dyDescent="0.3">
      <c r="A15" s="2">
        <v>44005</v>
      </c>
      <c r="B15" s="3">
        <v>0.44545138888888891</v>
      </c>
      <c r="C15">
        <v>512</v>
      </c>
      <c r="D15">
        <v>56.17</v>
      </c>
      <c r="E15">
        <v>88.64</v>
      </c>
      <c r="F15">
        <v>29.588999999999999</v>
      </c>
      <c r="G15">
        <v>3.0289999999999999</v>
      </c>
      <c r="H15">
        <f t="shared" si="0"/>
        <v>467.90999999999997</v>
      </c>
      <c r="I15">
        <v>556.54999999999995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B648-A0DE-4648-A0D5-C59B2B8ACE11}">
  <sheetPr codeName="Sheet162"/>
  <dimension ref="A1:S17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0.36991898148148145</v>
      </c>
      <c r="C2">
        <v>35</v>
      </c>
      <c r="D2">
        <v>82.34</v>
      </c>
      <c r="E2">
        <v>1.042</v>
      </c>
      <c r="F2">
        <v>29.588999999999999</v>
      </c>
      <c r="G2">
        <v>3.2050000000000001</v>
      </c>
      <c r="H2">
        <f>531.22-E2</f>
        <v>530.178</v>
      </c>
      <c r="I2">
        <v>531.22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0.37030092592592595</v>
      </c>
      <c r="C3">
        <v>68</v>
      </c>
      <c r="D3">
        <v>82.37</v>
      </c>
      <c r="E3">
        <v>4.05</v>
      </c>
      <c r="F3">
        <v>29.588999999999999</v>
      </c>
      <c r="G3">
        <v>3.1760000000000002</v>
      </c>
      <c r="H3">
        <f t="shared" ref="H3:H17" si="0">531.22-E3</f>
        <v>527.17000000000007</v>
      </c>
      <c r="I3">
        <v>531.22</v>
      </c>
    </row>
    <row r="4" spans="1:19" x14ac:dyDescent="0.3">
      <c r="A4" s="2">
        <v>44029</v>
      </c>
      <c r="B4" s="3">
        <v>0.3706712962962963</v>
      </c>
      <c r="C4">
        <v>100</v>
      </c>
      <c r="D4">
        <v>82.37</v>
      </c>
      <c r="E4">
        <v>7.2750000000000004</v>
      </c>
      <c r="F4">
        <v>29.588999999999999</v>
      </c>
      <c r="G4">
        <v>3.2050000000000001</v>
      </c>
      <c r="H4">
        <f t="shared" si="0"/>
        <v>523.94500000000005</v>
      </c>
      <c r="I4">
        <v>531.22</v>
      </c>
    </row>
    <row r="5" spans="1:19" x14ac:dyDescent="0.3">
      <c r="A5" s="2">
        <v>44029</v>
      </c>
      <c r="B5" s="3">
        <v>0.3709027777777778</v>
      </c>
      <c r="C5">
        <v>120</v>
      </c>
      <c r="D5">
        <v>82.37</v>
      </c>
      <c r="E5">
        <v>9.9250000000000007</v>
      </c>
      <c r="F5">
        <v>29.588999999999999</v>
      </c>
      <c r="G5">
        <v>3.1760000000000002</v>
      </c>
      <c r="H5">
        <f t="shared" si="0"/>
        <v>521.29500000000007</v>
      </c>
      <c r="I5">
        <v>531.22</v>
      </c>
    </row>
    <row r="6" spans="1:19" x14ac:dyDescent="0.3">
      <c r="A6" s="2">
        <v>44029</v>
      </c>
      <c r="B6" s="3">
        <v>0.37111111111111111</v>
      </c>
      <c r="C6">
        <v>138</v>
      </c>
      <c r="D6">
        <v>82.31</v>
      </c>
      <c r="E6">
        <v>12.904999999999999</v>
      </c>
      <c r="F6">
        <v>29.588999999999999</v>
      </c>
      <c r="G6">
        <v>3.1760000000000002</v>
      </c>
      <c r="H6">
        <f t="shared" si="0"/>
        <v>518.31500000000005</v>
      </c>
      <c r="I6">
        <v>531.22</v>
      </c>
    </row>
    <row r="7" spans="1:19" x14ac:dyDescent="0.3">
      <c r="A7" s="2">
        <v>44029</v>
      </c>
      <c r="B7" s="3">
        <v>0.37156250000000002</v>
      </c>
      <c r="C7">
        <v>177</v>
      </c>
      <c r="D7">
        <v>81.22</v>
      </c>
      <c r="E7">
        <v>15.906000000000001</v>
      </c>
      <c r="F7">
        <v>29.588999999999999</v>
      </c>
      <c r="G7">
        <v>3.1760000000000002</v>
      </c>
      <c r="H7">
        <f t="shared" si="0"/>
        <v>515.31400000000008</v>
      </c>
      <c r="I7">
        <v>531.22</v>
      </c>
    </row>
    <row r="8" spans="1:19" x14ac:dyDescent="0.3">
      <c r="A8" s="2">
        <v>44029</v>
      </c>
      <c r="B8" s="3">
        <v>0.37237268518518518</v>
      </c>
      <c r="C8">
        <v>247</v>
      </c>
      <c r="D8">
        <v>79.34</v>
      </c>
      <c r="E8">
        <v>19.07</v>
      </c>
      <c r="F8">
        <v>29.588999999999999</v>
      </c>
      <c r="G8">
        <v>3.2349999999999999</v>
      </c>
      <c r="H8">
        <f t="shared" si="0"/>
        <v>512.15</v>
      </c>
      <c r="I8">
        <v>531.22</v>
      </c>
    </row>
    <row r="9" spans="1:19" x14ac:dyDescent="0.3">
      <c r="A9" s="2">
        <v>44029</v>
      </c>
      <c r="B9" s="3">
        <v>0.37290509259259258</v>
      </c>
      <c r="C9">
        <v>293</v>
      </c>
      <c r="D9">
        <v>70.39</v>
      </c>
      <c r="E9">
        <v>28.988</v>
      </c>
      <c r="F9">
        <v>29.588999999999999</v>
      </c>
      <c r="G9">
        <v>3.2349999999999999</v>
      </c>
      <c r="H9">
        <f t="shared" si="0"/>
        <v>502.23200000000003</v>
      </c>
      <c r="I9">
        <v>531.22</v>
      </c>
    </row>
    <row r="10" spans="1:19" x14ac:dyDescent="0.3">
      <c r="A10" s="2">
        <v>44029</v>
      </c>
      <c r="B10" s="3">
        <v>0.37350694444444449</v>
      </c>
      <c r="C10">
        <v>345</v>
      </c>
      <c r="D10">
        <v>65.67</v>
      </c>
      <c r="E10">
        <v>39.027999999999999</v>
      </c>
      <c r="F10">
        <v>29.588999999999999</v>
      </c>
      <c r="G10">
        <v>3.2349999999999999</v>
      </c>
      <c r="H10">
        <f t="shared" si="0"/>
        <v>492.19200000000001</v>
      </c>
      <c r="I10">
        <v>531.22</v>
      </c>
    </row>
    <row r="11" spans="1:19" x14ac:dyDescent="0.3">
      <c r="A11" s="2">
        <v>44029</v>
      </c>
      <c r="B11" s="3">
        <v>0.3741666666666667</v>
      </c>
      <c r="C11">
        <v>402</v>
      </c>
      <c r="D11">
        <v>63.83</v>
      </c>
      <c r="E11">
        <v>49.000999999999998</v>
      </c>
      <c r="F11">
        <v>29.588999999999999</v>
      </c>
      <c r="G11">
        <v>3.2349999999999999</v>
      </c>
      <c r="H11">
        <f t="shared" si="0"/>
        <v>482.21900000000005</v>
      </c>
      <c r="I11">
        <v>531.22</v>
      </c>
    </row>
    <row r="12" spans="1:19" x14ac:dyDescent="0.3">
      <c r="A12" s="2">
        <v>44029</v>
      </c>
      <c r="B12" s="3">
        <v>0.37473379629629627</v>
      </c>
      <c r="C12">
        <v>451</v>
      </c>
      <c r="D12">
        <v>61.18</v>
      </c>
      <c r="E12">
        <v>58.978000000000002</v>
      </c>
      <c r="F12">
        <v>29.588999999999999</v>
      </c>
      <c r="G12">
        <v>3.2349999999999999</v>
      </c>
      <c r="H12">
        <f t="shared" si="0"/>
        <v>472.24200000000002</v>
      </c>
      <c r="I12">
        <v>531.22</v>
      </c>
    </row>
    <row r="13" spans="1:19" x14ac:dyDescent="0.3">
      <c r="A13" s="2">
        <v>44029</v>
      </c>
      <c r="B13" s="3">
        <v>0.37515046296296295</v>
      </c>
      <c r="C13">
        <v>487</v>
      </c>
      <c r="D13">
        <v>59.39</v>
      </c>
      <c r="E13">
        <v>69.052000000000007</v>
      </c>
      <c r="F13">
        <v>29.588999999999999</v>
      </c>
      <c r="G13">
        <v>3.2349999999999999</v>
      </c>
      <c r="H13">
        <f t="shared" si="0"/>
        <v>462.16800000000001</v>
      </c>
      <c r="I13">
        <v>531.22</v>
      </c>
    </row>
    <row r="14" spans="1:19" x14ac:dyDescent="0.3">
      <c r="A14" s="2">
        <v>44029</v>
      </c>
      <c r="B14" s="3">
        <v>0.37554398148148144</v>
      </c>
      <c r="C14">
        <v>521</v>
      </c>
      <c r="D14">
        <v>57.2</v>
      </c>
      <c r="E14">
        <v>79.055999999999997</v>
      </c>
      <c r="F14">
        <v>29.588999999999999</v>
      </c>
      <c r="G14">
        <v>3.1760000000000002</v>
      </c>
      <c r="H14">
        <f t="shared" si="0"/>
        <v>452.16400000000004</v>
      </c>
      <c r="I14">
        <v>531.22</v>
      </c>
    </row>
    <row r="15" spans="1:19" x14ac:dyDescent="0.3">
      <c r="A15" s="2">
        <v>44029</v>
      </c>
      <c r="B15" s="3">
        <v>0.37607638888888889</v>
      </c>
      <c r="C15">
        <v>567</v>
      </c>
      <c r="D15">
        <v>55.31</v>
      </c>
      <c r="E15">
        <v>89.094999999999999</v>
      </c>
      <c r="F15">
        <v>29.588999999999999</v>
      </c>
      <c r="G15">
        <v>3.2349999999999999</v>
      </c>
      <c r="H15">
        <f t="shared" si="0"/>
        <v>442.125</v>
      </c>
      <c r="I15">
        <v>531.22</v>
      </c>
    </row>
    <row r="16" spans="1:19" x14ac:dyDescent="0.3">
      <c r="A16" s="2">
        <v>44029</v>
      </c>
      <c r="B16" s="3">
        <v>0.37637731481481485</v>
      </c>
      <c r="C16">
        <v>593</v>
      </c>
      <c r="D16">
        <v>53.86</v>
      </c>
      <c r="E16">
        <v>98.997</v>
      </c>
      <c r="F16">
        <v>29.588999999999999</v>
      </c>
      <c r="G16">
        <v>3.2349999999999999</v>
      </c>
      <c r="H16">
        <f t="shared" si="0"/>
        <v>432.22300000000001</v>
      </c>
      <c r="I16">
        <v>531.22</v>
      </c>
    </row>
    <row r="17" spans="1:9" x14ac:dyDescent="0.3">
      <c r="A17" s="2">
        <v>44029</v>
      </c>
      <c r="B17" s="3">
        <v>0.37709490740740742</v>
      </c>
      <c r="C17">
        <v>655</v>
      </c>
      <c r="D17">
        <v>53.49</v>
      </c>
      <c r="E17">
        <v>107.411</v>
      </c>
      <c r="F17">
        <v>29.588999999999999</v>
      </c>
      <c r="G17">
        <v>3.2050000000000001</v>
      </c>
      <c r="H17">
        <f t="shared" si="0"/>
        <v>423.80900000000003</v>
      </c>
      <c r="I17">
        <v>531.22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276A-3350-4346-82CF-EAF5AF9D1C14}">
  <sheetPr codeName="Sheet163"/>
  <dimension ref="A1:S22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0.48855324074074075</v>
      </c>
      <c r="C2">
        <v>32</v>
      </c>
      <c r="D2">
        <v>73.25</v>
      </c>
      <c r="E2">
        <v>1.071</v>
      </c>
      <c r="F2">
        <v>29.588999999999999</v>
      </c>
      <c r="G2">
        <v>3.2639999999999998</v>
      </c>
      <c r="H2">
        <f>484.14-E2</f>
        <v>483.06899999999996</v>
      </c>
      <c r="I2">
        <v>484.14</v>
      </c>
      <c r="J2">
        <v>172.1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0.48953703703703705</v>
      </c>
      <c r="C3">
        <v>117</v>
      </c>
      <c r="D3">
        <v>72.75</v>
      </c>
      <c r="E3">
        <v>3.9860000000000002</v>
      </c>
      <c r="F3">
        <v>29.588999999999999</v>
      </c>
      <c r="G3">
        <v>3.2349999999999999</v>
      </c>
      <c r="H3">
        <f t="shared" ref="H3:H22" si="0">484.14-E3</f>
        <v>480.154</v>
      </c>
      <c r="I3">
        <v>484.14</v>
      </c>
    </row>
    <row r="4" spans="1:19" x14ac:dyDescent="0.3">
      <c r="A4" s="2">
        <v>44096</v>
      </c>
      <c r="B4" s="3">
        <v>0.49040509259259263</v>
      </c>
      <c r="C4">
        <v>192</v>
      </c>
      <c r="D4">
        <v>72.72</v>
      </c>
      <c r="E4">
        <v>4.0519999999999996</v>
      </c>
      <c r="F4">
        <v>29.588999999999999</v>
      </c>
      <c r="G4">
        <v>3.2639999999999998</v>
      </c>
      <c r="H4">
        <f t="shared" si="0"/>
        <v>480.08799999999997</v>
      </c>
      <c r="I4">
        <v>484.14</v>
      </c>
    </row>
    <row r="5" spans="1:19" x14ac:dyDescent="0.3">
      <c r="A5" s="2">
        <v>44096</v>
      </c>
      <c r="B5" s="3">
        <v>0.49091435185185189</v>
      </c>
      <c r="C5">
        <v>236</v>
      </c>
      <c r="D5">
        <v>72.430000000000007</v>
      </c>
      <c r="E5">
        <v>7.0069999999999997</v>
      </c>
      <c r="F5">
        <v>29.588999999999999</v>
      </c>
      <c r="G5">
        <v>3.2050000000000001</v>
      </c>
      <c r="H5">
        <f t="shared" si="0"/>
        <v>477.13299999999998</v>
      </c>
      <c r="I5">
        <v>484.14</v>
      </c>
    </row>
    <row r="6" spans="1:19" x14ac:dyDescent="0.3">
      <c r="A6" s="2">
        <v>44096</v>
      </c>
      <c r="B6" s="3">
        <v>0.49130787037037038</v>
      </c>
      <c r="C6">
        <v>270</v>
      </c>
      <c r="D6">
        <v>71.87</v>
      </c>
      <c r="E6">
        <v>9.98</v>
      </c>
      <c r="F6">
        <v>29.588999999999999</v>
      </c>
      <c r="G6">
        <v>3.2639999999999998</v>
      </c>
      <c r="H6">
        <f t="shared" si="0"/>
        <v>474.15999999999997</v>
      </c>
      <c r="I6">
        <v>484.14</v>
      </c>
    </row>
    <row r="7" spans="1:19" x14ac:dyDescent="0.3">
      <c r="A7" s="2">
        <v>44096</v>
      </c>
      <c r="B7" s="3">
        <v>0.49142361111111116</v>
      </c>
      <c r="C7">
        <v>280</v>
      </c>
      <c r="D7">
        <v>71.87</v>
      </c>
      <c r="E7">
        <v>9.9990000000000006</v>
      </c>
      <c r="F7">
        <v>29.588999999999999</v>
      </c>
      <c r="G7">
        <v>3.2349999999999999</v>
      </c>
      <c r="H7">
        <f t="shared" si="0"/>
        <v>474.14099999999996</v>
      </c>
      <c r="I7">
        <v>484.14</v>
      </c>
    </row>
    <row r="8" spans="1:19" x14ac:dyDescent="0.3">
      <c r="A8" s="2">
        <v>44096</v>
      </c>
      <c r="B8" s="3">
        <v>0.49187500000000001</v>
      </c>
      <c r="C8">
        <v>319</v>
      </c>
      <c r="D8">
        <v>71.7</v>
      </c>
      <c r="E8">
        <v>12.957000000000001</v>
      </c>
      <c r="F8">
        <v>29.588999999999999</v>
      </c>
      <c r="G8">
        <v>3.2349999999999999</v>
      </c>
      <c r="H8">
        <f t="shared" si="0"/>
        <v>471.18299999999999</v>
      </c>
      <c r="I8">
        <v>484.14</v>
      </c>
    </row>
    <row r="9" spans="1:19" x14ac:dyDescent="0.3">
      <c r="A9" s="2">
        <v>44096</v>
      </c>
      <c r="B9" s="3">
        <v>0.4927199074074074</v>
      </c>
      <c r="C9">
        <v>392</v>
      </c>
      <c r="D9">
        <v>71.61</v>
      </c>
      <c r="E9">
        <v>16.079999999999998</v>
      </c>
      <c r="F9">
        <v>29.588999999999999</v>
      </c>
      <c r="G9">
        <v>3.2050000000000001</v>
      </c>
      <c r="H9">
        <f t="shared" si="0"/>
        <v>468.06</v>
      </c>
      <c r="I9">
        <v>484.14</v>
      </c>
    </row>
    <row r="10" spans="1:19" x14ac:dyDescent="0.3">
      <c r="A10" s="2">
        <v>44096</v>
      </c>
      <c r="B10" s="3">
        <v>0.4930208333333333</v>
      </c>
      <c r="C10">
        <v>418</v>
      </c>
      <c r="D10">
        <v>71.45</v>
      </c>
      <c r="E10">
        <v>19.099</v>
      </c>
      <c r="F10">
        <v>29.588999999999999</v>
      </c>
      <c r="G10">
        <v>3.2639999999999998</v>
      </c>
      <c r="H10">
        <f t="shared" si="0"/>
        <v>465.041</v>
      </c>
      <c r="I10">
        <v>484.14</v>
      </c>
    </row>
    <row r="11" spans="1:19" x14ac:dyDescent="0.3">
      <c r="A11" s="2">
        <v>44096</v>
      </c>
      <c r="B11" s="3">
        <v>0.49317129629629625</v>
      </c>
      <c r="C11">
        <v>431</v>
      </c>
      <c r="D11">
        <v>71.459999999999994</v>
      </c>
      <c r="E11">
        <v>19.100000000000001</v>
      </c>
      <c r="F11">
        <v>29.588999999999999</v>
      </c>
      <c r="G11">
        <v>3.2349999999999999</v>
      </c>
      <c r="H11">
        <f t="shared" si="0"/>
        <v>465.03999999999996</v>
      </c>
      <c r="I11">
        <v>484.14</v>
      </c>
    </row>
    <row r="12" spans="1:19" x14ac:dyDescent="0.3">
      <c r="A12" s="2">
        <v>44096</v>
      </c>
      <c r="B12" s="3">
        <v>0.49347222222222226</v>
      </c>
      <c r="C12">
        <v>457</v>
      </c>
      <c r="D12">
        <v>71.349999999999994</v>
      </c>
      <c r="E12">
        <v>20.949000000000002</v>
      </c>
      <c r="F12">
        <v>29.588999999999999</v>
      </c>
      <c r="G12">
        <v>3.2349999999999999</v>
      </c>
      <c r="H12">
        <f t="shared" si="0"/>
        <v>463.19099999999997</v>
      </c>
      <c r="I12">
        <v>484.14</v>
      </c>
    </row>
    <row r="13" spans="1:19" x14ac:dyDescent="0.3">
      <c r="A13" s="2">
        <v>44096</v>
      </c>
      <c r="B13" s="3">
        <v>0.49401620370370369</v>
      </c>
      <c r="C13">
        <v>504</v>
      </c>
      <c r="D13">
        <v>71.09</v>
      </c>
      <c r="E13">
        <v>23.936</v>
      </c>
      <c r="F13">
        <v>29.588999999999999</v>
      </c>
      <c r="G13">
        <v>3.2349999999999999</v>
      </c>
      <c r="H13">
        <f t="shared" si="0"/>
        <v>460.20400000000001</v>
      </c>
      <c r="I13">
        <v>484.14</v>
      </c>
    </row>
    <row r="14" spans="1:19" x14ac:dyDescent="0.3">
      <c r="A14" s="2">
        <v>44096</v>
      </c>
      <c r="B14" s="3">
        <v>0.49467592592592591</v>
      </c>
      <c r="C14">
        <v>561</v>
      </c>
      <c r="D14">
        <v>70.13</v>
      </c>
      <c r="E14">
        <v>26.911000000000001</v>
      </c>
      <c r="F14">
        <v>29.588999999999999</v>
      </c>
      <c r="G14">
        <v>3.2639999999999998</v>
      </c>
      <c r="H14">
        <f t="shared" si="0"/>
        <v>457.22899999999998</v>
      </c>
      <c r="I14">
        <v>484.14</v>
      </c>
    </row>
    <row r="15" spans="1:19" x14ac:dyDescent="0.3">
      <c r="A15" s="2">
        <v>44096</v>
      </c>
      <c r="B15" s="3">
        <v>0.49512731481481481</v>
      </c>
      <c r="C15">
        <v>600</v>
      </c>
      <c r="D15">
        <v>68.03</v>
      </c>
      <c r="E15">
        <v>30.050999999999998</v>
      </c>
      <c r="F15">
        <v>29.588999999999999</v>
      </c>
      <c r="G15">
        <v>3.2349999999999999</v>
      </c>
      <c r="H15">
        <f t="shared" si="0"/>
        <v>454.089</v>
      </c>
      <c r="I15">
        <v>484.14</v>
      </c>
    </row>
    <row r="16" spans="1:19" x14ac:dyDescent="0.3">
      <c r="A16" s="2">
        <v>44096</v>
      </c>
      <c r="B16" s="3">
        <v>0.49535879629629626</v>
      </c>
      <c r="C16">
        <v>620</v>
      </c>
      <c r="D16">
        <v>68.03</v>
      </c>
      <c r="E16">
        <v>30.033000000000001</v>
      </c>
      <c r="F16">
        <v>29.588999999999999</v>
      </c>
      <c r="G16">
        <v>3.2639999999999998</v>
      </c>
      <c r="H16">
        <f t="shared" si="0"/>
        <v>454.10699999999997</v>
      </c>
      <c r="I16">
        <v>484.14</v>
      </c>
    </row>
    <row r="17" spans="1:9" x14ac:dyDescent="0.3">
      <c r="A17" s="2">
        <v>44096</v>
      </c>
      <c r="B17" s="3">
        <v>0.49616898148148153</v>
      </c>
      <c r="C17">
        <v>690</v>
      </c>
      <c r="D17">
        <v>66.53</v>
      </c>
      <c r="E17">
        <v>39.869</v>
      </c>
      <c r="F17">
        <v>29.588999999999999</v>
      </c>
      <c r="G17">
        <v>3.2050000000000001</v>
      </c>
      <c r="H17">
        <f t="shared" si="0"/>
        <v>444.27099999999996</v>
      </c>
      <c r="I17">
        <v>484.14</v>
      </c>
    </row>
    <row r="18" spans="1:9" x14ac:dyDescent="0.3">
      <c r="A18" s="2">
        <v>44096</v>
      </c>
      <c r="B18" s="3">
        <v>0.49677083333333333</v>
      </c>
      <c r="C18">
        <v>742</v>
      </c>
      <c r="D18">
        <v>65.55</v>
      </c>
      <c r="E18">
        <v>50.005000000000003</v>
      </c>
      <c r="F18">
        <v>29.588999999999999</v>
      </c>
      <c r="G18">
        <v>3.1760000000000002</v>
      </c>
      <c r="H18">
        <f t="shared" si="0"/>
        <v>434.13499999999999</v>
      </c>
      <c r="I18">
        <v>484.14</v>
      </c>
    </row>
    <row r="19" spans="1:9" x14ac:dyDescent="0.3">
      <c r="A19" s="2">
        <v>44096</v>
      </c>
      <c r="B19" s="3">
        <v>0.4977314814814815</v>
      </c>
      <c r="C19">
        <v>825</v>
      </c>
      <c r="D19">
        <v>63.49</v>
      </c>
      <c r="E19">
        <v>59.853999999999999</v>
      </c>
      <c r="F19">
        <v>29.588999999999999</v>
      </c>
      <c r="G19">
        <v>3.2349999999999999</v>
      </c>
      <c r="H19">
        <f t="shared" si="0"/>
        <v>424.286</v>
      </c>
      <c r="I19">
        <v>484.14</v>
      </c>
    </row>
    <row r="20" spans="1:9" x14ac:dyDescent="0.3">
      <c r="A20" s="2">
        <v>44096</v>
      </c>
      <c r="B20" s="3">
        <v>0.49842592592592588</v>
      </c>
      <c r="C20">
        <v>885</v>
      </c>
      <c r="D20">
        <v>60.09</v>
      </c>
      <c r="E20">
        <v>69.546000000000006</v>
      </c>
      <c r="F20">
        <v>29.588999999999999</v>
      </c>
      <c r="G20">
        <v>3.1760000000000002</v>
      </c>
      <c r="H20">
        <f t="shared" si="0"/>
        <v>414.59399999999999</v>
      </c>
      <c r="I20">
        <v>484.14</v>
      </c>
    </row>
    <row r="21" spans="1:9" x14ac:dyDescent="0.3">
      <c r="A21" s="2">
        <v>44096</v>
      </c>
      <c r="B21" s="3">
        <v>0.49896990740740743</v>
      </c>
      <c r="C21">
        <v>932</v>
      </c>
      <c r="D21">
        <v>58.18</v>
      </c>
      <c r="E21">
        <v>79.125</v>
      </c>
      <c r="F21">
        <v>29.588999999999999</v>
      </c>
      <c r="G21">
        <v>3.2050000000000001</v>
      </c>
      <c r="H21">
        <f t="shared" si="0"/>
        <v>405.01499999999999</v>
      </c>
      <c r="I21">
        <v>484.14</v>
      </c>
    </row>
    <row r="22" spans="1:9" x14ac:dyDescent="0.3">
      <c r="A22" s="2">
        <v>44096</v>
      </c>
      <c r="B22" s="3">
        <v>0.49917824074074074</v>
      </c>
      <c r="C22">
        <v>950</v>
      </c>
      <c r="D22">
        <v>58.09</v>
      </c>
      <c r="E22">
        <v>79.688999999999993</v>
      </c>
      <c r="F22">
        <v>29.588999999999999</v>
      </c>
      <c r="G22">
        <v>3.2050000000000001</v>
      </c>
      <c r="H22">
        <f t="shared" si="0"/>
        <v>404.45100000000002</v>
      </c>
      <c r="I22">
        <v>484.14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2A9EE-18EC-4653-B2BC-F5BCD086F803}">
  <sheetPr codeName="Sheet164"/>
  <dimension ref="A1:S28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0.5103240740740741</v>
      </c>
      <c r="C2">
        <v>29</v>
      </c>
      <c r="D2">
        <v>65.16</v>
      </c>
      <c r="E2">
        <v>1.097</v>
      </c>
      <c r="F2">
        <v>29.588999999999999</v>
      </c>
      <c r="G2">
        <v>3.2349999999999999</v>
      </c>
      <c r="H2">
        <v>479.58</v>
      </c>
      <c r="I2">
        <f>H2-E2</f>
        <v>478.483</v>
      </c>
      <c r="J2">
        <v>160.69999999999999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0.510625</v>
      </c>
      <c r="C3">
        <v>55</v>
      </c>
      <c r="D3">
        <v>64.849999999999994</v>
      </c>
      <c r="E3">
        <v>4.1040000000000001</v>
      </c>
      <c r="F3">
        <v>29.588999999999999</v>
      </c>
      <c r="G3">
        <v>3.2050000000000001</v>
      </c>
      <c r="H3">
        <v>479.58</v>
      </c>
      <c r="I3">
        <f t="shared" ref="I3:I28" si="0">H3-E3</f>
        <v>475.476</v>
      </c>
    </row>
    <row r="4" spans="1:19" x14ac:dyDescent="0.3">
      <c r="A4" s="2">
        <v>44133</v>
      </c>
      <c r="B4" s="3">
        <v>0.51086805555555559</v>
      </c>
      <c r="C4">
        <v>76</v>
      </c>
      <c r="D4">
        <v>64.78</v>
      </c>
      <c r="E4">
        <v>7.0060000000000002</v>
      </c>
      <c r="F4">
        <v>29.588999999999999</v>
      </c>
      <c r="G4">
        <v>3.2050000000000001</v>
      </c>
      <c r="H4">
        <v>479.58</v>
      </c>
      <c r="I4">
        <f t="shared" si="0"/>
        <v>472.57399999999996</v>
      </c>
    </row>
    <row r="5" spans="1:19" x14ac:dyDescent="0.3">
      <c r="A5" s="2">
        <v>44133</v>
      </c>
      <c r="B5" s="3">
        <v>0.51111111111111118</v>
      </c>
      <c r="C5">
        <v>97</v>
      </c>
      <c r="D5">
        <v>64.7</v>
      </c>
      <c r="E5">
        <v>9.8219999999999992</v>
      </c>
      <c r="F5">
        <v>29.588999999999999</v>
      </c>
      <c r="G5">
        <v>3.2050000000000001</v>
      </c>
      <c r="H5">
        <v>479.58</v>
      </c>
      <c r="I5">
        <f t="shared" si="0"/>
        <v>469.75799999999998</v>
      </c>
    </row>
    <row r="6" spans="1:19" x14ac:dyDescent="0.3">
      <c r="A6" s="2">
        <v>44133</v>
      </c>
      <c r="B6" s="3">
        <v>0.51126157407407413</v>
      </c>
      <c r="C6">
        <v>110</v>
      </c>
      <c r="D6">
        <v>64.709999999999994</v>
      </c>
      <c r="E6">
        <v>10.074999999999999</v>
      </c>
      <c r="F6">
        <v>29.588999999999999</v>
      </c>
      <c r="G6">
        <v>3.2050000000000001</v>
      </c>
      <c r="H6">
        <v>479.58</v>
      </c>
      <c r="I6">
        <f t="shared" si="0"/>
        <v>469.505</v>
      </c>
    </row>
    <row r="7" spans="1:19" x14ac:dyDescent="0.3">
      <c r="A7" s="2">
        <v>44133</v>
      </c>
      <c r="B7" s="3">
        <v>0.51162037037037034</v>
      </c>
      <c r="C7">
        <v>141</v>
      </c>
      <c r="D7">
        <v>64.67</v>
      </c>
      <c r="E7">
        <v>13.119</v>
      </c>
      <c r="F7">
        <v>29.588999999999999</v>
      </c>
      <c r="G7">
        <v>3.2050000000000001</v>
      </c>
      <c r="H7">
        <v>479.58</v>
      </c>
      <c r="I7">
        <f t="shared" si="0"/>
        <v>466.46100000000001</v>
      </c>
    </row>
    <row r="8" spans="1:19" x14ac:dyDescent="0.3">
      <c r="A8" s="2">
        <v>44133</v>
      </c>
      <c r="B8" s="3">
        <v>0.51201388888888888</v>
      </c>
      <c r="C8">
        <v>175</v>
      </c>
      <c r="D8">
        <v>64.66</v>
      </c>
      <c r="E8">
        <v>15.88</v>
      </c>
      <c r="F8">
        <v>29.588999999999999</v>
      </c>
      <c r="G8">
        <v>3.2050000000000001</v>
      </c>
      <c r="H8">
        <v>479.58</v>
      </c>
      <c r="I8">
        <f t="shared" si="0"/>
        <v>463.7</v>
      </c>
    </row>
    <row r="9" spans="1:19" x14ac:dyDescent="0.3">
      <c r="A9" s="2">
        <v>44133</v>
      </c>
      <c r="B9" s="3">
        <v>0.51237268518518519</v>
      </c>
      <c r="C9">
        <v>206</v>
      </c>
      <c r="D9">
        <v>64.64</v>
      </c>
      <c r="E9">
        <v>19.035</v>
      </c>
      <c r="F9">
        <v>29.588999999999999</v>
      </c>
      <c r="G9">
        <v>3.2050000000000001</v>
      </c>
      <c r="H9">
        <v>479.58</v>
      </c>
      <c r="I9">
        <f t="shared" si="0"/>
        <v>460.54499999999996</v>
      </c>
    </row>
    <row r="10" spans="1:19" x14ac:dyDescent="0.3">
      <c r="A10" s="2">
        <v>44133</v>
      </c>
      <c r="B10" s="3">
        <v>0.51284722222222223</v>
      </c>
      <c r="C10">
        <v>247</v>
      </c>
      <c r="D10">
        <v>64.63</v>
      </c>
      <c r="E10">
        <v>21.923999999999999</v>
      </c>
      <c r="F10">
        <v>29.588999999999999</v>
      </c>
      <c r="G10">
        <v>3.1760000000000002</v>
      </c>
      <c r="H10">
        <v>479.58</v>
      </c>
      <c r="I10">
        <f t="shared" si="0"/>
        <v>457.65600000000001</v>
      </c>
    </row>
    <row r="11" spans="1:19" x14ac:dyDescent="0.3">
      <c r="A11" s="2">
        <v>44133</v>
      </c>
      <c r="B11" s="3">
        <v>0.51326388888888885</v>
      </c>
      <c r="C11">
        <v>283</v>
      </c>
      <c r="D11">
        <v>64.63</v>
      </c>
      <c r="E11">
        <v>25.01</v>
      </c>
      <c r="F11">
        <v>29.588999999999999</v>
      </c>
      <c r="G11">
        <v>3.2050000000000001</v>
      </c>
      <c r="H11">
        <v>479.58</v>
      </c>
      <c r="I11">
        <f t="shared" si="0"/>
        <v>454.57</v>
      </c>
    </row>
    <row r="12" spans="1:19" x14ac:dyDescent="0.3">
      <c r="A12" s="2">
        <v>44133</v>
      </c>
      <c r="B12" s="3">
        <v>0.51378472222222216</v>
      </c>
      <c r="C12">
        <v>328</v>
      </c>
      <c r="D12">
        <v>64.599999999999994</v>
      </c>
      <c r="E12">
        <v>28.03</v>
      </c>
      <c r="F12">
        <v>29.588999999999999</v>
      </c>
      <c r="G12">
        <v>3.2050000000000001</v>
      </c>
      <c r="H12">
        <v>479.58</v>
      </c>
      <c r="I12">
        <f t="shared" si="0"/>
        <v>451.54999999999995</v>
      </c>
    </row>
    <row r="13" spans="1:19" x14ac:dyDescent="0.3">
      <c r="A13" s="2">
        <v>44133</v>
      </c>
      <c r="B13" s="3">
        <v>0.51471064814814815</v>
      </c>
      <c r="C13">
        <v>408</v>
      </c>
      <c r="D13">
        <v>64.58</v>
      </c>
      <c r="E13">
        <v>30.917999999999999</v>
      </c>
      <c r="F13">
        <v>29.588999999999999</v>
      </c>
      <c r="G13">
        <v>3.1760000000000002</v>
      </c>
      <c r="H13">
        <v>479.58</v>
      </c>
      <c r="I13">
        <f t="shared" si="0"/>
        <v>448.66199999999998</v>
      </c>
    </row>
    <row r="14" spans="1:19" x14ac:dyDescent="0.3">
      <c r="A14" s="2">
        <v>44133</v>
      </c>
      <c r="B14" s="3">
        <v>0.51570601851851849</v>
      </c>
      <c r="C14">
        <v>494</v>
      </c>
      <c r="D14">
        <v>64.56</v>
      </c>
      <c r="E14">
        <v>34.201999999999998</v>
      </c>
      <c r="F14">
        <v>29.588999999999999</v>
      </c>
      <c r="G14">
        <v>3.2050000000000001</v>
      </c>
      <c r="H14">
        <v>479.58</v>
      </c>
      <c r="I14">
        <f t="shared" si="0"/>
        <v>445.37799999999999</v>
      </c>
    </row>
    <row r="15" spans="1:19" x14ac:dyDescent="0.3">
      <c r="A15" s="2">
        <v>44133</v>
      </c>
      <c r="B15" s="3">
        <v>0.51651620370370377</v>
      </c>
      <c r="C15">
        <v>564</v>
      </c>
      <c r="D15">
        <v>64.53</v>
      </c>
      <c r="E15">
        <v>36.957000000000001</v>
      </c>
      <c r="F15">
        <v>29.588999999999999</v>
      </c>
      <c r="G15">
        <v>3.2050000000000001</v>
      </c>
      <c r="H15">
        <v>479.58</v>
      </c>
      <c r="I15">
        <f t="shared" si="0"/>
        <v>442.62299999999999</v>
      </c>
    </row>
    <row r="16" spans="1:19" x14ac:dyDescent="0.3">
      <c r="A16" s="2">
        <v>44133</v>
      </c>
      <c r="B16" s="3">
        <v>0.51684027777777775</v>
      </c>
      <c r="C16">
        <v>592</v>
      </c>
      <c r="D16">
        <v>64.48</v>
      </c>
      <c r="E16">
        <v>39.877000000000002</v>
      </c>
      <c r="F16">
        <v>29.588999999999999</v>
      </c>
      <c r="G16">
        <v>3.2349999999999999</v>
      </c>
      <c r="H16">
        <v>479.58</v>
      </c>
      <c r="I16">
        <f t="shared" si="0"/>
        <v>439.70299999999997</v>
      </c>
    </row>
    <row r="17" spans="1:9" x14ac:dyDescent="0.3">
      <c r="A17" s="2">
        <v>44133</v>
      </c>
      <c r="B17" s="3">
        <v>0.5169907407407407</v>
      </c>
      <c r="C17">
        <v>605</v>
      </c>
      <c r="D17">
        <v>64.47</v>
      </c>
      <c r="E17">
        <v>39.844000000000001</v>
      </c>
      <c r="F17">
        <v>29.588999999999999</v>
      </c>
      <c r="G17">
        <v>3.2050000000000001</v>
      </c>
      <c r="H17">
        <v>479.58</v>
      </c>
      <c r="I17">
        <f t="shared" si="0"/>
        <v>439.73599999999999</v>
      </c>
    </row>
    <row r="18" spans="1:9" x14ac:dyDescent="0.3">
      <c r="A18" s="2">
        <v>44133</v>
      </c>
      <c r="B18" s="3">
        <v>0.5175925925925926</v>
      </c>
      <c r="C18">
        <v>657</v>
      </c>
      <c r="D18">
        <v>64.400000000000006</v>
      </c>
      <c r="E18">
        <v>43.079000000000001</v>
      </c>
      <c r="F18">
        <v>29.588999999999999</v>
      </c>
      <c r="G18">
        <v>3.2349999999999999</v>
      </c>
      <c r="H18">
        <v>479.58</v>
      </c>
      <c r="I18">
        <f t="shared" si="0"/>
        <v>436.50099999999998</v>
      </c>
    </row>
    <row r="19" spans="1:9" x14ac:dyDescent="0.3">
      <c r="A19" s="2">
        <v>44133</v>
      </c>
      <c r="B19" s="3">
        <v>0.51804398148148145</v>
      </c>
      <c r="C19">
        <v>696</v>
      </c>
      <c r="D19">
        <v>64.34</v>
      </c>
      <c r="E19">
        <v>46.180999999999997</v>
      </c>
      <c r="F19">
        <v>29.588999999999999</v>
      </c>
      <c r="G19">
        <v>3.2050000000000001</v>
      </c>
      <c r="H19">
        <v>479.58</v>
      </c>
      <c r="I19">
        <f t="shared" si="0"/>
        <v>433.399</v>
      </c>
    </row>
    <row r="20" spans="1:9" x14ac:dyDescent="0.3">
      <c r="A20" s="2">
        <v>44133</v>
      </c>
      <c r="B20" s="3">
        <v>0.51848379629629626</v>
      </c>
      <c r="C20">
        <v>734</v>
      </c>
      <c r="D20">
        <v>64.22</v>
      </c>
      <c r="E20">
        <v>48.920999999999999</v>
      </c>
      <c r="F20">
        <v>29.588999999999999</v>
      </c>
      <c r="G20">
        <v>3.2349999999999999</v>
      </c>
      <c r="H20">
        <v>479.58</v>
      </c>
      <c r="I20">
        <f t="shared" si="0"/>
        <v>430.65899999999999</v>
      </c>
    </row>
    <row r="21" spans="1:9" x14ac:dyDescent="0.3">
      <c r="A21" s="2">
        <v>44133</v>
      </c>
      <c r="B21" s="3">
        <v>0.51872685185185186</v>
      </c>
      <c r="C21">
        <v>755</v>
      </c>
      <c r="D21">
        <v>64.2</v>
      </c>
      <c r="E21">
        <v>49.087000000000003</v>
      </c>
      <c r="F21">
        <v>29.588999999999999</v>
      </c>
      <c r="G21">
        <v>3.2050000000000001</v>
      </c>
      <c r="H21">
        <v>479.58</v>
      </c>
      <c r="I21">
        <f t="shared" si="0"/>
        <v>430.49299999999999</v>
      </c>
    </row>
    <row r="22" spans="1:9" x14ac:dyDescent="0.3">
      <c r="A22" s="2">
        <v>44133</v>
      </c>
      <c r="B22" s="3">
        <v>0.51944444444444449</v>
      </c>
      <c r="C22">
        <v>817</v>
      </c>
      <c r="D22">
        <v>64.06</v>
      </c>
      <c r="E22">
        <v>51.07</v>
      </c>
      <c r="F22">
        <v>29.588999999999999</v>
      </c>
      <c r="G22">
        <v>3.1760000000000002</v>
      </c>
      <c r="H22">
        <v>479.58</v>
      </c>
      <c r="I22">
        <f t="shared" si="0"/>
        <v>428.51</v>
      </c>
    </row>
    <row r="23" spans="1:9" x14ac:dyDescent="0.3">
      <c r="A23" s="2">
        <v>44133</v>
      </c>
      <c r="B23" s="3">
        <v>0.5198032407407408</v>
      </c>
      <c r="C23">
        <v>848</v>
      </c>
      <c r="D23">
        <v>64</v>
      </c>
      <c r="E23">
        <v>53.826000000000001</v>
      </c>
      <c r="F23">
        <v>29.588999999999999</v>
      </c>
      <c r="G23">
        <v>3.2349999999999999</v>
      </c>
      <c r="H23">
        <v>479.58</v>
      </c>
      <c r="I23">
        <f t="shared" si="0"/>
        <v>425.75399999999996</v>
      </c>
    </row>
    <row r="24" spans="1:9" x14ac:dyDescent="0.3">
      <c r="A24" s="2">
        <v>44133</v>
      </c>
      <c r="B24" s="3">
        <v>0.52046296296296302</v>
      </c>
      <c r="C24">
        <v>905</v>
      </c>
      <c r="D24">
        <v>63.93</v>
      </c>
      <c r="E24">
        <v>56.978000000000002</v>
      </c>
      <c r="F24">
        <v>29.588999999999999</v>
      </c>
      <c r="G24">
        <v>3.2349999999999999</v>
      </c>
      <c r="H24">
        <v>479.58</v>
      </c>
      <c r="I24">
        <f t="shared" si="0"/>
        <v>422.60199999999998</v>
      </c>
    </row>
    <row r="25" spans="1:9" x14ac:dyDescent="0.3">
      <c r="A25" s="2">
        <v>44133</v>
      </c>
      <c r="B25" s="3">
        <v>0.52052083333333332</v>
      </c>
      <c r="C25">
        <v>910</v>
      </c>
      <c r="D25">
        <v>63.94</v>
      </c>
      <c r="E25">
        <v>56.994999999999997</v>
      </c>
      <c r="F25">
        <v>29.588999999999999</v>
      </c>
      <c r="G25">
        <v>3.1760000000000002</v>
      </c>
      <c r="H25">
        <v>479.58</v>
      </c>
      <c r="I25">
        <f t="shared" si="0"/>
        <v>422.58499999999998</v>
      </c>
    </row>
    <row r="26" spans="1:9" x14ac:dyDescent="0.3">
      <c r="A26" s="2">
        <v>44133</v>
      </c>
      <c r="B26" s="3">
        <v>0.52123842592592595</v>
      </c>
      <c r="C26">
        <v>972</v>
      </c>
      <c r="D26">
        <v>63.6</v>
      </c>
      <c r="E26">
        <v>67.108000000000004</v>
      </c>
      <c r="F26">
        <v>29.588999999999999</v>
      </c>
      <c r="G26">
        <v>3.1469999999999998</v>
      </c>
      <c r="H26">
        <v>479.58</v>
      </c>
      <c r="I26">
        <f t="shared" si="0"/>
        <v>412.47199999999998</v>
      </c>
    </row>
    <row r="27" spans="1:9" x14ac:dyDescent="0.3">
      <c r="A27" s="2">
        <v>44133</v>
      </c>
      <c r="B27" s="3">
        <v>0.52196759259259262</v>
      </c>
      <c r="C27">
        <v>1035</v>
      </c>
      <c r="D27">
        <v>63.11</v>
      </c>
      <c r="E27">
        <v>76.704999999999998</v>
      </c>
      <c r="F27">
        <v>29.588999999999999</v>
      </c>
      <c r="G27">
        <v>3.1760000000000002</v>
      </c>
      <c r="H27">
        <v>479.58</v>
      </c>
      <c r="I27">
        <f t="shared" si="0"/>
        <v>402.875</v>
      </c>
    </row>
    <row r="28" spans="1:9" x14ac:dyDescent="0.3">
      <c r="A28" s="2">
        <v>44133</v>
      </c>
      <c r="B28" s="3">
        <v>0.52292824074074074</v>
      </c>
      <c r="C28">
        <v>1118</v>
      </c>
      <c r="D28">
        <v>62.91</v>
      </c>
      <c r="E28">
        <v>78.302999999999997</v>
      </c>
      <c r="F28">
        <v>29.588999999999999</v>
      </c>
      <c r="G28">
        <v>3.2050000000000001</v>
      </c>
      <c r="H28">
        <v>479.58</v>
      </c>
      <c r="I28">
        <f t="shared" si="0"/>
        <v>401.27699999999999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898-4496-482E-8FFA-F7365273771F}">
  <sheetPr codeName="Sheet165"/>
  <dimension ref="A1:S21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10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0.44869212962962962</v>
      </c>
      <c r="C2">
        <v>17</v>
      </c>
      <c r="D2">
        <v>55.58</v>
      </c>
      <c r="E2">
        <v>1.1060000000000001</v>
      </c>
      <c r="F2">
        <v>29.588999999999999</v>
      </c>
      <c r="G2">
        <v>3.411</v>
      </c>
      <c r="H2">
        <v>487.36</v>
      </c>
      <c r="I2">
        <f>H2-E2</f>
        <v>486.25400000000002</v>
      </c>
      <c r="J2">
        <v>180.4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0.44914351851851847</v>
      </c>
      <c r="C3">
        <v>56</v>
      </c>
      <c r="D3">
        <v>55.49</v>
      </c>
      <c r="E3">
        <v>3.9820000000000002</v>
      </c>
      <c r="F3">
        <v>29.588999999999999</v>
      </c>
      <c r="G3">
        <v>3.411</v>
      </c>
      <c r="H3">
        <v>487.36</v>
      </c>
      <c r="I3">
        <f t="shared" ref="I3:I21" si="0">H3-E3</f>
        <v>483.37799999999999</v>
      </c>
    </row>
    <row r="4" spans="1:19" x14ac:dyDescent="0.3">
      <c r="A4" s="2">
        <v>44176</v>
      </c>
      <c r="B4" s="3">
        <v>0.44959490740740743</v>
      </c>
      <c r="C4">
        <v>95</v>
      </c>
      <c r="D4">
        <v>55.42</v>
      </c>
      <c r="E4">
        <v>7.0069999999999997</v>
      </c>
      <c r="F4">
        <v>29.588999999999999</v>
      </c>
      <c r="G4">
        <v>3.411</v>
      </c>
      <c r="H4">
        <v>487.36</v>
      </c>
      <c r="I4">
        <f t="shared" si="0"/>
        <v>480.35300000000001</v>
      </c>
    </row>
    <row r="5" spans="1:19" x14ac:dyDescent="0.3">
      <c r="A5" s="2">
        <v>44176</v>
      </c>
      <c r="B5" s="3">
        <v>0.44965277777777773</v>
      </c>
      <c r="C5">
        <v>100</v>
      </c>
      <c r="D5">
        <v>55.43</v>
      </c>
      <c r="E5">
        <v>6.9939999999999998</v>
      </c>
      <c r="F5">
        <v>29.588999999999999</v>
      </c>
      <c r="G5">
        <v>3.411</v>
      </c>
      <c r="H5">
        <v>487.36</v>
      </c>
      <c r="I5">
        <f t="shared" si="0"/>
        <v>480.36599999999999</v>
      </c>
    </row>
    <row r="6" spans="1:19" x14ac:dyDescent="0.3">
      <c r="A6" s="2">
        <v>44176</v>
      </c>
      <c r="B6" s="3">
        <v>0.44997685185185188</v>
      </c>
      <c r="C6">
        <v>128</v>
      </c>
      <c r="D6">
        <v>55.4</v>
      </c>
      <c r="E6">
        <v>10.031000000000001</v>
      </c>
      <c r="F6">
        <v>29.588999999999999</v>
      </c>
      <c r="G6">
        <v>3.4409999999999998</v>
      </c>
      <c r="H6">
        <v>487.36</v>
      </c>
      <c r="I6">
        <f t="shared" si="0"/>
        <v>477.32900000000001</v>
      </c>
    </row>
    <row r="7" spans="1:19" x14ac:dyDescent="0.3">
      <c r="A7" s="2">
        <v>44176</v>
      </c>
      <c r="B7" s="3">
        <v>0.45042824074074073</v>
      </c>
      <c r="C7">
        <v>167</v>
      </c>
      <c r="D7">
        <v>55.39</v>
      </c>
      <c r="E7">
        <v>13.082000000000001</v>
      </c>
      <c r="F7">
        <v>29.588999999999999</v>
      </c>
      <c r="G7">
        <v>3.411</v>
      </c>
      <c r="H7">
        <v>487.36</v>
      </c>
      <c r="I7">
        <f t="shared" si="0"/>
        <v>474.27800000000002</v>
      </c>
    </row>
    <row r="8" spans="1:19" x14ac:dyDescent="0.3">
      <c r="A8" s="2">
        <v>44176</v>
      </c>
      <c r="B8" s="3">
        <v>0.45072916666666668</v>
      </c>
      <c r="C8">
        <v>193</v>
      </c>
      <c r="D8">
        <v>55.38</v>
      </c>
      <c r="E8">
        <v>16.059000000000001</v>
      </c>
      <c r="F8">
        <v>29.588999999999999</v>
      </c>
      <c r="G8">
        <v>3.411</v>
      </c>
      <c r="H8">
        <v>487.36</v>
      </c>
      <c r="I8">
        <f t="shared" si="0"/>
        <v>471.30099999999999</v>
      </c>
    </row>
    <row r="9" spans="1:19" x14ac:dyDescent="0.3">
      <c r="A9" s="2">
        <v>44176</v>
      </c>
      <c r="B9" s="3">
        <v>0.45135416666666667</v>
      </c>
      <c r="C9">
        <v>247</v>
      </c>
      <c r="D9">
        <v>55.37</v>
      </c>
      <c r="E9">
        <v>18.905000000000001</v>
      </c>
      <c r="F9">
        <v>29.588999999999999</v>
      </c>
      <c r="G9">
        <v>3.4409999999999998</v>
      </c>
      <c r="H9">
        <v>487.36</v>
      </c>
      <c r="I9">
        <f t="shared" si="0"/>
        <v>468.45500000000004</v>
      </c>
    </row>
    <row r="10" spans="1:19" x14ac:dyDescent="0.3">
      <c r="A10" s="2">
        <v>44176</v>
      </c>
      <c r="B10" s="3">
        <v>0.45219907407407406</v>
      </c>
      <c r="C10">
        <v>320</v>
      </c>
      <c r="D10">
        <v>55.37</v>
      </c>
      <c r="E10">
        <v>21.995999999999999</v>
      </c>
      <c r="F10">
        <v>29.588999999999999</v>
      </c>
      <c r="G10">
        <v>3.411</v>
      </c>
      <c r="H10">
        <v>487.36</v>
      </c>
      <c r="I10">
        <f t="shared" si="0"/>
        <v>465.36400000000003</v>
      </c>
    </row>
    <row r="11" spans="1:19" x14ac:dyDescent="0.3">
      <c r="A11" s="2">
        <v>44176</v>
      </c>
      <c r="B11" s="3">
        <v>0.45262731481481483</v>
      </c>
      <c r="C11">
        <v>357</v>
      </c>
      <c r="D11">
        <v>55.36</v>
      </c>
      <c r="E11">
        <v>25.100999999999999</v>
      </c>
      <c r="F11">
        <v>29.588999999999999</v>
      </c>
      <c r="G11">
        <v>3.411</v>
      </c>
      <c r="H11">
        <v>487.36</v>
      </c>
      <c r="I11">
        <f t="shared" si="0"/>
        <v>462.25900000000001</v>
      </c>
    </row>
    <row r="12" spans="1:19" x14ac:dyDescent="0.3">
      <c r="A12" s="2">
        <v>44176</v>
      </c>
      <c r="B12" s="3">
        <v>0.45277777777777778</v>
      </c>
      <c r="C12">
        <v>370</v>
      </c>
      <c r="D12">
        <v>55.37</v>
      </c>
      <c r="E12">
        <v>25.100999999999999</v>
      </c>
      <c r="F12">
        <v>29.588999999999999</v>
      </c>
      <c r="G12">
        <v>3.4409999999999998</v>
      </c>
      <c r="H12">
        <v>487.36</v>
      </c>
      <c r="I12">
        <f t="shared" si="0"/>
        <v>462.25900000000001</v>
      </c>
    </row>
    <row r="13" spans="1:19" x14ac:dyDescent="0.3">
      <c r="A13" s="2">
        <v>44176</v>
      </c>
      <c r="B13" s="3">
        <v>0.45304398148148151</v>
      </c>
      <c r="C13">
        <v>393</v>
      </c>
      <c r="D13">
        <v>55.37</v>
      </c>
      <c r="E13">
        <v>25.018000000000001</v>
      </c>
      <c r="F13">
        <v>29.588999999999999</v>
      </c>
      <c r="G13">
        <v>3.4409999999999998</v>
      </c>
      <c r="H13">
        <v>487.36</v>
      </c>
      <c r="I13">
        <f t="shared" si="0"/>
        <v>462.34199999999998</v>
      </c>
    </row>
    <row r="14" spans="1:19" x14ac:dyDescent="0.3">
      <c r="A14" s="2">
        <v>44176</v>
      </c>
      <c r="B14" s="3">
        <v>0.4533449074074074</v>
      </c>
      <c r="C14">
        <v>419</v>
      </c>
      <c r="D14">
        <v>55.35</v>
      </c>
      <c r="E14">
        <v>27.875</v>
      </c>
      <c r="F14">
        <v>29.588999999999999</v>
      </c>
      <c r="G14">
        <v>3.411</v>
      </c>
      <c r="H14">
        <v>487.36</v>
      </c>
      <c r="I14">
        <f t="shared" si="0"/>
        <v>459.48500000000001</v>
      </c>
    </row>
    <row r="15" spans="1:19" x14ac:dyDescent="0.3">
      <c r="A15" s="2">
        <v>44176</v>
      </c>
      <c r="B15" s="3">
        <v>0.4536458333333333</v>
      </c>
      <c r="C15">
        <v>445</v>
      </c>
      <c r="D15">
        <v>55.33</v>
      </c>
      <c r="E15">
        <v>27.925000000000001</v>
      </c>
      <c r="F15">
        <v>29.588999999999999</v>
      </c>
      <c r="G15">
        <v>3.411</v>
      </c>
      <c r="H15">
        <v>487.36</v>
      </c>
      <c r="I15">
        <f t="shared" si="0"/>
        <v>459.435</v>
      </c>
    </row>
    <row r="16" spans="1:19" x14ac:dyDescent="0.3">
      <c r="A16" s="2">
        <v>44176</v>
      </c>
      <c r="B16" s="3">
        <v>0.4540393518518519</v>
      </c>
      <c r="C16">
        <v>479</v>
      </c>
      <c r="D16">
        <v>55.35</v>
      </c>
      <c r="E16">
        <v>30.881</v>
      </c>
      <c r="F16">
        <v>29.588999999999999</v>
      </c>
      <c r="G16">
        <v>3.411</v>
      </c>
      <c r="H16">
        <v>487.36</v>
      </c>
      <c r="I16">
        <f t="shared" si="0"/>
        <v>456.47900000000004</v>
      </c>
    </row>
    <row r="17" spans="1:9" x14ac:dyDescent="0.3">
      <c r="A17" s="2">
        <v>44176</v>
      </c>
      <c r="B17" s="3">
        <v>0.45436342592592593</v>
      </c>
      <c r="C17">
        <v>507</v>
      </c>
      <c r="D17">
        <v>55.33</v>
      </c>
      <c r="E17">
        <v>33.953000000000003</v>
      </c>
      <c r="F17">
        <v>29.588999999999999</v>
      </c>
      <c r="G17">
        <v>3.411</v>
      </c>
      <c r="H17">
        <v>487.36</v>
      </c>
      <c r="I17">
        <f t="shared" si="0"/>
        <v>453.40700000000004</v>
      </c>
    </row>
    <row r="18" spans="1:9" x14ac:dyDescent="0.3">
      <c r="A18" s="2">
        <v>44176</v>
      </c>
      <c r="B18" s="3">
        <v>0.45515046296296297</v>
      </c>
      <c r="C18">
        <v>575</v>
      </c>
      <c r="D18">
        <v>55.33</v>
      </c>
      <c r="E18">
        <v>37.155999999999999</v>
      </c>
      <c r="F18">
        <v>29.588999999999999</v>
      </c>
      <c r="G18">
        <v>3.4409999999999998</v>
      </c>
      <c r="H18">
        <v>487.36</v>
      </c>
      <c r="I18">
        <f t="shared" si="0"/>
        <v>450.20400000000001</v>
      </c>
    </row>
    <row r="19" spans="1:9" x14ac:dyDescent="0.3">
      <c r="A19" s="2">
        <v>44176</v>
      </c>
      <c r="B19" s="3">
        <v>0.45547453703703705</v>
      </c>
      <c r="C19">
        <v>603</v>
      </c>
      <c r="D19">
        <v>55.35</v>
      </c>
      <c r="E19">
        <v>39.978999999999999</v>
      </c>
      <c r="F19">
        <v>29.588999999999999</v>
      </c>
      <c r="G19">
        <v>3.411</v>
      </c>
      <c r="H19">
        <v>487.36</v>
      </c>
      <c r="I19">
        <f t="shared" si="0"/>
        <v>447.38100000000003</v>
      </c>
    </row>
    <row r="20" spans="1:9" x14ac:dyDescent="0.3">
      <c r="A20" s="2">
        <v>44176</v>
      </c>
      <c r="B20" s="3">
        <v>0.45607638888888885</v>
      </c>
      <c r="C20">
        <v>655</v>
      </c>
      <c r="D20">
        <v>55.35</v>
      </c>
      <c r="E20">
        <v>49.902000000000001</v>
      </c>
      <c r="F20">
        <v>29.588999999999999</v>
      </c>
      <c r="G20">
        <v>3.4409999999999998</v>
      </c>
      <c r="H20">
        <v>487.36</v>
      </c>
      <c r="I20">
        <f t="shared" si="0"/>
        <v>437.45800000000003</v>
      </c>
    </row>
    <row r="21" spans="1:9" x14ac:dyDescent="0.3">
      <c r="A21" s="2">
        <v>44176</v>
      </c>
      <c r="B21" s="3">
        <v>0.45680555555555552</v>
      </c>
      <c r="C21">
        <v>718</v>
      </c>
      <c r="D21">
        <v>55.33</v>
      </c>
      <c r="E21">
        <v>54.887</v>
      </c>
      <c r="F21">
        <v>29.588999999999999</v>
      </c>
      <c r="G21">
        <v>3.411</v>
      </c>
      <c r="H21">
        <v>487.36</v>
      </c>
      <c r="I21">
        <f t="shared" si="0"/>
        <v>432.47300000000001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B4EF-4555-426D-B891-2525930B1B95}">
  <sheetPr codeName="Sheet166"/>
  <dimension ref="A1:S29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44217</v>
      </c>
      <c r="B2" s="3">
        <v>0.46092592592592596</v>
      </c>
      <c r="C2">
        <v>32</v>
      </c>
      <c r="D2">
        <v>53.24</v>
      </c>
      <c r="E2">
        <v>1.077</v>
      </c>
      <c r="F2">
        <v>29.588999999999999</v>
      </c>
      <c r="G2">
        <v>3.323</v>
      </c>
      <c r="H2">
        <v>483.79</v>
      </c>
      <c r="I2">
        <f>H2-E2</f>
        <v>482.71300000000002</v>
      </c>
      <c r="J2">
        <v>170.7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44217</v>
      </c>
      <c r="B3" s="3">
        <v>0.46131944444444445</v>
      </c>
      <c r="C3">
        <v>66</v>
      </c>
      <c r="D3">
        <v>52.37</v>
      </c>
      <c r="E3">
        <v>3.9870000000000001</v>
      </c>
      <c r="F3">
        <v>29.588999999999999</v>
      </c>
      <c r="G3">
        <v>3.2349999999999999</v>
      </c>
      <c r="H3">
        <v>483.79</v>
      </c>
      <c r="I3">
        <f t="shared" ref="I3:I29" si="0">H3-E3</f>
        <v>479.803</v>
      </c>
    </row>
    <row r="4" spans="1:19" x14ac:dyDescent="0.3">
      <c r="A4" s="2">
        <v>44217</v>
      </c>
      <c r="B4" s="3">
        <v>0.46167824074074071</v>
      </c>
      <c r="C4">
        <v>97</v>
      </c>
      <c r="D4">
        <v>52.24</v>
      </c>
      <c r="E4">
        <v>7.0119999999999996</v>
      </c>
      <c r="F4">
        <v>29.588999999999999</v>
      </c>
      <c r="G4">
        <v>3.294</v>
      </c>
      <c r="H4">
        <v>483.79</v>
      </c>
      <c r="I4">
        <f t="shared" si="0"/>
        <v>476.77800000000002</v>
      </c>
    </row>
    <row r="5" spans="1:19" x14ac:dyDescent="0.3">
      <c r="A5" s="2">
        <v>44217</v>
      </c>
      <c r="B5" s="3">
        <v>0.46186342592592594</v>
      </c>
      <c r="C5">
        <v>113</v>
      </c>
      <c r="D5">
        <v>52.23</v>
      </c>
      <c r="E5">
        <v>6.992</v>
      </c>
      <c r="F5">
        <v>29.588999999999999</v>
      </c>
      <c r="G5">
        <v>3.2349999999999999</v>
      </c>
      <c r="H5">
        <v>483.79</v>
      </c>
      <c r="I5">
        <f t="shared" si="0"/>
        <v>476.798</v>
      </c>
    </row>
    <row r="6" spans="1:19" x14ac:dyDescent="0.3">
      <c r="A6" s="2">
        <v>44217</v>
      </c>
      <c r="B6" s="3">
        <v>0.46224537037037039</v>
      </c>
      <c r="C6">
        <v>146</v>
      </c>
      <c r="D6">
        <v>52.2</v>
      </c>
      <c r="E6">
        <v>10.019</v>
      </c>
      <c r="F6">
        <v>29.588999999999999</v>
      </c>
      <c r="G6">
        <v>3.2349999999999999</v>
      </c>
      <c r="H6">
        <v>483.79</v>
      </c>
      <c r="I6">
        <f t="shared" si="0"/>
        <v>473.77100000000002</v>
      </c>
    </row>
    <row r="7" spans="1:19" x14ac:dyDescent="0.3">
      <c r="A7" s="2">
        <v>44217</v>
      </c>
      <c r="B7" s="3">
        <v>0.46237268518518521</v>
      </c>
      <c r="C7">
        <v>157</v>
      </c>
      <c r="D7">
        <v>52.19</v>
      </c>
      <c r="E7">
        <v>9.99</v>
      </c>
      <c r="F7">
        <v>29.588999999999999</v>
      </c>
      <c r="G7">
        <v>3.2349999999999999</v>
      </c>
      <c r="H7">
        <v>483.79</v>
      </c>
      <c r="I7">
        <f t="shared" si="0"/>
        <v>473.8</v>
      </c>
    </row>
    <row r="8" spans="1:19" x14ac:dyDescent="0.3">
      <c r="A8" s="2">
        <v>44217</v>
      </c>
      <c r="B8" s="3">
        <v>0.46269675925925924</v>
      </c>
      <c r="C8">
        <v>185</v>
      </c>
      <c r="D8">
        <v>52.17</v>
      </c>
      <c r="E8">
        <v>12.973000000000001</v>
      </c>
      <c r="F8">
        <v>29.588999999999999</v>
      </c>
      <c r="G8">
        <v>3.294</v>
      </c>
      <c r="H8">
        <v>483.79</v>
      </c>
      <c r="I8">
        <f t="shared" si="0"/>
        <v>470.81700000000001</v>
      </c>
    </row>
    <row r="9" spans="1:19" x14ac:dyDescent="0.3">
      <c r="A9" s="2">
        <v>44217</v>
      </c>
      <c r="B9" s="3">
        <v>0.46282407407407411</v>
      </c>
      <c r="C9">
        <v>196</v>
      </c>
      <c r="D9">
        <v>52.15</v>
      </c>
      <c r="E9">
        <v>12.96</v>
      </c>
      <c r="F9">
        <v>29.588999999999999</v>
      </c>
      <c r="G9">
        <v>3.2349999999999999</v>
      </c>
      <c r="H9">
        <v>483.79</v>
      </c>
      <c r="I9">
        <f t="shared" si="0"/>
        <v>470.83000000000004</v>
      </c>
    </row>
    <row r="10" spans="1:19" x14ac:dyDescent="0.3">
      <c r="A10" s="2">
        <v>44217</v>
      </c>
      <c r="B10" s="3">
        <v>0.46342592592592591</v>
      </c>
      <c r="C10">
        <v>248</v>
      </c>
      <c r="D10">
        <v>52.14</v>
      </c>
      <c r="E10">
        <v>16.041</v>
      </c>
      <c r="F10">
        <v>29.588999999999999</v>
      </c>
      <c r="G10">
        <v>3.2639999999999998</v>
      </c>
      <c r="H10">
        <v>483.79</v>
      </c>
      <c r="I10">
        <f t="shared" si="0"/>
        <v>467.74900000000002</v>
      </c>
    </row>
    <row r="11" spans="1:19" x14ac:dyDescent="0.3">
      <c r="A11" s="2">
        <v>44217</v>
      </c>
      <c r="B11" s="3">
        <v>0.46363425925925927</v>
      </c>
      <c r="C11">
        <v>266</v>
      </c>
      <c r="D11">
        <v>52.14</v>
      </c>
      <c r="E11">
        <v>16.026</v>
      </c>
      <c r="F11">
        <v>29.588999999999999</v>
      </c>
      <c r="G11">
        <v>3.294</v>
      </c>
      <c r="H11">
        <v>483.79</v>
      </c>
      <c r="I11">
        <f t="shared" si="0"/>
        <v>467.76400000000001</v>
      </c>
    </row>
    <row r="12" spans="1:19" x14ac:dyDescent="0.3">
      <c r="A12" s="2">
        <v>44217</v>
      </c>
      <c r="B12" s="3">
        <v>0.46393518518518517</v>
      </c>
      <c r="C12">
        <v>292</v>
      </c>
      <c r="D12">
        <v>52.13</v>
      </c>
      <c r="E12">
        <v>19.067</v>
      </c>
      <c r="F12">
        <v>29.588999999999999</v>
      </c>
      <c r="G12">
        <v>3.294</v>
      </c>
      <c r="H12">
        <v>483.79</v>
      </c>
      <c r="I12">
        <f t="shared" si="0"/>
        <v>464.72300000000001</v>
      </c>
    </row>
    <row r="13" spans="1:19" x14ac:dyDescent="0.3">
      <c r="A13" s="2">
        <v>44217</v>
      </c>
      <c r="B13" s="3">
        <v>0.4646527777777778</v>
      </c>
      <c r="C13">
        <v>354</v>
      </c>
      <c r="D13">
        <v>52.12</v>
      </c>
      <c r="E13">
        <v>20.92</v>
      </c>
      <c r="F13">
        <v>29.588999999999999</v>
      </c>
      <c r="G13">
        <v>3.2639999999999998</v>
      </c>
      <c r="H13">
        <v>483.79</v>
      </c>
      <c r="I13">
        <f t="shared" si="0"/>
        <v>462.87</v>
      </c>
    </row>
    <row r="14" spans="1:19" x14ac:dyDescent="0.3">
      <c r="A14" s="2">
        <v>44217</v>
      </c>
      <c r="B14" s="3">
        <v>0.46651620370370367</v>
      </c>
      <c r="C14">
        <v>515</v>
      </c>
      <c r="D14">
        <v>52.13</v>
      </c>
      <c r="E14">
        <v>22.068000000000001</v>
      </c>
      <c r="F14">
        <v>29.588999999999999</v>
      </c>
      <c r="G14">
        <v>3.2639999999999998</v>
      </c>
      <c r="H14">
        <v>483.79</v>
      </c>
      <c r="I14">
        <f t="shared" si="0"/>
        <v>461.72200000000004</v>
      </c>
    </row>
    <row r="15" spans="1:19" x14ac:dyDescent="0.3">
      <c r="A15" s="2">
        <v>44217</v>
      </c>
      <c r="B15" s="3">
        <v>0.46666666666666662</v>
      </c>
      <c r="C15">
        <v>528</v>
      </c>
      <c r="D15">
        <v>52.13</v>
      </c>
      <c r="E15">
        <v>22.07</v>
      </c>
      <c r="F15">
        <v>29.588999999999999</v>
      </c>
      <c r="G15">
        <v>3.2639999999999998</v>
      </c>
      <c r="H15">
        <v>483.79</v>
      </c>
      <c r="I15">
        <f t="shared" si="0"/>
        <v>461.72</v>
      </c>
    </row>
    <row r="16" spans="1:19" x14ac:dyDescent="0.3">
      <c r="A16" s="2">
        <v>44217</v>
      </c>
      <c r="B16" s="3">
        <v>0.46708333333333335</v>
      </c>
      <c r="C16">
        <v>564</v>
      </c>
      <c r="D16">
        <v>52.13</v>
      </c>
      <c r="E16">
        <v>25.030999999999999</v>
      </c>
      <c r="F16">
        <v>29.588999999999999</v>
      </c>
      <c r="G16">
        <v>3.294</v>
      </c>
      <c r="H16">
        <v>483.79</v>
      </c>
      <c r="I16">
        <f t="shared" si="0"/>
        <v>458.75900000000001</v>
      </c>
    </row>
    <row r="17" spans="1:9" x14ac:dyDescent="0.3">
      <c r="A17" s="2">
        <v>44217</v>
      </c>
      <c r="B17" s="3">
        <v>0.46726851851851853</v>
      </c>
      <c r="C17">
        <v>580</v>
      </c>
      <c r="D17">
        <v>52.12</v>
      </c>
      <c r="E17">
        <v>24.981999999999999</v>
      </c>
      <c r="F17">
        <v>29.588999999999999</v>
      </c>
      <c r="G17">
        <v>3.294</v>
      </c>
      <c r="H17">
        <v>483.79</v>
      </c>
      <c r="I17">
        <f t="shared" si="0"/>
        <v>458.80799999999999</v>
      </c>
    </row>
    <row r="18" spans="1:9" x14ac:dyDescent="0.3">
      <c r="A18" s="2">
        <v>44217</v>
      </c>
      <c r="B18" s="3">
        <v>0.46774305555555556</v>
      </c>
      <c r="C18">
        <v>621</v>
      </c>
      <c r="D18">
        <v>52.12</v>
      </c>
      <c r="E18">
        <v>28.04</v>
      </c>
      <c r="F18">
        <v>29.588999999999999</v>
      </c>
      <c r="G18">
        <v>3.2349999999999999</v>
      </c>
      <c r="H18">
        <v>483.79</v>
      </c>
      <c r="I18">
        <f t="shared" si="0"/>
        <v>455.75</v>
      </c>
    </row>
    <row r="19" spans="1:9" x14ac:dyDescent="0.3">
      <c r="A19" s="2">
        <v>44217</v>
      </c>
      <c r="B19" s="3">
        <v>0.46804398148148146</v>
      </c>
      <c r="C19">
        <v>647</v>
      </c>
      <c r="D19">
        <v>52.11</v>
      </c>
      <c r="E19">
        <v>31.03</v>
      </c>
      <c r="F19">
        <v>29.588999999999999</v>
      </c>
      <c r="G19">
        <v>3.294</v>
      </c>
      <c r="H19">
        <v>483.79</v>
      </c>
      <c r="I19">
        <f t="shared" si="0"/>
        <v>452.76</v>
      </c>
    </row>
    <row r="20" spans="1:9" x14ac:dyDescent="0.3">
      <c r="A20" s="2">
        <v>44217</v>
      </c>
      <c r="B20" s="3">
        <v>0.46837962962962965</v>
      </c>
      <c r="C20">
        <v>676</v>
      </c>
      <c r="D20">
        <v>52.1</v>
      </c>
      <c r="E20">
        <v>34.103000000000002</v>
      </c>
      <c r="F20">
        <v>29.588999999999999</v>
      </c>
      <c r="G20">
        <v>3.294</v>
      </c>
      <c r="H20">
        <v>483.79</v>
      </c>
      <c r="I20">
        <f t="shared" si="0"/>
        <v>449.68700000000001</v>
      </c>
    </row>
    <row r="21" spans="1:9" x14ac:dyDescent="0.3">
      <c r="A21" s="2">
        <v>44217</v>
      </c>
      <c r="B21" s="3">
        <v>0.46900462962962958</v>
      </c>
      <c r="C21">
        <v>730</v>
      </c>
      <c r="D21">
        <v>52.11</v>
      </c>
      <c r="E21">
        <v>36.945</v>
      </c>
      <c r="F21">
        <v>29.588999999999999</v>
      </c>
      <c r="G21">
        <v>3.2349999999999999</v>
      </c>
      <c r="H21">
        <v>483.79</v>
      </c>
      <c r="I21">
        <f>H21-E21</f>
        <v>446.84500000000003</v>
      </c>
    </row>
    <row r="22" spans="1:9" x14ac:dyDescent="0.3">
      <c r="A22" s="2">
        <v>44217</v>
      </c>
      <c r="B22" s="3">
        <v>0.46915509259259264</v>
      </c>
      <c r="C22">
        <v>743</v>
      </c>
      <c r="D22">
        <v>52.1</v>
      </c>
      <c r="E22">
        <v>36.927999999999997</v>
      </c>
      <c r="F22">
        <v>29.588999999999999</v>
      </c>
      <c r="G22">
        <v>3.2349999999999999</v>
      </c>
      <c r="H22">
        <v>483.79</v>
      </c>
      <c r="I22">
        <f t="shared" si="0"/>
        <v>446.86200000000002</v>
      </c>
    </row>
    <row r="23" spans="1:9" x14ac:dyDescent="0.3">
      <c r="A23" s="2">
        <v>44217</v>
      </c>
      <c r="B23" s="3">
        <v>0.46945601851851854</v>
      </c>
      <c r="C23">
        <v>769</v>
      </c>
      <c r="D23">
        <v>52.09</v>
      </c>
      <c r="E23">
        <v>40.098999999999997</v>
      </c>
      <c r="F23">
        <v>29.588999999999999</v>
      </c>
      <c r="G23">
        <v>3.294</v>
      </c>
      <c r="H23">
        <v>483.79</v>
      </c>
      <c r="I23">
        <f t="shared" si="0"/>
        <v>443.69100000000003</v>
      </c>
    </row>
    <row r="24" spans="1:9" x14ac:dyDescent="0.3">
      <c r="A24" s="2">
        <v>44217</v>
      </c>
      <c r="B24" s="3">
        <v>0.46990740740740744</v>
      </c>
      <c r="C24">
        <v>808</v>
      </c>
      <c r="D24">
        <v>52.09</v>
      </c>
      <c r="E24">
        <v>43.023000000000003</v>
      </c>
      <c r="F24">
        <v>29.588999999999999</v>
      </c>
      <c r="G24">
        <v>3.2639999999999998</v>
      </c>
      <c r="H24">
        <v>483.79</v>
      </c>
      <c r="I24">
        <f t="shared" si="0"/>
        <v>440.767</v>
      </c>
    </row>
    <row r="25" spans="1:9" x14ac:dyDescent="0.3">
      <c r="A25" s="2">
        <v>44217</v>
      </c>
      <c r="B25" s="3">
        <v>0.47042824074074074</v>
      </c>
      <c r="C25">
        <v>853</v>
      </c>
      <c r="D25">
        <v>52.06</v>
      </c>
      <c r="E25">
        <v>45.98</v>
      </c>
      <c r="F25">
        <v>29.588999999999999</v>
      </c>
      <c r="G25">
        <v>3.2639999999999998</v>
      </c>
      <c r="H25">
        <v>483.79</v>
      </c>
      <c r="I25">
        <f t="shared" si="0"/>
        <v>437.81</v>
      </c>
    </row>
    <row r="26" spans="1:9" x14ac:dyDescent="0.3">
      <c r="A26" s="2">
        <v>44217</v>
      </c>
      <c r="B26" s="3">
        <v>0.47086805555555555</v>
      </c>
      <c r="C26">
        <v>891</v>
      </c>
      <c r="D26">
        <v>52.06</v>
      </c>
      <c r="E26">
        <v>48.92</v>
      </c>
      <c r="F26">
        <v>29.588999999999999</v>
      </c>
      <c r="G26">
        <v>3.2639999999999998</v>
      </c>
      <c r="H26">
        <v>483.79</v>
      </c>
      <c r="I26">
        <f t="shared" si="0"/>
        <v>434.87</v>
      </c>
    </row>
    <row r="27" spans="1:9" x14ac:dyDescent="0.3">
      <c r="A27" s="2">
        <v>44217</v>
      </c>
      <c r="B27" s="3">
        <v>0.47116898148148145</v>
      </c>
      <c r="C27">
        <v>917</v>
      </c>
      <c r="D27">
        <v>52.04</v>
      </c>
      <c r="E27">
        <v>52.042000000000002</v>
      </c>
      <c r="F27">
        <v>29.588999999999999</v>
      </c>
      <c r="G27">
        <v>3.2349999999999999</v>
      </c>
      <c r="H27">
        <v>483.79</v>
      </c>
      <c r="I27">
        <f t="shared" si="0"/>
        <v>431.74800000000005</v>
      </c>
    </row>
    <row r="28" spans="1:9" x14ac:dyDescent="0.3">
      <c r="A28" s="2">
        <v>44217</v>
      </c>
      <c r="B28" s="3">
        <v>0.47126157407407404</v>
      </c>
      <c r="C28">
        <v>925</v>
      </c>
      <c r="D28">
        <v>52.05</v>
      </c>
      <c r="E28">
        <v>51.991999999999997</v>
      </c>
      <c r="F28">
        <v>29.588999999999999</v>
      </c>
      <c r="G28">
        <v>3.2639999999999998</v>
      </c>
      <c r="H28">
        <v>483.79</v>
      </c>
      <c r="I28">
        <f t="shared" si="0"/>
        <v>431.798</v>
      </c>
    </row>
    <row r="29" spans="1:9" x14ac:dyDescent="0.3">
      <c r="A29" s="2">
        <v>44217</v>
      </c>
      <c r="B29" s="3">
        <v>0.47180555555555559</v>
      </c>
      <c r="C29">
        <v>972</v>
      </c>
      <c r="D29">
        <v>52.05</v>
      </c>
      <c r="E29">
        <v>52.784999999999997</v>
      </c>
      <c r="F29">
        <v>29.588999999999999</v>
      </c>
      <c r="G29">
        <v>3.1760000000000002</v>
      </c>
      <c r="H29">
        <v>483.79</v>
      </c>
      <c r="I29">
        <f t="shared" si="0"/>
        <v>431.005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134D-B38A-4E3E-A927-31894D5FE0E0}">
  <sheetPr codeName="Sheet167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44264</v>
      </c>
      <c r="B2" s="3">
        <v>0.49543981481481486</v>
      </c>
      <c r="C2">
        <v>40</v>
      </c>
      <c r="D2">
        <v>56.15</v>
      </c>
      <c r="E2">
        <v>0.99099999999999999</v>
      </c>
      <c r="F2">
        <v>29.588999999999999</v>
      </c>
      <c r="G2">
        <v>3.3820000000000001</v>
      </c>
      <c r="H2">
        <f>482.9-E2</f>
        <v>481.90899999999999</v>
      </c>
      <c r="I2">
        <v>482.9</v>
      </c>
      <c r="J2">
        <v>168.9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44264</v>
      </c>
      <c r="B3" s="3">
        <v>0.49553240740740739</v>
      </c>
      <c r="C3">
        <v>48</v>
      </c>
      <c r="D3">
        <v>56.15</v>
      </c>
      <c r="E3">
        <v>1.135</v>
      </c>
      <c r="F3">
        <v>29.588999999999999</v>
      </c>
      <c r="G3">
        <v>3.411</v>
      </c>
      <c r="H3">
        <f t="shared" ref="H3:H20" si="0">482.9-E3</f>
        <v>481.76499999999999</v>
      </c>
      <c r="I3">
        <v>482.9</v>
      </c>
    </row>
    <row r="4" spans="1:19" x14ac:dyDescent="0.3">
      <c r="A4" s="2">
        <v>44264</v>
      </c>
      <c r="B4" s="3">
        <v>0.49581018518518521</v>
      </c>
      <c r="C4">
        <v>72</v>
      </c>
      <c r="D4">
        <v>56.05</v>
      </c>
      <c r="E4">
        <v>4.1680000000000001</v>
      </c>
      <c r="F4">
        <v>29.588999999999999</v>
      </c>
      <c r="G4">
        <v>3.411</v>
      </c>
      <c r="H4">
        <f t="shared" si="0"/>
        <v>478.73199999999997</v>
      </c>
      <c r="I4">
        <v>482.9</v>
      </c>
    </row>
    <row r="5" spans="1:19" x14ac:dyDescent="0.3">
      <c r="A5" s="2">
        <v>44264</v>
      </c>
      <c r="B5" s="3">
        <v>0.4959027777777778</v>
      </c>
      <c r="C5">
        <v>80</v>
      </c>
      <c r="D5">
        <v>56.09</v>
      </c>
      <c r="E5">
        <v>4.0110000000000001</v>
      </c>
      <c r="F5">
        <v>29.588999999999999</v>
      </c>
      <c r="G5">
        <v>3.3820000000000001</v>
      </c>
      <c r="H5">
        <f t="shared" si="0"/>
        <v>478.88899999999995</v>
      </c>
      <c r="I5">
        <v>482.9</v>
      </c>
    </row>
    <row r="6" spans="1:19" x14ac:dyDescent="0.3">
      <c r="A6" s="2">
        <v>44264</v>
      </c>
      <c r="B6" s="3">
        <v>0.49629629629629629</v>
      </c>
      <c r="C6">
        <v>114</v>
      </c>
      <c r="D6">
        <v>55.59</v>
      </c>
      <c r="E6">
        <v>6.9429999999999996</v>
      </c>
      <c r="F6">
        <v>29.588999999999999</v>
      </c>
      <c r="G6">
        <v>3.3519999999999999</v>
      </c>
      <c r="H6">
        <f t="shared" si="0"/>
        <v>475.95699999999999</v>
      </c>
      <c r="I6">
        <v>482.9</v>
      </c>
    </row>
    <row r="7" spans="1:19" x14ac:dyDescent="0.3">
      <c r="A7" s="2">
        <v>44264</v>
      </c>
      <c r="B7" s="3">
        <v>0.49665509259259261</v>
      </c>
      <c r="C7">
        <v>145</v>
      </c>
      <c r="D7">
        <v>55.41</v>
      </c>
      <c r="E7">
        <v>10.131</v>
      </c>
      <c r="F7">
        <v>29.588999999999999</v>
      </c>
      <c r="G7">
        <v>3.3820000000000001</v>
      </c>
      <c r="H7">
        <f t="shared" si="0"/>
        <v>472.76900000000001</v>
      </c>
      <c r="I7">
        <v>482.9</v>
      </c>
    </row>
    <row r="8" spans="1:19" x14ac:dyDescent="0.3">
      <c r="A8" s="2">
        <v>44264</v>
      </c>
      <c r="B8" s="3">
        <v>0.49738425925925928</v>
      </c>
      <c r="C8">
        <v>208</v>
      </c>
      <c r="D8">
        <v>55.29</v>
      </c>
      <c r="E8">
        <v>13.04</v>
      </c>
      <c r="F8">
        <v>29.588999999999999</v>
      </c>
      <c r="G8">
        <v>3.3820000000000001</v>
      </c>
      <c r="H8">
        <f t="shared" si="0"/>
        <v>469.85999999999996</v>
      </c>
      <c r="I8">
        <v>482.9</v>
      </c>
    </row>
    <row r="9" spans="1:19" x14ac:dyDescent="0.3">
      <c r="A9" s="2">
        <v>44264</v>
      </c>
      <c r="B9" s="3">
        <v>0.4975</v>
      </c>
      <c r="C9">
        <v>218</v>
      </c>
      <c r="D9">
        <v>55.23</v>
      </c>
      <c r="E9">
        <v>15.997999999999999</v>
      </c>
      <c r="F9">
        <v>29.588999999999999</v>
      </c>
      <c r="G9">
        <v>3.3820000000000001</v>
      </c>
      <c r="H9">
        <f t="shared" si="0"/>
        <v>466.90199999999999</v>
      </c>
      <c r="I9">
        <v>482.9</v>
      </c>
    </row>
    <row r="10" spans="1:19" x14ac:dyDescent="0.3">
      <c r="A10" s="2">
        <v>44264</v>
      </c>
      <c r="B10" s="3">
        <v>0.49762731481481487</v>
      </c>
      <c r="C10">
        <v>229</v>
      </c>
      <c r="D10">
        <v>55.24</v>
      </c>
      <c r="E10">
        <v>15.981999999999999</v>
      </c>
      <c r="F10">
        <v>29.588999999999999</v>
      </c>
      <c r="G10">
        <v>3.323</v>
      </c>
      <c r="H10">
        <f t="shared" si="0"/>
        <v>466.91800000000001</v>
      </c>
      <c r="I10">
        <v>482.9</v>
      </c>
    </row>
    <row r="11" spans="1:19" x14ac:dyDescent="0.3">
      <c r="A11" s="2">
        <v>44264</v>
      </c>
      <c r="B11" s="3">
        <v>0.49780092592592595</v>
      </c>
      <c r="C11">
        <v>244</v>
      </c>
      <c r="D11">
        <v>55.13</v>
      </c>
      <c r="E11">
        <v>19.039000000000001</v>
      </c>
      <c r="F11">
        <v>29.588999999999999</v>
      </c>
      <c r="G11">
        <v>3.3820000000000001</v>
      </c>
      <c r="H11">
        <f t="shared" si="0"/>
        <v>463.86099999999999</v>
      </c>
      <c r="I11">
        <v>482.9</v>
      </c>
    </row>
    <row r="12" spans="1:19" x14ac:dyDescent="0.3">
      <c r="A12" s="2">
        <v>44264</v>
      </c>
      <c r="B12" s="3">
        <v>0.49792824074074077</v>
      </c>
      <c r="C12">
        <v>255</v>
      </c>
      <c r="D12">
        <v>55.13</v>
      </c>
      <c r="E12">
        <v>19.074000000000002</v>
      </c>
      <c r="F12">
        <v>29.588999999999999</v>
      </c>
      <c r="G12">
        <v>3.3519999999999999</v>
      </c>
      <c r="H12">
        <f t="shared" si="0"/>
        <v>463.82599999999996</v>
      </c>
      <c r="I12">
        <v>482.9</v>
      </c>
    </row>
    <row r="13" spans="1:19" x14ac:dyDescent="0.3">
      <c r="A13" s="2">
        <v>44264</v>
      </c>
      <c r="B13" s="3">
        <v>0.49843750000000003</v>
      </c>
      <c r="C13">
        <v>299</v>
      </c>
      <c r="D13">
        <v>55.05</v>
      </c>
      <c r="E13">
        <v>20.646999999999998</v>
      </c>
      <c r="F13">
        <v>29.588999999999999</v>
      </c>
      <c r="G13">
        <v>3.3820000000000001</v>
      </c>
      <c r="H13">
        <f t="shared" si="0"/>
        <v>462.25299999999999</v>
      </c>
      <c r="I13">
        <v>482.9</v>
      </c>
    </row>
    <row r="14" spans="1:19" x14ac:dyDescent="0.3">
      <c r="A14" s="2">
        <v>44264</v>
      </c>
      <c r="B14" s="3">
        <v>0.49918981481481484</v>
      </c>
      <c r="C14">
        <v>364</v>
      </c>
      <c r="D14">
        <v>54.87</v>
      </c>
      <c r="E14">
        <v>24.021000000000001</v>
      </c>
      <c r="F14">
        <v>29.588999999999999</v>
      </c>
      <c r="G14">
        <v>3.3519999999999999</v>
      </c>
      <c r="H14">
        <f t="shared" si="0"/>
        <v>458.87899999999996</v>
      </c>
      <c r="I14">
        <v>482.9</v>
      </c>
    </row>
    <row r="15" spans="1:19" x14ac:dyDescent="0.3">
      <c r="A15" s="2">
        <v>44264</v>
      </c>
      <c r="B15" s="3">
        <v>0.49925925925925929</v>
      </c>
      <c r="C15">
        <v>370</v>
      </c>
      <c r="D15">
        <v>54.85</v>
      </c>
      <c r="E15">
        <v>24.071000000000002</v>
      </c>
      <c r="F15">
        <v>29.588999999999999</v>
      </c>
      <c r="G15">
        <v>3.3820000000000001</v>
      </c>
      <c r="H15">
        <f t="shared" si="0"/>
        <v>458.82899999999995</v>
      </c>
      <c r="I15">
        <v>482.9</v>
      </c>
    </row>
    <row r="16" spans="1:19" x14ac:dyDescent="0.3">
      <c r="A16" s="2">
        <v>44264</v>
      </c>
      <c r="B16" s="3">
        <v>0.49974537037037042</v>
      </c>
      <c r="C16">
        <v>412</v>
      </c>
      <c r="D16">
        <v>54.21</v>
      </c>
      <c r="E16">
        <v>26.888999999999999</v>
      </c>
      <c r="F16">
        <v>29.588999999999999</v>
      </c>
      <c r="G16">
        <v>3.3820000000000001</v>
      </c>
      <c r="H16">
        <f t="shared" si="0"/>
        <v>456.01099999999997</v>
      </c>
      <c r="I16">
        <v>482.9</v>
      </c>
    </row>
    <row r="17" spans="1:9" x14ac:dyDescent="0.3">
      <c r="A17" s="2">
        <v>44264</v>
      </c>
      <c r="B17" s="3">
        <v>0.49998842592592596</v>
      </c>
      <c r="C17">
        <v>433</v>
      </c>
      <c r="D17">
        <v>53.65</v>
      </c>
      <c r="E17">
        <v>30.032</v>
      </c>
      <c r="F17">
        <v>29.588999999999999</v>
      </c>
      <c r="G17">
        <v>3.3820000000000001</v>
      </c>
      <c r="H17">
        <f t="shared" si="0"/>
        <v>452.86799999999999</v>
      </c>
      <c r="I17">
        <v>482.9</v>
      </c>
    </row>
    <row r="18" spans="1:9" x14ac:dyDescent="0.3">
      <c r="A18" s="2">
        <v>44265</v>
      </c>
      <c r="B18" s="3">
        <v>0.50049768518518511</v>
      </c>
      <c r="C18">
        <v>477</v>
      </c>
      <c r="D18">
        <v>52.72</v>
      </c>
      <c r="E18">
        <v>39.793999999999997</v>
      </c>
      <c r="F18">
        <v>29.588999999999999</v>
      </c>
      <c r="G18">
        <v>3.3820000000000001</v>
      </c>
      <c r="H18">
        <f t="shared" si="0"/>
        <v>443.10599999999999</v>
      </c>
      <c r="I18">
        <v>482.9</v>
      </c>
    </row>
    <row r="19" spans="1:9" x14ac:dyDescent="0.3">
      <c r="A19" s="2">
        <v>44265</v>
      </c>
      <c r="B19" s="3">
        <v>0.50062499999999999</v>
      </c>
      <c r="C19">
        <v>488</v>
      </c>
      <c r="D19">
        <v>52.68</v>
      </c>
      <c r="E19">
        <v>39.898000000000003</v>
      </c>
      <c r="F19">
        <v>29.588999999999999</v>
      </c>
      <c r="G19">
        <v>3.3820000000000001</v>
      </c>
      <c r="H19">
        <f t="shared" si="0"/>
        <v>443.00199999999995</v>
      </c>
      <c r="I19">
        <v>482.9</v>
      </c>
    </row>
    <row r="20" spans="1:9" x14ac:dyDescent="0.3">
      <c r="A20" s="2">
        <v>44265</v>
      </c>
      <c r="B20" s="3">
        <v>0.50152777777777779</v>
      </c>
      <c r="C20">
        <v>566</v>
      </c>
      <c r="D20">
        <v>51.25</v>
      </c>
      <c r="E20">
        <v>49.408000000000001</v>
      </c>
      <c r="F20">
        <v>29.588999999999999</v>
      </c>
      <c r="G20">
        <v>3.323</v>
      </c>
      <c r="H20">
        <f t="shared" si="0"/>
        <v>433.49199999999996</v>
      </c>
      <c r="I20">
        <v>482.9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2545-8270-4F2A-B662-93532FB66F95}">
  <sheetPr codeName="Sheet168"/>
  <dimension ref="A1:S20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44314</v>
      </c>
      <c r="B2" s="3">
        <v>0.49190972222222223</v>
      </c>
      <c r="C2">
        <v>25</v>
      </c>
      <c r="D2">
        <v>66.86</v>
      </c>
      <c r="E2">
        <v>1.0940000000000001</v>
      </c>
      <c r="F2">
        <v>29.588999999999999</v>
      </c>
      <c r="G2">
        <v>3.2639999999999998</v>
      </c>
      <c r="H2">
        <f>500.86</f>
        <v>500.86</v>
      </c>
      <c r="I2">
        <f>H2-E2</f>
        <v>499.76600000000002</v>
      </c>
      <c r="J2">
        <v>219.3</v>
      </c>
      <c r="K2">
        <v>1.1000000000000001</v>
      </c>
      <c r="L2">
        <v>1144</v>
      </c>
      <c r="M2">
        <v>0</v>
      </c>
      <c r="N2">
        <v>180</v>
      </c>
      <c r="O2">
        <v>0</v>
      </c>
      <c r="P2">
        <v>356</v>
      </c>
      <c r="Q2">
        <v>54</v>
      </c>
      <c r="R2">
        <v>0.56000000000000005</v>
      </c>
      <c r="S2">
        <v>0</v>
      </c>
    </row>
    <row r="3" spans="1:19" x14ac:dyDescent="0.3">
      <c r="A3" s="2">
        <v>44314</v>
      </c>
      <c r="B3" s="3">
        <v>0.4924189814814815</v>
      </c>
      <c r="C3">
        <v>69</v>
      </c>
      <c r="D3">
        <v>66.510000000000005</v>
      </c>
      <c r="E3">
        <v>4.0739999999999998</v>
      </c>
      <c r="F3">
        <v>29.588999999999999</v>
      </c>
      <c r="G3">
        <v>3.2639999999999998</v>
      </c>
      <c r="H3">
        <f t="shared" ref="H3:H20" si="0">500.86</f>
        <v>500.86</v>
      </c>
      <c r="I3">
        <f t="shared" ref="I3:I20" si="1">H3-E3</f>
        <v>496.786</v>
      </c>
    </row>
    <row r="4" spans="1:19" x14ac:dyDescent="0.3">
      <c r="A4" s="2">
        <v>44314</v>
      </c>
      <c r="B4" s="3">
        <v>0.49297453703703703</v>
      </c>
      <c r="C4">
        <v>117</v>
      </c>
      <c r="D4">
        <v>65.97</v>
      </c>
      <c r="E4">
        <v>7.0410000000000004</v>
      </c>
      <c r="F4">
        <v>29.588999999999999</v>
      </c>
      <c r="G4">
        <v>3.2050000000000001</v>
      </c>
      <c r="H4">
        <f t="shared" si="0"/>
        <v>500.86</v>
      </c>
      <c r="I4">
        <f t="shared" si="1"/>
        <v>493.81900000000002</v>
      </c>
    </row>
    <row r="5" spans="1:19" x14ac:dyDescent="0.3">
      <c r="A5" s="2">
        <v>44314</v>
      </c>
      <c r="B5" s="3">
        <v>0.49333333333333335</v>
      </c>
      <c r="C5">
        <v>148</v>
      </c>
      <c r="D5">
        <v>65.45</v>
      </c>
      <c r="E5">
        <v>10.048999999999999</v>
      </c>
      <c r="F5">
        <v>29.588999999999999</v>
      </c>
      <c r="G5">
        <v>3.2639999999999998</v>
      </c>
      <c r="H5">
        <f t="shared" si="0"/>
        <v>500.86</v>
      </c>
      <c r="I5">
        <f t="shared" si="1"/>
        <v>490.81100000000004</v>
      </c>
    </row>
    <row r="6" spans="1:19" x14ac:dyDescent="0.3">
      <c r="A6" s="2">
        <v>44314</v>
      </c>
      <c r="B6" s="3">
        <v>0.49391203703703707</v>
      </c>
      <c r="C6">
        <v>198</v>
      </c>
      <c r="D6">
        <v>65.19</v>
      </c>
      <c r="E6">
        <v>13.057</v>
      </c>
      <c r="F6">
        <v>29.588999999999999</v>
      </c>
      <c r="G6">
        <v>3.2349999999999999</v>
      </c>
      <c r="H6">
        <f t="shared" si="0"/>
        <v>500.86</v>
      </c>
      <c r="I6">
        <f t="shared" si="1"/>
        <v>487.803</v>
      </c>
    </row>
    <row r="7" spans="1:19" x14ac:dyDescent="0.3">
      <c r="A7" s="2">
        <v>44314</v>
      </c>
      <c r="B7" s="3">
        <v>0.4942361111111111</v>
      </c>
      <c r="C7">
        <v>226</v>
      </c>
      <c r="D7">
        <v>65.16</v>
      </c>
      <c r="E7">
        <v>13.327999999999999</v>
      </c>
      <c r="F7">
        <v>29.588999999999999</v>
      </c>
      <c r="G7">
        <v>3.2349999999999999</v>
      </c>
      <c r="H7">
        <f t="shared" si="0"/>
        <v>500.86</v>
      </c>
      <c r="I7">
        <f t="shared" si="1"/>
        <v>487.53200000000004</v>
      </c>
    </row>
    <row r="8" spans="1:19" x14ac:dyDescent="0.3">
      <c r="A8" s="2">
        <v>44314</v>
      </c>
      <c r="B8" s="3">
        <v>0.49447916666666664</v>
      </c>
      <c r="C8">
        <v>247</v>
      </c>
      <c r="D8">
        <v>64.319999999999993</v>
      </c>
      <c r="E8">
        <v>16.056000000000001</v>
      </c>
      <c r="F8">
        <v>29.588999999999999</v>
      </c>
      <c r="G8">
        <v>3.2639999999999998</v>
      </c>
      <c r="H8">
        <f t="shared" si="0"/>
        <v>500.86</v>
      </c>
      <c r="I8">
        <f t="shared" si="1"/>
        <v>484.80400000000003</v>
      </c>
    </row>
    <row r="9" spans="1:19" x14ac:dyDescent="0.3">
      <c r="A9" s="2">
        <v>44314</v>
      </c>
      <c r="B9" s="3">
        <v>0.49472222222222223</v>
      </c>
      <c r="C9">
        <v>268</v>
      </c>
      <c r="D9">
        <v>64.41</v>
      </c>
      <c r="E9">
        <v>15.914999999999999</v>
      </c>
      <c r="F9">
        <v>29.588999999999999</v>
      </c>
      <c r="G9">
        <v>3.2639999999999998</v>
      </c>
      <c r="H9">
        <f t="shared" si="0"/>
        <v>500.86</v>
      </c>
      <c r="I9">
        <f t="shared" si="1"/>
        <v>484.94499999999999</v>
      </c>
    </row>
    <row r="10" spans="1:19" x14ac:dyDescent="0.3">
      <c r="A10" s="2">
        <v>44314</v>
      </c>
      <c r="B10" s="3">
        <v>0.49524305555555559</v>
      </c>
      <c r="C10">
        <v>313</v>
      </c>
      <c r="D10">
        <v>58.75</v>
      </c>
      <c r="E10">
        <v>28.991</v>
      </c>
      <c r="F10">
        <v>29.588999999999999</v>
      </c>
      <c r="G10">
        <v>3.2639999999999998</v>
      </c>
      <c r="H10">
        <f t="shared" si="0"/>
        <v>500.86</v>
      </c>
      <c r="I10">
        <f t="shared" si="1"/>
        <v>471.86900000000003</v>
      </c>
    </row>
    <row r="11" spans="1:19" x14ac:dyDescent="0.3">
      <c r="A11" s="2">
        <v>44314</v>
      </c>
      <c r="B11" s="3">
        <v>0.49542824074074071</v>
      </c>
      <c r="C11">
        <v>329</v>
      </c>
      <c r="D11">
        <v>58.5</v>
      </c>
      <c r="E11">
        <v>29.158000000000001</v>
      </c>
      <c r="F11">
        <v>29.588999999999999</v>
      </c>
      <c r="G11">
        <v>3.2639999999999998</v>
      </c>
      <c r="H11">
        <f t="shared" si="0"/>
        <v>500.86</v>
      </c>
      <c r="I11">
        <f t="shared" si="1"/>
        <v>471.702</v>
      </c>
    </row>
    <row r="12" spans="1:19" x14ac:dyDescent="0.3">
      <c r="A12" s="2">
        <v>44314</v>
      </c>
      <c r="B12" s="3">
        <v>0.49603009259259262</v>
      </c>
      <c r="C12">
        <v>381</v>
      </c>
      <c r="D12">
        <v>55.38</v>
      </c>
      <c r="E12">
        <v>38.988</v>
      </c>
      <c r="F12">
        <v>29.588999999999999</v>
      </c>
      <c r="G12">
        <v>3.2349999999999999</v>
      </c>
      <c r="H12">
        <f t="shared" si="0"/>
        <v>500.86</v>
      </c>
      <c r="I12">
        <f t="shared" si="1"/>
        <v>461.87200000000001</v>
      </c>
    </row>
    <row r="13" spans="1:19" x14ac:dyDescent="0.3">
      <c r="A13" s="2">
        <v>44314</v>
      </c>
      <c r="B13" s="3">
        <v>0.49645833333333328</v>
      </c>
      <c r="C13">
        <v>418</v>
      </c>
      <c r="D13">
        <v>54.65</v>
      </c>
      <c r="E13">
        <v>48.856000000000002</v>
      </c>
      <c r="F13">
        <v>29.588999999999999</v>
      </c>
      <c r="G13">
        <v>3.2349999999999999</v>
      </c>
      <c r="H13">
        <f t="shared" si="0"/>
        <v>500.86</v>
      </c>
      <c r="I13">
        <f t="shared" si="1"/>
        <v>452.00400000000002</v>
      </c>
    </row>
    <row r="14" spans="1:19" x14ac:dyDescent="0.3">
      <c r="A14" s="2">
        <v>44314</v>
      </c>
      <c r="B14" s="3">
        <v>0.49660879629629634</v>
      </c>
      <c r="C14">
        <v>431</v>
      </c>
      <c r="D14">
        <v>54.61</v>
      </c>
      <c r="E14">
        <v>49.031999999999996</v>
      </c>
      <c r="F14">
        <v>29.588999999999999</v>
      </c>
      <c r="G14">
        <v>3.2349999999999999</v>
      </c>
      <c r="H14">
        <f t="shared" si="0"/>
        <v>500.86</v>
      </c>
      <c r="I14">
        <f t="shared" si="1"/>
        <v>451.82800000000003</v>
      </c>
    </row>
    <row r="15" spans="1:19" x14ac:dyDescent="0.3">
      <c r="A15" s="2">
        <v>44314</v>
      </c>
      <c r="B15" s="3">
        <v>0.49733796296296301</v>
      </c>
      <c r="C15">
        <v>494</v>
      </c>
      <c r="D15">
        <v>53.96</v>
      </c>
      <c r="E15">
        <v>58.956000000000003</v>
      </c>
      <c r="F15">
        <v>29.588999999999999</v>
      </c>
      <c r="G15">
        <v>3.2050000000000001</v>
      </c>
      <c r="H15">
        <f t="shared" si="0"/>
        <v>500.86</v>
      </c>
      <c r="I15">
        <f t="shared" si="1"/>
        <v>441.904</v>
      </c>
    </row>
    <row r="16" spans="1:19" x14ac:dyDescent="0.3">
      <c r="A16" s="2">
        <v>44314</v>
      </c>
      <c r="B16" s="3">
        <v>0.49778935185185186</v>
      </c>
      <c r="C16">
        <v>533</v>
      </c>
      <c r="D16">
        <v>53.6</v>
      </c>
      <c r="E16">
        <v>68.873000000000005</v>
      </c>
      <c r="F16">
        <v>29.588999999999999</v>
      </c>
      <c r="G16">
        <v>3.2050000000000001</v>
      </c>
      <c r="H16">
        <f t="shared" si="0"/>
        <v>500.86</v>
      </c>
      <c r="I16">
        <f t="shared" si="1"/>
        <v>431.98700000000002</v>
      </c>
    </row>
    <row r="17" spans="1:9" x14ac:dyDescent="0.3">
      <c r="A17" s="2">
        <v>44314</v>
      </c>
      <c r="B17" s="3">
        <v>0.49800925925925926</v>
      </c>
      <c r="C17">
        <v>552</v>
      </c>
      <c r="D17">
        <v>53.62</v>
      </c>
      <c r="E17">
        <v>68.382999999999996</v>
      </c>
      <c r="F17">
        <v>29.588999999999999</v>
      </c>
      <c r="G17">
        <v>3.2050000000000001</v>
      </c>
      <c r="H17">
        <f t="shared" si="0"/>
        <v>500.86</v>
      </c>
      <c r="I17">
        <f t="shared" si="1"/>
        <v>432.47700000000003</v>
      </c>
    </row>
    <row r="18" spans="1:9" x14ac:dyDescent="0.3">
      <c r="A18" s="2">
        <v>44314</v>
      </c>
      <c r="B18" s="3">
        <v>0.49861111111111112</v>
      </c>
      <c r="C18">
        <v>604</v>
      </c>
      <c r="D18">
        <v>53.14</v>
      </c>
      <c r="E18">
        <v>78.665000000000006</v>
      </c>
      <c r="F18">
        <v>29.588999999999999</v>
      </c>
      <c r="G18">
        <v>3.2349999999999999</v>
      </c>
      <c r="H18">
        <f t="shared" si="0"/>
        <v>500.86</v>
      </c>
      <c r="I18">
        <f t="shared" si="1"/>
        <v>422.19499999999999</v>
      </c>
    </row>
    <row r="19" spans="1:9" x14ac:dyDescent="0.3">
      <c r="A19" s="2">
        <v>44314</v>
      </c>
      <c r="B19" s="3">
        <v>0.49918981481481484</v>
      </c>
      <c r="C19">
        <v>654</v>
      </c>
      <c r="D19">
        <v>52.65</v>
      </c>
      <c r="E19">
        <v>89.177999999999997</v>
      </c>
      <c r="F19">
        <v>29.588999999999999</v>
      </c>
      <c r="G19">
        <v>3.2349999999999999</v>
      </c>
      <c r="H19">
        <f t="shared" si="0"/>
        <v>500.86</v>
      </c>
      <c r="I19">
        <f t="shared" si="1"/>
        <v>411.68200000000002</v>
      </c>
    </row>
    <row r="20" spans="1:9" x14ac:dyDescent="0.3">
      <c r="A20" s="2">
        <v>44314</v>
      </c>
      <c r="B20" s="3">
        <v>0.49967592592592597</v>
      </c>
      <c r="C20">
        <v>696</v>
      </c>
      <c r="D20">
        <v>52.52</v>
      </c>
      <c r="E20">
        <v>90.444000000000003</v>
      </c>
      <c r="F20">
        <v>29.588999999999999</v>
      </c>
      <c r="G20">
        <v>3.2349999999999999</v>
      </c>
      <c r="H20">
        <f t="shared" si="0"/>
        <v>500.86</v>
      </c>
      <c r="I20">
        <f t="shared" si="1"/>
        <v>410.416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B45-6202-467F-AB45-7F065DC87994}">
  <sheetPr codeName="Sheet169"/>
  <dimension ref="A1:AD15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0.49804398148148149</v>
      </c>
      <c r="C2">
        <v>0</v>
      </c>
      <c r="D2" t="s">
        <v>50</v>
      </c>
      <c r="E2">
        <v>55.7</v>
      </c>
      <c r="F2">
        <v>0.96299999999999997</v>
      </c>
      <c r="G2">
        <v>59.2</v>
      </c>
      <c r="H2">
        <v>104.3</v>
      </c>
      <c r="I2">
        <v>105.6</v>
      </c>
      <c r="J2">
        <v>9.08</v>
      </c>
      <c r="K2">
        <v>0.41699999999999998</v>
      </c>
      <c r="L2">
        <v>0.03</v>
      </c>
      <c r="M2">
        <v>58.9</v>
      </c>
      <c r="N2">
        <v>38</v>
      </c>
      <c r="O2">
        <v>71.954999999999998</v>
      </c>
      <c r="P2">
        <v>0.71799999999999997</v>
      </c>
      <c r="Q2">
        <v>37.004130000000004</v>
      </c>
      <c r="R2">
        <v>-119.667</v>
      </c>
      <c r="S2">
        <f>514.5</f>
        <v>514.5</v>
      </c>
      <c r="T2">
        <f>S2-F2</f>
        <v>513.53700000000003</v>
      </c>
      <c r="U2">
        <v>260.89999999999998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0.49881944444444443</v>
      </c>
      <c r="C3">
        <v>0</v>
      </c>
      <c r="D3" t="s">
        <v>50</v>
      </c>
      <c r="E3">
        <v>55.1</v>
      </c>
      <c r="F3">
        <v>3.9580000000000002</v>
      </c>
      <c r="G3">
        <v>59.2</v>
      </c>
      <c r="H3">
        <v>104.8</v>
      </c>
      <c r="I3">
        <v>106.1</v>
      </c>
      <c r="J3">
        <v>9.2200000000000006</v>
      </c>
      <c r="K3">
        <v>1.712</v>
      </c>
      <c r="L3">
        <v>0.03</v>
      </c>
      <c r="M3">
        <v>58.8</v>
      </c>
      <c r="N3">
        <v>38</v>
      </c>
      <c r="O3">
        <v>71.006</v>
      </c>
      <c r="P3">
        <v>3.218</v>
      </c>
      <c r="Q3">
        <v>37.004130000000004</v>
      </c>
      <c r="R3">
        <v>-119.667</v>
      </c>
      <c r="S3">
        <f t="shared" ref="S3:S15" si="0">514.5</f>
        <v>514.5</v>
      </c>
      <c r="T3">
        <f t="shared" ref="T3:T15" si="1">S3-F3</f>
        <v>510.54199999999997</v>
      </c>
    </row>
    <row r="4" spans="1:30" x14ac:dyDescent="0.3">
      <c r="A4" s="2">
        <v>44342</v>
      </c>
      <c r="B4" s="3">
        <v>0.49973379629629627</v>
      </c>
      <c r="C4">
        <v>0</v>
      </c>
      <c r="D4" t="s">
        <v>50</v>
      </c>
      <c r="E4">
        <v>54.9</v>
      </c>
      <c r="F4">
        <v>7.0309999999999997</v>
      </c>
      <c r="G4">
        <v>59.2</v>
      </c>
      <c r="H4">
        <v>104.9</v>
      </c>
      <c r="I4">
        <v>106.2</v>
      </c>
      <c r="J4">
        <v>9.26</v>
      </c>
      <c r="K4">
        <v>3.0419999999999998</v>
      </c>
      <c r="L4">
        <v>0.03</v>
      </c>
      <c r="M4">
        <v>58.8</v>
      </c>
      <c r="N4">
        <v>38</v>
      </c>
      <c r="O4">
        <v>70.701999999999998</v>
      </c>
      <c r="P4">
        <v>6.6470000000000002</v>
      </c>
      <c r="Q4">
        <v>37.00414</v>
      </c>
      <c r="R4">
        <v>-119.667</v>
      </c>
      <c r="S4">
        <f t="shared" si="0"/>
        <v>514.5</v>
      </c>
      <c r="T4">
        <f t="shared" si="1"/>
        <v>507.46899999999999</v>
      </c>
    </row>
    <row r="5" spans="1:30" x14ac:dyDescent="0.3">
      <c r="A5" s="2">
        <v>44342</v>
      </c>
      <c r="B5" s="3">
        <v>0.50130787037037039</v>
      </c>
      <c r="C5">
        <v>0</v>
      </c>
      <c r="D5" t="s">
        <v>50</v>
      </c>
      <c r="E5">
        <v>54.8</v>
      </c>
      <c r="F5">
        <v>9.9090000000000007</v>
      </c>
      <c r="G5">
        <v>59.4</v>
      </c>
      <c r="H5">
        <v>104.4</v>
      </c>
      <c r="I5">
        <v>105.6</v>
      </c>
      <c r="J5">
        <v>9.25</v>
      </c>
      <c r="K5">
        <v>4.2869999999999999</v>
      </c>
      <c r="L5">
        <v>0.03</v>
      </c>
      <c r="M5">
        <v>59</v>
      </c>
      <c r="N5">
        <v>38</v>
      </c>
      <c r="O5">
        <v>70.27</v>
      </c>
      <c r="P5">
        <v>10.016999999999999</v>
      </c>
      <c r="Q5">
        <v>37.004150000000003</v>
      </c>
      <c r="R5">
        <v>-119.667</v>
      </c>
      <c r="S5">
        <f t="shared" si="0"/>
        <v>514.5</v>
      </c>
      <c r="T5">
        <f t="shared" si="1"/>
        <v>504.59100000000001</v>
      </c>
    </row>
    <row r="6" spans="1:30" x14ac:dyDescent="0.3">
      <c r="A6" s="2">
        <v>44342</v>
      </c>
      <c r="B6" s="3">
        <v>0.50160879629629629</v>
      </c>
      <c r="C6">
        <v>0</v>
      </c>
      <c r="D6" t="s">
        <v>50</v>
      </c>
      <c r="E6">
        <v>54.7</v>
      </c>
      <c r="F6">
        <v>12.952999999999999</v>
      </c>
      <c r="G6">
        <v>59.4</v>
      </c>
      <c r="H6">
        <v>104.2</v>
      </c>
      <c r="I6">
        <v>105.5</v>
      </c>
      <c r="J6">
        <v>9.26</v>
      </c>
      <c r="K6">
        <v>5.6040000000000001</v>
      </c>
      <c r="L6">
        <v>0.03</v>
      </c>
      <c r="M6">
        <v>59</v>
      </c>
      <c r="N6">
        <v>38</v>
      </c>
      <c r="O6">
        <v>70.141000000000005</v>
      </c>
      <c r="P6">
        <v>12.933999999999999</v>
      </c>
      <c r="Q6">
        <v>37.004150000000003</v>
      </c>
      <c r="R6">
        <v>-119.667</v>
      </c>
      <c r="S6">
        <f t="shared" si="0"/>
        <v>514.5</v>
      </c>
      <c r="T6">
        <f t="shared" si="1"/>
        <v>501.54700000000003</v>
      </c>
    </row>
    <row r="7" spans="1:30" x14ac:dyDescent="0.3">
      <c r="A7" s="2">
        <v>44342</v>
      </c>
      <c r="B7" s="3">
        <v>0.50261574074074067</v>
      </c>
      <c r="C7">
        <v>0</v>
      </c>
      <c r="D7" t="s">
        <v>50</v>
      </c>
      <c r="E7">
        <v>53.5</v>
      </c>
      <c r="F7">
        <v>15.843</v>
      </c>
      <c r="G7">
        <v>59.3</v>
      </c>
      <c r="H7">
        <v>104.9</v>
      </c>
      <c r="I7">
        <v>106.2</v>
      </c>
      <c r="J7">
        <v>9.48</v>
      </c>
      <c r="K7">
        <v>6.8559999999999999</v>
      </c>
      <c r="L7">
        <v>0.03</v>
      </c>
      <c r="M7">
        <v>58.8</v>
      </c>
      <c r="N7">
        <v>38</v>
      </c>
      <c r="O7">
        <v>68.477999999999994</v>
      </c>
      <c r="P7">
        <v>16.033999999999999</v>
      </c>
      <c r="Q7">
        <v>37.00414</v>
      </c>
      <c r="R7">
        <v>-119.667</v>
      </c>
      <c r="S7">
        <f t="shared" si="0"/>
        <v>514.5</v>
      </c>
      <c r="T7">
        <f t="shared" si="1"/>
        <v>498.65699999999998</v>
      </c>
    </row>
    <row r="8" spans="1:30" x14ac:dyDescent="0.3">
      <c r="A8" s="2">
        <v>44342</v>
      </c>
      <c r="B8" s="3">
        <v>0.50347222222222221</v>
      </c>
      <c r="C8">
        <v>0</v>
      </c>
      <c r="D8" t="s">
        <v>50</v>
      </c>
      <c r="E8">
        <v>53.2</v>
      </c>
      <c r="F8">
        <v>19.279</v>
      </c>
      <c r="G8">
        <v>59.7</v>
      </c>
      <c r="H8">
        <v>104.7</v>
      </c>
      <c r="I8">
        <v>106</v>
      </c>
      <c r="J8">
        <v>9.56</v>
      </c>
      <c r="K8">
        <v>8.343</v>
      </c>
      <c r="L8">
        <v>0.03</v>
      </c>
      <c r="M8">
        <v>59.1</v>
      </c>
      <c r="N8">
        <v>38</v>
      </c>
      <c r="O8">
        <v>67.653999999999996</v>
      </c>
      <c r="P8">
        <v>18.995999999999999</v>
      </c>
      <c r="Q8">
        <v>37.00414</v>
      </c>
      <c r="R8">
        <v>-119.667</v>
      </c>
      <c r="S8">
        <f t="shared" si="0"/>
        <v>514.5</v>
      </c>
      <c r="T8">
        <f t="shared" si="1"/>
        <v>495.221</v>
      </c>
    </row>
    <row r="9" spans="1:30" x14ac:dyDescent="0.3">
      <c r="A9" s="2">
        <v>44342</v>
      </c>
      <c r="B9" s="3">
        <v>0.50462962962962965</v>
      </c>
      <c r="C9">
        <v>0</v>
      </c>
      <c r="D9" t="s">
        <v>50</v>
      </c>
      <c r="E9">
        <v>48.9</v>
      </c>
      <c r="F9">
        <v>28.907</v>
      </c>
      <c r="G9">
        <v>60.1</v>
      </c>
      <c r="H9">
        <v>99.2</v>
      </c>
      <c r="I9">
        <v>100.5</v>
      </c>
      <c r="J9">
        <v>9.82</v>
      </c>
      <c r="K9">
        <v>12.519</v>
      </c>
      <c r="L9">
        <v>0.03</v>
      </c>
      <c r="M9">
        <v>59.2</v>
      </c>
      <c r="N9">
        <v>38</v>
      </c>
      <c r="O9">
        <v>60.600999999999999</v>
      </c>
      <c r="P9">
        <v>28.890999999999998</v>
      </c>
      <c r="Q9">
        <v>37.00414</v>
      </c>
      <c r="R9">
        <v>-119.667</v>
      </c>
      <c r="S9">
        <f t="shared" si="0"/>
        <v>514.5</v>
      </c>
      <c r="T9">
        <f t="shared" si="1"/>
        <v>485.59300000000002</v>
      </c>
    </row>
    <row r="10" spans="1:30" x14ac:dyDescent="0.3">
      <c r="A10" s="2">
        <v>44342</v>
      </c>
      <c r="B10" s="3">
        <v>0.50526620370370368</v>
      </c>
      <c r="C10">
        <v>0</v>
      </c>
      <c r="D10" t="s">
        <v>50</v>
      </c>
      <c r="E10">
        <v>46.4</v>
      </c>
      <c r="F10">
        <v>39.232999999999997</v>
      </c>
      <c r="G10">
        <v>58.2</v>
      </c>
      <c r="H10">
        <v>94.5</v>
      </c>
      <c r="I10">
        <v>95.6</v>
      </c>
      <c r="J10">
        <v>9.52</v>
      </c>
      <c r="K10">
        <v>16.994</v>
      </c>
      <c r="L10">
        <v>0.03</v>
      </c>
      <c r="M10">
        <v>57.4</v>
      </c>
      <c r="N10">
        <v>37</v>
      </c>
      <c r="O10">
        <v>59.021999999999998</v>
      </c>
      <c r="P10">
        <v>39.179000000000002</v>
      </c>
      <c r="Q10">
        <v>37.00414</v>
      </c>
      <c r="R10">
        <v>-119.667</v>
      </c>
      <c r="S10">
        <f t="shared" si="0"/>
        <v>514.5</v>
      </c>
      <c r="T10">
        <f t="shared" si="1"/>
        <v>475.267</v>
      </c>
    </row>
    <row r="11" spans="1:30" x14ac:dyDescent="0.3">
      <c r="A11" s="2">
        <v>44342</v>
      </c>
      <c r="B11" s="3">
        <v>0.50611111111111107</v>
      </c>
      <c r="C11">
        <v>0</v>
      </c>
      <c r="D11" t="s">
        <v>50</v>
      </c>
      <c r="E11">
        <v>46.7</v>
      </c>
      <c r="F11">
        <v>48.4</v>
      </c>
      <c r="G11">
        <v>59.3</v>
      </c>
      <c r="H11">
        <v>90.9</v>
      </c>
      <c r="I11">
        <v>92.1</v>
      </c>
      <c r="J11">
        <v>9.27</v>
      </c>
      <c r="K11">
        <v>20.966000000000001</v>
      </c>
      <c r="L11">
        <v>0.03</v>
      </c>
      <c r="M11">
        <v>58.4</v>
      </c>
      <c r="N11">
        <v>38</v>
      </c>
      <c r="O11">
        <v>58.08</v>
      </c>
      <c r="P11">
        <v>49.014000000000003</v>
      </c>
      <c r="Q11">
        <v>37.00414</v>
      </c>
      <c r="R11">
        <v>-119.667</v>
      </c>
      <c r="S11">
        <f t="shared" si="0"/>
        <v>514.5</v>
      </c>
      <c r="T11">
        <f t="shared" si="1"/>
        <v>466.1</v>
      </c>
    </row>
    <row r="12" spans="1:30" x14ac:dyDescent="0.3">
      <c r="A12" s="2">
        <v>44342</v>
      </c>
      <c r="B12" s="3">
        <v>0.50626157407407402</v>
      </c>
      <c r="C12">
        <v>0</v>
      </c>
      <c r="D12" t="s">
        <v>50</v>
      </c>
      <c r="E12">
        <v>46.7</v>
      </c>
      <c r="F12">
        <v>48.954000000000001</v>
      </c>
      <c r="G12">
        <v>59.3</v>
      </c>
      <c r="H12">
        <v>90.7</v>
      </c>
      <c r="I12">
        <v>91.9</v>
      </c>
      <c r="J12">
        <v>9.25</v>
      </c>
      <c r="K12">
        <v>21.206</v>
      </c>
      <c r="L12">
        <v>0.03</v>
      </c>
      <c r="M12">
        <v>58.4</v>
      </c>
      <c r="N12">
        <v>38</v>
      </c>
      <c r="O12">
        <v>58.070999999999998</v>
      </c>
      <c r="P12">
        <v>48.945999999999998</v>
      </c>
      <c r="Q12">
        <v>37.00414</v>
      </c>
      <c r="R12">
        <v>-119.667</v>
      </c>
      <c r="S12">
        <f t="shared" si="0"/>
        <v>514.5</v>
      </c>
      <c r="T12">
        <f t="shared" si="1"/>
        <v>465.54599999999999</v>
      </c>
    </row>
    <row r="13" spans="1:30" x14ac:dyDescent="0.3">
      <c r="A13" s="2">
        <v>44342</v>
      </c>
      <c r="B13" s="3">
        <v>0.50655092592592588</v>
      </c>
      <c r="C13">
        <v>0</v>
      </c>
      <c r="D13" t="s">
        <v>50</v>
      </c>
      <c r="E13">
        <v>48.5</v>
      </c>
      <c r="F13">
        <v>59.052999999999997</v>
      </c>
      <c r="G13">
        <v>62.2</v>
      </c>
      <c r="H13">
        <v>88.8</v>
      </c>
      <c r="I13">
        <v>89.9</v>
      </c>
      <c r="J13">
        <v>9.1300000000000008</v>
      </c>
      <c r="K13">
        <v>25.582000000000001</v>
      </c>
      <c r="L13">
        <v>0.03</v>
      </c>
      <c r="M13">
        <v>61.2</v>
      </c>
      <c r="N13">
        <v>40</v>
      </c>
      <c r="O13">
        <v>57.378999999999998</v>
      </c>
      <c r="P13">
        <v>59.055</v>
      </c>
      <c r="Q13">
        <v>37.004150000000003</v>
      </c>
      <c r="R13">
        <v>-119.667</v>
      </c>
      <c r="S13">
        <f t="shared" si="0"/>
        <v>514.5</v>
      </c>
      <c r="T13">
        <f t="shared" si="1"/>
        <v>455.447</v>
      </c>
    </row>
    <row r="14" spans="1:30" x14ac:dyDescent="0.3">
      <c r="A14" s="2">
        <v>44342</v>
      </c>
      <c r="B14" s="3">
        <v>0.50689814814814815</v>
      </c>
      <c r="C14">
        <v>0</v>
      </c>
      <c r="D14" t="s">
        <v>50</v>
      </c>
      <c r="E14">
        <v>53</v>
      </c>
      <c r="F14">
        <v>68.471000000000004</v>
      </c>
      <c r="G14">
        <v>69.5</v>
      </c>
      <c r="H14">
        <v>82.5</v>
      </c>
      <c r="I14">
        <v>83.5</v>
      </c>
      <c r="J14">
        <v>8.65</v>
      </c>
      <c r="K14">
        <v>29.666</v>
      </c>
      <c r="L14">
        <v>0.03</v>
      </c>
      <c r="M14">
        <v>68.400000000000006</v>
      </c>
      <c r="N14">
        <v>44</v>
      </c>
      <c r="O14">
        <v>55.750999999999998</v>
      </c>
      <c r="P14">
        <v>69.084999999999994</v>
      </c>
      <c r="Q14">
        <v>37.004150000000003</v>
      </c>
      <c r="R14">
        <v>-119.667</v>
      </c>
      <c r="S14">
        <f t="shared" si="0"/>
        <v>514.5</v>
      </c>
      <c r="T14">
        <f t="shared" si="1"/>
        <v>446.029</v>
      </c>
    </row>
    <row r="15" spans="1:30" x14ac:dyDescent="0.3">
      <c r="A15" s="2">
        <v>44342</v>
      </c>
      <c r="B15" s="3">
        <v>0.50753472222222229</v>
      </c>
      <c r="C15">
        <v>0</v>
      </c>
      <c r="D15" t="s">
        <v>50</v>
      </c>
      <c r="E15">
        <v>58.1</v>
      </c>
      <c r="F15">
        <v>75.698999999999998</v>
      </c>
      <c r="G15">
        <v>76.8</v>
      </c>
      <c r="H15">
        <v>61.9</v>
      </c>
      <c r="I15">
        <v>62.7</v>
      </c>
      <c r="J15">
        <v>6.53</v>
      </c>
      <c r="K15">
        <v>32.798999999999999</v>
      </c>
      <c r="L15">
        <v>0.03</v>
      </c>
      <c r="M15">
        <v>75.5</v>
      </c>
      <c r="N15">
        <v>49</v>
      </c>
      <c r="O15">
        <v>55.322000000000003</v>
      </c>
      <c r="P15">
        <v>75.016000000000005</v>
      </c>
      <c r="Q15">
        <v>37.004159999999999</v>
      </c>
      <c r="R15">
        <v>-119.667</v>
      </c>
      <c r="S15">
        <f t="shared" si="0"/>
        <v>514.5</v>
      </c>
      <c r="T15">
        <f t="shared" si="1"/>
        <v>438.80099999999999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B391-984A-479B-8231-6ACC2E09E178}">
  <sheetPr codeName="Sheet170"/>
  <dimension ref="A1:AE14"/>
  <sheetViews>
    <sheetView workbookViewId="0">
      <pane ySplit="1" topLeftCell="A2" activePane="bottomLeft" state="frozen"/>
      <selection activeCell="I1" sqref="I1"/>
      <selection pane="bottomLeft" activeCell="I1" sqref="I1"/>
    </sheetView>
  </sheetViews>
  <sheetFormatPr defaultRowHeight="14.4" x14ac:dyDescent="0.3"/>
  <cols>
    <col min="1" max="1" width="9.6640625" bestFit="1" customWidth="1"/>
    <col min="2" max="2" width="9.6640625" customWidth="1"/>
  </cols>
  <sheetData>
    <row r="1" spans="1:31" x14ac:dyDescent="0.3">
      <c r="A1" t="s">
        <v>33</v>
      </c>
      <c r="B1" t="s">
        <v>42</v>
      </c>
      <c r="C1" t="s">
        <v>5</v>
      </c>
      <c r="D1" t="s">
        <v>6</v>
      </c>
      <c r="E1" t="s">
        <v>34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0</v>
      </c>
      <c r="Q1" t="s">
        <v>17</v>
      </c>
      <c r="R1" t="s">
        <v>18</v>
      </c>
      <c r="S1" t="s">
        <v>19</v>
      </c>
      <c r="T1" t="s">
        <v>26</v>
      </c>
      <c r="U1" t="s">
        <v>52</v>
      </c>
      <c r="V1" t="s">
        <v>72</v>
      </c>
      <c r="W1" t="s">
        <v>79</v>
      </c>
      <c r="X1" t="s">
        <v>78</v>
      </c>
      <c r="Y1" t="s">
        <v>74</v>
      </c>
      <c r="Z1" t="s">
        <v>75</v>
      </c>
      <c r="AA1" t="s">
        <v>76</v>
      </c>
      <c r="AB1" t="s">
        <v>73</v>
      </c>
      <c r="AC1" t="s">
        <v>80</v>
      </c>
      <c r="AD1" t="s">
        <v>81</v>
      </c>
      <c r="AE1" t="s">
        <v>77</v>
      </c>
    </row>
    <row r="2" spans="1:31" x14ac:dyDescent="0.3">
      <c r="A2" s="2">
        <v>44363</v>
      </c>
      <c r="B2" s="3">
        <v>0.42571759259259262</v>
      </c>
      <c r="C2" t="s">
        <v>50</v>
      </c>
      <c r="D2">
        <v>60.3</v>
      </c>
      <c r="E2">
        <v>1.538</v>
      </c>
      <c r="F2">
        <v>60.6</v>
      </c>
      <c r="G2">
        <v>106.6</v>
      </c>
      <c r="H2">
        <v>107.9</v>
      </c>
      <c r="I2">
        <v>8.85</v>
      </c>
      <c r="J2">
        <v>0.66500000000000004</v>
      </c>
      <c r="K2">
        <v>0.03</v>
      </c>
      <c r="L2">
        <v>60.6</v>
      </c>
      <c r="M2">
        <v>39</v>
      </c>
      <c r="N2">
        <v>8.1</v>
      </c>
      <c r="O2">
        <v>-71.7</v>
      </c>
      <c r="P2">
        <v>76.605999999999995</v>
      </c>
      <c r="Q2">
        <v>3.6999999999999998E-2</v>
      </c>
      <c r="R2">
        <v>37.00412</v>
      </c>
      <c r="S2">
        <v>-119.6671</v>
      </c>
      <c r="T2">
        <f>502.61-E2</f>
        <v>501.072</v>
      </c>
      <c r="U2">
        <v>515.92999999999995</v>
      </c>
      <c r="V2">
        <v>265.60000000000002</v>
      </c>
      <c r="W2">
        <v>-1.3</v>
      </c>
      <c r="X2">
        <v>755</v>
      </c>
      <c r="Y2">
        <v>237</v>
      </c>
      <c r="Z2">
        <v>858</v>
      </c>
      <c r="AA2">
        <v>0</v>
      </c>
      <c r="AB2">
        <v>253</v>
      </c>
      <c r="AC2">
        <v>64</v>
      </c>
      <c r="AD2">
        <v>0.59</v>
      </c>
      <c r="AE2">
        <v>0</v>
      </c>
    </row>
    <row r="3" spans="1:31" x14ac:dyDescent="0.3">
      <c r="A3" s="2">
        <v>44363</v>
      </c>
      <c r="B3" s="3">
        <v>0.42611111111111111</v>
      </c>
      <c r="C3" t="s">
        <v>50</v>
      </c>
      <c r="D3">
        <v>60.2</v>
      </c>
      <c r="E3">
        <v>0.57699999999999996</v>
      </c>
      <c r="F3">
        <v>60.5</v>
      </c>
      <c r="G3">
        <v>106.5</v>
      </c>
      <c r="H3">
        <v>107.8</v>
      </c>
      <c r="I3">
        <v>8.84</v>
      </c>
      <c r="J3">
        <v>0.25</v>
      </c>
      <c r="K3">
        <v>0.03</v>
      </c>
      <c r="L3">
        <v>60.4</v>
      </c>
      <c r="M3">
        <v>39</v>
      </c>
      <c r="N3">
        <v>8.1199999999999992</v>
      </c>
      <c r="O3">
        <v>-72.900000000000006</v>
      </c>
      <c r="P3">
        <v>76.63</v>
      </c>
      <c r="Q3">
        <v>0.93799999999999994</v>
      </c>
      <c r="R3">
        <v>37.00414</v>
      </c>
      <c r="S3">
        <v>-119.6671</v>
      </c>
      <c r="T3">
        <f t="shared" ref="T3:T14" si="0">502.61-E3</f>
        <v>502.03300000000002</v>
      </c>
      <c r="U3">
        <v>515.92999999999995</v>
      </c>
    </row>
    <row r="4" spans="1:31" x14ac:dyDescent="0.3">
      <c r="A4" s="2">
        <v>44363</v>
      </c>
      <c r="B4" s="3">
        <v>0.42655092592592592</v>
      </c>
      <c r="C4" t="s">
        <v>50</v>
      </c>
      <c r="D4">
        <v>59.6</v>
      </c>
      <c r="E4">
        <v>2.9359999999999999</v>
      </c>
      <c r="F4">
        <v>60.4</v>
      </c>
      <c r="G4">
        <v>106.3</v>
      </c>
      <c r="H4">
        <v>107.6</v>
      </c>
      <c r="I4">
        <v>8.89</v>
      </c>
      <c r="J4">
        <v>1.2689999999999999</v>
      </c>
      <c r="K4">
        <v>0.03</v>
      </c>
      <c r="L4">
        <v>60.3</v>
      </c>
      <c r="M4">
        <v>39</v>
      </c>
      <c r="N4">
        <v>8.16</v>
      </c>
      <c r="O4">
        <v>-75</v>
      </c>
      <c r="P4">
        <v>75.893000000000001</v>
      </c>
      <c r="Q4">
        <v>4.0730000000000004</v>
      </c>
      <c r="R4">
        <v>37.004150000000003</v>
      </c>
      <c r="S4">
        <v>-119.6671</v>
      </c>
      <c r="T4">
        <f t="shared" si="0"/>
        <v>499.67400000000004</v>
      </c>
      <c r="U4">
        <v>515.92999999999995</v>
      </c>
    </row>
    <row r="5" spans="1:31" x14ac:dyDescent="0.3">
      <c r="A5" s="2">
        <v>44363</v>
      </c>
      <c r="B5" s="3">
        <v>0.42684027777777778</v>
      </c>
      <c r="C5" t="s">
        <v>50</v>
      </c>
      <c r="D5">
        <v>59.5</v>
      </c>
      <c r="E5">
        <v>7.0090000000000003</v>
      </c>
      <c r="F5">
        <v>60.4</v>
      </c>
      <c r="G5">
        <v>106.3</v>
      </c>
      <c r="H5">
        <v>107.6</v>
      </c>
      <c r="I5">
        <v>8.89</v>
      </c>
      <c r="J5">
        <v>3.03</v>
      </c>
      <c r="K5">
        <v>0.03</v>
      </c>
      <c r="L5">
        <v>60.3</v>
      </c>
      <c r="M5">
        <v>39</v>
      </c>
      <c r="N5">
        <v>8.19</v>
      </c>
      <c r="O5">
        <v>-76.3</v>
      </c>
      <c r="P5">
        <v>75.834999999999994</v>
      </c>
      <c r="Q5">
        <v>6.9850000000000003</v>
      </c>
      <c r="R5">
        <v>37.00414</v>
      </c>
      <c r="S5">
        <v>-119.6671</v>
      </c>
      <c r="T5">
        <f t="shared" si="0"/>
        <v>495.601</v>
      </c>
      <c r="U5">
        <v>515.92999999999995</v>
      </c>
    </row>
    <row r="6" spans="1:31" x14ac:dyDescent="0.3">
      <c r="A6" s="2">
        <v>44363</v>
      </c>
      <c r="B6" s="3">
        <v>0.42707175925925928</v>
      </c>
      <c r="C6" t="s">
        <v>50</v>
      </c>
      <c r="D6">
        <v>59.7</v>
      </c>
      <c r="E6">
        <v>9.9760000000000009</v>
      </c>
      <c r="F6">
        <v>60.5</v>
      </c>
      <c r="G6">
        <v>106.2</v>
      </c>
      <c r="H6">
        <v>107.5</v>
      </c>
      <c r="I6">
        <v>8.89</v>
      </c>
      <c r="J6">
        <v>4.3129999999999997</v>
      </c>
      <c r="K6">
        <v>0.03</v>
      </c>
      <c r="L6">
        <v>60.5</v>
      </c>
      <c r="M6">
        <v>39</v>
      </c>
      <c r="N6">
        <v>8.19</v>
      </c>
      <c r="O6">
        <v>-76.8</v>
      </c>
      <c r="P6">
        <v>75.793000000000006</v>
      </c>
      <c r="Q6">
        <v>10.028</v>
      </c>
      <c r="R6">
        <v>37.004150000000003</v>
      </c>
      <c r="S6">
        <v>-119.6671</v>
      </c>
      <c r="T6">
        <f t="shared" si="0"/>
        <v>492.63400000000001</v>
      </c>
      <c r="U6">
        <v>515.92999999999995</v>
      </c>
    </row>
    <row r="7" spans="1:31" x14ac:dyDescent="0.3">
      <c r="A7" s="2">
        <v>44363</v>
      </c>
      <c r="B7" s="3">
        <v>0.42739583333333336</v>
      </c>
      <c r="C7" t="s">
        <v>50</v>
      </c>
      <c r="D7">
        <v>57.7</v>
      </c>
      <c r="E7">
        <v>14.074999999999999</v>
      </c>
      <c r="F7">
        <v>59.9</v>
      </c>
      <c r="G7">
        <v>108.1</v>
      </c>
      <c r="H7">
        <v>109.3</v>
      </c>
      <c r="I7">
        <v>9.2200000000000006</v>
      </c>
      <c r="J7">
        <v>6.0869999999999997</v>
      </c>
      <c r="K7">
        <v>0.03</v>
      </c>
      <c r="L7">
        <v>59.7</v>
      </c>
      <c r="M7">
        <v>39</v>
      </c>
      <c r="N7">
        <v>8.26</v>
      </c>
      <c r="O7">
        <v>-80.3</v>
      </c>
      <c r="P7">
        <v>73.918999999999997</v>
      </c>
      <c r="Q7">
        <v>14.007999999999999</v>
      </c>
      <c r="R7">
        <v>37.004150000000003</v>
      </c>
      <c r="S7">
        <v>-119.6671</v>
      </c>
      <c r="T7">
        <f t="shared" si="0"/>
        <v>488.53500000000003</v>
      </c>
      <c r="U7">
        <v>515.92999999999995</v>
      </c>
    </row>
    <row r="8" spans="1:31" x14ac:dyDescent="0.3">
      <c r="A8" s="2">
        <v>44363</v>
      </c>
      <c r="B8" s="3">
        <v>0.42766203703703703</v>
      </c>
      <c r="C8" t="s">
        <v>50</v>
      </c>
      <c r="D8">
        <v>57.2</v>
      </c>
      <c r="E8">
        <v>17.140999999999998</v>
      </c>
      <c r="F8">
        <v>59.7</v>
      </c>
      <c r="G8">
        <v>108.3</v>
      </c>
      <c r="H8">
        <v>109.6</v>
      </c>
      <c r="I8">
        <v>9.3000000000000007</v>
      </c>
      <c r="J8">
        <v>7.4130000000000003</v>
      </c>
      <c r="K8">
        <v>0.03</v>
      </c>
      <c r="L8">
        <v>59.5</v>
      </c>
      <c r="M8">
        <v>39</v>
      </c>
      <c r="N8">
        <v>8.2899999999999991</v>
      </c>
      <c r="O8">
        <v>-81.900000000000006</v>
      </c>
      <c r="P8">
        <v>73.325999999999993</v>
      </c>
      <c r="Q8">
        <v>17.05</v>
      </c>
      <c r="R8">
        <v>37.004150000000003</v>
      </c>
      <c r="S8">
        <v>-119.6671</v>
      </c>
      <c r="T8">
        <f t="shared" si="0"/>
        <v>485.46899999999999</v>
      </c>
      <c r="U8">
        <v>515.92999999999995</v>
      </c>
    </row>
    <row r="9" spans="1:31" x14ac:dyDescent="0.3">
      <c r="A9" s="2">
        <v>44363</v>
      </c>
      <c r="B9" s="3">
        <v>0.42811342592592588</v>
      </c>
      <c r="C9" t="s">
        <v>50</v>
      </c>
      <c r="D9">
        <v>43.2</v>
      </c>
      <c r="E9">
        <v>26.498999999999999</v>
      </c>
      <c r="F9">
        <v>49.5</v>
      </c>
      <c r="G9">
        <v>106.4</v>
      </c>
      <c r="H9">
        <v>107.7</v>
      </c>
      <c r="I9">
        <v>9.89</v>
      </c>
      <c r="J9">
        <v>11.47</v>
      </c>
      <c r="K9">
        <v>0.02</v>
      </c>
      <c r="L9">
        <v>49</v>
      </c>
      <c r="M9">
        <v>32</v>
      </c>
      <c r="N9">
        <v>7.78</v>
      </c>
      <c r="O9">
        <v>-52.2</v>
      </c>
      <c r="P9">
        <v>65.997</v>
      </c>
      <c r="Q9">
        <v>27.02</v>
      </c>
      <c r="R9">
        <v>37.00414</v>
      </c>
      <c r="S9">
        <v>-119.6671</v>
      </c>
      <c r="T9">
        <f t="shared" si="0"/>
        <v>476.11099999999999</v>
      </c>
      <c r="U9">
        <v>515.92999999999995</v>
      </c>
    </row>
    <row r="10" spans="1:31" x14ac:dyDescent="0.3">
      <c r="A10" s="2">
        <v>44363</v>
      </c>
      <c r="B10" s="3">
        <v>0.42840277777777774</v>
      </c>
      <c r="C10" t="s">
        <v>50</v>
      </c>
      <c r="D10">
        <v>41.7</v>
      </c>
      <c r="E10">
        <v>36.764000000000003</v>
      </c>
      <c r="F10">
        <v>49.7</v>
      </c>
      <c r="G10">
        <v>94.3</v>
      </c>
      <c r="H10">
        <v>95.4</v>
      </c>
      <c r="I10">
        <v>9.07</v>
      </c>
      <c r="J10">
        <v>15.917999999999999</v>
      </c>
      <c r="K10">
        <v>0.02</v>
      </c>
      <c r="L10">
        <v>49</v>
      </c>
      <c r="M10">
        <v>32</v>
      </c>
      <c r="N10">
        <v>7.4</v>
      </c>
      <c r="O10">
        <v>-30.3</v>
      </c>
      <c r="P10">
        <v>62.968000000000004</v>
      </c>
      <c r="Q10">
        <v>37.072000000000003</v>
      </c>
      <c r="R10">
        <v>37.004130000000004</v>
      </c>
      <c r="S10">
        <v>-119.6671</v>
      </c>
      <c r="T10">
        <f t="shared" si="0"/>
        <v>465.846</v>
      </c>
      <c r="U10">
        <v>515.92999999999995</v>
      </c>
    </row>
    <row r="11" spans="1:31" x14ac:dyDescent="0.3">
      <c r="A11" s="2">
        <v>44363</v>
      </c>
      <c r="B11" s="3">
        <v>0.42874999999999996</v>
      </c>
      <c r="C11" t="s">
        <v>50</v>
      </c>
      <c r="D11">
        <v>42.8</v>
      </c>
      <c r="E11">
        <v>46.997</v>
      </c>
      <c r="F11">
        <v>51.5</v>
      </c>
      <c r="G11">
        <v>89.1</v>
      </c>
      <c r="H11">
        <v>90.2</v>
      </c>
      <c r="I11">
        <v>8.66</v>
      </c>
      <c r="J11">
        <v>20.350999999999999</v>
      </c>
      <c r="K11">
        <v>0.02</v>
      </c>
      <c r="L11">
        <v>50.8</v>
      </c>
      <c r="M11">
        <v>33</v>
      </c>
      <c r="N11">
        <v>7.23</v>
      </c>
      <c r="O11">
        <v>-20.7</v>
      </c>
      <c r="P11">
        <v>62.131999999999998</v>
      </c>
      <c r="Q11">
        <v>46.965000000000003</v>
      </c>
      <c r="R11">
        <v>37.004130000000004</v>
      </c>
      <c r="S11">
        <v>-119.6671</v>
      </c>
      <c r="T11">
        <f t="shared" si="0"/>
        <v>455.613</v>
      </c>
      <c r="U11">
        <v>515.92999999999995</v>
      </c>
    </row>
    <row r="12" spans="1:31" x14ac:dyDescent="0.3">
      <c r="A12" s="2">
        <v>44363</v>
      </c>
      <c r="B12" s="3">
        <v>0.42896990740740737</v>
      </c>
      <c r="C12" t="s">
        <v>50</v>
      </c>
      <c r="D12">
        <v>45.9</v>
      </c>
      <c r="E12">
        <v>56.658000000000001</v>
      </c>
      <c r="F12">
        <v>57.7</v>
      </c>
      <c r="G12">
        <v>81.7</v>
      </c>
      <c r="H12">
        <v>82.6</v>
      </c>
      <c r="I12">
        <v>8.24</v>
      </c>
      <c r="J12">
        <v>24.542000000000002</v>
      </c>
      <c r="K12">
        <v>0.03</v>
      </c>
      <c r="L12">
        <v>56.8</v>
      </c>
      <c r="M12">
        <v>37</v>
      </c>
      <c r="N12">
        <v>7.13</v>
      </c>
      <c r="O12">
        <v>-14.6</v>
      </c>
      <c r="P12">
        <v>58.96</v>
      </c>
      <c r="Q12">
        <v>57.008000000000003</v>
      </c>
      <c r="R12">
        <v>37.004130000000004</v>
      </c>
      <c r="S12">
        <v>-119.6671</v>
      </c>
      <c r="T12">
        <f t="shared" si="0"/>
        <v>445.952</v>
      </c>
      <c r="U12">
        <v>515.92999999999995</v>
      </c>
    </row>
    <row r="13" spans="1:31" x14ac:dyDescent="0.3">
      <c r="A13" s="2">
        <v>44363</v>
      </c>
      <c r="B13" s="3">
        <v>0.42917824074074074</v>
      </c>
      <c r="C13" t="s">
        <v>50</v>
      </c>
      <c r="D13">
        <v>48.1</v>
      </c>
      <c r="E13">
        <v>67.227999999999994</v>
      </c>
      <c r="F13">
        <v>61.7</v>
      </c>
      <c r="G13">
        <v>80.2</v>
      </c>
      <c r="H13">
        <v>81.099999999999994</v>
      </c>
      <c r="I13">
        <v>8.24</v>
      </c>
      <c r="J13">
        <v>29.123999999999999</v>
      </c>
      <c r="K13">
        <v>0.03</v>
      </c>
      <c r="L13">
        <v>60.7</v>
      </c>
      <c r="M13">
        <v>39</v>
      </c>
      <c r="N13">
        <v>7.06</v>
      </c>
      <c r="O13">
        <v>-10.7</v>
      </c>
      <c r="P13">
        <v>57.372</v>
      </c>
      <c r="Q13">
        <v>66.975999999999999</v>
      </c>
      <c r="R13">
        <v>37.004130000000004</v>
      </c>
      <c r="S13">
        <v>-119.6671</v>
      </c>
      <c r="T13">
        <f t="shared" si="0"/>
        <v>435.38200000000001</v>
      </c>
      <c r="U13">
        <v>515.92999999999995</v>
      </c>
    </row>
    <row r="14" spans="1:31" x14ac:dyDescent="0.3">
      <c r="A14" s="2">
        <v>44363</v>
      </c>
      <c r="B14" s="3">
        <v>0.42954861111111109</v>
      </c>
      <c r="C14" t="s">
        <v>50</v>
      </c>
      <c r="D14">
        <v>50.2</v>
      </c>
      <c r="E14">
        <v>74.504999999999995</v>
      </c>
      <c r="F14">
        <v>65.2</v>
      </c>
      <c r="G14">
        <v>77</v>
      </c>
      <c r="H14">
        <v>77.900000000000006</v>
      </c>
      <c r="I14">
        <v>8</v>
      </c>
      <c r="J14">
        <v>32.279000000000003</v>
      </c>
      <c r="K14">
        <v>0.03</v>
      </c>
      <c r="L14">
        <v>64.099999999999994</v>
      </c>
      <c r="M14">
        <v>42</v>
      </c>
      <c r="N14">
        <v>6.95</v>
      </c>
      <c r="O14">
        <v>-4.8</v>
      </c>
      <c r="P14">
        <v>56.607999999999997</v>
      </c>
      <c r="Q14">
        <v>73.021000000000001</v>
      </c>
      <c r="R14">
        <v>37.00414</v>
      </c>
      <c r="S14">
        <v>-119.6671</v>
      </c>
      <c r="T14">
        <f t="shared" si="0"/>
        <v>428.10500000000002</v>
      </c>
      <c r="U14">
        <v>515.92999999999995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663E-D306-4DCB-AF97-98164F125DC5}">
  <sheetPr codeName="Sheet171"/>
  <dimension ref="A1:AI14"/>
  <sheetViews>
    <sheetView topLeftCell="P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0.40043981481481478</v>
      </c>
      <c r="C2" t="s">
        <v>50</v>
      </c>
      <c r="D2">
        <v>1.9E-2</v>
      </c>
      <c r="E2">
        <v>80.384</v>
      </c>
      <c r="F2">
        <v>57.3</v>
      </c>
      <c r="G2">
        <v>0.159</v>
      </c>
      <c r="H2">
        <v>55.1</v>
      </c>
      <c r="I2">
        <v>107</v>
      </c>
      <c r="J2">
        <v>109.4</v>
      </c>
      <c r="K2">
        <v>8.5399999999999991</v>
      </c>
      <c r="L2">
        <v>6.9000000000000006E-2</v>
      </c>
      <c r="M2">
        <v>0.02</v>
      </c>
      <c r="N2">
        <v>55.3</v>
      </c>
      <c r="O2">
        <v>36</v>
      </c>
      <c r="P2">
        <v>8.39</v>
      </c>
      <c r="Q2">
        <v>-96</v>
      </c>
      <c r="R2">
        <v>37.004150000000003</v>
      </c>
      <c r="S2">
        <v>-119.667</v>
      </c>
      <c r="T2">
        <v>150.4</v>
      </c>
      <c r="U2">
        <v>2.37</v>
      </c>
      <c r="V2">
        <v>0</v>
      </c>
      <c r="W2">
        <v>739.4</v>
      </c>
      <c r="X2">
        <v>506.24</v>
      </c>
      <c r="Y2">
        <f>X2-G2</f>
        <v>506.08100000000002</v>
      </c>
      <c r="Z2" s="9">
        <v>234.5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0.44</v>
      </c>
      <c r="AH2" s="9">
        <v>0.44</v>
      </c>
      <c r="AI2" s="9">
        <v>0</v>
      </c>
    </row>
    <row r="3" spans="1:35" x14ac:dyDescent="0.3">
      <c r="A3" s="2">
        <v>44439</v>
      </c>
      <c r="B3" s="3">
        <v>0.40097222222222223</v>
      </c>
      <c r="C3" t="s">
        <v>50</v>
      </c>
      <c r="D3">
        <v>1.04</v>
      </c>
      <c r="E3">
        <v>80.224000000000004</v>
      </c>
      <c r="F3">
        <v>57.3</v>
      </c>
      <c r="G3">
        <v>0.55100000000000005</v>
      </c>
      <c r="H3">
        <v>55.2</v>
      </c>
      <c r="I3">
        <v>107.1</v>
      </c>
      <c r="J3">
        <v>109.5</v>
      </c>
      <c r="K3">
        <v>8.57</v>
      </c>
      <c r="L3">
        <v>0.23799999999999999</v>
      </c>
      <c r="M3">
        <v>0.02</v>
      </c>
      <c r="N3">
        <v>55.4</v>
      </c>
      <c r="O3">
        <v>36</v>
      </c>
      <c r="P3">
        <v>8.42</v>
      </c>
      <c r="Q3">
        <v>-97.7</v>
      </c>
      <c r="R3">
        <v>37.004170000000002</v>
      </c>
      <c r="S3">
        <v>-119.667</v>
      </c>
      <c r="T3">
        <v>151.6</v>
      </c>
      <c r="U3">
        <v>2.37</v>
      </c>
      <c r="V3">
        <v>0</v>
      </c>
      <c r="W3">
        <v>739.4</v>
      </c>
      <c r="X3">
        <v>506.24</v>
      </c>
      <c r="Y3">
        <f t="shared" ref="Y3:Y14" si="0">X3-G3</f>
        <v>505.68900000000002</v>
      </c>
    </row>
    <row r="4" spans="1:35" x14ac:dyDescent="0.3">
      <c r="A4" s="2">
        <v>44439</v>
      </c>
      <c r="B4" s="3">
        <v>0.4011805555555556</v>
      </c>
      <c r="C4" t="s">
        <v>50</v>
      </c>
      <c r="D4">
        <v>3.9950000000000001</v>
      </c>
      <c r="E4">
        <v>79.986000000000004</v>
      </c>
      <c r="F4">
        <v>57.1</v>
      </c>
      <c r="G4">
        <v>3.9620000000000002</v>
      </c>
      <c r="H4">
        <v>55.2</v>
      </c>
      <c r="I4">
        <v>107.1</v>
      </c>
      <c r="J4">
        <v>109.6</v>
      </c>
      <c r="K4">
        <v>8.59</v>
      </c>
      <c r="L4">
        <v>1.712</v>
      </c>
      <c r="M4">
        <v>0.02</v>
      </c>
      <c r="N4">
        <v>55.4</v>
      </c>
      <c r="O4">
        <v>36</v>
      </c>
      <c r="P4">
        <v>8.44</v>
      </c>
      <c r="Q4">
        <v>-99</v>
      </c>
      <c r="R4">
        <v>37.004170000000002</v>
      </c>
      <c r="S4">
        <v>-119.667</v>
      </c>
      <c r="T4">
        <v>151.4</v>
      </c>
      <c r="U4">
        <v>2.37</v>
      </c>
      <c r="V4">
        <v>0</v>
      </c>
      <c r="W4">
        <v>739.4</v>
      </c>
      <c r="X4">
        <v>506.24</v>
      </c>
      <c r="Y4">
        <f t="shared" si="0"/>
        <v>502.27800000000002</v>
      </c>
    </row>
    <row r="5" spans="1:35" x14ac:dyDescent="0.3">
      <c r="A5" s="2">
        <v>44439</v>
      </c>
      <c r="B5" s="3">
        <v>0.40162037037037041</v>
      </c>
      <c r="C5" t="s">
        <v>50</v>
      </c>
      <c r="D5">
        <v>6.9039999999999999</v>
      </c>
      <c r="E5">
        <v>79.652000000000001</v>
      </c>
      <c r="F5">
        <v>56.8</v>
      </c>
      <c r="G5">
        <v>7.9560000000000004</v>
      </c>
      <c r="H5">
        <v>55</v>
      </c>
      <c r="I5">
        <v>107.2</v>
      </c>
      <c r="J5">
        <v>109.7</v>
      </c>
      <c r="K5">
        <v>8.6300000000000008</v>
      </c>
      <c r="L5">
        <v>3.4369999999999998</v>
      </c>
      <c r="M5">
        <v>0.02</v>
      </c>
      <c r="N5">
        <v>55.2</v>
      </c>
      <c r="O5">
        <v>36</v>
      </c>
      <c r="P5">
        <v>8.49</v>
      </c>
      <c r="Q5">
        <v>-101.6</v>
      </c>
      <c r="R5">
        <v>37.004159999999999</v>
      </c>
      <c r="S5">
        <v>-119.667</v>
      </c>
      <c r="T5">
        <v>151.69999999999999</v>
      </c>
      <c r="U5">
        <v>2.36</v>
      </c>
      <c r="V5">
        <v>0</v>
      </c>
      <c r="W5">
        <v>739.4</v>
      </c>
      <c r="X5">
        <v>506.24</v>
      </c>
      <c r="Y5">
        <f t="shared" si="0"/>
        <v>498.28399999999999</v>
      </c>
    </row>
    <row r="6" spans="1:35" x14ac:dyDescent="0.3">
      <c r="A6" s="2">
        <v>44439</v>
      </c>
      <c r="B6" s="3">
        <v>0.40189814814814812</v>
      </c>
      <c r="C6" t="s">
        <v>50</v>
      </c>
      <c r="D6">
        <v>10.063000000000001</v>
      </c>
      <c r="E6">
        <v>79.608000000000004</v>
      </c>
      <c r="F6">
        <v>56.8</v>
      </c>
      <c r="G6">
        <v>10.127000000000001</v>
      </c>
      <c r="H6">
        <v>55.1</v>
      </c>
      <c r="I6">
        <v>107</v>
      </c>
      <c r="J6">
        <v>109.4</v>
      </c>
      <c r="K6">
        <v>8.61</v>
      </c>
      <c r="L6">
        <v>4.375</v>
      </c>
      <c r="M6">
        <v>0.02</v>
      </c>
      <c r="N6">
        <v>55.2</v>
      </c>
      <c r="O6">
        <v>36</v>
      </c>
      <c r="P6">
        <v>8.49</v>
      </c>
      <c r="Q6">
        <v>-101.8</v>
      </c>
      <c r="R6">
        <v>37.004159999999999</v>
      </c>
      <c r="S6">
        <v>-119.667</v>
      </c>
      <c r="T6">
        <v>151.69999999999999</v>
      </c>
      <c r="U6">
        <v>2.36</v>
      </c>
      <c r="V6">
        <v>0</v>
      </c>
      <c r="W6">
        <v>739.4</v>
      </c>
      <c r="X6">
        <v>506.24</v>
      </c>
      <c r="Y6">
        <f t="shared" si="0"/>
        <v>496.113</v>
      </c>
    </row>
    <row r="7" spans="1:35" x14ac:dyDescent="0.3">
      <c r="A7" s="2">
        <v>44439</v>
      </c>
      <c r="B7" s="3">
        <v>0.40206018518518521</v>
      </c>
      <c r="C7" t="s">
        <v>50</v>
      </c>
      <c r="D7">
        <v>13.083</v>
      </c>
      <c r="E7">
        <v>79.361999999999995</v>
      </c>
      <c r="F7">
        <v>56.3</v>
      </c>
      <c r="G7">
        <v>13.13</v>
      </c>
      <c r="H7">
        <v>54.8</v>
      </c>
      <c r="I7">
        <v>106.9</v>
      </c>
      <c r="J7">
        <v>109.4</v>
      </c>
      <c r="K7">
        <v>8.6300000000000008</v>
      </c>
      <c r="L7">
        <v>5.6740000000000004</v>
      </c>
      <c r="M7">
        <v>0.02</v>
      </c>
      <c r="N7">
        <v>54.9</v>
      </c>
      <c r="O7">
        <v>36</v>
      </c>
      <c r="P7">
        <v>8.48</v>
      </c>
      <c r="Q7">
        <v>-101.3</v>
      </c>
      <c r="R7">
        <v>37.004159999999999</v>
      </c>
      <c r="S7">
        <v>-119.667</v>
      </c>
      <c r="T7">
        <v>151.69999999999999</v>
      </c>
      <c r="U7">
        <v>2.36</v>
      </c>
      <c r="V7">
        <v>0</v>
      </c>
      <c r="W7">
        <v>739.4</v>
      </c>
      <c r="X7">
        <v>506.24</v>
      </c>
      <c r="Y7">
        <f t="shared" si="0"/>
        <v>493.11</v>
      </c>
    </row>
    <row r="8" spans="1:35" x14ac:dyDescent="0.3">
      <c r="A8" s="2">
        <v>44439</v>
      </c>
      <c r="B8" s="3">
        <v>0.40219907407407413</v>
      </c>
      <c r="C8" t="s">
        <v>50</v>
      </c>
      <c r="D8">
        <v>16.004000000000001</v>
      </c>
      <c r="E8">
        <v>78.683999999999997</v>
      </c>
      <c r="F8">
        <v>55.1</v>
      </c>
      <c r="G8">
        <v>16.053000000000001</v>
      </c>
      <c r="H8">
        <v>54</v>
      </c>
      <c r="I8">
        <v>106.3</v>
      </c>
      <c r="J8">
        <v>108.8</v>
      </c>
      <c r="K8">
        <v>8.6300000000000008</v>
      </c>
      <c r="L8">
        <v>6.9370000000000003</v>
      </c>
      <c r="M8">
        <v>0.02</v>
      </c>
      <c r="N8">
        <v>54.1</v>
      </c>
      <c r="O8">
        <v>35</v>
      </c>
      <c r="P8">
        <v>8.35</v>
      </c>
      <c r="Q8">
        <v>-93.5</v>
      </c>
      <c r="R8">
        <v>37.004150000000003</v>
      </c>
      <c r="S8">
        <v>-119.667</v>
      </c>
      <c r="T8">
        <v>151.6</v>
      </c>
      <c r="U8">
        <v>2.36</v>
      </c>
      <c r="V8">
        <v>0</v>
      </c>
      <c r="W8">
        <v>739.4</v>
      </c>
      <c r="X8">
        <v>506.24</v>
      </c>
      <c r="Y8">
        <f t="shared" si="0"/>
        <v>490.18700000000001</v>
      </c>
    </row>
    <row r="9" spans="1:35" x14ac:dyDescent="0.3">
      <c r="A9" s="2">
        <v>44439</v>
      </c>
      <c r="B9" s="3">
        <v>0.40270833333333328</v>
      </c>
      <c r="C9" t="s">
        <v>50</v>
      </c>
      <c r="D9">
        <v>19.234000000000002</v>
      </c>
      <c r="E9">
        <v>77.33</v>
      </c>
      <c r="F9">
        <v>51.9</v>
      </c>
      <c r="G9">
        <v>19.234000000000002</v>
      </c>
      <c r="H9">
        <v>51.7</v>
      </c>
      <c r="I9">
        <v>106.5</v>
      </c>
      <c r="J9">
        <v>109</v>
      </c>
      <c r="K9">
        <v>8.77</v>
      </c>
      <c r="L9">
        <v>8.3130000000000006</v>
      </c>
      <c r="M9">
        <v>0.02</v>
      </c>
      <c r="N9">
        <v>51.7</v>
      </c>
      <c r="O9">
        <v>34</v>
      </c>
      <c r="P9">
        <v>8.1300000000000008</v>
      </c>
      <c r="Q9">
        <v>-80.7</v>
      </c>
      <c r="R9">
        <v>37.004150000000003</v>
      </c>
      <c r="S9">
        <v>-119.667</v>
      </c>
      <c r="T9">
        <v>151.5</v>
      </c>
      <c r="U9">
        <v>2.34</v>
      </c>
      <c r="V9">
        <v>0</v>
      </c>
      <c r="W9">
        <v>739.4</v>
      </c>
      <c r="X9">
        <v>506.24</v>
      </c>
      <c r="Y9">
        <f t="shared" si="0"/>
        <v>487.00600000000003</v>
      </c>
    </row>
    <row r="10" spans="1:35" x14ac:dyDescent="0.3">
      <c r="A10" s="2">
        <v>44439</v>
      </c>
      <c r="B10" s="3">
        <v>0.40291666666666665</v>
      </c>
      <c r="C10" t="s">
        <v>50</v>
      </c>
      <c r="D10">
        <v>29.010999999999999</v>
      </c>
      <c r="E10">
        <v>70.085999999999999</v>
      </c>
      <c r="F10">
        <v>42.4</v>
      </c>
      <c r="G10">
        <v>29.251999999999999</v>
      </c>
      <c r="H10">
        <v>46.1</v>
      </c>
      <c r="I10">
        <v>95.3</v>
      </c>
      <c r="J10">
        <v>97.5</v>
      </c>
      <c r="K10">
        <v>8.4700000000000006</v>
      </c>
      <c r="L10">
        <v>12.656000000000001</v>
      </c>
      <c r="M10">
        <v>0.02</v>
      </c>
      <c r="N10">
        <v>45.8</v>
      </c>
      <c r="O10">
        <v>30</v>
      </c>
      <c r="P10">
        <v>7.6</v>
      </c>
      <c r="Q10">
        <v>-49.7</v>
      </c>
      <c r="R10">
        <v>37.004159999999999</v>
      </c>
      <c r="S10">
        <v>-119.667</v>
      </c>
      <c r="T10">
        <v>151.1</v>
      </c>
      <c r="U10">
        <v>2.33</v>
      </c>
      <c r="V10">
        <v>0</v>
      </c>
      <c r="W10">
        <v>739.4</v>
      </c>
      <c r="X10">
        <v>506.24</v>
      </c>
      <c r="Y10">
        <f t="shared" si="0"/>
        <v>476.988</v>
      </c>
    </row>
    <row r="11" spans="1:35" x14ac:dyDescent="0.3">
      <c r="A11" s="2">
        <v>44439</v>
      </c>
      <c r="B11" s="3">
        <v>0.40318287037037037</v>
      </c>
      <c r="C11" t="s">
        <v>50</v>
      </c>
      <c r="D11">
        <v>39.228000000000002</v>
      </c>
      <c r="E11">
        <v>67.784000000000006</v>
      </c>
      <c r="F11">
        <v>34.6</v>
      </c>
      <c r="G11">
        <v>38.387</v>
      </c>
      <c r="H11">
        <v>38.700000000000003</v>
      </c>
      <c r="I11">
        <v>81</v>
      </c>
      <c r="J11">
        <v>82.9</v>
      </c>
      <c r="K11">
        <v>7.38</v>
      </c>
      <c r="L11">
        <v>16.613</v>
      </c>
      <c r="M11">
        <v>0.02</v>
      </c>
      <c r="N11">
        <v>38.299999999999997</v>
      </c>
      <c r="O11">
        <v>25</v>
      </c>
      <c r="P11">
        <v>7.23</v>
      </c>
      <c r="Q11">
        <v>-28.1</v>
      </c>
      <c r="R11">
        <v>37.004170000000002</v>
      </c>
      <c r="S11">
        <v>-119.667</v>
      </c>
      <c r="T11">
        <v>151.1</v>
      </c>
      <c r="U11">
        <v>2.36</v>
      </c>
      <c r="V11">
        <v>0</v>
      </c>
      <c r="W11">
        <v>739.5</v>
      </c>
      <c r="X11">
        <v>506.24</v>
      </c>
      <c r="Y11">
        <f t="shared" si="0"/>
        <v>467.85300000000001</v>
      </c>
    </row>
    <row r="12" spans="1:35" x14ac:dyDescent="0.3">
      <c r="A12" s="2">
        <v>44439</v>
      </c>
      <c r="B12" s="3">
        <v>0.40335648148148145</v>
      </c>
      <c r="C12" t="s">
        <v>50</v>
      </c>
      <c r="D12">
        <v>49.122999999999998</v>
      </c>
      <c r="E12">
        <v>66.917000000000002</v>
      </c>
      <c r="F12">
        <v>34.1</v>
      </c>
      <c r="G12">
        <v>49.119</v>
      </c>
      <c r="H12">
        <v>38.6</v>
      </c>
      <c r="I12">
        <v>74.099999999999994</v>
      </c>
      <c r="J12">
        <v>75.8</v>
      </c>
      <c r="K12">
        <v>6.81</v>
      </c>
      <c r="L12">
        <v>21.259</v>
      </c>
      <c r="M12">
        <v>0.02</v>
      </c>
      <c r="N12">
        <v>38.200000000000003</v>
      </c>
      <c r="O12">
        <v>25</v>
      </c>
      <c r="P12">
        <v>7.02</v>
      </c>
      <c r="Q12">
        <v>-16.3</v>
      </c>
      <c r="R12">
        <v>37.004179999999998</v>
      </c>
      <c r="S12">
        <v>-119.667</v>
      </c>
      <c r="T12">
        <v>151.5</v>
      </c>
      <c r="U12">
        <v>2.35</v>
      </c>
      <c r="V12">
        <v>0</v>
      </c>
      <c r="W12">
        <v>739.4</v>
      </c>
      <c r="X12">
        <v>506.24</v>
      </c>
      <c r="Y12">
        <f t="shared" si="0"/>
        <v>457.12099999999998</v>
      </c>
    </row>
    <row r="13" spans="1:35" x14ac:dyDescent="0.3">
      <c r="A13" s="2">
        <v>44439</v>
      </c>
      <c r="B13" s="3">
        <v>0.40401620370370367</v>
      </c>
      <c r="C13" t="s">
        <v>50</v>
      </c>
      <c r="D13">
        <v>59.037999999999997</v>
      </c>
      <c r="E13">
        <v>65.528000000000006</v>
      </c>
      <c r="F13">
        <v>34</v>
      </c>
      <c r="G13">
        <v>59.006999999999998</v>
      </c>
      <c r="H13">
        <v>39.1</v>
      </c>
      <c r="I13">
        <v>72.2</v>
      </c>
      <c r="J13">
        <v>73.8</v>
      </c>
      <c r="K13">
        <v>6.75</v>
      </c>
      <c r="L13">
        <v>25.542999999999999</v>
      </c>
      <c r="M13">
        <v>0.02</v>
      </c>
      <c r="N13">
        <v>38.700000000000003</v>
      </c>
      <c r="O13">
        <v>25</v>
      </c>
      <c r="P13">
        <v>6.76</v>
      </c>
      <c r="Q13">
        <v>-1.5</v>
      </c>
      <c r="R13">
        <v>37.004199999999997</v>
      </c>
      <c r="S13">
        <v>-119.667</v>
      </c>
      <c r="T13">
        <v>151.4</v>
      </c>
      <c r="U13">
        <v>2.35</v>
      </c>
      <c r="V13">
        <v>0</v>
      </c>
      <c r="W13">
        <v>739.4</v>
      </c>
      <c r="X13">
        <v>506.24</v>
      </c>
      <c r="Y13">
        <f t="shared" si="0"/>
        <v>447.233</v>
      </c>
    </row>
    <row r="14" spans="1:35" x14ac:dyDescent="0.3">
      <c r="A14" s="2">
        <v>44439</v>
      </c>
      <c r="B14" s="3">
        <v>0.40443287037037035</v>
      </c>
      <c r="C14" t="s">
        <v>50</v>
      </c>
      <c r="D14">
        <v>62.286000000000001</v>
      </c>
      <c r="E14">
        <v>65.447000000000003</v>
      </c>
      <c r="F14">
        <v>34.299999999999997</v>
      </c>
      <c r="G14">
        <v>63.148000000000003</v>
      </c>
      <c r="H14">
        <v>39.5</v>
      </c>
      <c r="I14">
        <v>71.2</v>
      </c>
      <c r="J14">
        <v>72.8</v>
      </c>
      <c r="K14">
        <v>6.66</v>
      </c>
      <c r="L14">
        <v>27.335999999999999</v>
      </c>
      <c r="M14">
        <v>0.02</v>
      </c>
      <c r="N14">
        <v>39</v>
      </c>
      <c r="O14">
        <v>25</v>
      </c>
      <c r="P14">
        <v>6.61</v>
      </c>
      <c r="Q14">
        <v>6.9</v>
      </c>
      <c r="R14">
        <v>37.00421</v>
      </c>
      <c r="S14">
        <v>-119.667</v>
      </c>
      <c r="T14">
        <v>152</v>
      </c>
      <c r="U14">
        <v>2.35</v>
      </c>
      <c r="V14">
        <v>0</v>
      </c>
      <c r="W14">
        <v>739.4</v>
      </c>
      <c r="X14">
        <v>506.24</v>
      </c>
      <c r="Y14">
        <f t="shared" si="0"/>
        <v>443.09199999999998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337-CBFF-4045-985D-6B495A392B05}">
  <sheetPr codeName="Sheet172"/>
  <dimension ref="A1:AK14"/>
  <sheetViews>
    <sheetView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7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136</v>
      </c>
      <c r="M1" t="s">
        <v>12</v>
      </c>
      <c r="N1" t="s">
        <v>13</v>
      </c>
      <c r="O1" t="s">
        <v>14</v>
      </c>
      <c r="P1" t="s">
        <v>137</v>
      </c>
      <c r="Q1" t="s">
        <v>138</v>
      </c>
      <c r="R1" t="s">
        <v>15</v>
      </c>
      <c r="S1" t="s">
        <v>16</v>
      </c>
      <c r="T1" t="s">
        <v>18</v>
      </c>
      <c r="U1" t="s">
        <v>19</v>
      </c>
      <c r="V1" t="s">
        <v>102</v>
      </c>
      <c r="W1" t="s">
        <v>103</v>
      </c>
      <c r="X1" t="s">
        <v>104</v>
      </c>
      <c r="Y1" t="s">
        <v>35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44468</v>
      </c>
      <c r="B2" s="3">
        <v>0.39268518518518519</v>
      </c>
      <c r="C2" t="s">
        <v>50</v>
      </c>
      <c r="D2">
        <v>0.96799999999999997</v>
      </c>
      <c r="E2">
        <v>73.167000000000002</v>
      </c>
      <c r="F2">
        <v>48.6</v>
      </c>
      <c r="G2">
        <v>0.70799999999999996</v>
      </c>
      <c r="H2">
        <v>50.9</v>
      </c>
      <c r="I2">
        <v>100.9</v>
      </c>
      <c r="J2">
        <v>102</v>
      </c>
      <c r="K2">
        <v>8.67</v>
      </c>
      <c r="L2">
        <v>0.30599999999999999</v>
      </c>
      <c r="M2">
        <v>0.02</v>
      </c>
      <c r="N2">
        <v>50.7</v>
      </c>
      <c r="O2">
        <v>33</v>
      </c>
      <c r="P2">
        <v>0.86</v>
      </c>
      <c r="Q2">
        <v>0</v>
      </c>
      <c r="R2">
        <v>8.3000000000000007</v>
      </c>
      <c r="S2">
        <v>-89.6</v>
      </c>
      <c r="T2">
        <v>37.004359999999998</v>
      </c>
      <c r="U2">
        <v>-119.6671</v>
      </c>
      <c r="V2">
        <v>159.4</v>
      </c>
      <c r="W2">
        <v>2.59</v>
      </c>
      <c r="X2">
        <v>0</v>
      </c>
      <c r="Y2">
        <v>746.7</v>
      </c>
      <c r="Z2">
        <v>526.54</v>
      </c>
      <c r="AA2">
        <f>Z2-G2</f>
        <v>525.83199999999999</v>
      </c>
      <c r="AB2">
        <v>302.33800000000002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2">
        <v>44468</v>
      </c>
      <c r="B3" s="3">
        <v>0.39309027777777777</v>
      </c>
      <c r="C3" t="s">
        <v>50</v>
      </c>
      <c r="D3">
        <v>4.0140000000000002</v>
      </c>
      <c r="E3">
        <v>73.099999999999994</v>
      </c>
      <c r="F3">
        <v>48.5</v>
      </c>
      <c r="G3">
        <v>4.6680000000000001</v>
      </c>
      <c r="H3">
        <v>50.8</v>
      </c>
      <c r="I3">
        <v>101</v>
      </c>
      <c r="J3">
        <v>102.1</v>
      </c>
      <c r="K3">
        <v>8.69</v>
      </c>
      <c r="L3">
        <v>2.0169999999999999</v>
      </c>
      <c r="M3">
        <v>0.02</v>
      </c>
      <c r="N3">
        <v>50.6</v>
      </c>
      <c r="O3">
        <v>33</v>
      </c>
      <c r="P3">
        <v>0.9</v>
      </c>
      <c r="Q3">
        <v>0</v>
      </c>
      <c r="R3">
        <v>8.2799999999999994</v>
      </c>
      <c r="S3">
        <v>-88</v>
      </c>
      <c r="T3">
        <v>37.004350000000002</v>
      </c>
      <c r="U3">
        <v>-119.66719999999999</v>
      </c>
      <c r="V3">
        <v>157.69999999999999</v>
      </c>
      <c r="W3">
        <v>2.6</v>
      </c>
      <c r="X3">
        <v>0</v>
      </c>
      <c r="Y3">
        <v>746.8</v>
      </c>
      <c r="Z3">
        <v>526.54</v>
      </c>
      <c r="AA3">
        <f t="shared" ref="AA3:AA14" si="0">Z3-G3</f>
        <v>521.87199999999996</v>
      </c>
    </row>
    <row r="4" spans="1:37" x14ac:dyDescent="0.3">
      <c r="A4" s="2">
        <v>44468</v>
      </c>
      <c r="B4" s="3">
        <v>0.39327546296296295</v>
      </c>
      <c r="C4" t="s">
        <v>50</v>
      </c>
      <c r="D4">
        <v>7.0330000000000004</v>
      </c>
      <c r="E4">
        <v>73.016000000000005</v>
      </c>
      <c r="F4">
        <v>48.5</v>
      </c>
      <c r="G4">
        <v>7.141</v>
      </c>
      <c r="H4">
        <v>50.8</v>
      </c>
      <c r="I4">
        <v>100.9</v>
      </c>
      <c r="J4">
        <v>102</v>
      </c>
      <c r="K4">
        <v>8.69</v>
      </c>
      <c r="L4">
        <v>3.085</v>
      </c>
      <c r="M4">
        <v>0.02</v>
      </c>
      <c r="N4">
        <v>50.6</v>
      </c>
      <c r="O4">
        <v>33</v>
      </c>
      <c r="P4">
        <v>0.96</v>
      </c>
      <c r="Q4">
        <v>0</v>
      </c>
      <c r="R4">
        <v>8.16</v>
      </c>
      <c r="S4">
        <v>-81.3</v>
      </c>
      <c r="T4">
        <v>37.004339999999999</v>
      </c>
      <c r="U4">
        <v>-119.66719999999999</v>
      </c>
      <c r="V4">
        <v>157.80000000000001</v>
      </c>
      <c r="W4">
        <v>2.6</v>
      </c>
      <c r="X4">
        <v>0</v>
      </c>
      <c r="Y4">
        <v>746.8</v>
      </c>
      <c r="Z4">
        <v>526.54</v>
      </c>
      <c r="AA4">
        <f t="shared" si="0"/>
        <v>519.399</v>
      </c>
    </row>
    <row r="5" spans="1:37" x14ac:dyDescent="0.3">
      <c r="A5" s="2">
        <v>44468</v>
      </c>
      <c r="B5" s="3">
        <v>0.39392361111111113</v>
      </c>
      <c r="C5" t="s">
        <v>50</v>
      </c>
      <c r="D5">
        <v>10.009</v>
      </c>
      <c r="E5">
        <v>72.956999999999994</v>
      </c>
      <c r="F5">
        <v>48.4</v>
      </c>
      <c r="G5">
        <v>9.2170000000000005</v>
      </c>
      <c r="H5">
        <v>50.8</v>
      </c>
      <c r="I5">
        <v>100.7</v>
      </c>
      <c r="J5">
        <v>101.8</v>
      </c>
      <c r="K5">
        <v>8.68</v>
      </c>
      <c r="L5">
        <v>3.9809999999999999</v>
      </c>
      <c r="M5">
        <v>0.02</v>
      </c>
      <c r="N5">
        <v>50.6</v>
      </c>
      <c r="O5">
        <v>33</v>
      </c>
      <c r="P5">
        <v>1.01</v>
      </c>
      <c r="Q5">
        <v>0</v>
      </c>
      <c r="R5">
        <v>8.2200000000000006</v>
      </c>
      <c r="S5">
        <v>-84.6</v>
      </c>
      <c r="T5">
        <v>37.004339999999999</v>
      </c>
      <c r="U5">
        <v>-119.66719999999999</v>
      </c>
      <c r="V5">
        <v>158.5</v>
      </c>
      <c r="W5">
        <v>2.56</v>
      </c>
      <c r="X5">
        <v>0</v>
      </c>
      <c r="Y5">
        <v>746.7</v>
      </c>
      <c r="Z5">
        <v>526.54</v>
      </c>
      <c r="AA5">
        <f t="shared" si="0"/>
        <v>517.32299999999998</v>
      </c>
    </row>
    <row r="6" spans="1:37" x14ac:dyDescent="0.3">
      <c r="A6" s="2">
        <v>44468</v>
      </c>
      <c r="B6" s="3">
        <v>0.39431712962962967</v>
      </c>
      <c r="C6" t="s">
        <v>50</v>
      </c>
      <c r="D6">
        <v>13.106999999999999</v>
      </c>
      <c r="E6">
        <v>72.927000000000007</v>
      </c>
      <c r="F6">
        <v>48.4</v>
      </c>
      <c r="G6">
        <v>13.086</v>
      </c>
      <c r="H6">
        <v>50.8</v>
      </c>
      <c r="I6">
        <v>100.4</v>
      </c>
      <c r="J6">
        <v>101.5</v>
      </c>
      <c r="K6">
        <v>8.65</v>
      </c>
      <c r="L6">
        <v>5.6529999999999996</v>
      </c>
      <c r="M6">
        <v>0.02</v>
      </c>
      <c r="N6">
        <v>50.6</v>
      </c>
      <c r="O6">
        <v>33</v>
      </c>
      <c r="P6">
        <v>0.89</v>
      </c>
      <c r="Q6">
        <v>0</v>
      </c>
      <c r="R6">
        <v>8.17</v>
      </c>
      <c r="S6">
        <v>-81.599999999999994</v>
      </c>
      <c r="T6">
        <v>37.004359999999998</v>
      </c>
      <c r="U6">
        <v>-119.66719999999999</v>
      </c>
      <c r="V6">
        <v>158.4</v>
      </c>
      <c r="W6">
        <v>2.59</v>
      </c>
      <c r="X6">
        <v>0</v>
      </c>
      <c r="Y6">
        <v>746.7</v>
      </c>
      <c r="Z6">
        <v>526.54</v>
      </c>
      <c r="AA6">
        <f t="shared" si="0"/>
        <v>513.45399999999995</v>
      </c>
    </row>
    <row r="7" spans="1:37" x14ac:dyDescent="0.3">
      <c r="A7" s="2">
        <v>44468</v>
      </c>
      <c r="B7" s="3">
        <v>0.39451388888888889</v>
      </c>
      <c r="C7" t="s">
        <v>50</v>
      </c>
      <c r="D7">
        <v>15.961</v>
      </c>
      <c r="E7">
        <v>72.89</v>
      </c>
      <c r="F7">
        <v>48.3</v>
      </c>
      <c r="G7">
        <v>16.055</v>
      </c>
      <c r="H7">
        <v>50.8</v>
      </c>
      <c r="I7">
        <v>100.2</v>
      </c>
      <c r="J7">
        <v>101.3</v>
      </c>
      <c r="K7">
        <v>8.64</v>
      </c>
      <c r="L7">
        <v>6.9349999999999996</v>
      </c>
      <c r="M7">
        <v>0.02</v>
      </c>
      <c r="N7">
        <v>50.5</v>
      </c>
      <c r="O7">
        <v>33</v>
      </c>
      <c r="P7">
        <v>1</v>
      </c>
      <c r="Q7">
        <v>0</v>
      </c>
      <c r="R7">
        <v>8.17</v>
      </c>
      <c r="S7">
        <v>-81.8</v>
      </c>
      <c r="T7">
        <v>37.004350000000002</v>
      </c>
      <c r="U7">
        <v>-119.66719999999999</v>
      </c>
      <c r="V7">
        <v>159.1</v>
      </c>
      <c r="W7">
        <v>2.61</v>
      </c>
      <c r="X7">
        <v>0</v>
      </c>
      <c r="Y7">
        <v>746.8</v>
      </c>
      <c r="Z7">
        <v>526.54</v>
      </c>
      <c r="AA7">
        <f>Z7-G7</f>
        <v>510.48499999999996</v>
      </c>
    </row>
    <row r="8" spans="1:37" x14ac:dyDescent="0.3">
      <c r="A8" s="2">
        <v>44468</v>
      </c>
      <c r="B8" s="3">
        <v>0.39462962962962966</v>
      </c>
      <c r="C8" t="s">
        <v>50</v>
      </c>
      <c r="D8">
        <v>19.045000000000002</v>
      </c>
      <c r="E8">
        <v>72.866</v>
      </c>
      <c r="F8">
        <v>48.3</v>
      </c>
      <c r="G8">
        <v>19.05</v>
      </c>
      <c r="H8">
        <v>50.8</v>
      </c>
      <c r="I8">
        <v>100</v>
      </c>
      <c r="J8">
        <v>101.1</v>
      </c>
      <c r="K8">
        <v>8.6300000000000008</v>
      </c>
      <c r="L8">
        <v>8.2289999999999992</v>
      </c>
      <c r="M8">
        <v>0.02</v>
      </c>
      <c r="N8">
        <v>50.5</v>
      </c>
      <c r="O8">
        <v>33</v>
      </c>
      <c r="P8">
        <v>1</v>
      </c>
      <c r="Q8">
        <v>0</v>
      </c>
      <c r="R8">
        <v>8.16</v>
      </c>
      <c r="S8">
        <v>-81.3</v>
      </c>
      <c r="T8">
        <v>37.004339999999999</v>
      </c>
      <c r="U8">
        <v>-119.6671</v>
      </c>
      <c r="V8">
        <v>159</v>
      </c>
      <c r="W8">
        <v>2.6</v>
      </c>
      <c r="X8">
        <v>0</v>
      </c>
      <c r="Y8">
        <v>746.7</v>
      </c>
      <c r="Z8">
        <v>526.54</v>
      </c>
      <c r="AA8">
        <f t="shared" si="0"/>
        <v>507.48999999999995</v>
      </c>
    </row>
    <row r="9" spans="1:37" x14ac:dyDescent="0.3">
      <c r="A9" s="2">
        <v>44468</v>
      </c>
      <c r="B9" s="3">
        <v>0.39478009259259261</v>
      </c>
      <c r="C9" t="s">
        <v>50</v>
      </c>
      <c r="D9">
        <v>22.03</v>
      </c>
      <c r="E9">
        <v>70.227000000000004</v>
      </c>
      <c r="F9">
        <v>47.1</v>
      </c>
      <c r="G9">
        <v>22.06</v>
      </c>
      <c r="H9">
        <v>51.1</v>
      </c>
      <c r="I9">
        <v>92.3</v>
      </c>
      <c r="J9">
        <v>93.2</v>
      </c>
      <c r="K9">
        <v>8.18</v>
      </c>
      <c r="L9">
        <v>9.532</v>
      </c>
      <c r="M9">
        <v>0.02</v>
      </c>
      <c r="N9">
        <v>50.8</v>
      </c>
      <c r="O9">
        <v>33</v>
      </c>
      <c r="P9">
        <v>0.41</v>
      </c>
      <c r="Q9">
        <v>0</v>
      </c>
      <c r="R9">
        <v>7.82</v>
      </c>
      <c r="S9">
        <v>-61.3</v>
      </c>
      <c r="T9">
        <v>37.004339999999999</v>
      </c>
      <c r="U9">
        <v>-119.6671</v>
      </c>
      <c r="V9">
        <v>158.80000000000001</v>
      </c>
      <c r="W9">
        <v>2.6</v>
      </c>
      <c r="X9">
        <v>0</v>
      </c>
      <c r="Y9">
        <v>746.7</v>
      </c>
      <c r="Z9">
        <v>526.54</v>
      </c>
      <c r="AA9">
        <f t="shared" si="0"/>
        <v>504.47999999999996</v>
      </c>
    </row>
    <row r="10" spans="1:37" x14ac:dyDescent="0.3">
      <c r="A10" s="2">
        <v>44468</v>
      </c>
      <c r="B10" s="3">
        <v>0.39518518518518514</v>
      </c>
      <c r="C10" t="s">
        <v>50</v>
      </c>
      <c r="D10">
        <v>32.018999999999998</v>
      </c>
      <c r="E10">
        <v>69.622</v>
      </c>
      <c r="F10">
        <v>43.8</v>
      </c>
      <c r="G10">
        <v>31.655000000000001</v>
      </c>
      <c r="H10">
        <v>47.9</v>
      </c>
      <c r="I10">
        <v>84.9</v>
      </c>
      <c r="J10">
        <v>85.8</v>
      </c>
      <c r="K10">
        <v>7.58</v>
      </c>
      <c r="L10">
        <v>13.68</v>
      </c>
      <c r="M10">
        <v>0.02</v>
      </c>
      <c r="N10">
        <v>47.5</v>
      </c>
      <c r="O10">
        <v>31</v>
      </c>
      <c r="P10">
        <v>0.04</v>
      </c>
      <c r="Q10">
        <v>0</v>
      </c>
      <c r="R10">
        <v>7.3</v>
      </c>
      <c r="S10">
        <v>-31.2</v>
      </c>
      <c r="T10">
        <v>37.004359999999998</v>
      </c>
      <c r="U10">
        <v>-119.6671</v>
      </c>
      <c r="V10">
        <v>158.30000000000001</v>
      </c>
      <c r="W10">
        <v>2.61</v>
      </c>
      <c r="X10">
        <v>0</v>
      </c>
      <c r="Y10">
        <v>746.7</v>
      </c>
      <c r="Z10">
        <v>526.54</v>
      </c>
      <c r="AA10">
        <f t="shared" si="0"/>
        <v>494.88499999999999</v>
      </c>
    </row>
    <row r="11" spans="1:37" x14ac:dyDescent="0.3">
      <c r="A11" s="2">
        <v>44468</v>
      </c>
      <c r="B11" s="3">
        <v>0.39546296296296296</v>
      </c>
      <c r="C11" t="s">
        <v>50</v>
      </c>
      <c r="D11">
        <v>42.008000000000003</v>
      </c>
      <c r="E11">
        <v>69.103999999999999</v>
      </c>
      <c r="F11">
        <v>43.5</v>
      </c>
      <c r="G11">
        <v>42.08</v>
      </c>
      <c r="H11">
        <v>47.9</v>
      </c>
      <c r="I11">
        <v>83.4</v>
      </c>
      <c r="J11">
        <v>84.3</v>
      </c>
      <c r="K11">
        <v>7.49</v>
      </c>
      <c r="L11">
        <v>18.186</v>
      </c>
      <c r="M11">
        <v>0.02</v>
      </c>
      <c r="N11">
        <v>47.5</v>
      </c>
      <c r="O11">
        <v>31</v>
      </c>
      <c r="P11">
        <v>0.01</v>
      </c>
      <c r="Q11">
        <v>0</v>
      </c>
      <c r="R11">
        <v>7.1</v>
      </c>
      <c r="S11">
        <v>-19.8</v>
      </c>
      <c r="T11">
        <v>37.004359999999998</v>
      </c>
      <c r="U11">
        <v>-119.66719999999999</v>
      </c>
      <c r="V11">
        <v>157.5</v>
      </c>
      <c r="W11">
        <v>2.6</v>
      </c>
      <c r="X11">
        <v>0</v>
      </c>
      <c r="Y11">
        <v>746.8</v>
      </c>
      <c r="Z11">
        <v>526.54</v>
      </c>
      <c r="AA11">
        <f t="shared" si="0"/>
        <v>484.46</v>
      </c>
    </row>
    <row r="12" spans="1:37" x14ac:dyDescent="0.3">
      <c r="A12" s="2">
        <v>44468</v>
      </c>
      <c r="B12" s="3">
        <v>0.39562499999999995</v>
      </c>
      <c r="C12" t="s">
        <v>50</v>
      </c>
      <c r="D12">
        <v>51.997</v>
      </c>
      <c r="E12">
        <v>68.887</v>
      </c>
      <c r="F12">
        <v>43.2</v>
      </c>
      <c r="G12">
        <v>51.819000000000003</v>
      </c>
      <c r="H12">
        <v>47.7</v>
      </c>
      <c r="I12">
        <v>83.6</v>
      </c>
      <c r="J12">
        <v>84.5</v>
      </c>
      <c r="K12">
        <v>7.53</v>
      </c>
      <c r="L12">
        <v>22.396000000000001</v>
      </c>
      <c r="M12">
        <v>0.02</v>
      </c>
      <c r="N12">
        <v>47.3</v>
      </c>
      <c r="O12">
        <v>31</v>
      </c>
      <c r="P12">
        <v>0.03</v>
      </c>
      <c r="Q12">
        <v>0</v>
      </c>
      <c r="R12">
        <v>7.06</v>
      </c>
      <c r="S12">
        <v>-18</v>
      </c>
      <c r="T12">
        <v>37.004359999999998</v>
      </c>
      <c r="U12">
        <v>-119.66719999999999</v>
      </c>
      <c r="V12">
        <v>157.5</v>
      </c>
      <c r="W12">
        <v>2.6</v>
      </c>
      <c r="X12">
        <v>0</v>
      </c>
      <c r="Y12">
        <v>746.7</v>
      </c>
      <c r="Z12">
        <v>526.54</v>
      </c>
      <c r="AA12">
        <f t="shared" si="0"/>
        <v>474.72099999999995</v>
      </c>
    </row>
    <row r="13" spans="1:37" x14ac:dyDescent="0.3">
      <c r="A13" s="2">
        <v>44468</v>
      </c>
      <c r="B13" s="3">
        <v>0.3959375</v>
      </c>
      <c r="C13" t="s">
        <v>50</v>
      </c>
      <c r="D13">
        <v>61.957999999999998</v>
      </c>
      <c r="E13">
        <v>68.459999999999994</v>
      </c>
      <c r="F13">
        <v>39.1</v>
      </c>
      <c r="G13">
        <v>60.886000000000003</v>
      </c>
      <c r="H13">
        <v>43.3</v>
      </c>
      <c r="I13">
        <v>78.5</v>
      </c>
      <c r="J13">
        <v>79.400000000000006</v>
      </c>
      <c r="K13">
        <v>7.1</v>
      </c>
      <c r="L13">
        <v>26.315999999999999</v>
      </c>
      <c r="M13">
        <v>0.02</v>
      </c>
      <c r="N13">
        <v>43</v>
      </c>
      <c r="O13">
        <v>28</v>
      </c>
      <c r="P13">
        <v>-0.03</v>
      </c>
      <c r="Q13">
        <v>0</v>
      </c>
      <c r="R13">
        <v>6.96</v>
      </c>
      <c r="S13">
        <v>-11.8</v>
      </c>
      <c r="T13">
        <v>37.004359999999998</v>
      </c>
      <c r="U13">
        <v>-119.6671</v>
      </c>
      <c r="V13">
        <v>157.4</v>
      </c>
      <c r="W13">
        <v>2.6</v>
      </c>
      <c r="X13">
        <v>0</v>
      </c>
      <c r="Y13">
        <v>746.7</v>
      </c>
      <c r="Z13">
        <v>526.54</v>
      </c>
      <c r="AA13">
        <f t="shared" si="0"/>
        <v>465.65399999999994</v>
      </c>
    </row>
    <row r="14" spans="1:37" x14ac:dyDescent="0.3">
      <c r="A14" s="2">
        <v>44468</v>
      </c>
      <c r="B14" s="3">
        <v>0.39621527777777782</v>
      </c>
      <c r="C14" t="s">
        <v>50</v>
      </c>
      <c r="D14">
        <v>65.034999999999997</v>
      </c>
      <c r="E14">
        <v>68.3</v>
      </c>
      <c r="F14">
        <v>38.299999999999997</v>
      </c>
      <c r="G14">
        <v>65.578000000000003</v>
      </c>
      <c r="H14">
        <v>42.6</v>
      </c>
      <c r="I14">
        <v>73.2</v>
      </c>
      <c r="J14">
        <v>74</v>
      </c>
      <c r="K14">
        <v>6.63</v>
      </c>
      <c r="L14">
        <v>28.344000000000001</v>
      </c>
      <c r="M14">
        <v>0.02</v>
      </c>
      <c r="N14">
        <v>42.2</v>
      </c>
      <c r="O14">
        <v>27</v>
      </c>
      <c r="P14">
        <v>18.16</v>
      </c>
      <c r="Q14">
        <v>0</v>
      </c>
      <c r="R14">
        <v>6.75</v>
      </c>
      <c r="S14">
        <v>-0.2</v>
      </c>
      <c r="T14">
        <v>37.004359999999998</v>
      </c>
      <c r="U14">
        <v>-119.6671</v>
      </c>
      <c r="V14">
        <v>157.9</v>
      </c>
      <c r="W14">
        <v>2.6</v>
      </c>
      <c r="X14">
        <v>0</v>
      </c>
      <c r="Y14">
        <v>746.7</v>
      </c>
      <c r="Z14">
        <v>526.54</v>
      </c>
      <c r="AA14">
        <f t="shared" si="0"/>
        <v>460.96199999999999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9334-2EB3-482F-8C2E-6E519C2A9998}">
  <sheetPr codeName="Sheet173"/>
  <dimension ref="A1:AH29"/>
  <sheetViews>
    <sheetView topLeftCell="Y1"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0.49710648148148145</v>
      </c>
      <c r="C2">
        <v>0</v>
      </c>
      <c r="D2" t="s">
        <v>50</v>
      </c>
      <c r="E2">
        <v>68.247</v>
      </c>
      <c r="F2">
        <v>0.94599999999999995</v>
      </c>
      <c r="G2">
        <v>43.7</v>
      </c>
      <c r="H2">
        <v>0.95599999999999996</v>
      </c>
      <c r="I2">
        <v>48.5</v>
      </c>
      <c r="J2">
        <v>97.4</v>
      </c>
      <c r="K2">
        <v>98</v>
      </c>
      <c r="L2">
        <v>8.84</v>
      </c>
      <c r="M2">
        <v>0.41399999999999998</v>
      </c>
      <c r="N2">
        <v>0.02</v>
      </c>
      <c r="O2">
        <v>48.1</v>
      </c>
      <c r="P2">
        <v>31</v>
      </c>
      <c r="Q2">
        <v>37.003860000000003</v>
      </c>
      <c r="R2">
        <v>-119.6677</v>
      </c>
      <c r="S2">
        <v>157.30000000000001</v>
      </c>
      <c r="T2">
        <v>2.38</v>
      </c>
      <c r="U2">
        <v>0</v>
      </c>
      <c r="V2">
        <v>750.8</v>
      </c>
      <c r="W2">
        <f>X2-H2</f>
        <v>526.42399999999998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0.49765046296296295</v>
      </c>
      <c r="C3">
        <v>0</v>
      </c>
      <c r="D3" t="s">
        <v>50</v>
      </c>
      <c r="E3">
        <v>67.716999999999999</v>
      </c>
      <c r="F3">
        <v>4.0279999999999996</v>
      </c>
      <c r="G3">
        <v>43.3</v>
      </c>
      <c r="H3">
        <v>4.1619999999999999</v>
      </c>
      <c r="I3">
        <v>48.5</v>
      </c>
      <c r="J3">
        <v>97.3</v>
      </c>
      <c r="K3">
        <v>97.9</v>
      </c>
      <c r="L3">
        <v>8.8800000000000008</v>
      </c>
      <c r="M3">
        <v>1.8009999999999999</v>
      </c>
      <c r="N3">
        <v>0.02</v>
      </c>
      <c r="O3">
        <v>48.1</v>
      </c>
      <c r="P3">
        <v>31</v>
      </c>
      <c r="Q3">
        <v>37.003880000000002</v>
      </c>
      <c r="R3">
        <v>-119.6677</v>
      </c>
      <c r="S3">
        <v>157.69999999999999</v>
      </c>
      <c r="T3">
        <v>2.37</v>
      </c>
      <c r="U3">
        <v>0</v>
      </c>
      <c r="V3">
        <v>750.8</v>
      </c>
      <c r="W3">
        <f t="shared" ref="W3:W29" si="0">X3-H3</f>
        <v>523.21799999999996</v>
      </c>
      <c r="X3">
        <v>527.38</v>
      </c>
    </row>
    <row r="4" spans="1:34" x14ac:dyDescent="0.3">
      <c r="A4" s="2">
        <v>44484</v>
      </c>
      <c r="B4" s="3">
        <v>0.49798611111111107</v>
      </c>
      <c r="C4">
        <v>0</v>
      </c>
      <c r="D4" t="s">
        <v>50</v>
      </c>
      <c r="E4">
        <v>67.597999999999999</v>
      </c>
      <c r="F4">
        <v>6.9980000000000002</v>
      </c>
      <c r="G4">
        <v>43.3</v>
      </c>
      <c r="H4">
        <v>7.0860000000000003</v>
      </c>
      <c r="I4">
        <v>48.5</v>
      </c>
      <c r="J4">
        <v>96.9</v>
      </c>
      <c r="K4">
        <v>97.5</v>
      </c>
      <c r="L4">
        <v>8.85</v>
      </c>
      <c r="M4">
        <v>3.0670000000000002</v>
      </c>
      <c r="N4">
        <v>0.02</v>
      </c>
      <c r="O4">
        <v>48.1</v>
      </c>
      <c r="P4">
        <v>31</v>
      </c>
      <c r="Q4">
        <v>37.003880000000002</v>
      </c>
      <c r="R4">
        <v>-119.66759999999999</v>
      </c>
      <c r="S4">
        <v>157.6</v>
      </c>
      <c r="T4">
        <v>2.37</v>
      </c>
      <c r="U4">
        <v>0</v>
      </c>
      <c r="V4">
        <v>750.8</v>
      </c>
      <c r="W4">
        <f t="shared" si="0"/>
        <v>520.29399999999998</v>
      </c>
      <c r="X4">
        <v>527.38</v>
      </c>
    </row>
    <row r="5" spans="1:34" x14ac:dyDescent="0.3">
      <c r="A5" s="2">
        <v>44484</v>
      </c>
      <c r="B5" s="3">
        <v>0.49822916666666667</v>
      </c>
      <c r="C5">
        <v>0</v>
      </c>
      <c r="D5" t="s">
        <v>50</v>
      </c>
      <c r="E5">
        <v>67.549000000000007</v>
      </c>
      <c r="F5">
        <v>9.9649999999999999</v>
      </c>
      <c r="G5">
        <v>43.3</v>
      </c>
      <c r="H5">
        <v>9.6790000000000003</v>
      </c>
      <c r="I5">
        <v>48.6</v>
      </c>
      <c r="J5">
        <v>96.7</v>
      </c>
      <c r="K5">
        <v>97.3</v>
      </c>
      <c r="L5">
        <v>8.84</v>
      </c>
      <c r="M5">
        <v>4.1890000000000001</v>
      </c>
      <c r="N5">
        <v>0.02</v>
      </c>
      <c r="O5">
        <v>48.1</v>
      </c>
      <c r="P5">
        <v>31</v>
      </c>
      <c r="Q5">
        <v>37.003860000000003</v>
      </c>
      <c r="R5">
        <v>-119.66759999999999</v>
      </c>
      <c r="S5">
        <v>156.80000000000001</v>
      </c>
      <c r="T5">
        <v>2.36</v>
      </c>
      <c r="U5">
        <v>0</v>
      </c>
      <c r="V5">
        <v>750.7</v>
      </c>
      <c r="W5">
        <f t="shared" si="0"/>
        <v>517.70100000000002</v>
      </c>
      <c r="X5">
        <v>527.38</v>
      </c>
    </row>
    <row r="6" spans="1:34" x14ac:dyDescent="0.3">
      <c r="A6" s="2">
        <v>44484</v>
      </c>
      <c r="B6" s="3">
        <v>0.49843750000000003</v>
      </c>
      <c r="C6">
        <v>0</v>
      </c>
      <c r="D6" t="s">
        <v>50</v>
      </c>
      <c r="E6">
        <v>67.522000000000006</v>
      </c>
      <c r="F6">
        <v>13.061</v>
      </c>
      <c r="G6">
        <v>43.3</v>
      </c>
      <c r="H6">
        <v>12.983000000000001</v>
      </c>
      <c r="I6">
        <v>48.6</v>
      </c>
      <c r="J6">
        <v>96.4</v>
      </c>
      <c r="K6">
        <v>97</v>
      </c>
      <c r="L6">
        <v>8.81</v>
      </c>
      <c r="M6">
        <v>5.6189999999999998</v>
      </c>
      <c r="N6">
        <v>0.02</v>
      </c>
      <c r="O6">
        <v>48.1</v>
      </c>
      <c r="P6">
        <v>31</v>
      </c>
      <c r="Q6">
        <v>37.00385</v>
      </c>
      <c r="R6">
        <v>-119.6675</v>
      </c>
      <c r="S6">
        <v>156.9</v>
      </c>
      <c r="T6">
        <v>2.36</v>
      </c>
      <c r="U6">
        <v>0</v>
      </c>
      <c r="V6">
        <v>750.8</v>
      </c>
      <c r="W6">
        <f t="shared" si="0"/>
        <v>514.39700000000005</v>
      </c>
      <c r="X6">
        <v>527.38</v>
      </c>
    </row>
    <row r="7" spans="1:34" x14ac:dyDescent="0.3">
      <c r="A7" s="2">
        <v>44484</v>
      </c>
      <c r="B7" s="3">
        <v>0.49855324074074076</v>
      </c>
      <c r="C7">
        <v>0</v>
      </c>
      <c r="D7" t="s">
        <v>50</v>
      </c>
      <c r="E7">
        <v>67.510000000000005</v>
      </c>
      <c r="F7">
        <v>16.033999999999999</v>
      </c>
      <c r="G7">
        <v>43.3</v>
      </c>
      <c r="H7">
        <v>16.047000000000001</v>
      </c>
      <c r="I7">
        <v>48.6</v>
      </c>
      <c r="J7">
        <v>96.1</v>
      </c>
      <c r="K7">
        <v>96.6</v>
      </c>
      <c r="L7">
        <v>8.7799999999999994</v>
      </c>
      <c r="M7">
        <v>6.9450000000000003</v>
      </c>
      <c r="N7">
        <v>0.02</v>
      </c>
      <c r="O7">
        <v>48.2</v>
      </c>
      <c r="P7">
        <v>31</v>
      </c>
      <c r="Q7">
        <v>37.00385</v>
      </c>
      <c r="R7">
        <v>-119.6675</v>
      </c>
      <c r="S7">
        <v>157.1</v>
      </c>
      <c r="T7">
        <v>2.36</v>
      </c>
      <c r="U7">
        <v>0</v>
      </c>
      <c r="V7">
        <v>750.8</v>
      </c>
      <c r="W7">
        <f t="shared" si="0"/>
        <v>511.33299999999997</v>
      </c>
      <c r="X7">
        <v>527.38</v>
      </c>
    </row>
    <row r="8" spans="1:34" x14ac:dyDescent="0.3">
      <c r="A8" s="2">
        <v>44484</v>
      </c>
      <c r="B8" s="3">
        <v>0.49875000000000003</v>
      </c>
      <c r="C8">
        <v>0</v>
      </c>
      <c r="D8" t="s">
        <v>50</v>
      </c>
      <c r="E8">
        <v>67.495999999999995</v>
      </c>
      <c r="F8">
        <v>18.79</v>
      </c>
      <c r="G8">
        <v>43.3</v>
      </c>
      <c r="H8">
        <v>17.751999999999999</v>
      </c>
      <c r="I8">
        <v>48.7</v>
      </c>
      <c r="J8">
        <v>95.5</v>
      </c>
      <c r="K8">
        <v>96</v>
      </c>
      <c r="L8">
        <v>8.73</v>
      </c>
      <c r="M8">
        <v>7.6829999999999998</v>
      </c>
      <c r="N8">
        <v>0.02</v>
      </c>
      <c r="O8">
        <v>48.2</v>
      </c>
      <c r="P8">
        <v>31</v>
      </c>
      <c r="Q8">
        <v>37.00385</v>
      </c>
      <c r="R8">
        <v>-119.6675</v>
      </c>
      <c r="S8">
        <v>157.80000000000001</v>
      </c>
      <c r="T8">
        <v>2.35</v>
      </c>
      <c r="U8">
        <v>0</v>
      </c>
      <c r="V8">
        <v>750.8</v>
      </c>
      <c r="W8">
        <f t="shared" si="0"/>
        <v>509.62799999999999</v>
      </c>
      <c r="X8">
        <v>527.38</v>
      </c>
    </row>
    <row r="9" spans="1:34" x14ac:dyDescent="0.3">
      <c r="A9" s="2">
        <v>44484</v>
      </c>
      <c r="B9" s="3">
        <v>0.49895833333333334</v>
      </c>
      <c r="C9">
        <v>0</v>
      </c>
      <c r="D9" t="s">
        <v>50</v>
      </c>
      <c r="E9">
        <v>67.489000000000004</v>
      </c>
      <c r="F9">
        <v>22.187000000000001</v>
      </c>
      <c r="G9">
        <v>43.4</v>
      </c>
      <c r="H9">
        <v>22.347000000000001</v>
      </c>
      <c r="I9">
        <v>48.7</v>
      </c>
      <c r="J9">
        <v>95.2</v>
      </c>
      <c r="K9">
        <v>95.7</v>
      </c>
      <c r="L9">
        <v>8.6999999999999993</v>
      </c>
      <c r="M9">
        <v>9.6709999999999994</v>
      </c>
      <c r="N9">
        <v>0.02</v>
      </c>
      <c r="O9">
        <v>48.2</v>
      </c>
      <c r="P9">
        <v>31</v>
      </c>
      <c r="Q9">
        <v>37.003860000000003</v>
      </c>
      <c r="R9">
        <v>-119.6674</v>
      </c>
      <c r="S9">
        <v>157.30000000000001</v>
      </c>
      <c r="T9">
        <v>2.36</v>
      </c>
      <c r="U9">
        <v>0</v>
      </c>
      <c r="V9">
        <v>750.8</v>
      </c>
      <c r="W9">
        <f t="shared" si="0"/>
        <v>505.03300000000002</v>
      </c>
      <c r="X9">
        <v>527.38</v>
      </c>
    </row>
    <row r="10" spans="1:34" x14ac:dyDescent="0.3">
      <c r="A10" s="2">
        <v>44484</v>
      </c>
      <c r="B10" s="3">
        <v>0.49982638888888892</v>
      </c>
      <c r="C10">
        <v>0</v>
      </c>
      <c r="D10" t="s">
        <v>50</v>
      </c>
      <c r="E10">
        <v>67.483000000000004</v>
      </c>
      <c r="F10">
        <v>24.998999999999999</v>
      </c>
      <c r="G10">
        <v>43.5</v>
      </c>
      <c r="H10">
        <v>24.762</v>
      </c>
      <c r="I10">
        <v>48.8</v>
      </c>
      <c r="J10">
        <v>94.1</v>
      </c>
      <c r="K10">
        <v>94.7</v>
      </c>
      <c r="L10">
        <v>8.61</v>
      </c>
      <c r="M10">
        <v>10.717000000000001</v>
      </c>
      <c r="N10">
        <v>0.02</v>
      </c>
      <c r="O10">
        <v>48.4</v>
      </c>
      <c r="P10">
        <v>31</v>
      </c>
      <c r="Q10">
        <v>37.003839999999997</v>
      </c>
      <c r="R10">
        <v>-119.6673</v>
      </c>
      <c r="S10">
        <v>156.6</v>
      </c>
      <c r="T10">
        <v>2.35</v>
      </c>
      <c r="U10">
        <v>0</v>
      </c>
      <c r="V10">
        <v>750.8</v>
      </c>
      <c r="W10">
        <f t="shared" si="0"/>
        <v>502.61799999999999</v>
      </c>
      <c r="X10">
        <v>527.38</v>
      </c>
    </row>
    <row r="11" spans="1:34" x14ac:dyDescent="0.3">
      <c r="A11" s="2">
        <v>44484</v>
      </c>
      <c r="B11" s="3">
        <v>0.50011574074074072</v>
      </c>
      <c r="C11">
        <v>0</v>
      </c>
      <c r="D11" t="s">
        <v>50</v>
      </c>
      <c r="E11">
        <v>67.465000000000003</v>
      </c>
      <c r="F11">
        <v>28.076000000000001</v>
      </c>
      <c r="G11">
        <v>43.6</v>
      </c>
      <c r="H11">
        <v>28.510999999999999</v>
      </c>
      <c r="I11">
        <v>49</v>
      </c>
      <c r="J11">
        <v>92.7</v>
      </c>
      <c r="K11">
        <v>93.2</v>
      </c>
      <c r="L11">
        <v>8.48</v>
      </c>
      <c r="M11">
        <v>12.339</v>
      </c>
      <c r="N11">
        <v>0.02</v>
      </c>
      <c r="O11">
        <v>48.5</v>
      </c>
      <c r="P11">
        <v>32</v>
      </c>
      <c r="Q11">
        <v>37.003830000000001</v>
      </c>
      <c r="R11">
        <v>-119.66719999999999</v>
      </c>
      <c r="S11">
        <v>156.19999999999999</v>
      </c>
      <c r="T11">
        <v>2.35</v>
      </c>
      <c r="U11">
        <v>0</v>
      </c>
      <c r="V11">
        <v>750.8</v>
      </c>
      <c r="W11">
        <f t="shared" si="0"/>
        <v>498.86899999999997</v>
      </c>
      <c r="X11">
        <v>527.38</v>
      </c>
    </row>
    <row r="12" spans="1:34" x14ac:dyDescent="0.3">
      <c r="A12" s="2">
        <v>44484</v>
      </c>
      <c r="B12" s="3">
        <v>0.50032407407407409</v>
      </c>
      <c r="C12">
        <v>0</v>
      </c>
      <c r="D12" t="s">
        <v>50</v>
      </c>
      <c r="E12">
        <v>67.450999999999993</v>
      </c>
      <c r="F12">
        <v>31.016999999999999</v>
      </c>
      <c r="G12">
        <v>43.6</v>
      </c>
      <c r="H12">
        <v>30.974</v>
      </c>
      <c r="I12">
        <v>48.9</v>
      </c>
      <c r="J12">
        <v>92.5</v>
      </c>
      <c r="K12">
        <v>93</v>
      </c>
      <c r="L12">
        <v>8.4600000000000009</v>
      </c>
      <c r="M12">
        <v>13.404999999999999</v>
      </c>
      <c r="N12">
        <v>0.02</v>
      </c>
      <c r="O12">
        <v>48.5</v>
      </c>
      <c r="P12">
        <v>32</v>
      </c>
      <c r="Q12">
        <v>37.003830000000001</v>
      </c>
      <c r="R12">
        <v>-119.66719999999999</v>
      </c>
      <c r="S12">
        <v>156.1</v>
      </c>
      <c r="T12">
        <v>2.35</v>
      </c>
      <c r="U12">
        <v>0</v>
      </c>
      <c r="V12">
        <v>750.7</v>
      </c>
      <c r="W12">
        <f t="shared" si="0"/>
        <v>496.40600000000001</v>
      </c>
      <c r="X12">
        <v>527.38</v>
      </c>
    </row>
    <row r="13" spans="1:34" x14ac:dyDescent="0.3">
      <c r="A13" s="2">
        <v>44484</v>
      </c>
      <c r="B13" s="3">
        <v>0.50111111111111117</v>
      </c>
      <c r="C13">
        <v>0</v>
      </c>
      <c r="D13" t="s">
        <v>50</v>
      </c>
      <c r="E13">
        <v>67.441999999999993</v>
      </c>
      <c r="F13">
        <v>33.999000000000002</v>
      </c>
      <c r="G13">
        <v>43.5</v>
      </c>
      <c r="H13">
        <v>34.094000000000001</v>
      </c>
      <c r="I13">
        <v>48.9</v>
      </c>
      <c r="J13">
        <v>91.6</v>
      </c>
      <c r="K13">
        <v>92.1</v>
      </c>
      <c r="L13">
        <v>8.3800000000000008</v>
      </c>
      <c r="M13">
        <v>14.755000000000001</v>
      </c>
      <c r="N13">
        <v>0.02</v>
      </c>
      <c r="O13">
        <v>48.4</v>
      </c>
      <c r="P13">
        <v>31</v>
      </c>
      <c r="Q13">
        <v>37.003810000000001</v>
      </c>
      <c r="R13">
        <v>-119.6671</v>
      </c>
      <c r="S13">
        <v>156.5</v>
      </c>
      <c r="T13">
        <v>2.35</v>
      </c>
      <c r="U13">
        <v>0</v>
      </c>
      <c r="V13">
        <v>750.8</v>
      </c>
      <c r="W13">
        <f t="shared" si="0"/>
        <v>493.286</v>
      </c>
      <c r="X13">
        <v>527.38</v>
      </c>
    </row>
    <row r="14" spans="1:34" x14ac:dyDescent="0.3">
      <c r="A14" s="2">
        <v>44484</v>
      </c>
      <c r="B14" s="3">
        <v>0.50130787037037039</v>
      </c>
      <c r="C14">
        <v>0</v>
      </c>
      <c r="D14" t="s">
        <v>50</v>
      </c>
      <c r="E14">
        <v>67.421999999999997</v>
      </c>
      <c r="F14">
        <v>37.018000000000001</v>
      </c>
      <c r="G14">
        <v>43.4</v>
      </c>
      <c r="H14">
        <v>36.83</v>
      </c>
      <c r="I14">
        <v>48.8</v>
      </c>
      <c r="J14">
        <v>91</v>
      </c>
      <c r="K14">
        <v>91.5</v>
      </c>
      <c r="L14">
        <v>8.33</v>
      </c>
      <c r="M14">
        <v>15.94</v>
      </c>
      <c r="N14">
        <v>0.02</v>
      </c>
      <c r="O14">
        <v>48.3</v>
      </c>
      <c r="P14">
        <v>31</v>
      </c>
      <c r="Q14">
        <v>37.003799999999998</v>
      </c>
      <c r="R14">
        <v>-119.6671</v>
      </c>
      <c r="S14">
        <v>156.19999999999999</v>
      </c>
      <c r="T14">
        <v>2.35</v>
      </c>
      <c r="U14">
        <v>0</v>
      </c>
      <c r="V14">
        <v>750.8</v>
      </c>
      <c r="W14">
        <f t="shared" si="0"/>
        <v>490.55</v>
      </c>
      <c r="X14">
        <v>527.38</v>
      </c>
    </row>
    <row r="15" spans="1:34" x14ac:dyDescent="0.3">
      <c r="A15" s="2">
        <v>44484</v>
      </c>
      <c r="B15" s="3">
        <v>0.50157407407407406</v>
      </c>
      <c r="C15">
        <v>0</v>
      </c>
      <c r="D15" t="s">
        <v>50</v>
      </c>
      <c r="E15">
        <v>67.397000000000006</v>
      </c>
      <c r="F15">
        <v>39.704000000000001</v>
      </c>
      <c r="G15">
        <v>43.4</v>
      </c>
      <c r="H15">
        <v>39.728999999999999</v>
      </c>
      <c r="I15">
        <v>48.8</v>
      </c>
      <c r="J15">
        <v>90.4</v>
      </c>
      <c r="K15">
        <v>90.9</v>
      </c>
      <c r="L15">
        <v>8.27</v>
      </c>
      <c r="M15">
        <v>17.193999999999999</v>
      </c>
      <c r="N15">
        <v>0.02</v>
      </c>
      <c r="O15">
        <v>48.3</v>
      </c>
      <c r="P15">
        <v>31</v>
      </c>
      <c r="Q15">
        <v>37.003799999999998</v>
      </c>
      <c r="R15">
        <v>-119.6671</v>
      </c>
      <c r="S15">
        <v>155.80000000000001</v>
      </c>
      <c r="T15">
        <v>2.34</v>
      </c>
      <c r="U15">
        <v>0</v>
      </c>
      <c r="V15">
        <v>750.7</v>
      </c>
      <c r="W15">
        <f t="shared" si="0"/>
        <v>487.65100000000001</v>
      </c>
      <c r="X15">
        <v>527.38</v>
      </c>
    </row>
    <row r="16" spans="1:34" x14ac:dyDescent="0.3">
      <c r="A16" s="2">
        <v>44484</v>
      </c>
      <c r="B16" s="3">
        <v>0.5017476851851852</v>
      </c>
      <c r="C16">
        <v>0</v>
      </c>
      <c r="D16" t="s">
        <v>50</v>
      </c>
      <c r="E16">
        <v>67.364999999999995</v>
      </c>
      <c r="F16">
        <v>43.067</v>
      </c>
      <c r="G16">
        <v>43.4</v>
      </c>
      <c r="H16">
        <v>43.07</v>
      </c>
      <c r="I16">
        <v>48.7</v>
      </c>
      <c r="J16">
        <v>90.3</v>
      </c>
      <c r="K16">
        <v>90.8</v>
      </c>
      <c r="L16">
        <v>8.27</v>
      </c>
      <c r="M16">
        <v>18.64</v>
      </c>
      <c r="N16">
        <v>0.02</v>
      </c>
      <c r="O16">
        <v>48.3</v>
      </c>
      <c r="P16">
        <v>31</v>
      </c>
      <c r="Q16">
        <v>37.003790000000002</v>
      </c>
      <c r="R16">
        <v>-119.6671</v>
      </c>
      <c r="S16">
        <v>155.69999999999999</v>
      </c>
      <c r="T16">
        <v>2.34</v>
      </c>
      <c r="U16">
        <v>0</v>
      </c>
      <c r="V16">
        <v>750.8</v>
      </c>
      <c r="W16">
        <f t="shared" si="0"/>
        <v>484.31</v>
      </c>
      <c r="X16">
        <v>527.38</v>
      </c>
    </row>
    <row r="17" spans="1:24" x14ac:dyDescent="0.3">
      <c r="A17" s="2">
        <v>44484</v>
      </c>
      <c r="B17" s="3">
        <v>0.50189814814814815</v>
      </c>
      <c r="C17">
        <v>0</v>
      </c>
      <c r="D17" t="s">
        <v>50</v>
      </c>
      <c r="E17">
        <v>67.344999999999999</v>
      </c>
      <c r="F17">
        <v>45.881999999999998</v>
      </c>
      <c r="G17">
        <v>43.4</v>
      </c>
      <c r="H17">
        <v>46.085000000000001</v>
      </c>
      <c r="I17">
        <v>48.8</v>
      </c>
      <c r="J17">
        <v>90.3</v>
      </c>
      <c r="K17">
        <v>90.8</v>
      </c>
      <c r="L17">
        <v>8.27</v>
      </c>
      <c r="M17">
        <v>19.945</v>
      </c>
      <c r="N17">
        <v>0.02</v>
      </c>
      <c r="O17">
        <v>48.3</v>
      </c>
      <c r="P17">
        <v>31</v>
      </c>
      <c r="Q17">
        <v>37.003790000000002</v>
      </c>
      <c r="R17">
        <v>-119.6671</v>
      </c>
      <c r="S17">
        <v>155.19999999999999</v>
      </c>
      <c r="T17">
        <v>2.34</v>
      </c>
      <c r="U17">
        <v>0</v>
      </c>
      <c r="V17">
        <v>750.8</v>
      </c>
      <c r="W17">
        <f t="shared" si="0"/>
        <v>481.29500000000002</v>
      </c>
      <c r="X17">
        <v>527.38</v>
      </c>
    </row>
    <row r="18" spans="1:24" x14ac:dyDescent="0.3">
      <c r="A18" s="2">
        <v>44484</v>
      </c>
      <c r="B18" s="3">
        <v>0.50211805555555555</v>
      </c>
      <c r="C18">
        <v>0</v>
      </c>
      <c r="D18" t="s">
        <v>50</v>
      </c>
      <c r="E18">
        <v>67.322999999999993</v>
      </c>
      <c r="F18">
        <v>48.994999999999997</v>
      </c>
      <c r="G18">
        <v>43.3</v>
      </c>
      <c r="H18">
        <v>48.76</v>
      </c>
      <c r="I18">
        <v>48.7</v>
      </c>
      <c r="J18">
        <v>90.4</v>
      </c>
      <c r="K18">
        <v>90.9</v>
      </c>
      <c r="L18">
        <v>8.2799999999999994</v>
      </c>
      <c r="M18">
        <v>21.103000000000002</v>
      </c>
      <c r="N18">
        <v>0.02</v>
      </c>
      <c r="O18">
        <v>48.3</v>
      </c>
      <c r="P18">
        <v>31</v>
      </c>
      <c r="Q18">
        <v>37.003779999999999</v>
      </c>
      <c r="R18">
        <v>-119.667</v>
      </c>
      <c r="S18">
        <v>155</v>
      </c>
      <c r="T18">
        <v>2.3199999999999998</v>
      </c>
      <c r="U18">
        <v>0</v>
      </c>
      <c r="V18">
        <v>750.8</v>
      </c>
      <c r="W18">
        <f t="shared" si="0"/>
        <v>478.62</v>
      </c>
      <c r="X18">
        <v>527.38</v>
      </c>
    </row>
    <row r="19" spans="1:24" x14ac:dyDescent="0.3">
      <c r="A19" s="2">
        <v>44484</v>
      </c>
      <c r="B19" s="3">
        <v>0.50237268518518519</v>
      </c>
      <c r="C19">
        <v>0</v>
      </c>
      <c r="D19" t="s">
        <v>50</v>
      </c>
      <c r="E19">
        <v>67.326999999999998</v>
      </c>
      <c r="F19">
        <v>51.984000000000002</v>
      </c>
      <c r="G19">
        <v>43.3</v>
      </c>
      <c r="H19">
        <v>52.029000000000003</v>
      </c>
      <c r="I19">
        <v>48.7</v>
      </c>
      <c r="J19">
        <v>89.9</v>
      </c>
      <c r="K19">
        <v>90.4</v>
      </c>
      <c r="L19">
        <v>8.24</v>
      </c>
      <c r="M19">
        <v>22.518000000000001</v>
      </c>
      <c r="N19">
        <v>0.02</v>
      </c>
      <c r="O19">
        <v>48.2</v>
      </c>
      <c r="P19">
        <v>31</v>
      </c>
      <c r="Q19">
        <v>37.003779999999999</v>
      </c>
      <c r="R19">
        <v>-119.667</v>
      </c>
      <c r="S19">
        <v>154.6</v>
      </c>
      <c r="T19">
        <v>2.34</v>
      </c>
      <c r="U19">
        <v>0</v>
      </c>
      <c r="V19">
        <v>750.8</v>
      </c>
      <c r="W19">
        <f t="shared" si="0"/>
        <v>475.351</v>
      </c>
      <c r="X19">
        <v>527.38</v>
      </c>
    </row>
    <row r="20" spans="1:24" x14ac:dyDescent="0.3">
      <c r="A20" s="2">
        <v>44484</v>
      </c>
      <c r="B20" s="3">
        <v>0.50261574074074067</v>
      </c>
      <c r="C20">
        <v>0</v>
      </c>
      <c r="D20" t="s">
        <v>50</v>
      </c>
      <c r="E20">
        <v>67.328999999999994</v>
      </c>
      <c r="F20">
        <v>56.054000000000002</v>
      </c>
      <c r="G20">
        <v>43.3</v>
      </c>
      <c r="H20">
        <v>55.908999999999999</v>
      </c>
      <c r="I20">
        <v>48.7</v>
      </c>
      <c r="J20">
        <v>89.7</v>
      </c>
      <c r="K20">
        <v>90.2</v>
      </c>
      <c r="L20">
        <v>8.2200000000000006</v>
      </c>
      <c r="M20">
        <v>24.196999999999999</v>
      </c>
      <c r="N20">
        <v>0.02</v>
      </c>
      <c r="O20">
        <v>48.2</v>
      </c>
      <c r="P20">
        <v>31</v>
      </c>
      <c r="Q20">
        <v>37.003770000000003</v>
      </c>
      <c r="R20">
        <v>-119.667</v>
      </c>
      <c r="S20">
        <v>155.1</v>
      </c>
      <c r="T20">
        <v>2.34</v>
      </c>
      <c r="U20">
        <v>0</v>
      </c>
      <c r="V20">
        <v>750.8</v>
      </c>
      <c r="W20">
        <f t="shared" si="0"/>
        <v>471.471</v>
      </c>
      <c r="X20">
        <v>527.38</v>
      </c>
    </row>
    <row r="21" spans="1:24" x14ac:dyDescent="0.3">
      <c r="A21" s="2">
        <v>44484</v>
      </c>
      <c r="B21" s="3">
        <v>0.50290509259259253</v>
      </c>
      <c r="C21">
        <v>0</v>
      </c>
      <c r="D21" t="s">
        <v>50</v>
      </c>
      <c r="E21">
        <v>67.298000000000002</v>
      </c>
      <c r="F21">
        <v>58.945</v>
      </c>
      <c r="G21">
        <v>43.2</v>
      </c>
      <c r="H21">
        <v>58.895000000000003</v>
      </c>
      <c r="I21">
        <v>48.6</v>
      </c>
      <c r="J21">
        <v>89.1</v>
      </c>
      <c r="K21">
        <v>89.6</v>
      </c>
      <c r="L21">
        <v>8.17</v>
      </c>
      <c r="M21">
        <v>25.49</v>
      </c>
      <c r="N21">
        <v>0.02</v>
      </c>
      <c r="O21">
        <v>48.1</v>
      </c>
      <c r="P21">
        <v>31</v>
      </c>
      <c r="Q21">
        <v>37.00376</v>
      </c>
      <c r="R21">
        <v>-119.667</v>
      </c>
      <c r="S21">
        <v>155.19999999999999</v>
      </c>
      <c r="T21">
        <v>2.34</v>
      </c>
      <c r="U21">
        <v>0</v>
      </c>
      <c r="V21">
        <v>750.7</v>
      </c>
      <c r="W21">
        <f t="shared" si="0"/>
        <v>468.48500000000001</v>
      </c>
      <c r="X21">
        <v>527.38</v>
      </c>
    </row>
    <row r="22" spans="1:24" x14ac:dyDescent="0.3">
      <c r="A22" s="2">
        <v>44484</v>
      </c>
      <c r="B22" s="3">
        <v>0.50306712962962963</v>
      </c>
      <c r="C22">
        <v>0</v>
      </c>
      <c r="D22" t="s">
        <v>50</v>
      </c>
      <c r="E22">
        <v>67.302000000000007</v>
      </c>
      <c r="F22">
        <v>61.914000000000001</v>
      </c>
      <c r="G22">
        <v>43.2</v>
      </c>
      <c r="H22">
        <v>61.845999999999997</v>
      </c>
      <c r="I22">
        <v>48.6</v>
      </c>
      <c r="J22">
        <v>88.9</v>
      </c>
      <c r="K22">
        <v>89.4</v>
      </c>
      <c r="L22">
        <v>8.14</v>
      </c>
      <c r="M22">
        <v>26.766999999999999</v>
      </c>
      <c r="N22">
        <v>0.02</v>
      </c>
      <c r="O22">
        <v>48.1</v>
      </c>
      <c r="P22">
        <v>31</v>
      </c>
      <c r="Q22">
        <v>37.003749999999997</v>
      </c>
      <c r="R22">
        <v>-119.667</v>
      </c>
      <c r="S22">
        <v>156</v>
      </c>
      <c r="T22">
        <v>2.34</v>
      </c>
      <c r="U22">
        <v>0</v>
      </c>
      <c r="V22">
        <v>750.8</v>
      </c>
      <c r="W22">
        <f t="shared" si="0"/>
        <v>465.53399999999999</v>
      </c>
      <c r="X22">
        <v>527.38</v>
      </c>
    </row>
    <row r="23" spans="1:24" x14ac:dyDescent="0.3">
      <c r="A23" s="2">
        <v>44484</v>
      </c>
      <c r="B23" s="3">
        <v>0.50328703703703703</v>
      </c>
      <c r="C23">
        <v>0</v>
      </c>
      <c r="D23" t="s">
        <v>50</v>
      </c>
      <c r="E23">
        <v>67.290000000000006</v>
      </c>
      <c r="F23">
        <v>64.938999999999993</v>
      </c>
      <c r="G23">
        <v>43.1</v>
      </c>
      <c r="H23">
        <v>65.02</v>
      </c>
      <c r="I23">
        <v>48.5</v>
      </c>
      <c r="J23">
        <v>88.4</v>
      </c>
      <c r="K23">
        <v>88.9</v>
      </c>
      <c r="L23">
        <v>8.1</v>
      </c>
      <c r="M23">
        <v>28.140999999999998</v>
      </c>
      <c r="N23">
        <v>0.02</v>
      </c>
      <c r="O23">
        <v>48</v>
      </c>
      <c r="P23">
        <v>31</v>
      </c>
      <c r="Q23">
        <v>37.003749999999997</v>
      </c>
      <c r="R23">
        <v>-119.667</v>
      </c>
      <c r="S23">
        <v>157</v>
      </c>
      <c r="T23">
        <v>2.34</v>
      </c>
      <c r="U23">
        <v>0</v>
      </c>
      <c r="V23">
        <v>750.8</v>
      </c>
      <c r="W23">
        <f t="shared" si="0"/>
        <v>462.36</v>
      </c>
      <c r="X23">
        <v>527.38</v>
      </c>
    </row>
    <row r="24" spans="1:24" x14ac:dyDescent="0.3">
      <c r="A24" s="2">
        <v>44484</v>
      </c>
      <c r="B24" s="3">
        <v>0.50390046296296298</v>
      </c>
      <c r="C24">
        <v>0</v>
      </c>
      <c r="D24" t="s">
        <v>50</v>
      </c>
      <c r="E24">
        <v>67.281000000000006</v>
      </c>
      <c r="F24">
        <v>69.084999999999994</v>
      </c>
      <c r="G24">
        <v>42.9</v>
      </c>
      <c r="H24">
        <v>68.703000000000003</v>
      </c>
      <c r="I24">
        <v>48.3</v>
      </c>
      <c r="J24">
        <v>87.3</v>
      </c>
      <c r="K24">
        <v>87.8</v>
      </c>
      <c r="L24">
        <v>8.01</v>
      </c>
      <c r="M24">
        <v>29.734999999999999</v>
      </c>
      <c r="N24">
        <v>0.02</v>
      </c>
      <c r="O24">
        <v>47.8</v>
      </c>
      <c r="P24">
        <v>31</v>
      </c>
      <c r="Q24">
        <v>37.003720000000001</v>
      </c>
      <c r="R24">
        <v>-119.6669</v>
      </c>
      <c r="S24">
        <v>157.19999999999999</v>
      </c>
      <c r="T24">
        <v>2.34</v>
      </c>
      <c r="U24">
        <v>0</v>
      </c>
      <c r="V24">
        <v>750.7</v>
      </c>
      <c r="W24">
        <f t="shared" si="0"/>
        <v>458.67700000000002</v>
      </c>
      <c r="X24">
        <v>527.38</v>
      </c>
    </row>
    <row r="25" spans="1:24" x14ac:dyDescent="0.3">
      <c r="A25" s="2">
        <v>44484</v>
      </c>
      <c r="B25" s="3">
        <v>0.50414351851851846</v>
      </c>
      <c r="C25">
        <v>0</v>
      </c>
      <c r="D25" t="s">
        <v>50</v>
      </c>
      <c r="E25">
        <v>66.867999999999995</v>
      </c>
      <c r="F25">
        <v>78.853999999999999</v>
      </c>
      <c r="G25">
        <v>40.4</v>
      </c>
      <c r="H25">
        <v>78.948999999999998</v>
      </c>
      <c r="I25">
        <v>45.7</v>
      </c>
      <c r="J25">
        <v>77.5</v>
      </c>
      <c r="K25">
        <v>78</v>
      </c>
      <c r="L25">
        <v>7.14</v>
      </c>
      <c r="M25">
        <v>34.170999999999999</v>
      </c>
      <c r="N25">
        <v>0.02</v>
      </c>
      <c r="O25">
        <v>45.3</v>
      </c>
      <c r="P25">
        <v>29</v>
      </c>
      <c r="Q25">
        <v>37.003689999999999</v>
      </c>
      <c r="R25">
        <v>-119.66679999999999</v>
      </c>
      <c r="S25">
        <v>157.30000000000001</v>
      </c>
      <c r="T25">
        <v>2.34</v>
      </c>
      <c r="U25">
        <v>0</v>
      </c>
      <c r="V25">
        <v>750.7</v>
      </c>
      <c r="W25">
        <f t="shared" si="0"/>
        <v>448.43099999999998</v>
      </c>
      <c r="X25">
        <v>527.38</v>
      </c>
    </row>
    <row r="26" spans="1:24" x14ac:dyDescent="0.3">
      <c r="A26" s="2">
        <v>44484</v>
      </c>
      <c r="B26" s="3">
        <v>0.50440972222222225</v>
      </c>
      <c r="C26">
        <v>0</v>
      </c>
      <c r="D26" t="s">
        <v>50</v>
      </c>
      <c r="E26">
        <v>65.394000000000005</v>
      </c>
      <c r="F26">
        <v>89.231999999999999</v>
      </c>
      <c r="G26">
        <v>35.299999999999997</v>
      </c>
      <c r="H26">
        <v>89.177000000000007</v>
      </c>
      <c r="I26">
        <v>40.700000000000003</v>
      </c>
      <c r="J26">
        <v>61.5</v>
      </c>
      <c r="K26">
        <v>61.9</v>
      </c>
      <c r="L26">
        <v>5.76</v>
      </c>
      <c r="M26">
        <v>38.603999999999999</v>
      </c>
      <c r="N26">
        <v>0.02</v>
      </c>
      <c r="O26">
        <v>40.200000000000003</v>
      </c>
      <c r="P26">
        <v>26</v>
      </c>
      <c r="Q26">
        <v>37.00367</v>
      </c>
      <c r="R26">
        <v>-119.66679999999999</v>
      </c>
      <c r="S26">
        <v>157.30000000000001</v>
      </c>
      <c r="T26">
        <v>2.33</v>
      </c>
      <c r="U26">
        <v>0</v>
      </c>
      <c r="V26">
        <v>750.7</v>
      </c>
      <c r="W26">
        <f t="shared" si="0"/>
        <v>438.20299999999997</v>
      </c>
      <c r="X26">
        <v>527.38</v>
      </c>
    </row>
    <row r="27" spans="1:24" x14ac:dyDescent="0.3">
      <c r="A27" s="2">
        <v>44484</v>
      </c>
      <c r="B27" s="3">
        <v>0.50465277777777773</v>
      </c>
      <c r="C27">
        <v>0</v>
      </c>
      <c r="D27" t="s">
        <v>50</v>
      </c>
      <c r="E27">
        <v>64.861000000000004</v>
      </c>
      <c r="F27">
        <v>99.120999999999995</v>
      </c>
      <c r="G27">
        <v>35.9</v>
      </c>
      <c r="H27">
        <v>99.081999999999994</v>
      </c>
      <c r="I27">
        <v>41.7</v>
      </c>
      <c r="J27">
        <v>56.1</v>
      </c>
      <c r="K27">
        <v>56.4</v>
      </c>
      <c r="L27">
        <v>5.28</v>
      </c>
      <c r="M27">
        <v>42.895000000000003</v>
      </c>
      <c r="N27">
        <v>0.02</v>
      </c>
      <c r="O27">
        <v>41.2</v>
      </c>
      <c r="P27">
        <v>27</v>
      </c>
      <c r="Q27">
        <v>37.003660000000004</v>
      </c>
      <c r="R27">
        <v>-119.66679999999999</v>
      </c>
      <c r="S27">
        <v>157.6</v>
      </c>
      <c r="T27">
        <v>2.34</v>
      </c>
      <c r="U27">
        <v>0</v>
      </c>
      <c r="V27">
        <v>750.7</v>
      </c>
      <c r="W27">
        <f t="shared" si="0"/>
        <v>428.298</v>
      </c>
      <c r="X27">
        <v>527.38</v>
      </c>
    </row>
    <row r="28" spans="1:24" x14ac:dyDescent="0.3">
      <c r="A28" s="2">
        <v>44484</v>
      </c>
      <c r="B28" s="3">
        <v>0.50495370370370374</v>
      </c>
      <c r="C28">
        <v>0</v>
      </c>
      <c r="D28" t="s">
        <v>50</v>
      </c>
      <c r="E28">
        <v>63.140999999999998</v>
      </c>
      <c r="F28">
        <v>108.60899999999999</v>
      </c>
      <c r="G28">
        <v>38.799999999999997</v>
      </c>
      <c r="H28">
        <v>108.66</v>
      </c>
      <c r="I28">
        <v>46.1</v>
      </c>
      <c r="J28">
        <v>43.3</v>
      </c>
      <c r="K28">
        <v>43.6</v>
      </c>
      <c r="L28">
        <v>4.16</v>
      </c>
      <c r="M28">
        <v>47.05</v>
      </c>
      <c r="N28">
        <v>0.02</v>
      </c>
      <c r="O28">
        <v>45.5</v>
      </c>
      <c r="P28">
        <v>30</v>
      </c>
      <c r="Q28">
        <v>37.003639999999997</v>
      </c>
      <c r="R28">
        <v>-119.66679999999999</v>
      </c>
      <c r="S28">
        <v>157.5</v>
      </c>
      <c r="T28">
        <v>2.33</v>
      </c>
      <c r="U28">
        <v>0</v>
      </c>
      <c r="V28">
        <v>750.7</v>
      </c>
      <c r="W28">
        <f t="shared" si="0"/>
        <v>418.72</v>
      </c>
      <c r="X28">
        <v>527.38</v>
      </c>
    </row>
    <row r="29" spans="1:24" x14ac:dyDescent="0.3">
      <c r="A29" s="2">
        <v>44484</v>
      </c>
      <c r="B29" s="3">
        <v>0.50542824074074078</v>
      </c>
      <c r="C29">
        <v>0</v>
      </c>
      <c r="D29" t="s">
        <v>50</v>
      </c>
      <c r="E29">
        <v>61.915999999999997</v>
      </c>
      <c r="F29">
        <v>111.72799999999999</v>
      </c>
      <c r="G29">
        <v>59.2</v>
      </c>
      <c r="H29">
        <v>112.629</v>
      </c>
      <c r="I29">
        <v>71.5</v>
      </c>
      <c r="J29">
        <v>22.8</v>
      </c>
      <c r="K29">
        <v>23</v>
      </c>
      <c r="L29">
        <v>2.2200000000000002</v>
      </c>
      <c r="M29">
        <v>48.774999999999999</v>
      </c>
      <c r="N29">
        <v>0.03</v>
      </c>
      <c r="O29">
        <v>70.5</v>
      </c>
      <c r="P29">
        <v>46</v>
      </c>
      <c r="Q29">
        <v>37.003590000000003</v>
      </c>
      <c r="R29">
        <v>-119.66670000000001</v>
      </c>
      <c r="S29">
        <v>157.69999999999999</v>
      </c>
      <c r="T29">
        <v>2.33</v>
      </c>
      <c r="U29">
        <v>0</v>
      </c>
      <c r="V29">
        <v>750.8</v>
      </c>
      <c r="W29">
        <f t="shared" si="0"/>
        <v>414.75099999999998</v>
      </c>
      <c r="X29">
        <v>527.38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6AC8-6C6A-4354-A760-80BE1B9B4921}">
  <sheetPr codeName="Sheet174"/>
  <dimension ref="A1:AL28"/>
  <sheetViews>
    <sheetView workbookViewId="0">
      <selection activeCell="I1" sqref="I1"/>
    </sheetView>
  </sheetViews>
  <sheetFormatPr defaultRowHeight="14.4" x14ac:dyDescent="0.3"/>
  <cols>
    <col min="1" max="1" width="10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44518</v>
      </c>
      <c r="B2" s="3">
        <v>0.49322916666666666</v>
      </c>
      <c r="C2">
        <v>0</v>
      </c>
      <c r="D2" t="s">
        <v>50</v>
      </c>
      <c r="E2">
        <v>64.388999999999996</v>
      </c>
      <c r="F2">
        <v>0.95299999999999996</v>
      </c>
      <c r="G2">
        <v>42</v>
      </c>
      <c r="H2">
        <v>0.90900000000000003</v>
      </c>
      <c r="I2">
        <v>49</v>
      </c>
      <c r="J2">
        <v>94.3</v>
      </c>
      <c r="K2">
        <v>95</v>
      </c>
      <c r="L2">
        <v>8.93</v>
      </c>
      <c r="M2">
        <v>0.39400000000000002</v>
      </c>
      <c r="N2">
        <v>0.02</v>
      </c>
      <c r="O2">
        <v>48.5</v>
      </c>
      <c r="P2">
        <v>32</v>
      </c>
      <c r="Q2">
        <v>0.24</v>
      </c>
      <c r="R2">
        <v>0</v>
      </c>
      <c r="S2">
        <v>7.03</v>
      </c>
      <c r="T2">
        <v>-16.8</v>
      </c>
      <c r="U2">
        <v>37.003689999999999</v>
      </c>
      <c r="V2">
        <v>-119.6669</v>
      </c>
      <c r="W2">
        <v>160</v>
      </c>
      <c r="X2">
        <v>2.2000000000000002</v>
      </c>
      <c r="Y2">
        <v>0</v>
      </c>
      <c r="Z2">
        <v>749.3</v>
      </c>
      <c r="AA2">
        <v>529.36</v>
      </c>
      <c r="AB2">
        <f>AA2-H2</f>
        <v>528.45100000000002</v>
      </c>
      <c r="AC2">
        <v>312.58800000000002</v>
      </c>
    </row>
    <row r="3" spans="1:38" x14ac:dyDescent="0.3">
      <c r="A3" s="2">
        <v>44518</v>
      </c>
      <c r="B3" s="3">
        <v>0.49369212962962966</v>
      </c>
      <c r="C3">
        <v>0</v>
      </c>
      <c r="D3" t="s">
        <v>50</v>
      </c>
      <c r="E3">
        <v>64.113</v>
      </c>
      <c r="F3">
        <v>4.3090000000000002</v>
      </c>
      <c r="G3">
        <v>41.8</v>
      </c>
      <c r="H3">
        <v>4.04</v>
      </c>
      <c r="I3">
        <v>49</v>
      </c>
      <c r="J3">
        <v>93.6</v>
      </c>
      <c r="K3">
        <v>94.3</v>
      </c>
      <c r="L3">
        <v>8.89</v>
      </c>
      <c r="M3">
        <v>1.7490000000000001</v>
      </c>
      <c r="N3">
        <v>0.02</v>
      </c>
      <c r="O3">
        <v>48.4</v>
      </c>
      <c r="P3">
        <v>31</v>
      </c>
      <c r="Q3">
        <v>0.28999999999999998</v>
      </c>
      <c r="R3">
        <v>0</v>
      </c>
      <c r="S3">
        <v>7.05</v>
      </c>
      <c r="T3">
        <v>-18.100000000000001</v>
      </c>
      <c r="U3">
        <v>37.00367</v>
      </c>
      <c r="V3">
        <v>-119.66679999999999</v>
      </c>
      <c r="W3">
        <v>158.6</v>
      </c>
      <c r="X3">
        <v>2.19</v>
      </c>
      <c r="Y3">
        <v>0</v>
      </c>
      <c r="Z3">
        <v>749.3</v>
      </c>
      <c r="AA3">
        <v>529.36</v>
      </c>
      <c r="AB3">
        <f t="shared" ref="AB3:AB28" si="0">AA3-H3</f>
        <v>525.32000000000005</v>
      </c>
    </row>
    <row r="4" spans="1:38" x14ac:dyDescent="0.3">
      <c r="A4" s="2">
        <v>44518</v>
      </c>
      <c r="B4" s="3">
        <v>0.49454861111111109</v>
      </c>
      <c r="C4">
        <v>0</v>
      </c>
      <c r="D4" t="s">
        <v>50</v>
      </c>
      <c r="E4">
        <v>64.052999999999997</v>
      </c>
      <c r="F4">
        <v>6.8010000000000002</v>
      </c>
      <c r="G4">
        <v>41.8</v>
      </c>
      <c r="H4">
        <v>7.4290000000000003</v>
      </c>
      <c r="I4">
        <v>49</v>
      </c>
      <c r="J4">
        <v>93.2</v>
      </c>
      <c r="K4">
        <v>94</v>
      </c>
      <c r="L4">
        <v>8.86</v>
      </c>
      <c r="M4">
        <v>3.2160000000000002</v>
      </c>
      <c r="N4">
        <v>0.02</v>
      </c>
      <c r="O4">
        <v>48.4</v>
      </c>
      <c r="P4">
        <v>31</v>
      </c>
      <c r="Q4">
        <v>0.33</v>
      </c>
      <c r="R4">
        <v>0</v>
      </c>
      <c r="S4">
        <v>7.07</v>
      </c>
      <c r="T4">
        <v>-19.3</v>
      </c>
      <c r="U4">
        <v>37.003639999999997</v>
      </c>
      <c r="V4">
        <v>-119.66670000000001</v>
      </c>
      <c r="W4">
        <v>157.19999999999999</v>
      </c>
      <c r="X4">
        <v>2.17</v>
      </c>
      <c r="Y4">
        <v>0</v>
      </c>
      <c r="Z4">
        <v>749.3</v>
      </c>
      <c r="AA4">
        <v>529.36</v>
      </c>
      <c r="AB4">
        <f t="shared" si="0"/>
        <v>521.93100000000004</v>
      </c>
    </row>
    <row r="5" spans="1:38" x14ac:dyDescent="0.3">
      <c r="A5" s="2">
        <v>44518</v>
      </c>
      <c r="B5" s="3">
        <v>0.4949884259259259</v>
      </c>
      <c r="C5">
        <v>0</v>
      </c>
      <c r="D5" t="s">
        <v>50</v>
      </c>
      <c r="E5">
        <v>64.055000000000007</v>
      </c>
      <c r="F5">
        <v>10.031000000000001</v>
      </c>
      <c r="G5">
        <v>41.8</v>
      </c>
      <c r="H5">
        <v>9.9689999999999994</v>
      </c>
      <c r="I5">
        <v>49</v>
      </c>
      <c r="J5">
        <v>93.1</v>
      </c>
      <c r="K5">
        <v>93.8</v>
      </c>
      <c r="L5">
        <v>8.85</v>
      </c>
      <c r="M5">
        <v>4.3159999999999998</v>
      </c>
      <c r="N5">
        <v>0.02</v>
      </c>
      <c r="O5">
        <v>48.4</v>
      </c>
      <c r="P5">
        <v>31</v>
      </c>
      <c r="Q5">
        <v>0.34</v>
      </c>
      <c r="R5">
        <v>0</v>
      </c>
      <c r="S5">
        <v>7.1</v>
      </c>
      <c r="T5">
        <v>-20.8</v>
      </c>
      <c r="U5">
        <v>37.003599999999999</v>
      </c>
      <c r="V5">
        <v>-119.66670000000001</v>
      </c>
      <c r="W5">
        <v>156.80000000000001</v>
      </c>
      <c r="X5">
        <v>2.17</v>
      </c>
      <c r="Y5">
        <v>0</v>
      </c>
      <c r="Z5">
        <v>749.2</v>
      </c>
      <c r="AA5">
        <v>529.36</v>
      </c>
      <c r="AB5">
        <f t="shared" si="0"/>
        <v>519.39099999999996</v>
      </c>
    </row>
    <row r="6" spans="1:38" x14ac:dyDescent="0.3">
      <c r="A6" s="2">
        <v>44518</v>
      </c>
      <c r="B6" s="3">
        <v>0.49512731481481481</v>
      </c>
      <c r="C6">
        <v>0</v>
      </c>
      <c r="D6" t="s">
        <v>50</v>
      </c>
      <c r="E6">
        <v>64.028000000000006</v>
      </c>
      <c r="F6">
        <v>13.013999999999999</v>
      </c>
      <c r="G6">
        <v>41.8</v>
      </c>
      <c r="H6">
        <v>12.991</v>
      </c>
      <c r="I6">
        <v>49</v>
      </c>
      <c r="J6">
        <v>93</v>
      </c>
      <c r="K6">
        <v>93.7</v>
      </c>
      <c r="L6">
        <v>8.84</v>
      </c>
      <c r="M6">
        <v>5.6239999999999997</v>
      </c>
      <c r="N6">
        <v>0.02</v>
      </c>
      <c r="O6">
        <v>48.4</v>
      </c>
      <c r="P6">
        <v>31</v>
      </c>
      <c r="Q6">
        <v>0.35</v>
      </c>
      <c r="R6">
        <v>0</v>
      </c>
      <c r="S6">
        <v>7.1</v>
      </c>
      <c r="T6">
        <v>-20.9</v>
      </c>
      <c r="U6">
        <v>37.003599999999999</v>
      </c>
      <c r="V6">
        <v>-119.6666</v>
      </c>
      <c r="W6">
        <v>156.6</v>
      </c>
      <c r="X6">
        <v>2.17</v>
      </c>
      <c r="Y6">
        <v>0</v>
      </c>
      <c r="Z6">
        <v>749.3</v>
      </c>
      <c r="AA6">
        <v>529.36</v>
      </c>
      <c r="AB6">
        <f t="shared" si="0"/>
        <v>516.36900000000003</v>
      </c>
    </row>
    <row r="7" spans="1:38" x14ac:dyDescent="0.3">
      <c r="A7" s="2">
        <v>44518</v>
      </c>
      <c r="B7" s="3">
        <v>0.49534722222222222</v>
      </c>
      <c r="C7">
        <v>0</v>
      </c>
      <c r="D7" t="s">
        <v>50</v>
      </c>
      <c r="E7">
        <v>63.972000000000001</v>
      </c>
      <c r="F7">
        <v>16.11</v>
      </c>
      <c r="G7">
        <v>41.7</v>
      </c>
      <c r="H7">
        <v>15</v>
      </c>
      <c r="I7">
        <v>49</v>
      </c>
      <c r="J7">
        <v>92.6</v>
      </c>
      <c r="K7">
        <v>93.3</v>
      </c>
      <c r="L7">
        <v>8.81</v>
      </c>
      <c r="M7">
        <v>6.4939999999999998</v>
      </c>
      <c r="N7">
        <v>0.02</v>
      </c>
      <c r="O7">
        <v>48.4</v>
      </c>
      <c r="P7">
        <v>31</v>
      </c>
      <c r="Q7">
        <v>0.31</v>
      </c>
      <c r="R7">
        <v>0</v>
      </c>
      <c r="S7">
        <v>7.1</v>
      </c>
      <c r="T7">
        <v>-20.8</v>
      </c>
      <c r="U7">
        <v>37.003579999999999</v>
      </c>
      <c r="V7">
        <v>-119.6666</v>
      </c>
      <c r="W7">
        <v>156.6</v>
      </c>
      <c r="X7">
        <v>2.17</v>
      </c>
      <c r="Y7">
        <v>0</v>
      </c>
      <c r="Z7">
        <v>749.2</v>
      </c>
      <c r="AA7">
        <v>529.36</v>
      </c>
      <c r="AB7">
        <f t="shared" si="0"/>
        <v>514.36</v>
      </c>
    </row>
    <row r="8" spans="1:38" x14ac:dyDescent="0.3">
      <c r="A8" s="2">
        <v>44518</v>
      </c>
      <c r="B8" s="3">
        <v>0.49554398148148149</v>
      </c>
      <c r="C8">
        <v>0</v>
      </c>
      <c r="D8" t="s">
        <v>50</v>
      </c>
      <c r="E8">
        <v>63.960999999999999</v>
      </c>
      <c r="F8">
        <v>19.026</v>
      </c>
      <c r="G8">
        <v>41.7</v>
      </c>
      <c r="H8">
        <v>18.815999999999999</v>
      </c>
      <c r="I8">
        <v>49</v>
      </c>
      <c r="J8">
        <v>92.3</v>
      </c>
      <c r="K8">
        <v>93</v>
      </c>
      <c r="L8">
        <v>8.7799999999999994</v>
      </c>
      <c r="M8">
        <v>8.1460000000000008</v>
      </c>
      <c r="N8">
        <v>0.02</v>
      </c>
      <c r="O8">
        <v>48.4</v>
      </c>
      <c r="P8">
        <v>31</v>
      </c>
      <c r="Q8">
        <v>0.36</v>
      </c>
      <c r="R8">
        <v>0</v>
      </c>
      <c r="S8">
        <v>7.11</v>
      </c>
      <c r="T8">
        <v>-21.6</v>
      </c>
      <c r="U8">
        <v>37.003570000000003</v>
      </c>
      <c r="V8">
        <v>-119.6666</v>
      </c>
      <c r="W8">
        <v>157.30000000000001</v>
      </c>
      <c r="X8">
        <v>2.17</v>
      </c>
      <c r="Y8">
        <v>0</v>
      </c>
      <c r="Z8">
        <v>749.1</v>
      </c>
      <c r="AA8">
        <v>529.36</v>
      </c>
      <c r="AB8">
        <f t="shared" si="0"/>
        <v>510.54400000000004</v>
      </c>
    </row>
    <row r="9" spans="1:38" x14ac:dyDescent="0.3">
      <c r="A9" s="2">
        <v>44518</v>
      </c>
      <c r="B9" s="3">
        <v>0.49571759259259257</v>
      </c>
      <c r="C9">
        <v>0</v>
      </c>
      <c r="D9" t="s">
        <v>50</v>
      </c>
      <c r="E9">
        <v>63.953000000000003</v>
      </c>
      <c r="F9">
        <v>21.972999999999999</v>
      </c>
      <c r="G9">
        <v>41.7</v>
      </c>
      <c r="H9">
        <v>22.04</v>
      </c>
      <c r="I9">
        <v>49</v>
      </c>
      <c r="J9">
        <v>92.1</v>
      </c>
      <c r="K9">
        <v>92.8</v>
      </c>
      <c r="L9">
        <v>8.76</v>
      </c>
      <c r="M9">
        <v>9.5419999999999998</v>
      </c>
      <c r="N9">
        <v>0.02</v>
      </c>
      <c r="O9">
        <v>48.4</v>
      </c>
      <c r="P9">
        <v>31</v>
      </c>
      <c r="Q9">
        <v>0.32</v>
      </c>
      <c r="R9">
        <v>0</v>
      </c>
      <c r="S9">
        <v>7.11</v>
      </c>
      <c r="T9">
        <v>-21.6</v>
      </c>
      <c r="U9">
        <v>37.003549999999997</v>
      </c>
      <c r="V9">
        <v>-119.6666</v>
      </c>
      <c r="W9">
        <v>159.69999999999999</v>
      </c>
      <c r="X9">
        <v>2.16</v>
      </c>
      <c r="Y9">
        <v>0</v>
      </c>
      <c r="Z9">
        <v>749.2</v>
      </c>
      <c r="AA9">
        <v>529.36</v>
      </c>
      <c r="AB9">
        <f t="shared" si="0"/>
        <v>507.32</v>
      </c>
    </row>
    <row r="10" spans="1:38" x14ac:dyDescent="0.3">
      <c r="A10" s="2">
        <v>44518</v>
      </c>
      <c r="B10" s="3">
        <v>0.49604166666666666</v>
      </c>
      <c r="C10">
        <v>0</v>
      </c>
      <c r="D10" t="s">
        <v>50</v>
      </c>
      <c r="E10">
        <v>63.945</v>
      </c>
      <c r="F10">
        <v>24.823</v>
      </c>
      <c r="G10">
        <v>41.7</v>
      </c>
      <c r="H10">
        <v>24.881</v>
      </c>
      <c r="I10">
        <v>49</v>
      </c>
      <c r="J10">
        <v>91.8</v>
      </c>
      <c r="K10">
        <v>92.5</v>
      </c>
      <c r="L10">
        <v>8.74</v>
      </c>
      <c r="M10">
        <v>10.772</v>
      </c>
      <c r="N10">
        <v>0.02</v>
      </c>
      <c r="O10">
        <v>48.4</v>
      </c>
      <c r="P10">
        <v>31</v>
      </c>
      <c r="Q10">
        <v>0.3</v>
      </c>
      <c r="R10">
        <v>0</v>
      </c>
      <c r="S10">
        <v>7.13</v>
      </c>
      <c r="T10">
        <v>-22.7</v>
      </c>
      <c r="U10">
        <v>37.003520000000002</v>
      </c>
      <c r="V10">
        <v>-119.6665</v>
      </c>
      <c r="W10">
        <v>160.69999999999999</v>
      </c>
      <c r="X10">
        <v>2.16</v>
      </c>
      <c r="Y10">
        <v>0</v>
      </c>
      <c r="Z10">
        <v>749.3</v>
      </c>
      <c r="AA10">
        <v>529.36</v>
      </c>
      <c r="AB10">
        <f t="shared" si="0"/>
        <v>504.47900000000004</v>
      </c>
    </row>
    <row r="11" spans="1:38" x14ac:dyDescent="0.3">
      <c r="A11" s="2">
        <v>44518</v>
      </c>
      <c r="B11" s="3">
        <v>0.4962037037037037</v>
      </c>
      <c r="C11">
        <v>0</v>
      </c>
      <c r="D11" t="s">
        <v>50</v>
      </c>
      <c r="E11">
        <v>63.938000000000002</v>
      </c>
      <c r="F11">
        <v>27.978000000000002</v>
      </c>
      <c r="G11">
        <v>41.7</v>
      </c>
      <c r="H11">
        <v>27.975000000000001</v>
      </c>
      <c r="I11">
        <v>49</v>
      </c>
      <c r="J11">
        <v>91.6</v>
      </c>
      <c r="K11">
        <v>92.2</v>
      </c>
      <c r="L11">
        <v>8.7100000000000009</v>
      </c>
      <c r="M11">
        <v>12.112</v>
      </c>
      <c r="N11">
        <v>0.02</v>
      </c>
      <c r="O11">
        <v>48.4</v>
      </c>
      <c r="P11">
        <v>31</v>
      </c>
      <c r="Q11">
        <v>0.32</v>
      </c>
      <c r="R11">
        <v>0</v>
      </c>
      <c r="S11">
        <v>7.12</v>
      </c>
      <c r="T11">
        <v>-22</v>
      </c>
      <c r="U11">
        <v>37.003509999999999</v>
      </c>
      <c r="V11">
        <v>-119.6665</v>
      </c>
      <c r="W11">
        <v>160.4</v>
      </c>
      <c r="X11">
        <v>2.16</v>
      </c>
      <c r="Y11">
        <v>0</v>
      </c>
      <c r="Z11">
        <v>749.3</v>
      </c>
      <c r="AA11">
        <v>529.36</v>
      </c>
      <c r="AB11">
        <f t="shared" si="0"/>
        <v>501.38499999999999</v>
      </c>
    </row>
    <row r="12" spans="1:38" x14ac:dyDescent="0.3">
      <c r="A12" s="2">
        <v>44518</v>
      </c>
      <c r="B12" s="3">
        <v>0.4965046296296296</v>
      </c>
      <c r="C12">
        <v>0</v>
      </c>
      <c r="D12" t="s">
        <v>50</v>
      </c>
      <c r="E12">
        <v>63.935000000000002</v>
      </c>
      <c r="F12">
        <v>30.981000000000002</v>
      </c>
      <c r="G12">
        <v>41.7</v>
      </c>
      <c r="H12">
        <v>29.405999999999999</v>
      </c>
      <c r="I12">
        <v>49</v>
      </c>
      <c r="J12">
        <v>91.2</v>
      </c>
      <c r="K12">
        <v>91.9</v>
      </c>
      <c r="L12">
        <v>8.68</v>
      </c>
      <c r="M12">
        <v>12.731</v>
      </c>
      <c r="N12">
        <v>0.02</v>
      </c>
      <c r="O12">
        <v>48.4</v>
      </c>
      <c r="P12">
        <v>31</v>
      </c>
      <c r="Q12">
        <v>0.33</v>
      </c>
      <c r="R12">
        <v>0</v>
      </c>
      <c r="S12">
        <v>7.13</v>
      </c>
      <c r="T12">
        <v>-22.7</v>
      </c>
      <c r="U12">
        <v>37.003489999999999</v>
      </c>
      <c r="V12">
        <v>-119.6665</v>
      </c>
      <c r="W12">
        <v>159.80000000000001</v>
      </c>
      <c r="X12">
        <v>2.16</v>
      </c>
      <c r="Y12">
        <v>0</v>
      </c>
      <c r="Z12">
        <v>749.2</v>
      </c>
      <c r="AA12">
        <v>529.36</v>
      </c>
      <c r="AB12">
        <f t="shared" si="0"/>
        <v>499.95400000000001</v>
      </c>
    </row>
    <row r="13" spans="1:38" x14ac:dyDescent="0.3">
      <c r="A13" s="2">
        <v>44518</v>
      </c>
      <c r="B13" s="3">
        <v>0.49672453703703701</v>
      </c>
      <c r="C13">
        <v>0</v>
      </c>
      <c r="D13" t="s">
        <v>50</v>
      </c>
      <c r="E13">
        <v>63.932000000000002</v>
      </c>
      <c r="F13">
        <v>33.908000000000001</v>
      </c>
      <c r="G13">
        <v>41.7</v>
      </c>
      <c r="H13">
        <v>34.115000000000002</v>
      </c>
      <c r="I13">
        <v>49</v>
      </c>
      <c r="J13">
        <v>91.1</v>
      </c>
      <c r="K13">
        <v>91.8</v>
      </c>
      <c r="L13">
        <v>8.67</v>
      </c>
      <c r="M13">
        <v>14.77</v>
      </c>
      <c r="N13">
        <v>0.02</v>
      </c>
      <c r="O13">
        <v>48.4</v>
      </c>
      <c r="P13">
        <v>31</v>
      </c>
      <c r="Q13">
        <v>0.27</v>
      </c>
      <c r="R13">
        <v>0</v>
      </c>
      <c r="S13">
        <v>7.12</v>
      </c>
      <c r="T13">
        <v>-22.3</v>
      </c>
      <c r="U13">
        <v>37.003480000000003</v>
      </c>
      <c r="V13">
        <v>-119.6665</v>
      </c>
      <c r="W13">
        <v>159.1</v>
      </c>
      <c r="X13">
        <v>2.16</v>
      </c>
      <c r="Y13">
        <v>0</v>
      </c>
      <c r="Z13">
        <v>749.2</v>
      </c>
      <c r="AA13">
        <v>529.36</v>
      </c>
      <c r="AB13">
        <f t="shared" si="0"/>
        <v>495.245</v>
      </c>
    </row>
    <row r="14" spans="1:38" x14ac:dyDescent="0.3">
      <c r="A14" s="2">
        <v>44518</v>
      </c>
      <c r="B14" s="3">
        <v>0.49690972222222224</v>
      </c>
      <c r="C14">
        <v>0</v>
      </c>
      <c r="D14" t="s">
        <v>50</v>
      </c>
      <c r="E14">
        <v>63.927999999999997</v>
      </c>
      <c r="F14">
        <v>37.93</v>
      </c>
      <c r="G14">
        <v>41.7</v>
      </c>
      <c r="H14">
        <v>37.999000000000002</v>
      </c>
      <c r="I14">
        <v>49</v>
      </c>
      <c r="J14">
        <v>91</v>
      </c>
      <c r="K14">
        <v>91.7</v>
      </c>
      <c r="L14">
        <v>8.66</v>
      </c>
      <c r="M14">
        <v>16.451000000000001</v>
      </c>
      <c r="N14">
        <v>0.02</v>
      </c>
      <c r="O14">
        <v>48.5</v>
      </c>
      <c r="P14">
        <v>31</v>
      </c>
      <c r="Q14">
        <v>0.28999999999999998</v>
      </c>
      <c r="R14">
        <v>0</v>
      </c>
      <c r="S14">
        <v>7.12</v>
      </c>
      <c r="T14">
        <v>-22.1</v>
      </c>
      <c r="U14">
        <v>37.00347</v>
      </c>
      <c r="V14">
        <v>-119.6665</v>
      </c>
      <c r="W14">
        <v>160</v>
      </c>
      <c r="X14">
        <v>2.16</v>
      </c>
      <c r="Y14">
        <v>0</v>
      </c>
      <c r="Z14">
        <v>749</v>
      </c>
      <c r="AA14">
        <v>529.36</v>
      </c>
      <c r="AB14">
        <f t="shared" si="0"/>
        <v>491.36099999999999</v>
      </c>
    </row>
    <row r="15" spans="1:38" x14ac:dyDescent="0.3">
      <c r="A15" s="2">
        <v>44518</v>
      </c>
      <c r="B15" s="3">
        <v>0.49706018518518519</v>
      </c>
      <c r="C15">
        <v>0</v>
      </c>
      <c r="D15" t="s">
        <v>50</v>
      </c>
      <c r="E15">
        <v>63.927</v>
      </c>
      <c r="F15">
        <v>37.929000000000002</v>
      </c>
      <c r="G15">
        <v>41.7</v>
      </c>
      <c r="H15">
        <v>37.945</v>
      </c>
      <c r="I15">
        <v>49</v>
      </c>
      <c r="J15">
        <v>90.9</v>
      </c>
      <c r="K15">
        <v>91.6</v>
      </c>
      <c r="L15">
        <v>8.65</v>
      </c>
      <c r="M15">
        <v>16.428000000000001</v>
      </c>
      <c r="N15">
        <v>0.02</v>
      </c>
      <c r="O15">
        <v>48.4</v>
      </c>
      <c r="P15">
        <v>31</v>
      </c>
      <c r="Q15">
        <v>0.3</v>
      </c>
      <c r="R15">
        <v>0</v>
      </c>
      <c r="S15">
        <v>7.13</v>
      </c>
      <c r="T15">
        <v>-22.7</v>
      </c>
      <c r="U15">
        <v>37.003459999999997</v>
      </c>
      <c r="V15">
        <v>-119.6664</v>
      </c>
      <c r="W15">
        <v>159.6</v>
      </c>
      <c r="X15">
        <v>2.16</v>
      </c>
      <c r="Y15">
        <v>0</v>
      </c>
      <c r="Z15">
        <v>749.1</v>
      </c>
      <c r="AA15">
        <v>529.36</v>
      </c>
      <c r="AB15">
        <f t="shared" si="0"/>
        <v>491.41500000000002</v>
      </c>
    </row>
    <row r="16" spans="1:38" x14ac:dyDescent="0.3">
      <c r="A16" s="2">
        <v>44518</v>
      </c>
      <c r="B16" s="3">
        <v>0.49732638888888886</v>
      </c>
      <c r="C16">
        <v>0</v>
      </c>
      <c r="D16" t="s">
        <v>50</v>
      </c>
      <c r="E16">
        <v>63.924999999999997</v>
      </c>
      <c r="F16">
        <v>42.994</v>
      </c>
      <c r="G16">
        <v>41.7</v>
      </c>
      <c r="H16">
        <v>43.201000000000001</v>
      </c>
      <c r="I16">
        <v>49</v>
      </c>
      <c r="J16">
        <v>90.8</v>
      </c>
      <c r="K16">
        <v>91.5</v>
      </c>
      <c r="L16">
        <v>8.64</v>
      </c>
      <c r="M16">
        <v>18.704000000000001</v>
      </c>
      <c r="N16">
        <v>0.02</v>
      </c>
      <c r="O16">
        <v>48.4</v>
      </c>
      <c r="P16">
        <v>31</v>
      </c>
      <c r="Q16">
        <v>0.33</v>
      </c>
      <c r="R16">
        <v>0</v>
      </c>
      <c r="S16">
        <v>7.13</v>
      </c>
      <c r="T16">
        <v>-22.8</v>
      </c>
      <c r="U16">
        <v>37.003450000000001</v>
      </c>
      <c r="V16">
        <v>-119.6664</v>
      </c>
      <c r="W16">
        <v>159.6</v>
      </c>
      <c r="X16">
        <v>2.16</v>
      </c>
      <c r="Y16">
        <v>0</v>
      </c>
      <c r="Z16">
        <v>749.1</v>
      </c>
      <c r="AA16">
        <v>529.36</v>
      </c>
      <c r="AB16">
        <f t="shared" si="0"/>
        <v>486.15899999999999</v>
      </c>
    </row>
    <row r="17" spans="1:28" x14ac:dyDescent="0.3">
      <c r="A17" s="2">
        <v>44518</v>
      </c>
      <c r="B17" s="3">
        <v>0.49755787037037041</v>
      </c>
      <c r="C17">
        <v>0</v>
      </c>
      <c r="D17" t="s">
        <v>50</v>
      </c>
      <c r="E17">
        <v>63.917999999999999</v>
      </c>
      <c r="F17">
        <v>46.037999999999997</v>
      </c>
      <c r="G17">
        <v>41.7</v>
      </c>
      <c r="H17">
        <v>46.359000000000002</v>
      </c>
      <c r="I17">
        <v>49</v>
      </c>
      <c r="J17">
        <v>90.6</v>
      </c>
      <c r="K17">
        <v>91.3</v>
      </c>
      <c r="L17">
        <v>8.6199999999999992</v>
      </c>
      <c r="M17">
        <v>20.071000000000002</v>
      </c>
      <c r="N17">
        <v>0.02</v>
      </c>
      <c r="O17">
        <v>48.4</v>
      </c>
      <c r="P17">
        <v>31</v>
      </c>
      <c r="Q17">
        <v>0.28000000000000003</v>
      </c>
      <c r="R17">
        <v>0</v>
      </c>
      <c r="S17">
        <v>7.13</v>
      </c>
      <c r="T17">
        <v>-22.6</v>
      </c>
      <c r="U17">
        <v>37.003439999999998</v>
      </c>
      <c r="V17">
        <v>-119.6664</v>
      </c>
      <c r="W17">
        <v>159.30000000000001</v>
      </c>
      <c r="X17">
        <v>2.16</v>
      </c>
      <c r="Y17">
        <v>0</v>
      </c>
      <c r="Z17">
        <v>749.1</v>
      </c>
      <c r="AA17">
        <v>529.36</v>
      </c>
      <c r="AB17">
        <f t="shared" si="0"/>
        <v>483.00100000000003</v>
      </c>
    </row>
    <row r="18" spans="1:28" x14ac:dyDescent="0.3">
      <c r="A18" s="2">
        <v>44518</v>
      </c>
      <c r="B18" s="3">
        <v>0.49776620370370367</v>
      </c>
      <c r="C18">
        <v>0</v>
      </c>
      <c r="D18" t="s">
        <v>50</v>
      </c>
      <c r="E18">
        <v>63.917000000000002</v>
      </c>
      <c r="F18">
        <v>48.92</v>
      </c>
      <c r="G18">
        <v>41.7</v>
      </c>
      <c r="H18">
        <v>49.341999999999999</v>
      </c>
      <c r="I18">
        <v>49</v>
      </c>
      <c r="J18">
        <v>90.6</v>
      </c>
      <c r="K18">
        <v>91.2</v>
      </c>
      <c r="L18">
        <v>8.6199999999999992</v>
      </c>
      <c r="M18">
        <v>21.363</v>
      </c>
      <c r="N18">
        <v>0.02</v>
      </c>
      <c r="O18">
        <v>48.5</v>
      </c>
      <c r="P18">
        <v>31</v>
      </c>
      <c r="Q18">
        <v>0.3</v>
      </c>
      <c r="R18">
        <v>0</v>
      </c>
      <c r="S18">
        <v>7.13</v>
      </c>
      <c r="T18">
        <v>-22.9</v>
      </c>
      <c r="U18">
        <v>37.003419999999998</v>
      </c>
      <c r="V18">
        <v>-119.6664</v>
      </c>
      <c r="W18">
        <v>158.69999999999999</v>
      </c>
      <c r="X18">
        <v>2.16</v>
      </c>
      <c r="Y18">
        <v>0</v>
      </c>
      <c r="Z18">
        <v>749</v>
      </c>
      <c r="AA18">
        <v>529.36</v>
      </c>
      <c r="AB18">
        <f t="shared" si="0"/>
        <v>480.01800000000003</v>
      </c>
    </row>
    <row r="19" spans="1:28" x14ac:dyDescent="0.3">
      <c r="A19" s="2">
        <v>44518</v>
      </c>
      <c r="B19" s="3">
        <v>0.49799768518518522</v>
      </c>
      <c r="C19">
        <v>0</v>
      </c>
      <c r="D19" t="s">
        <v>50</v>
      </c>
      <c r="E19">
        <v>63.914999999999999</v>
      </c>
      <c r="F19">
        <v>48.881999999999998</v>
      </c>
      <c r="G19">
        <v>41.7</v>
      </c>
      <c r="H19">
        <v>49.000999999999998</v>
      </c>
      <c r="I19">
        <v>49</v>
      </c>
      <c r="J19">
        <v>90.5</v>
      </c>
      <c r="K19">
        <v>91.2</v>
      </c>
      <c r="L19">
        <v>8.61</v>
      </c>
      <c r="M19">
        <v>21.215</v>
      </c>
      <c r="N19">
        <v>0.02</v>
      </c>
      <c r="O19">
        <v>48.4</v>
      </c>
      <c r="P19">
        <v>31</v>
      </c>
      <c r="Q19">
        <v>0.31</v>
      </c>
      <c r="R19">
        <v>0</v>
      </c>
      <c r="S19">
        <v>7.15</v>
      </c>
      <c r="T19">
        <v>-23.6</v>
      </c>
      <c r="U19">
        <v>37.003399999999999</v>
      </c>
      <c r="V19">
        <v>-119.6664</v>
      </c>
      <c r="W19">
        <v>158.6</v>
      </c>
      <c r="X19">
        <v>2.16</v>
      </c>
      <c r="Y19">
        <v>0</v>
      </c>
      <c r="Z19">
        <v>749</v>
      </c>
      <c r="AA19">
        <v>529.36</v>
      </c>
      <c r="AB19">
        <f t="shared" si="0"/>
        <v>480.35900000000004</v>
      </c>
    </row>
    <row r="20" spans="1:28" x14ac:dyDescent="0.3">
      <c r="A20" s="2">
        <v>44518</v>
      </c>
      <c r="B20" s="3">
        <v>0.4982638888888889</v>
      </c>
      <c r="C20">
        <v>0</v>
      </c>
      <c r="D20" t="s">
        <v>50</v>
      </c>
      <c r="E20">
        <v>63.914999999999999</v>
      </c>
      <c r="F20">
        <v>51.947000000000003</v>
      </c>
      <c r="G20">
        <v>41.7</v>
      </c>
      <c r="H20">
        <v>52.000999999999998</v>
      </c>
      <c r="I20">
        <v>49</v>
      </c>
      <c r="J20">
        <v>90.2</v>
      </c>
      <c r="K20">
        <v>90.9</v>
      </c>
      <c r="L20">
        <v>8.58</v>
      </c>
      <c r="M20">
        <v>22.513999999999999</v>
      </c>
      <c r="N20">
        <v>0.02</v>
      </c>
      <c r="O20">
        <v>48.5</v>
      </c>
      <c r="P20">
        <v>31</v>
      </c>
      <c r="Q20">
        <v>0.32</v>
      </c>
      <c r="R20">
        <v>0</v>
      </c>
      <c r="S20">
        <v>7.13</v>
      </c>
      <c r="T20">
        <v>-22.9</v>
      </c>
      <c r="U20">
        <v>37.003390000000003</v>
      </c>
      <c r="V20">
        <v>-119.66630000000001</v>
      </c>
      <c r="W20">
        <v>159.6</v>
      </c>
      <c r="X20">
        <v>2.15</v>
      </c>
      <c r="Y20">
        <v>0</v>
      </c>
      <c r="Z20">
        <v>749.1</v>
      </c>
      <c r="AA20">
        <v>529.36</v>
      </c>
      <c r="AB20">
        <f t="shared" si="0"/>
        <v>477.35900000000004</v>
      </c>
    </row>
    <row r="21" spans="1:28" x14ac:dyDescent="0.3">
      <c r="A21" s="2">
        <v>44518</v>
      </c>
      <c r="B21" s="3">
        <v>0.49855324074074076</v>
      </c>
      <c r="C21">
        <v>0</v>
      </c>
      <c r="D21" t="s">
        <v>50</v>
      </c>
      <c r="E21">
        <v>63.914000000000001</v>
      </c>
      <c r="F21">
        <v>54.86</v>
      </c>
      <c r="G21">
        <v>41.7</v>
      </c>
      <c r="H21">
        <v>55.332999999999998</v>
      </c>
      <c r="I21">
        <v>49</v>
      </c>
      <c r="J21">
        <v>90</v>
      </c>
      <c r="K21">
        <v>90.7</v>
      </c>
      <c r="L21">
        <v>8.57</v>
      </c>
      <c r="M21">
        <v>23.956</v>
      </c>
      <c r="N21">
        <v>0.02</v>
      </c>
      <c r="O21">
        <v>48.4</v>
      </c>
      <c r="P21">
        <v>31</v>
      </c>
      <c r="Q21">
        <v>0.31</v>
      </c>
      <c r="R21">
        <v>0</v>
      </c>
      <c r="S21">
        <v>7.13</v>
      </c>
      <c r="T21">
        <v>-22.4</v>
      </c>
      <c r="U21">
        <v>37.003369999999997</v>
      </c>
      <c r="V21">
        <v>-119.66630000000001</v>
      </c>
      <c r="W21">
        <v>161</v>
      </c>
      <c r="X21">
        <v>2.15</v>
      </c>
      <c r="Y21">
        <v>0</v>
      </c>
      <c r="Z21">
        <v>749</v>
      </c>
      <c r="AA21">
        <v>529.36</v>
      </c>
      <c r="AB21">
        <f t="shared" si="0"/>
        <v>474.02700000000004</v>
      </c>
    </row>
    <row r="22" spans="1:28" x14ac:dyDescent="0.3">
      <c r="A22" s="2">
        <v>44518</v>
      </c>
      <c r="B22" s="3">
        <v>0.49896990740740743</v>
      </c>
      <c r="C22">
        <v>0</v>
      </c>
      <c r="D22" t="s">
        <v>50</v>
      </c>
      <c r="E22">
        <v>63.9</v>
      </c>
      <c r="F22">
        <v>64.998999999999995</v>
      </c>
      <c r="G22">
        <v>41.7</v>
      </c>
      <c r="H22">
        <v>64.984999999999999</v>
      </c>
      <c r="I22">
        <v>49.1</v>
      </c>
      <c r="J22">
        <v>90.1</v>
      </c>
      <c r="K22">
        <v>90.7</v>
      </c>
      <c r="L22">
        <v>8.57</v>
      </c>
      <c r="M22">
        <v>28.135999999999999</v>
      </c>
      <c r="N22">
        <v>0.02</v>
      </c>
      <c r="O22">
        <v>48.5</v>
      </c>
      <c r="P22">
        <v>32</v>
      </c>
      <c r="Q22">
        <v>0.32</v>
      </c>
      <c r="R22">
        <v>0</v>
      </c>
      <c r="S22">
        <v>7.12</v>
      </c>
      <c r="T22">
        <v>-22.3</v>
      </c>
      <c r="U22">
        <v>37.003360000000001</v>
      </c>
      <c r="V22">
        <v>-119.66630000000001</v>
      </c>
      <c r="W22">
        <v>161.5</v>
      </c>
      <c r="X22">
        <v>2.14</v>
      </c>
      <c r="Y22">
        <v>0</v>
      </c>
      <c r="Z22">
        <v>749</v>
      </c>
      <c r="AA22">
        <v>529.36</v>
      </c>
      <c r="AB22">
        <f t="shared" si="0"/>
        <v>464.375</v>
      </c>
    </row>
    <row r="23" spans="1:28" x14ac:dyDescent="0.3">
      <c r="A23" s="2">
        <v>44518</v>
      </c>
      <c r="B23" s="3">
        <v>0.49923611111111116</v>
      </c>
      <c r="C23">
        <v>0</v>
      </c>
      <c r="D23" t="s">
        <v>50</v>
      </c>
      <c r="E23">
        <v>63.893999999999998</v>
      </c>
      <c r="F23">
        <v>74.956000000000003</v>
      </c>
      <c r="G23">
        <v>41.7</v>
      </c>
      <c r="H23">
        <v>74.869</v>
      </c>
      <c r="I23">
        <v>49.1</v>
      </c>
      <c r="J23">
        <v>90.1</v>
      </c>
      <c r="K23">
        <v>90.8</v>
      </c>
      <c r="L23">
        <v>8.58</v>
      </c>
      <c r="M23">
        <v>32.414999999999999</v>
      </c>
      <c r="N23">
        <v>0.02</v>
      </c>
      <c r="O23">
        <v>48.5</v>
      </c>
      <c r="P23">
        <v>32</v>
      </c>
      <c r="Q23">
        <v>0.28999999999999998</v>
      </c>
      <c r="R23">
        <v>0</v>
      </c>
      <c r="S23">
        <v>7.13</v>
      </c>
      <c r="T23">
        <v>-22.6</v>
      </c>
      <c r="U23">
        <v>37.003349999999998</v>
      </c>
      <c r="V23">
        <v>-119.6662</v>
      </c>
      <c r="W23">
        <v>161.6</v>
      </c>
      <c r="X23">
        <v>2.14</v>
      </c>
      <c r="Y23">
        <v>0</v>
      </c>
      <c r="Z23">
        <v>749</v>
      </c>
      <c r="AA23">
        <v>529.36</v>
      </c>
      <c r="AB23">
        <f t="shared" si="0"/>
        <v>454.49099999999999</v>
      </c>
    </row>
    <row r="24" spans="1:28" x14ac:dyDescent="0.3">
      <c r="A24" s="2">
        <v>44518</v>
      </c>
      <c r="B24" s="3">
        <v>0.49951388888888887</v>
      </c>
      <c r="C24">
        <v>0</v>
      </c>
      <c r="D24" t="s">
        <v>50</v>
      </c>
      <c r="E24">
        <v>62.965000000000003</v>
      </c>
      <c r="F24">
        <v>84.992000000000004</v>
      </c>
      <c r="G24">
        <v>43.3</v>
      </c>
      <c r="H24">
        <v>84.769000000000005</v>
      </c>
      <c r="I24">
        <v>51.5</v>
      </c>
      <c r="J24">
        <v>66.900000000000006</v>
      </c>
      <c r="K24">
        <v>67.400000000000006</v>
      </c>
      <c r="L24">
        <v>6.44</v>
      </c>
      <c r="M24">
        <v>36.704999999999998</v>
      </c>
      <c r="N24">
        <v>0.02</v>
      </c>
      <c r="O24">
        <v>50.9</v>
      </c>
      <c r="P24">
        <v>33</v>
      </c>
      <c r="Q24">
        <v>0.4</v>
      </c>
      <c r="R24">
        <v>0</v>
      </c>
      <c r="S24">
        <v>6.95</v>
      </c>
      <c r="T24">
        <v>-12.6</v>
      </c>
      <c r="U24">
        <v>37.003349999999998</v>
      </c>
      <c r="V24">
        <v>-119.6662</v>
      </c>
      <c r="W24">
        <v>160.19999999999999</v>
      </c>
      <c r="X24">
        <v>2.14</v>
      </c>
      <c r="Y24">
        <v>0</v>
      </c>
      <c r="Z24">
        <v>749.1</v>
      </c>
      <c r="AA24">
        <v>529.36</v>
      </c>
      <c r="AB24">
        <f t="shared" si="0"/>
        <v>444.59100000000001</v>
      </c>
    </row>
    <row r="25" spans="1:28" x14ac:dyDescent="0.3">
      <c r="A25" s="2">
        <v>44518</v>
      </c>
      <c r="B25" s="3">
        <v>0.49982638888888892</v>
      </c>
      <c r="C25">
        <v>0</v>
      </c>
      <c r="D25" t="s">
        <v>50</v>
      </c>
      <c r="E25">
        <v>62.460999999999999</v>
      </c>
      <c r="F25">
        <v>95.043000000000006</v>
      </c>
      <c r="G25">
        <v>44.2</v>
      </c>
      <c r="H25">
        <v>94.783000000000001</v>
      </c>
      <c r="I25">
        <v>52.9</v>
      </c>
      <c r="J25">
        <v>58.6</v>
      </c>
      <c r="K25">
        <v>59</v>
      </c>
      <c r="L25">
        <v>5.67</v>
      </c>
      <c r="M25">
        <v>41.042999999999999</v>
      </c>
      <c r="N25">
        <v>0.02</v>
      </c>
      <c r="O25">
        <v>52.2</v>
      </c>
      <c r="P25">
        <v>34</v>
      </c>
      <c r="Q25">
        <v>0.98</v>
      </c>
      <c r="R25">
        <v>0</v>
      </c>
      <c r="S25">
        <v>6.83</v>
      </c>
      <c r="T25">
        <v>-6</v>
      </c>
      <c r="U25">
        <v>37.003329999999998</v>
      </c>
      <c r="V25">
        <v>-119.6662</v>
      </c>
      <c r="W25">
        <v>160.6</v>
      </c>
      <c r="X25">
        <v>2.14</v>
      </c>
      <c r="Y25">
        <v>0</v>
      </c>
      <c r="Z25">
        <v>749</v>
      </c>
      <c r="AA25">
        <v>529.36</v>
      </c>
      <c r="AB25">
        <f t="shared" si="0"/>
        <v>434.577</v>
      </c>
    </row>
    <row r="26" spans="1:28" x14ac:dyDescent="0.3">
      <c r="A26" s="2">
        <v>44518</v>
      </c>
      <c r="B26" s="3">
        <v>0.50050925925925926</v>
      </c>
      <c r="C26">
        <v>0</v>
      </c>
      <c r="D26" t="s">
        <v>50</v>
      </c>
      <c r="E26">
        <v>61.8</v>
      </c>
      <c r="F26">
        <v>105.122</v>
      </c>
      <c r="G26">
        <v>45.1</v>
      </c>
      <c r="H26">
        <v>104.253</v>
      </c>
      <c r="I26">
        <v>54.5</v>
      </c>
      <c r="J26">
        <v>48.1</v>
      </c>
      <c r="K26">
        <v>48.5</v>
      </c>
      <c r="L26">
        <v>4.7</v>
      </c>
      <c r="M26">
        <v>45.146999999999998</v>
      </c>
      <c r="N26">
        <v>0.02</v>
      </c>
      <c r="O26">
        <v>53.8</v>
      </c>
      <c r="P26">
        <v>35</v>
      </c>
      <c r="Q26">
        <v>1.9</v>
      </c>
      <c r="R26">
        <v>0</v>
      </c>
      <c r="S26">
        <v>6.71</v>
      </c>
      <c r="T26">
        <v>0.7</v>
      </c>
      <c r="U26">
        <v>37.003309999999999</v>
      </c>
      <c r="V26">
        <v>-119.6661</v>
      </c>
      <c r="W26">
        <v>161</v>
      </c>
      <c r="X26">
        <v>2.13</v>
      </c>
      <c r="Y26">
        <v>0</v>
      </c>
      <c r="Z26">
        <v>749</v>
      </c>
      <c r="AA26">
        <v>529.36</v>
      </c>
      <c r="AB26">
        <f t="shared" si="0"/>
        <v>425.10700000000003</v>
      </c>
    </row>
    <row r="27" spans="1:28" x14ac:dyDescent="0.3">
      <c r="A27" s="2">
        <v>44518</v>
      </c>
      <c r="B27" s="3">
        <v>0.50077546296296294</v>
      </c>
      <c r="C27">
        <v>0</v>
      </c>
      <c r="D27" t="s">
        <v>50</v>
      </c>
      <c r="E27">
        <v>61.322000000000003</v>
      </c>
      <c r="F27">
        <v>114.962</v>
      </c>
      <c r="G27">
        <v>45.8</v>
      </c>
      <c r="H27">
        <v>115.021</v>
      </c>
      <c r="I27">
        <v>55.7</v>
      </c>
      <c r="J27">
        <v>46.7</v>
      </c>
      <c r="K27">
        <v>47</v>
      </c>
      <c r="L27">
        <v>4.58</v>
      </c>
      <c r="M27">
        <v>49.813000000000002</v>
      </c>
      <c r="N27">
        <v>0.02</v>
      </c>
      <c r="O27">
        <v>55</v>
      </c>
      <c r="P27">
        <v>36</v>
      </c>
      <c r="Q27">
        <v>2.36</v>
      </c>
      <c r="R27">
        <v>0</v>
      </c>
      <c r="S27">
        <v>6.67</v>
      </c>
      <c r="T27">
        <v>2.9</v>
      </c>
      <c r="U27">
        <v>37.003300000000003</v>
      </c>
      <c r="V27">
        <v>-119.6661</v>
      </c>
      <c r="W27">
        <v>161.1</v>
      </c>
      <c r="X27">
        <v>2.13</v>
      </c>
      <c r="Y27">
        <v>0</v>
      </c>
      <c r="Z27">
        <v>749.1</v>
      </c>
      <c r="AA27">
        <v>529.36</v>
      </c>
      <c r="AB27">
        <f t="shared" si="0"/>
        <v>414.339</v>
      </c>
    </row>
    <row r="28" spans="1:28" x14ac:dyDescent="0.3">
      <c r="A28" s="2">
        <v>44518</v>
      </c>
      <c r="B28" s="3">
        <v>0.50114583333333329</v>
      </c>
      <c r="C28">
        <v>0</v>
      </c>
      <c r="D28" t="s">
        <v>50</v>
      </c>
      <c r="E28">
        <v>60.982999999999997</v>
      </c>
      <c r="F28">
        <v>120.989</v>
      </c>
      <c r="G28">
        <v>50.4</v>
      </c>
      <c r="H28">
        <v>121.35</v>
      </c>
      <c r="I28">
        <v>61.6</v>
      </c>
      <c r="J28">
        <v>32.200000000000003</v>
      </c>
      <c r="K28">
        <v>32.4</v>
      </c>
      <c r="L28">
        <v>3.17</v>
      </c>
      <c r="M28">
        <v>52.555999999999997</v>
      </c>
      <c r="N28">
        <v>0.03</v>
      </c>
      <c r="O28">
        <v>60.7</v>
      </c>
      <c r="P28">
        <v>39</v>
      </c>
      <c r="Q28">
        <v>1604.66</v>
      </c>
      <c r="R28">
        <v>0</v>
      </c>
      <c r="S28">
        <v>6.55</v>
      </c>
      <c r="T28">
        <v>9.5</v>
      </c>
      <c r="U28">
        <v>37.003279999999997</v>
      </c>
      <c r="V28">
        <v>-119.6661</v>
      </c>
      <c r="W28">
        <v>162</v>
      </c>
      <c r="X28">
        <v>2.12</v>
      </c>
      <c r="Y28">
        <v>0</v>
      </c>
      <c r="Z28">
        <v>749</v>
      </c>
      <c r="AA28">
        <v>529.36</v>
      </c>
      <c r="AB28">
        <f t="shared" si="0"/>
        <v>408.01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7076-1363-4955-AA38-6004FB42C55C}">
  <sheetPr codeName="Sheet175"/>
  <dimension ref="A1:AH23"/>
  <sheetViews>
    <sheetView topLeftCell="V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0.46870370370370368</v>
      </c>
      <c r="C2">
        <v>0</v>
      </c>
      <c r="D2" t="s">
        <v>50</v>
      </c>
      <c r="E2">
        <v>54.633000000000003</v>
      </c>
      <c r="F2">
        <v>0.98199999999999998</v>
      </c>
      <c r="G2">
        <v>40.4</v>
      </c>
      <c r="H2">
        <v>0.56899999999999995</v>
      </c>
      <c r="I2">
        <v>53.9</v>
      </c>
      <c r="J2">
        <v>100.7</v>
      </c>
      <c r="K2">
        <v>100.9</v>
      </c>
      <c r="L2">
        <v>10.71</v>
      </c>
      <c r="M2">
        <v>0.247</v>
      </c>
      <c r="N2">
        <v>0.02</v>
      </c>
      <c r="O2">
        <v>53</v>
      </c>
      <c r="P2">
        <v>34</v>
      </c>
      <c r="Q2">
        <v>37.003520000000002</v>
      </c>
      <c r="R2">
        <v>-119.66679999999999</v>
      </c>
      <c r="S2">
        <v>160.69999999999999</v>
      </c>
      <c r="T2">
        <v>2.99</v>
      </c>
      <c r="U2">
        <v>0</v>
      </c>
      <c r="V2">
        <v>753.6</v>
      </c>
      <c r="W2">
        <v>527.88</v>
      </c>
      <c r="X2">
        <f>W2-H2</f>
        <v>527.31100000000004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0.46918981481481481</v>
      </c>
      <c r="C3">
        <v>0</v>
      </c>
      <c r="D3" t="s">
        <v>50</v>
      </c>
      <c r="E3">
        <v>54.335999999999999</v>
      </c>
      <c r="F3">
        <v>4.0369999999999999</v>
      </c>
      <c r="G3">
        <v>40.200000000000003</v>
      </c>
      <c r="H3">
        <v>4.4029999999999996</v>
      </c>
      <c r="I3">
        <v>53.9</v>
      </c>
      <c r="J3">
        <v>100.2</v>
      </c>
      <c r="K3">
        <v>100.4</v>
      </c>
      <c r="L3">
        <v>10.7</v>
      </c>
      <c r="M3">
        <v>1.9079999999999999</v>
      </c>
      <c r="N3">
        <v>0.02</v>
      </c>
      <c r="O3">
        <v>53</v>
      </c>
      <c r="P3">
        <v>34</v>
      </c>
      <c r="Q3">
        <v>37.003480000000003</v>
      </c>
      <c r="R3">
        <v>-119.66679999999999</v>
      </c>
      <c r="S3">
        <v>159.9</v>
      </c>
      <c r="T3">
        <v>2.99</v>
      </c>
      <c r="U3">
        <v>0</v>
      </c>
      <c r="V3">
        <v>753.6</v>
      </c>
      <c r="W3">
        <v>527.88</v>
      </c>
      <c r="X3">
        <f t="shared" ref="X3:X23" si="0">W3-H3</f>
        <v>523.47699999999998</v>
      </c>
    </row>
    <row r="4" spans="1:34" x14ac:dyDescent="0.3">
      <c r="A4" s="2">
        <v>44574</v>
      </c>
      <c r="B4" s="3">
        <v>0.46949074074074071</v>
      </c>
      <c r="C4">
        <v>0</v>
      </c>
      <c r="D4" t="s">
        <v>50</v>
      </c>
      <c r="E4">
        <v>54.235999999999997</v>
      </c>
      <c r="F4">
        <v>6.93</v>
      </c>
      <c r="G4">
        <v>40.200000000000003</v>
      </c>
      <c r="H4">
        <v>6.9690000000000003</v>
      </c>
      <c r="I4">
        <v>53.9</v>
      </c>
      <c r="J4">
        <v>99.8</v>
      </c>
      <c r="K4">
        <v>100</v>
      </c>
      <c r="L4">
        <v>10.67</v>
      </c>
      <c r="M4">
        <v>3.0190000000000001</v>
      </c>
      <c r="N4">
        <v>0.02</v>
      </c>
      <c r="O4">
        <v>53</v>
      </c>
      <c r="P4">
        <v>34</v>
      </c>
      <c r="Q4">
        <v>37.003480000000003</v>
      </c>
      <c r="R4">
        <v>-119.66679999999999</v>
      </c>
      <c r="S4">
        <v>159.5</v>
      </c>
      <c r="T4">
        <v>2.98</v>
      </c>
      <c r="U4">
        <v>0</v>
      </c>
      <c r="V4">
        <v>753.6</v>
      </c>
      <c r="W4">
        <v>527.88</v>
      </c>
      <c r="X4">
        <f t="shared" si="0"/>
        <v>520.91099999999994</v>
      </c>
    </row>
    <row r="5" spans="1:34" x14ac:dyDescent="0.3">
      <c r="A5" s="2">
        <v>44574</v>
      </c>
      <c r="B5" s="3">
        <v>0.46969907407407407</v>
      </c>
      <c r="C5">
        <v>0</v>
      </c>
      <c r="D5" t="s">
        <v>50</v>
      </c>
      <c r="E5">
        <v>54.198999999999998</v>
      </c>
      <c r="F5">
        <v>10.007</v>
      </c>
      <c r="G5">
        <v>40.1</v>
      </c>
      <c r="H5">
        <v>9.9879999999999995</v>
      </c>
      <c r="I5">
        <v>53.9</v>
      </c>
      <c r="J5">
        <v>99.5</v>
      </c>
      <c r="K5">
        <v>99.7</v>
      </c>
      <c r="L5">
        <v>10.64</v>
      </c>
      <c r="M5">
        <v>4.3280000000000003</v>
      </c>
      <c r="N5">
        <v>0.02</v>
      </c>
      <c r="O5">
        <v>53</v>
      </c>
      <c r="P5">
        <v>34</v>
      </c>
      <c r="Q5">
        <v>37.003459999999997</v>
      </c>
      <c r="R5">
        <v>-119.66679999999999</v>
      </c>
      <c r="S5">
        <v>158.69999999999999</v>
      </c>
      <c r="T5">
        <v>2.97</v>
      </c>
      <c r="U5">
        <v>0</v>
      </c>
      <c r="V5">
        <v>753.6</v>
      </c>
      <c r="W5">
        <v>527.88</v>
      </c>
      <c r="X5">
        <f t="shared" si="0"/>
        <v>517.89200000000005</v>
      </c>
    </row>
    <row r="6" spans="1:34" x14ac:dyDescent="0.3">
      <c r="A6" s="2">
        <v>44574</v>
      </c>
      <c r="B6" s="3">
        <v>0.46988425925925931</v>
      </c>
      <c r="C6">
        <v>0</v>
      </c>
      <c r="D6" t="s">
        <v>50</v>
      </c>
      <c r="E6">
        <v>54.176000000000002</v>
      </c>
      <c r="F6">
        <v>12.997</v>
      </c>
      <c r="G6">
        <v>40.1</v>
      </c>
      <c r="H6">
        <v>12.93</v>
      </c>
      <c r="I6">
        <v>53.9</v>
      </c>
      <c r="J6">
        <v>99.1</v>
      </c>
      <c r="K6">
        <v>99.3</v>
      </c>
      <c r="L6">
        <v>10.6</v>
      </c>
      <c r="M6">
        <v>5.6029999999999998</v>
      </c>
      <c r="N6">
        <v>0.02</v>
      </c>
      <c r="O6">
        <v>53</v>
      </c>
      <c r="P6">
        <v>34</v>
      </c>
      <c r="Q6">
        <v>37.003459999999997</v>
      </c>
      <c r="R6">
        <v>-119.66679999999999</v>
      </c>
      <c r="S6">
        <v>158.69999999999999</v>
      </c>
      <c r="T6">
        <v>2.98</v>
      </c>
      <c r="U6">
        <v>0</v>
      </c>
      <c r="V6">
        <v>753.5</v>
      </c>
      <c r="W6">
        <v>527.88</v>
      </c>
      <c r="X6">
        <f t="shared" si="0"/>
        <v>514.95000000000005</v>
      </c>
    </row>
    <row r="7" spans="1:34" x14ac:dyDescent="0.3">
      <c r="A7" s="2">
        <v>44574</v>
      </c>
      <c r="B7" s="3">
        <v>0.47006944444444443</v>
      </c>
      <c r="C7">
        <v>0</v>
      </c>
      <c r="D7" t="s">
        <v>50</v>
      </c>
      <c r="E7">
        <v>54.139000000000003</v>
      </c>
      <c r="F7">
        <v>16.042000000000002</v>
      </c>
      <c r="G7">
        <v>40.1</v>
      </c>
      <c r="H7">
        <v>14.331</v>
      </c>
      <c r="I7">
        <v>53.9</v>
      </c>
      <c r="J7">
        <v>98.3</v>
      </c>
      <c r="K7">
        <v>98.5</v>
      </c>
      <c r="L7">
        <v>10.52</v>
      </c>
      <c r="M7">
        <v>6.2089999999999996</v>
      </c>
      <c r="N7">
        <v>0.02</v>
      </c>
      <c r="O7">
        <v>53</v>
      </c>
      <c r="P7">
        <v>34</v>
      </c>
      <c r="Q7">
        <v>37.003450000000001</v>
      </c>
      <c r="R7">
        <v>-119.66679999999999</v>
      </c>
      <c r="S7">
        <v>158.69999999999999</v>
      </c>
      <c r="T7">
        <v>2.98</v>
      </c>
      <c r="U7">
        <v>0</v>
      </c>
      <c r="V7">
        <v>753.6</v>
      </c>
      <c r="W7">
        <v>527.88</v>
      </c>
      <c r="X7">
        <f t="shared" si="0"/>
        <v>513.54899999999998</v>
      </c>
    </row>
    <row r="8" spans="1:34" x14ac:dyDescent="0.3">
      <c r="A8" s="2">
        <v>44574</v>
      </c>
      <c r="B8" s="3">
        <v>0.4704861111111111</v>
      </c>
      <c r="C8">
        <v>0</v>
      </c>
      <c r="D8" t="s">
        <v>50</v>
      </c>
      <c r="E8">
        <v>54.048999999999999</v>
      </c>
      <c r="F8">
        <v>19.004000000000001</v>
      </c>
      <c r="G8">
        <v>40.200000000000003</v>
      </c>
      <c r="H8">
        <v>18.792000000000002</v>
      </c>
      <c r="I8">
        <v>54</v>
      </c>
      <c r="J8">
        <v>96.1</v>
      </c>
      <c r="K8">
        <v>96.3</v>
      </c>
      <c r="L8">
        <v>10.3</v>
      </c>
      <c r="M8">
        <v>8.1430000000000007</v>
      </c>
      <c r="N8">
        <v>0.02</v>
      </c>
      <c r="O8">
        <v>53.1</v>
      </c>
      <c r="P8">
        <v>35</v>
      </c>
      <c r="Q8">
        <v>37.003430000000002</v>
      </c>
      <c r="R8">
        <v>-119.6669</v>
      </c>
      <c r="S8">
        <v>158</v>
      </c>
      <c r="T8">
        <v>2.98</v>
      </c>
      <c r="U8">
        <v>0</v>
      </c>
      <c r="V8">
        <v>753.5</v>
      </c>
      <c r="W8">
        <v>527.88</v>
      </c>
      <c r="X8">
        <f t="shared" si="0"/>
        <v>509.08799999999997</v>
      </c>
    </row>
    <row r="9" spans="1:34" x14ac:dyDescent="0.3">
      <c r="A9" s="2">
        <v>44574</v>
      </c>
      <c r="B9" s="3">
        <v>0.47098379629629633</v>
      </c>
      <c r="C9">
        <v>0</v>
      </c>
      <c r="D9" t="s">
        <v>50</v>
      </c>
      <c r="E9">
        <v>53.994999999999997</v>
      </c>
      <c r="F9">
        <v>22.093</v>
      </c>
      <c r="G9">
        <v>40.200000000000003</v>
      </c>
      <c r="H9">
        <v>22.489000000000001</v>
      </c>
      <c r="I9">
        <v>54.1</v>
      </c>
      <c r="J9">
        <v>95</v>
      </c>
      <c r="K9">
        <v>95.2</v>
      </c>
      <c r="L9">
        <v>10.18</v>
      </c>
      <c r="M9">
        <v>9.7439999999999998</v>
      </c>
      <c r="N9">
        <v>0.02</v>
      </c>
      <c r="O9">
        <v>53.2</v>
      </c>
      <c r="P9">
        <v>35</v>
      </c>
      <c r="Q9">
        <v>37.003399999999999</v>
      </c>
      <c r="R9">
        <v>-119.6669</v>
      </c>
      <c r="S9">
        <v>156.69999999999999</v>
      </c>
      <c r="T9">
        <v>2.98</v>
      </c>
      <c r="U9">
        <v>0</v>
      </c>
      <c r="V9">
        <v>753.5</v>
      </c>
      <c r="W9">
        <v>527.88</v>
      </c>
      <c r="X9">
        <f t="shared" si="0"/>
        <v>505.39100000000002</v>
      </c>
    </row>
    <row r="10" spans="1:34" x14ac:dyDescent="0.3">
      <c r="A10" s="2">
        <v>44574</v>
      </c>
      <c r="B10" s="3">
        <v>0.47130787037037036</v>
      </c>
      <c r="C10">
        <v>0</v>
      </c>
      <c r="D10" t="s">
        <v>50</v>
      </c>
      <c r="E10">
        <v>53.987000000000002</v>
      </c>
      <c r="F10">
        <v>25.013999999999999</v>
      </c>
      <c r="G10">
        <v>40.200000000000003</v>
      </c>
      <c r="H10">
        <v>24.872</v>
      </c>
      <c r="I10">
        <v>54.1</v>
      </c>
      <c r="J10">
        <v>94.7</v>
      </c>
      <c r="K10">
        <v>94.9</v>
      </c>
      <c r="L10">
        <v>10.16</v>
      </c>
      <c r="M10">
        <v>10.776999999999999</v>
      </c>
      <c r="N10">
        <v>0.02</v>
      </c>
      <c r="O10">
        <v>53.2</v>
      </c>
      <c r="P10">
        <v>35</v>
      </c>
      <c r="Q10">
        <v>37.00338</v>
      </c>
      <c r="R10">
        <v>-119.6669</v>
      </c>
      <c r="S10">
        <v>156.9</v>
      </c>
      <c r="T10">
        <v>2.97</v>
      </c>
      <c r="U10">
        <v>0</v>
      </c>
      <c r="V10">
        <v>753.5</v>
      </c>
      <c r="W10">
        <v>527.88</v>
      </c>
      <c r="X10">
        <f t="shared" si="0"/>
        <v>503.00799999999998</v>
      </c>
    </row>
    <row r="11" spans="1:34" x14ac:dyDescent="0.3">
      <c r="A11" s="2">
        <v>44574</v>
      </c>
      <c r="B11" s="3">
        <v>0.47179398148148149</v>
      </c>
      <c r="C11">
        <v>0</v>
      </c>
      <c r="D11" t="s">
        <v>50</v>
      </c>
      <c r="E11">
        <v>53.981999999999999</v>
      </c>
      <c r="F11">
        <v>27.824999999999999</v>
      </c>
      <c r="G11">
        <v>40.200000000000003</v>
      </c>
      <c r="H11">
        <v>27.827999999999999</v>
      </c>
      <c r="I11">
        <v>54.1</v>
      </c>
      <c r="J11">
        <v>94.6</v>
      </c>
      <c r="K11">
        <v>94.8</v>
      </c>
      <c r="L11">
        <v>10.14</v>
      </c>
      <c r="M11">
        <v>12.058</v>
      </c>
      <c r="N11">
        <v>0.02</v>
      </c>
      <c r="O11">
        <v>53.2</v>
      </c>
      <c r="P11">
        <v>35</v>
      </c>
      <c r="Q11">
        <v>37.003360000000001</v>
      </c>
      <c r="R11">
        <v>-119.6669</v>
      </c>
      <c r="S11">
        <v>158.1</v>
      </c>
      <c r="T11">
        <v>2.97</v>
      </c>
      <c r="U11">
        <v>0</v>
      </c>
      <c r="V11">
        <v>753.5</v>
      </c>
      <c r="W11">
        <v>527.88</v>
      </c>
      <c r="X11">
        <f t="shared" si="0"/>
        <v>500.05200000000002</v>
      </c>
    </row>
    <row r="12" spans="1:34" x14ac:dyDescent="0.3">
      <c r="A12" s="2">
        <v>44574</v>
      </c>
      <c r="B12" s="3">
        <v>0.47218749999999998</v>
      </c>
      <c r="C12">
        <v>0</v>
      </c>
      <c r="D12" t="s">
        <v>50</v>
      </c>
      <c r="E12">
        <v>53.970999999999997</v>
      </c>
      <c r="F12">
        <v>30.888999999999999</v>
      </c>
      <c r="G12">
        <v>40.200000000000003</v>
      </c>
      <c r="H12">
        <v>30.885999999999999</v>
      </c>
      <c r="I12">
        <v>54.1</v>
      </c>
      <c r="J12">
        <v>94.4</v>
      </c>
      <c r="K12">
        <v>94.6</v>
      </c>
      <c r="L12">
        <v>10.130000000000001</v>
      </c>
      <c r="M12">
        <v>13.382999999999999</v>
      </c>
      <c r="N12">
        <v>0.02</v>
      </c>
      <c r="O12">
        <v>53.2</v>
      </c>
      <c r="P12">
        <v>35</v>
      </c>
      <c r="Q12">
        <v>37.003340000000001</v>
      </c>
      <c r="R12">
        <v>-119.6669</v>
      </c>
      <c r="S12">
        <v>157.5</v>
      </c>
      <c r="T12">
        <v>2.96</v>
      </c>
      <c r="U12">
        <v>0</v>
      </c>
      <c r="V12">
        <v>753.6</v>
      </c>
      <c r="W12">
        <v>527.88</v>
      </c>
      <c r="X12">
        <f t="shared" si="0"/>
        <v>496.99399999999997</v>
      </c>
    </row>
    <row r="13" spans="1:34" x14ac:dyDescent="0.3">
      <c r="A13" s="2">
        <v>44574</v>
      </c>
      <c r="B13" s="3">
        <v>0.47239583333333335</v>
      </c>
      <c r="C13">
        <v>0</v>
      </c>
      <c r="D13" t="s">
        <v>50</v>
      </c>
      <c r="E13">
        <v>53.951000000000001</v>
      </c>
      <c r="F13">
        <v>33.979999999999997</v>
      </c>
      <c r="G13">
        <v>40.200000000000003</v>
      </c>
      <c r="H13">
        <v>33.984999999999999</v>
      </c>
      <c r="I13">
        <v>54.2</v>
      </c>
      <c r="J13">
        <v>94.3</v>
      </c>
      <c r="K13">
        <v>94.5</v>
      </c>
      <c r="L13">
        <v>10.119999999999999</v>
      </c>
      <c r="M13">
        <v>14.726000000000001</v>
      </c>
      <c r="N13">
        <v>0.02</v>
      </c>
      <c r="O13">
        <v>53.3</v>
      </c>
      <c r="P13">
        <v>35</v>
      </c>
      <c r="Q13">
        <v>37.003329999999998</v>
      </c>
      <c r="R13">
        <v>-119.6669</v>
      </c>
      <c r="S13">
        <v>157.1</v>
      </c>
      <c r="T13">
        <v>2.95</v>
      </c>
      <c r="U13">
        <v>0</v>
      </c>
      <c r="V13">
        <v>753.5</v>
      </c>
      <c r="W13">
        <v>527.88</v>
      </c>
      <c r="X13">
        <f t="shared" si="0"/>
        <v>493.89499999999998</v>
      </c>
    </row>
    <row r="14" spans="1:34" x14ac:dyDescent="0.3">
      <c r="A14" s="2">
        <v>44574</v>
      </c>
      <c r="B14" s="3">
        <v>0.47266203703703707</v>
      </c>
      <c r="C14">
        <v>0</v>
      </c>
      <c r="D14" t="s">
        <v>50</v>
      </c>
      <c r="E14">
        <v>53.930999999999997</v>
      </c>
      <c r="F14">
        <v>36.892000000000003</v>
      </c>
      <c r="G14">
        <v>40.200000000000003</v>
      </c>
      <c r="H14">
        <v>36.905999999999999</v>
      </c>
      <c r="I14">
        <v>54.2</v>
      </c>
      <c r="J14">
        <v>94.2</v>
      </c>
      <c r="K14">
        <v>94.4</v>
      </c>
      <c r="L14">
        <v>10.11</v>
      </c>
      <c r="M14">
        <v>15.991</v>
      </c>
      <c r="N14">
        <v>0.02</v>
      </c>
      <c r="O14">
        <v>53.3</v>
      </c>
      <c r="P14">
        <v>35</v>
      </c>
      <c r="Q14">
        <v>37.003320000000002</v>
      </c>
      <c r="R14">
        <v>-119.667</v>
      </c>
      <c r="S14">
        <v>156.69999999999999</v>
      </c>
      <c r="T14">
        <v>2.96</v>
      </c>
      <c r="U14">
        <v>0</v>
      </c>
      <c r="V14">
        <v>753.5</v>
      </c>
      <c r="W14">
        <v>527.88</v>
      </c>
      <c r="X14">
        <f t="shared" si="0"/>
        <v>490.97399999999999</v>
      </c>
    </row>
    <row r="15" spans="1:34" x14ac:dyDescent="0.3">
      <c r="A15" s="2">
        <v>44574</v>
      </c>
      <c r="B15" s="3">
        <v>0.47297453703703707</v>
      </c>
      <c r="C15">
        <v>0</v>
      </c>
      <c r="D15" t="s">
        <v>50</v>
      </c>
      <c r="E15">
        <v>53.924999999999997</v>
      </c>
      <c r="F15">
        <v>39.957999999999998</v>
      </c>
      <c r="G15">
        <v>40.200000000000003</v>
      </c>
      <c r="H15">
        <v>39.970999999999997</v>
      </c>
      <c r="I15">
        <v>54.2</v>
      </c>
      <c r="J15">
        <v>94.2</v>
      </c>
      <c r="K15">
        <v>94.4</v>
      </c>
      <c r="L15">
        <v>10.11</v>
      </c>
      <c r="M15">
        <v>17.32</v>
      </c>
      <c r="N15">
        <v>0.02</v>
      </c>
      <c r="O15">
        <v>53.3</v>
      </c>
      <c r="P15">
        <v>35</v>
      </c>
      <c r="Q15">
        <v>37.003300000000003</v>
      </c>
      <c r="R15">
        <v>-119.667</v>
      </c>
      <c r="S15">
        <v>157.5</v>
      </c>
      <c r="T15">
        <v>2.96</v>
      </c>
      <c r="U15">
        <v>0</v>
      </c>
      <c r="V15">
        <v>753.5</v>
      </c>
      <c r="W15">
        <v>527.88</v>
      </c>
      <c r="X15">
        <f t="shared" si="0"/>
        <v>487.90899999999999</v>
      </c>
    </row>
    <row r="16" spans="1:34" x14ac:dyDescent="0.3">
      <c r="A16" s="2">
        <v>44574</v>
      </c>
      <c r="B16" s="3">
        <v>0.47320601851851851</v>
      </c>
      <c r="C16">
        <v>0</v>
      </c>
      <c r="D16" t="s">
        <v>50</v>
      </c>
      <c r="E16">
        <v>53.863999999999997</v>
      </c>
      <c r="F16">
        <v>50.073</v>
      </c>
      <c r="G16">
        <v>40.299999999999997</v>
      </c>
      <c r="H16">
        <v>49.805999999999997</v>
      </c>
      <c r="I16">
        <v>54.3</v>
      </c>
      <c r="J16">
        <v>94.1</v>
      </c>
      <c r="K16">
        <v>94.3</v>
      </c>
      <c r="L16">
        <v>10.1</v>
      </c>
      <c r="M16">
        <v>21.581</v>
      </c>
      <c r="N16">
        <v>0.02</v>
      </c>
      <c r="O16">
        <v>53.4</v>
      </c>
      <c r="P16">
        <v>35</v>
      </c>
      <c r="Q16">
        <v>37.00329</v>
      </c>
      <c r="R16">
        <v>-119.667</v>
      </c>
      <c r="S16">
        <v>157.69999999999999</v>
      </c>
      <c r="T16">
        <v>2.96</v>
      </c>
      <c r="U16">
        <v>0</v>
      </c>
      <c r="V16">
        <v>753.5</v>
      </c>
      <c r="W16">
        <v>527.88</v>
      </c>
      <c r="X16">
        <f t="shared" si="0"/>
        <v>478.07400000000001</v>
      </c>
    </row>
    <row r="17" spans="1:24" x14ac:dyDescent="0.3">
      <c r="A17" s="2">
        <v>44574</v>
      </c>
      <c r="B17" s="3">
        <v>0.47351851851851851</v>
      </c>
      <c r="C17">
        <v>0</v>
      </c>
      <c r="D17" t="s">
        <v>50</v>
      </c>
      <c r="E17">
        <v>53.73</v>
      </c>
      <c r="F17">
        <v>60.054000000000002</v>
      </c>
      <c r="G17">
        <v>40.5</v>
      </c>
      <c r="H17">
        <v>59.335000000000001</v>
      </c>
      <c r="I17">
        <v>54.7</v>
      </c>
      <c r="J17">
        <v>93.6</v>
      </c>
      <c r="K17">
        <v>93.8</v>
      </c>
      <c r="L17">
        <v>10.07</v>
      </c>
      <c r="M17">
        <v>25.710999999999999</v>
      </c>
      <c r="N17">
        <v>0.02</v>
      </c>
      <c r="O17">
        <v>53.8</v>
      </c>
      <c r="P17">
        <v>35</v>
      </c>
      <c r="Q17">
        <v>37.003279999999997</v>
      </c>
      <c r="R17">
        <v>-119.667</v>
      </c>
      <c r="S17">
        <v>157.6</v>
      </c>
      <c r="T17">
        <v>2.96</v>
      </c>
      <c r="U17">
        <v>0</v>
      </c>
      <c r="V17">
        <v>753.5</v>
      </c>
      <c r="W17">
        <v>527.88</v>
      </c>
      <c r="X17">
        <f t="shared" si="0"/>
        <v>468.54500000000002</v>
      </c>
    </row>
    <row r="18" spans="1:24" x14ac:dyDescent="0.3">
      <c r="A18" s="2">
        <v>44574</v>
      </c>
      <c r="B18" s="3">
        <v>0.47396990740740735</v>
      </c>
      <c r="C18">
        <v>0</v>
      </c>
      <c r="D18" t="s">
        <v>50</v>
      </c>
      <c r="E18">
        <v>53.325000000000003</v>
      </c>
      <c r="F18">
        <v>69.997</v>
      </c>
      <c r="G18">
        <v>41.6</v>
      </c>
      <c r="H18">
        <v>69.968999999999994</v>
      </c>
      <c r="I18">
        <v>56.5</v>
      </c>
      <c r="J18">
        <v>91.3</v>
      </c>
      <c r="K18">
        <v>91.4</v>
      </c>
      <c r="L18">
        <v>9.8699999999999992</v>
      </c>
      <c r="M18">
        <v>30.32</v>
      </c>
      <c r="N18">
        <v>0.03</v>
      </c>
      <c r="O18">
        <v>55.5</v>
      </c>
      <c r="P18">
        <v>36</v>
      </c>
      <c r="Q18">
        <v>37.003259999999997</v>
      </c>
      <c r="R18">
        <v>-119.667</v>
      </c>
      <c r="S18">
        <v>158.30000000000001</v>
      </c>
      <c r="T18">
        <v>2.96</v>
      </c>
      <c r="U18">
        <v>0</v>
      </c>
      <c r="V18">
        <v>753.5</v>
      </c>
      <c r="W18">
        <v>527.88</v>
      </c>
      <c r="X18">
        <f t="shared" si="0"/>
        <v>457.911</v>
      </c>
    </row>
    <row r="19" spans="1:24" x14ac:dyDescent="0.3">
      <c r="A19" s="2">
        <v>44574</v>
      </c>
      <c r="B19" s="3">
        <v>0.47414351851851855</v>
      </c>
      <c r="C19">
        <v>0</v>
      </c>
      <c r="D19" t="s">
        <v>50</v>
      </c>
      <c r="E19">
        <v>52.317</v>
      </c>
      <c r="F19">
        <v>79.900000000000006</v>
      </c>
      <c r="G19">
        <v>43.1</v>
      </c>
      <c r="H19">
        <v>79.620999999999995</v>
      </c>
      <c r="I19">
        <v>59.4</v>
      </c>
      <c r="J19">
        <v>89.2</v>
      </c>
      <c r="K19">
        <v>89.4</v>
      </c>
      <c r="L19">
        <v>9.77</v>
      </c>
      <c r="M19">
        <v>34.505000000000003</v>
      </c>
      <c r="N19">
        <v>0.03</v>
      </c>
      <c r="O19">
        <v>58.4</v>
      </c>
      <c r="P19">
        <v>38</v>
      </c>
      <c r="Q19">
        <v>37.003259999999997</v>
      </c>
      <c r="R19">
        <v>-119.667</v>
      </c>
      <c r="S19">
        <v>158.30000000000001</v>
      </c>
      <c r="T19">
        <v>2.96</v>
      </c>
      <c r="U19">
        <v>0</v>
      </c>
      <c r="V19">
        <v>753.5</v>
      </c>
      <c r="W19">
        <v>527.88</v>
      </c>
      <c r="X19">
        <f t="shared" si="0"/>
        <v>448.25900000000001</v>
      </c>
    </row>
    <row r="20" spans="1:24" x14ac:dyDescent="0.3">
      <c r="A20" s="2">
        <v>44574</v>
      </c>
      <c r="B20" s="3">
        <v>0.4745949074074074</v>
      </c>
      <c r="C20">
        <v>0</v>
      </c>
      <c r="D20" t="s">
        <v>50</v>
      </c>
      <c r="E20">
        <v>51.17</v>
      </c>
      <c r="F20">
        <v>90.003</v>
      </c>
      <c r="G20">
        <v>43.4</v>
      </c>
      <c r="H20">
        <v>89.831000000000003</v>
      </c>
      <c r="I20">
        <v>60.8</v>
      </c>
      <c r="J20">
        <v>88.4</v>
      </c>
      <c r="K20">
        <v>88.6</v>
      </c>
      <c r="L20">
        <v>9.83</v>
      </c>
      <c r="M20">
        <v>38.932000000000002</v>
      </c>
      <c r="N20">
        <v>0.03</v>
      </c>
      <c r="O20">
        <v>59.8</v>
      </c>
      <c r="P20">
        <v>39</v>
      </c>
      <c r="Q20">
        <v>37.003230000000002</v>
      </c>
      <c r="R20">
        <v>-119.667</v>
      </c>
      <c r="S20">
        <v>157.6</v>
      </c>
      <c r="T20">
        <v>2.96</v>
      </c>
      <c r="U20">
        <v>0</v>
      </c>
      <c r="V20">
        <v>753.5</v>
      </c>
      <c r="W20">
        <v>527.88</v>
      </c>
      <c r="X20">
        <f t="shared" si="0"/>
        <v>438.04899999999998</v>
      </c>
    </row>
    <row r="21" spans="1:24" x14ac:dyDescent="0.3">
      <c r="A21" s="2">
        <v>44574</v>
      </c>
      <c r="B21" s="3">
        <v>0.47478009259259263</v>
      </c>
      <c r="C21">
        <v>0</v>
      </c>
      <c r="D21" t="s">
        <v>50</v>
      </c>
      <c r="E21">
        <v>50.817999999999998</v>
      </c>
      <c r="F21">
        <v>99.986000000000004</v>
      </c>
      <c r="G21">
        <v>43.8</v>
      </c>
      <c r="H21">
        <v>99.988</v>
      </c>
      <c r="I21">
        <v>61.7</v>
      </c>
      <c r="J21">
        <v>87.9</v>
      </c>
      <c r="K21">
        <v>88.1</v>
      </c>
      <c r="L21">
        <v>9.81</v>
      </c>
      <c r="M21">
        <v>43.335000000000001</v>
      </c>
      <c r="N21">
        <v>0.03</v>
      </c>
      <c r="O21">
        <v>60.6</v>
      </c>
      <c r="P21">
        <v>39</v>
      </c>
      <c r="Q21">
        <v>37.003230000000002</v>
      </c>
      <c r="R21">
        <v>-119.667</v>
      </c>
      <c r="S21">
        <v>158.1</v>
      </c>
      <c r="T21">
        <v>2.96</v>
      </c>
      <c r="U21">
        <v>0</v>
      </c>
      <c r="V21">
        <v>753.5</v>
      </c>
      <c r="W21">
        <v>527.88</v>
      </c>
      <c r="X21">
        <f t="shared" si="0"/>
        <v>427.892</v>
      </c>
    </row>
    <row r="22" spans="1:24" x14ac:dyDescent="0.3">
      <c r="A22" s="2">
        <v>44574</v>
      </c>
      <c r="B22" s="3">
        <v>0.47511574074074076</v>
      </c>
      <c r="C22">
        <v>0</v>
      </c>
      <c r="D22" t="s">
        <v>50</v>
      </c>
      <c r="E22">
        <v>50.311</v>
      </c>
      <c r="F22">
        <v>110.18</v>
      </c>
      <c r="G22">
        <v>44.5</v>
      </c>
      <c r="H22">
        <v>110.236</v>
      </c>
      <c r="I22">
        <v>63.1</v>
      </c>
      <c r="J22">
        <v>87.8</v>
      </c>
      <c r="K22">
        <v>87.9</v>
      </c>
      <c r="L22">
        <v>9.8699999999999992</v>
      </c>
      <c r="M22">
        <v>47.779000000000003</v>
      </c>
      <c r="N22">
        <v>0.03</v>
      </c>
      <c r="O22">
        <v>62</v>
      </c>
      <c r="P22">
        <v>40</v>
      </c>
      <c r="Q22">
        <v>37.003219999999999</v>
      </c>
      <c r="R22">
        <v>-119.667</v>
      </c>
      <c r="S22">
        <v>158.69999999999999</v>
      </c>
      <c r="T22">
        <v>2.94</v>
      </c>
      <c r="U22">
        <v>0</v>
      </c>
      <c r="V22">
        <v>753.5</v>
      </c>
      <c r="W22">
        <v>527.88</v>
      </c>
      <c r="X22">
        <f t="shared" si="0"/>
        <v>417.64400000000001</v>
      </c>
    </row>
    <row r="23" spans="1:24" x14ac:dyDescent="0.3">
      <c r="A23" s="2">
        <v>44574</v>
      </c>
      <c r="B23" s="3">
        <v>0.4755092592592593</v>
      </c>
      <c r="C23">
        <v>0</v>
      </c>
      <c r="D23" t="s">
        <v>50</v>
      </c>
      <c r="E23">
        <v>50.173999999999999</v>
      </c>
      <c r="F23">
        <v>118.86799999999999</v>
      </c>
      <c r="G23">
        <v>46.5</v>
      </c>
      <c r="H23">
        <v>119.187</v>
      </c>
      <c r="I23">
        <v>66.099999999999994</v>
      </c>
      <c r="J23">
        <v>85.2</v>
      </c>
      <c r="K23">
        <v>85.4</v>
      </c>
      <c r="L23">
        <v>9.6</v>
      </c>
      <c r="M23">
        <v>51.658999999999999</v>
      </c>
      <c r="N23">
        <v>0.03</v>
      </c>
      <c r="O23">
        <v>65</v>
      </c>
      <c r="P23">
        <v>42</v>
      </c>
      <c r="Q23">
        <v>37.003219999999999</v>
      </c>
      <c r="R23">
        <v>-119.667</v>
      </c>
      <c r="S23">
        <v>157.30000000000001</v>
      </c>
      <c r="T23">
        <v>2.95</v>
      </c>
      <c r="U23">
        <v>0</v>
      </c>
      <c r="V23">
        <v>753.5</v>
      </c>
      <c r="W23">
        <v>527.88</v>
      </c>
      <c r="X23">
        <f t="shared" si="0"/>
        <v>408.69299999999998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72F6-0DAF-48A7-8D82-1E00F3FA9AF0}">
  <sheetPr codeName="Sheet176"/>
  <dimension ref="A1:AH23"/>
  <sheetViews>
    <sheetView topLeftCell="E1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3">
        <v>0.40937499999999999</v>
      </c>
      <c r="C2">
        <v>0</v>
      </c>
      <c r="D2" t="s">
        <v>50</v>
      </c>
      <c r="E2">
        <v>0.93400000000000005</v>
      </c>
      <c r="F2">
        <v>54.487000000000002</v>
      </c>
      <c r="G2">
        <v>42</v>
      </c>
      <c r="H2">
        <v>0.51100000000000001</v>
      </c>
      <c r="I2">
        <v>56.2</v>
      </c>
      <c r="J2">
        <v>114.3</v>
      </c>
      <c r="K2">
        <v>115.9</v>
      </c>
      <c r="L2">
        <v>12.18</v>
      </c>
      <c r="M2">
        <v>0.221</v>
      </c>
      <c r="N2">
        <v>0.03</v>
      </c>
      <c r="O2">
        <v>55.2</v>
      </c>
      <c r="P2">
        <v>36</v>
      </c>
      <c r="Q2">
        <v>37.003480000000003</v>
      </c>
      <c r="R2">
        <v>-119.66679999999999</v>
      </c>
      <c r="S2">
        <v>153.30000000000001</v>
      </c>
      <c r="T2">
        <v>2.79</v>
      </c>
      <c r="U2">
        <v>0</v>
      </c>
      <c r="V2">
        <v>745.2</v>
      </c>
      <c r="W2">
        <v>516.64</v>
      </c>
      <c r="X2">
        <f>W2-H2</f>
        <v>516.12900000000002</v>
      </c>
      <c r="Y2">
        <v>267.96699999999998</v>
      </c>
    </row>
    <row r="3" spans="1:34" x14ac:dyDescent="0.3">
      <c r="A3" s="2">
        <v>44607</v>
      </c>
      <c r="B3" s="3">
        <v>0.40978009259259257</v>
      </c>
      <c r="C3">
        <v>0</v>
      </c>
      <c r="D3" t="s">
        <v>50</v>
      </c>
      <c r="E3">
        <v>3.9649999999999999</v>
      </c>
      <c r="F3">
        <v>54.28</v>
      </c>
      <c r="G3">
        <v>42</v>
      </c>
      <c r="H3">
        <v>4.1520000000000001</v>
      </c>
      <c r="I3">
        <v>56.2</v>
      </c>
      <c r="J3">
        <v>116.3</v>
      </c>
      <c r="K3">
        <v>117.9</v>
      </c>
      <c r="L3">
        <v>12.42</v>
      </c>
      <c r="M3">
        <v>1.7989999999999999</v>
      </c>
      <c r="N3">
        <v>0.03</v>
      </c>
      <c r="O3">
        <v>55.3</v>
      </c>
      <c r="P3">
        <v>36</v>
      </c>
      <c r="Q3">
        <v>37.003450000000001</v>
      </c>
      <c r="R3">
        <v>-119.6669</v>
      </c>
      <c r="S3">
        <v>155.80000000000001</v>
      </c>
      <c r="T3">
        <v>2.78</v>
      </c>
      <c r="U3">
        <v>0</v>
      </c>
      <c r="V3">
        <v>745.3</v>
      </c>
      <c r="W3">
        <v>516.64</v>
      </c>
      <c r="X3">
        <f t="shared" ref="X3:X23" si="0">W3-H3</f>
        <v>512.48799999999994</v>
      </c>
    </row>
    <row r="4" spans="1:34" x14ac:dyDescent="0.3">
      <c r="A4" s="2">
        <v>44607</v>
      </c>
      <c r="B4" s="3">
        <v>0.40998842592592594</v>
      </c>
      <c r="C4">
        <v>0</v>
      </c>
      <c r="D4" t="s">
        <v>50</v>
      </c>
      <c r="E4">
        <v>3.944</v>
      </c>
      <c r="F4">
        <v>54.3</v>
      </c>
      <c r="G4">
        <v>42</v>
      </c>
      <c r="H4">
        <v>4.0430000000000001</v>
      </c>
      <c r="I4">
        <v>56.2</v>
      </c>
      <c r="J4">
        <v>116.6</v>
      </c>
      <c r="K4">
        <v>118.3</v>
      </c>
      <c r="L4">
        <v>12.46</v>
      </c>
      <c r="M4">
        <v>1.752</v>
      </c>
      <c r="N4">
        <v>0.03</v>
      </c>
      <c r="O4">
        <v>55.3</v>
      </c>
      <c r="P4">
        <v>36</v>
      </c>
      <c r="Q4">
        <v>37.003450000000001</v>
      </c>
      <c r="R4">
        <v>-119.6669</v>
      </c>
      <c r="S4">
        <v>157.9</v>
      </c>
      <c r="T4">
        <v>2.79</v>
      </c>
      <c r="U4">
        <v>0</v>
      </c>
      <c r="V4">
        <v>745.3</v>
      </c>
      <c r="W4">
        <v>516.64</v>
      </c>
      <c r="X4">
        <f t="shared" si="0"/>
        <v>512.59699999999998</v>
      </c>
    </row>
    <row r="5" spans="1:34" x14ac:dyDescent="0.3">
      <c r="A5" s="2">
        <v>44607</v>
      </c>
      <c r="B5" s="3">
        <v>0.41023148148148153</v>
      </c>
      <c r="C5">
        <v>0</v>
      </c>
      <c r="D5" t="s">
        <v>50</v>
      </c>
      <c r="E5">
        <v>7.085</v>
      </c>
      <c r="F5">
        <v>54.143999999999998</v>
      </c>
      <c r="G5">
        <v>41.9</v>
      </c>
      <c r="H5">
        <v>7.5890000000000004</v>
      </c>
      <c r="I5">
        <v>56.2</v>
      </c>
      <c r="J5">
        <v>116.7</v>
      </c>
      <c r="K5">
        <v>118.3</v>
      </c>
      <c r="L5">
        <v>12.48</v>
      </c>
      <c r="M5">
        <v>3.2879999999999998</v>
      </c>
      <c r="N5">
        <v>0.03</v>
      </c>
      <c r="O5">
        <v>55.3</v>
      </c>
      <c r="P5">
        <v>36</v>
      </c>
      <c r="Q5">
        <v>37.003450000000001</v>
      </c>
      <c r="R5">
        <v>-119.6669</v>
      </c>
      <c r="S5">
        <v>158.5</v>
      </c>
      <c r="T5">
        <v>2.78</v>
      </c>
      <c r="U5">
        <v>0</v>
      </c>
      <c r="V5">
        <v>745.3</v>
      </c>
      <c r="W5">
        <v>516.64</v>
      </c>
      <c r="X5">
        <f t="shared" si="0"/>
        <v>509.05099999999999</v>
      </c>
    </row>
    <row r="6" spans="1:34" x14ac:dyDescent="0.3">
      <c r="A6" s="2">
        <v>44607</v>
      </c>
      <c r="B6" s="3">
        <v>0.41048611111111111</v>
      </c>
      <c r="C6">
        <v>0</v>
      </c>
      <c r="D6" t="s">
        <v>50</v>
      </c>
      <c r="E6">
        <v>10.086</v>
      </c>
      <c r="F6">
        <v>54.119</v>
      </c>
      <c r="G6">
        <v>41.9</v>
      </c>
      <c r="H6">
        <v>10.055999999999999</v>
      </c>
      <c r="I6">
        <v>56.2</v>
      </c>
      <c r="J6">
        <v>116.8</v>
      </c>
      <c r="K6">
        <v>118.4</v>
      </c>
      <c r="L6">
        <v>12.5</v>
      </c>
      <c r="M6">
        <v>4.3570000000000002</v>
      </c>
      <c r="N6">
        <v>0.03</v>
      </c>
      <c r="O6">
        <v>55.3</v>
      </c>
      <c r="P6">
        <v>36</v>
      </c>
      <c r="Q6">
        <v>37.003450000000001</v>
      </c>
      <c r="R6">
        <v>-119.6669</v>
      </c>
      <c r="S6">
        <v>158.5</v>
      </c>
      <c r="T6">
        <v>2.79</v>
      </c>
      <c r="U6">
        <v>0</v>
      </c>
      <c r="V6">
        <v>745.2</v>
      </c>
      <c r="W6">
        <v>516.64</v>
      </c>
      <c r="X6">
        <f t="shared" si="0"/>
        <v>506.584</v>
      </c>
    </row>
    <row r="7" spans="1:34" x14ac:dyDescent="0.3">
      <c r="A7" s="2">
        <v>44607</v>
      </c>
      <c r="B7" s="3">
        <v>0.41091435185185188</v>
      </c>
      <c r="C7">
        <v>0</v>
      </c>
      <c r="D7" t="s">
        <v>50</v>
      </c>
      <c r="E7">
        <v>13.071999999999999</v>
      </c>
      <c r="F7">
        <v>54.087000000000003</v>
      </c>
      <c r="G7">
        <v>41.8</v>
      </c>
      <c r="H7">
        <v>13.497</v>
      </c>
      <c r="I7">
        <v>56.2</v>
      </c>
      <c r="J7">
        <v>116.7</v>
      </c>
      <c r="K7">
        <v>118.3</v>
      </c>
      <c r="L7">
        <v>12.5</v>
      </c>
      <c r="M7">
        <v>5.8479999999999999</v>
      </c>
      <c r="N7">
        <v>0.03</v>
      </c>
      <c r="O7">
        <v>55.3</v>
      </c>
      <c r="P7">
        <v>36</v>
      </c>
      <c r="Q7">
        <v>37.003430000000002</v>
      </c>
      <c r="R7">
        <v>-119.6669</v>
      </c>
      <c r="S7">
        <v>158.80000000000001</v>
      </c>
      <c r="T7">
        <v>2.78</v>
      </c>
      <c r="U7">
        <v>0</v>
      </c>
      <c r="V7">
        <v>745.3</v>
      </c>
      <c r="W7">
        <v>516.64</v>
      </c>
      <c r="X7">
        <f t="shared" si="0"/>
        <v>503.14299999999997</v>
      </c>
    </row>
    <row r="8" spans="1:34" x14ac:dyDescent="0.3">
      <c r="A8" s="2">
        <v>44607</v>
      </c>
      <c r="B8" s="3">
        <v>0.41115740740740742</v>
      </c>
      <c r="C8">
        <v>0</v>
      </c>
      <c r="D8" t="s">
        <v>50</v>
      </c>
      <c r="E8">
        <v>15.952</v>
      </c>
      <c r="F8">
        <v>54.076000000000001</v>
      </c>
      <c r="G8">
        <v>41.8</v>
      </c>
      <c r="H8">
        <v>15.89</v>
      </c>
      <c r="I8">
        <v>56.2</v>
      </c>
      <c r="J8">
        <v>116.6</v>
      </c>
      <c r="K8">
        <v>118.2</v>
      </c>
      <c r="L8">
        <v>12.49</v>
      </c>
      <c r="M8">
        <v>6.8849999999999998</v>
      </c>
      <c r="N8">
        <v>0.03</v>
      </c>
      <c r="O8">
        <v>55.3</v>
      </c>
      <c r="P8">
        <v>36</v>
      </c>
      <c r="Q8">
        <v>37.003419999999998</v>
      </c>
      <c r="R8">
        <v>-119.6669</v>
      </c>
      <c r="S8">
        <v>157.69999999999999</v>
      </c>
      <c r="T8">
        <v>2.78</v>
      </c>
      <c r="U8">
        <v>0</v>
      </c>
      <c r="V8">
        <v>745.3</v>
      </c>
      <c r="W8">
        <v>516.64</v>
      </c>
      <c r="X8">
        <f t="shared" si="0"/>
        <v>500.75</v>
      </c>
    </row>
    <row r="9" spans="1:34" x14ac:dyDescent="0.3">
      <c r="A9" s="2">
        <v>44607</v>
      </c>
      <c r="B9" s="3">
        <v>0.41145833333333331</v>
      </c>
      <c r="C9">
        <v>0</v>
      </c>
      <c r="D9" t="s">
        <v>50</v>
      </c>
      <c r="E9">
        <v>18.974</v>
      </c>
      <c r="F9">
        <v>53.984999999999999</v>
      </c>
      <c r="G9">
        <v>41.8</v>
      </c>
      <c r="H9">
        <v>18.925000000000001</v>
      </c>
      <c r="I9">
        <v>56.2</v>
      </c>
      <c r="J9">
        <v>116.3</v>
      </c>
      <c r="K9">
        <v>117.9</v>
      </c>
      <c r="L9">
        <v>12.47</v>
      </c>
      <c r="M9">
        <v>8.1999999999999993</v>
      </c>
      <c r="N9">
        <v>0.03</v>
      </c>
      <c r="O9">
        <v>55.3</v>
      </c>
      <c r="P9">
        <v>36</v>
      </c>
      <c r="Q9">
        <v>37.003399999999999</v>
      </c>
      <c r="R9">
        <v>-119.6669</v>
      </c>
      <c r="S9">
        <v>158.69999999999999</v>
      </c>
      <c r="T9">
        <v>2.78</v>
      </c>
      <c r="U9">
        <v>0</v>
      </c>
      <c r="V9">
        <v>745.3</v>
      </c>
      <c r="W9">
        <v>516.64</v>
      </c>
      <c r="X9">
        <f t="shared" si="0"/>
        <v>497.71499999999997</v>
      </c>
    </row>
    <row r="10" spans="1:34" x14ac:dyDescent="0.3">
      <c r="A10" s="2">
        <v>44607</v>
      </c>
      <c r="B10" s="3">
        <v>0.41170138888888891</v>
      </c>
      <c r="C10">
        <v>0</v>
      </c>
      <c r="D10" t="s">
        <v>50</v>
      </c>
      <c r="E10">
        <v>22.071999999999999</v>
      </c>
      <c r="F10">
        <v>53.823</v>
      </c>
      <c r="G10">
        <v>41.7</v>
      </c>
      <c r="H10">
        <v>21.988</v>
      </c>
      <c r="I10">
        <v>56.3</v>
      </c>
      <c r="J10">
        <v>115.8</v>
      </c>
      <c r="K10">
        <v>117.4</v>
      </c>
      <c r="L10">
        <v>12.44</v>
      </c>
      <c r="M10">
        <v>9.5280000000000005</v>
      </c>
      <c r="N10">
        <v>0.03</v>
      </c>
      <c r="O10">
        <v>55.3</v>
      </c>
      <c r="P10">
        <v>36</v>
      </c>
      <c r="Q10">
        <v>37.003410000000002</v>
      </c>
      <c r="R10">
        <v>-119.6669</v>
      </c>
      <c r="S10">
        <v>159.4</v>
      </c>
      <c r="T10">
        <v>2.78</v>
      </c>
      <c r="U10">
        <v>0</v>
      </c>
      <c r="V10">
        <v>745.3</v>
      </c>
      <c r="W10">
        <v>516.64</v>
      </c>
      <c r="X10">
        <f t="shared" si="0"/>
        <v>494.65199999999999</v>
      </c>
    </row>
    <row r="11" spans="1:34" x14ac:dyDescent="0.3">
      <c r="A11" s="2">
        <v>44607</v>
      </c>
      <c r="B11" s="3">
        <v>0.41202546296296294</v>
      </c>
      <c r="C11">
        <v>0</v>
      </c>
      <c r="D11" t="s">
        <v>50</v>
      </c>
      <c r="E11">
        <v>25.024999999999999</v>
      </c>
      <c r="F11">
        <v>53.720999999999997</v>
      </c>
      <c r="G11">
        <v>41.6</v>
      </c>
      <c r="H11">
        <v>24.901</v>
      </c>
      <c r="I11">
        <v>56.2</v>
      </c>
      <c r="J11">
        <v>115.6</v>
      </c>
      <c r="K11">
        <v>117.2</v>
      </c>
      <c r="L11">
        <v>12.43</v>
      </c>
      <c r="M11">
        <v>10.79</v>
      </c>
      <c r="N11">
        <v>0.03</v>
      </c>
      <c r="O11">
        <v>55.3</v>
      </c>
      <c r="P11">
        <v>36</v>
      </c>
      <c r="Q11">
        <v>37.003390000000003</v>
      </c>
      <c r="R11">
        <v>-119.6669</v>
      </c>
      <c r="S11">
        <v>158.6</v>
      </c>
      <c r="T11">
        <v>2.78</v>
      </c>
      <c r="U11">
        <v>0</v>
      </c>
      <c r="V11">
        <v>745.2</v>
      </c>
      <c r="W11">
        <v>516.64</v>
      </c>
      <c r="X11">
        <f t="shared" si="0"/>
        <v>491.73899999999998</v>
      </c>
    </row>
    <row r="12" spans="1:34" x14ac:dyDescent="0.3">
      <c r="A12" s="2">
        <v>44607</v>
      </c>
      <c r="B12" s="3">
        <v>0.41228009259259263</v>
      </c>
      <c r="C12">
        <v>0</v>
      </c>
      <c r="D12" t="s">
        <v>50</v>
      </c>
      <c r="E12">
        <v>27.972000000000001</v>
      </c>
      <c r="F12">
        <v>53.393000000000001</v>
      </c>
      <c r="G12">
        <v>41.4</v>
      </c>
      <c r="H12">
        <v>28.013999999999999</v>
      </c>
      <c r="I12">
        <v>56.2</v>
      </c>
      <c r="J12">
        <v>115.4</v>
      </c>
      <c r="K12">
        <v>117</v>
      </c>
      <c r="L12">
        <v>12.47</v>
      </c>
      <c r="M12">
        <v>12.138999999999999</v>
      </c>
      <c r="N12">
        <v>0.03</v>
      </c>
      <c r="O12">
        <v>55.3</v>
      </c>
      <c r="P12">
        <v>36</v>
      </c>
      <c r="Q12">
        <v>37.00338</v>
      </c>
      <c r="R12">
        <v>-119.6669</v>
      </c>
      <c r="S12">
        <v>158.69999999999999</v>
      </c>
      <c r="T12">
        <v>2.78</v>
      </c>
      <c r="U12">
        <v>0</v>
      </c>
      <c r="V12">
        <v>745.1</v>
      </c>
      <c r="W12">
        <v>516.64</v>
      </c>
      <c r="X12">
        <f t="shared" si="0"/>
        <v>488.62599999999998</v>
      </c>
    </row>
    <row r="13" spans="1:34" x14ac:dyDescent="0.3">
      <c r="A13" s="2">
        <v>44607</v>
      </c>
      <c r="B13" s="3">
        <v>0.41266203703703702</v>
      </c>
      <c r="C13">
        <v>0</v>
      </c>
      <c r="D13" t="s">
        <v>50</v>
      </c>
      <c r="E13">
        <v>30.876000000000001</v>
      </c>
      <c r="F13">
        <v>52.667000000000002</v>
      </c>
      <c r="G13">
        <v>41.1</v>
      </c>
      <c r="H13">
        <v>31.050999999999998</v>
      </c>
      <c r="I13">
        <v>56.4</v>
      </c>
      <c r="J13">
        <v>112.6</v>
      </c>
      <c r="K13">
        <v>114.2</v>
      </c>
      <c r="L13">
        <v>12.28</v>
      </c>
      <c r="M13">
        <v>13.456</v>
      </c>
      <c r="N13">
        <v>0.03</v>
      </c>
      <c r="O13">
        <v>55.4</v>
      </c>
      <c r="P13">
        <v>36</v>
      </c>
      <c r="Q13">
        <v>37.003369999999997</v>
      </c>
      <c r="R13">
        <v>-119.6669</v>
      </c>
      <c r="S13">
        <v>156.69999999999999</v>
      </c>
      <c r="T13">
        <v>2.78</v>
      </c>
      <c r="U13">
        <v>0</v>
      </c>
      <c r="V13">
        <v>745.2</v>
      </c>
      <c r="W13">
        <v>516.64</v>
      </c>
      <c r="X13">
        <f t="shared" si="0"/>
        <v>485.589</v>
      </c>
    </row>
    <row r="14" spans="1:34" x14ac:dyDescent="0.3">
      <c r="A14" s="2">
        <v>44607</v>
      </c>
      <c r="B14" s="3">
        <v>0.41289351851851852</v>
      </c>
      <c r="C14">
        <v>0</v>
      </c>
      <c r="D14" t="s">
        <v>50</v>
      </c>
      <c r="E14">
        <v>34.046999999999997</v>
      </c>
      <c r="F14">
        <v>52.378</v>
      </c>
      <c r="G14">
        <v>41</v>
      </c>
      <c r="H14">
        <v>34.008000000000003</v>
      </c>
      <c r="I14">
        <v>56.5</v>
      </c>
      <c r="J14">
        <v>107.9</v>
      </c>
      <c r="K14">
        <v>109.4</v>
      </c>
      <c r="L14">
        <v>11.81</v>
      </c>
      <c r="M14">
        <v>14.737</v>
      </c>
      <c r="N14">
        <v>0.03</v>
      </c>
      <c r="O14">
        <v>55.5</v>
      </c>
      <c r="P14">
        <v>36</v>
      </c>
      <c r="Q14">
        <v>37.003360000000001</v>
      </c>
      <c r="R14">
        <v>-119.6669</v>
      </c>
      <c r="S14">
        <v>157.6</v>
      </c>
      <c r="T14">
        <v>2.78</v>
      </c>
      <c r="U14">
        <v>0</v>
      </c>
      <c r="V14">
        <v>745.2</v>
      </c>
      <c r="W14">
        <v>516.64</v>
      </c>
      <c r="X14">
        <f t="shared" si="0"/>
        <v>482.63200000000001</v>
      </c>
    </row>
    <row r="15" spans="1:34" x14ac:dyDescent="0.3">
      <c r="A15" s="2">
        <v>44607</v>
      </c>
      <c r="B15" s="3">
        <v>0.41319444444444442</v>
      </c>
      <c r="C15">
        <v>0</v>
      </c>
      <c r="D15" t="s">
        <v>50</v>
      </c>
      <c r="E15">
        <v>37.103999999999999</v>
      </c>
      <c r="F15">
        <v>52.244999999999997</v>
      </c>
      <c r="G15">
        <v>40.9</v>
      </c>
      <c r="H15">
        <v>36.985999999999997</v>
      </c>
      <c r="I15">
        <v>56.5</v>
      </c>
      <c r="J15">
        <v>103.1</v>
      </c>
      <c r="K15">
        <v>104.6</v>
      </c>
      <c r="L15">
        <v>11.3</v>
      </c>
      <c r="M15">
        <v>16.027999999999999</v>
      </c>
      <c r="N15">
        <v>0.03</v>
      </c>
      <c r="O15">
        <v>55.5</v>
      </c>
      <c r="P15">
        <v>36</v>
      </c>
      <c r="Q15">
        <v>37.003349999999998</v>
      </c>
      <c r="R15">
        <v>-119.6669</v>
      </c>
      <c r="S15">
        <v>156.9</v>
      </c>
      <c r="T15">
        <v>2.78</v>
      </c>
      <c r="U15">
        <v>0</v>
      </c>
      <c r="V15">
        <v>745.1</v>
      </c>
      <c r="W15">
        <v>516.64</v>
      </c>
      <c r="X15">
        <f t="shared" si="0"/>
        <v>479.654</v>
      </c>
    </row>
    <row r="16" spans="1:34" x14ac:dyDescent="0.3">
      <c r="A16" s="2">
        <v>44607</v>
      </c>
      <c r="B16" s="3">
        <v>0.41350694444444441</v>
      </c>
      <c r="C16">
        <v>0</v>
      </c>
      <c r="D16" t="s">
        <v>50</v>
      </c>
      <c r="E16">
        <v>40.091999999999999</v>
      </c>
      <c r="F16">
        <v>52.164000000000001</v>
      </c>
      <c r="G16">
        <v>40.9</v>
      </c>
      <c r="H16">
        <v>40.031999999999996</v>
      </c>
      <c r="I16">
        <v>56.5</v>
      </c>
      <c r="J16">
        <v>101</v>
      </c>
      <c r="K16">
        <v>102.4</v>
      </c>
      <c r="L16">
        <v>11.08</v>
      </c>
      <c r="M16">
        <v>17.347999999999999</v>
      </c>
      <c r="N16">
        <v>0.03</v>
      </c>
      <c r="O16">
        <v>55.6</v>
      </c>
      <c r="P16">
        <v>36</v>
      </c>
      <c r="Q16">
        <v>37.003349999999998</v>
      </c>
      <c r="R16">
        <v>-119.667</v>
      </c>
      <c r="S16">
        <v>156.5</v>
      </c>
      <c r="T16">
        <v>2.77</v>
      </c>
      <c r="U16">
        <v>0</v>
      </c>
      <c r="V16">
        <v>745.1</v>
      </c>
      <c r="W16">
        <v>516.64</v>
      </c>
      <c r="X16">
        <f t="shared" si="0"/>
        <v>476.608</v>
      </c>
    </row>
    <row r="17" spans="1:24" x14ac:dyDescent="0.3">
      <c r="A17" s="2">
        <v>44607</v>
      </c>
      <c r="B17" s="3">
        <v>0.41439814814814818</v>
      </c>
      <c r="C17">
        <v>0</v>
      </c>
      <c r="D17" t="s">
        <v>50</v>
      </c>
      <c r="E17">
        <v>49.851999999999997</v>
      </c>
      <c r="F17">
        <v>51.582000000000001</v>
      </c>
      <c r="G17">
        <v>41.3</v>
      </c>
      <c r="H17">
        <v>49.973999999999997</v>
      </c>
      <c r="I17">
        <v>57.5</v>
      </c>
      <c r="J17">
        <v>93.8</v>
      </c>
      <c r="K17">
        <v>95.2</v>
      </c>
      <c r="L17">
        <v>10.38</v>
      </c>
      <c r="M17">
        <v>21.658000000000001</v>
      </c>
      <c r="N17">
        <v>0.03</v>
      </c>
      <c r="O17">
        <v>56.5</v>
      </c>
      <c r="P17">
        <v>37</v>
      </c>
      <c r="Q17">
        <v>37.003300000000003</v>
      </c>
      <c r="R17">
        <v>-119.667</v>
      </c>
      <c r="S17">
        <v>157.30000000000001</v>
      </c>
      <c r="T17">
        <v>2.76</v>
      </c>
      <c r="U17">
        <v>0</v>
      </c>
      <c r="V17">
        <v>745.1</v>
      </c>
      <c r="W17">
        <v>516.64</v>
      </c>
      <c r="X17">
        <f t="shared" si="0"/>
        <v>466.666</v>
      </c>
    </row>
    <row r="18" spans="1:24" x14ac:dyDescent="0.3">
      <c r="A18" s="2">
        <v>44607</v>
      </c>
      <c r="B18" s="3">
        <v>0.41476851851851854</v>
      </c>
      <c r="C18">
        <v>0</v>
      </c>
      <c r="D18" t="s">
        <v>50</v>
      </c>
      <c r="E18">
        <v>59.533999999999999</v>
      </c>
      <c r="F18">
        <v>49.697000000000003</v>
      </c>
      <c r="G18">
        <v>43.3</v>
      </c>
      <c r="H18">
        <v>59.972000000000001</v>
      </c>
      <c r="I18">
        <v>62.1</v>
      </c>
      <c r="J18">
        <v>87.3</v>
      </c>
      <c r="K18">
        <v>88.6</v>
      </c>
      <c r="L18">
        <v>9.9</v>
      </c>
      <c r="M18">
        <v>25.992999999999999</v>
      </c>
      <c r="N18">
        <v>0.03</v>
      </c>
      <c r="O18">
        <v>61</v>
      </c>
      <c r="P18">
        <v>40</v>
      </c>
      <c r="Q18">
        <v>37.003279999999997</v>
      </c>
      <c r="R18">
        <v>-119.667</v>
      </c>
      <c r="S18">
        <v>155.30000000000001</v>
      </c>
      <c r="T18">
        <v>2.77</v>
      </c>
      <c r="U18">
        <v>0</v>
      </c>
      <c r="V18">
        <v>745.1</v>
      </c>
      <c r="W18">
        <v>516.64</v>
      </c>
      <c r="X18">
        <f t="shared" si="0"/>
        <v>456.66800000000001</v>
      </c>
    </row>
    <row r="19" spans="1:24" x14ac:dyDescent="0.3">
      <c r="A19" s="2">
        <v>44607</v>
      </c>
      <c r="B19" s="3">
        <v>0.41540509259259256</v>
      </c>
      <c r="C19">
        <v>0</v>
      </c>
      <c r="D19" t="s">
        <v>50</v>
      </c>
      <c r="E19">
        <v>70.397999999999996</v>
      </c>
      <c r="F19">
        <v>49.225999999999999</v>
      </c>
      <c r="G19">
        <v>42.7</v>
      </c>
      <c r="H19">
        <v>70.049000000000007</v>
      </c>
      <c r="I19">
        <v>61.7</v>
      </c>
      <c r="J19">
        <v>85.1</v>
      </c>
      <c r="K19">
        <v>86.3</v>
      </c>
      <c r="L19">
        <v>9.6999999999999993</v>
      </c>
      <c r="M19">
        <v>30.361000000000001</v>
      </c>
      <c r="N19">
        <v>0.03</v>
      </c>
      <c r="O19">
        <v>60.6</v>
      </c>
      <c r="P19">
        <v>39</v>
      </c>
      <c r="Q19">
        <v>37.003250000000001</v>
      </c>
      <c r="R19">
        <v>-119.667</v>
      </c>
      <c r="S19">
        <v>158.1</v>
      </c>
      <c r="T19">
        <v>2.77</v>
      </c>
      <c r="U19">
        <v>0</v>
      </c>
      <c r="V19">
        <v>745.2</v>
      </c>
      <c r="W19">
        <v>516.64</v>
      </c>
      <c r="X19">
        <f t="shared" si="0"/>
        <v>446.59100000000001</v>
      </c>
    </row>
    <row r="20" spans="1:24" x14ac:dyDescent="0.3">
      <c r="A20" s="2">
        <v>44607</v>
      </c>
      <c r="B20" s="3">
        <v>0.41574074074074074</v>
      </c>
      <c r="C20">
        <v>0</v>
      </c>
      <c r="D20" t="s">
        <v>50</v>
      </c>
      <c r="E20">
        <v>80.210999999999999</v>
      </c>
      <c r="F20">
        <v>48.484999999999999</v>
      </c>
      <c r="G20">
        <v>42</v>
      </c>
      <c r="H20">
        <v>78.744</v>
      </c>
      <c r="I20">
        <v>61.4</v>
      </c>
      <c r="J20">
        <v>86</v>
      </c>
      <c r="K20">
        <v>87.2</v>
      </c>
      <c r="L20">
        <v>9.91</v>
      </c>
      <c r="M20">
        <v>34.131</v>
      </c>
      <c r="N20">
        <v>0.03</v>
      </c>
      <c r="O20">
        <v>60.3</v>
      </c>
      <c r="P20">
        <v>39</v>
      </c>
      <c r="Q20">
        <v>37.003239999999998</v>
      </c>
      <c r="R20">
        <v>-119.667</v>
      </c>
      <c r="S20">
        <v>156.19999999999999</v>
      </c>
      <c r="T20">
        <v>2.77</v>
      </c>
      <c r="U20">
        <v>0</v>
      </c>
      <c r="V20">
        <v>745.1</v>
      </c>
      <c r="W20">
        <v>516.64</v>
      </c>
      <c r="X20">
        <f t="shared" si="0"/>
        <v>437.89599999999996</v>
      </c>
    </row>
    <row r="21" spans="1:24" x14ac:dyDescent="0.3">
      <c r="A21" s="2">
        <v>44607</v>
      </c>
      <c r="B21" s="3">
        <v>0.41613425925925923</v>
      </c>
      <c r="C21">
        <v>0</v>
      </c>
      <c r="D21" t="s">
        <v>50</v>
      </c>
      <c r="E21">
        <v>90.108000000000004</v>
      </c>
      <c r="F21">
        <v>48.369</v>
      </c>
      <c r="G21">
        <v>41.9</v>
      </c>
      <c r="H21">
        <v>89.311999999999998</v>
      </c>
      <c r="I21">
        <v>61.3</v>
      </c>
      <c r="J21">
        <v>87.8</v>
      </c>
      <c r="K21">
        <v>89.1</v>
      </c>
      <c r="L21">
        <v>10.130000000000001</v>
      </c>
      <c r="M21">
        <v>38.712000000000003</v>
      </c>
      <c r="N21">
        <v>0.03</v>
      </c>
      <c r="O21">
        <v>60.2</v>
      </c>
      <c r="P21">
        <v>39</v>
      </c>
      <c r="Q21">
        <v>37.003219999999999</v>
      </c>
      <c r="R21">
        <v>-119.667</v>
      </c>
      <c r="S21">
        <v>157.30000000000001</v>
      </c>
      <c r="T21">
        <v>2.77</v>
      </c>
      <c r="U21">
        <v>0</v>
      </c>
      <c r="V21">
        <v>745.2</v>
      </c>
      <c r="W21">
        <v>516.64</v>
      </c>
      <c r="X21">
        <f t="shared" si="0"/>
        <v>427.32799999999997</v>
      </c>
    </row>
    <row r="22" spans="1:24" x14ac:dyDescent="0.3">
      <c r="A22" s="2">
        <v>44607</v>
      </c>
      <c r="B22" s="3">
        <v>0.41650462962962959</v>
      </c>
      <c r="C22">
        <v>0</v>
      </c>
      <c r="D22" t="s">
        <v>50</v>
      </c>
      <c r="E22">
        <v>99.789000000000001</v>
      </c>
      <c r="F22">
        <v>48.082999999999998</v>
      </c>
      <c r="G22">
        <v>41.8</v>
      </c>
      <c r="H22">
        <v>98.853999999999999</v>
      </c>
      <c r="I22">
        <v>61.3</v>
      </c>
      <c r="J22">
        <v>89.1</v>
      </c>
      <c r="K22">
        <v>90.3</v>
      </c>
      <c r="L22">
        <v>10.31</v>
      </c>
      <c r="M22">
        <v>42.848999999999997</v>
      </c>
      <c r="N22">
        <v>0.03</v>
      </c>
      <c r="O22">
        <v>60.2</v>
      </c>
      <c r="P22">
        <v>39</v>
      </c>
      <c r="Q22">
        <v>37.003210000000003</v>
      </c>
      <c r="R22">
        <v>-119.667</v>
      </c>
      <c r="S22">
        <v>156.80000000000001</v>
      </c>
      <c r="T22">
        <v>2.77</v>
      </c>
      <c r="U22">
        <v>0</v>
      </c>
      <c r="V22">
        <v>745.1</v>
      </c>
      <c r="W22">
        <v>516.64</v>
      </c>
      <c r="X22">
        <f t="shared" si="0"/>
        <v>417.786</v>
      </c>
    </row>
    <row r="23" spans="1:24" x14ac:dyDescent="0.3">
      <c r="A23" s="2">
        <v>44607</v>
      </c>
      <c r="B23" s="3">
        <v>0.41773148148148148</v>
      </c>
      <c r="C23">
        <v>0</v>
      </c>
      <c r="D23" t="s">
        <v>50</v>
      </c>
      <c r="E23">
        <v>108.111</v>
      </c>
      <c r="F23">
        <v>48.173000000000002</v>
      </c>
      <c r="G23">
        <v>46.4</v>
      </c>
      <c r="H23">
        <v>108.151</v>
      </c>
      <c r="I23">
        <v>68.099999999999994</v>
      </c>
      <c r="J23">
        <v>74.599999999999994</v>
      </c>
      <c r="K23">
        <v>75.599999999999994</v>
      </c>
      <c r="L23">
        <v>8.6300000000000008</v>
      </c>
      <c r="M23">
        <v>46.88</v>
      </c>
      <c r="N23">
        <v>0.03</v>
      </c>
      <c r="O23">
        <v>66.900000000000006</v>
      </c>
      <c r="P23">
        <v>43</v>
      </c>
      <c r="Q23">
        <v>37.00318</v>
      </c>
      <c r="R23">
        <v>-119.667</v>
      </c>
      <c r="S23">
        <v>157.5</v>
      </c>
      <c r="T23">
        <v>2.76</v>
      </c>
      <c r="U23">
        <v>0</v>
      </c>
      <c r="V23">
        <v>745.1</v>
      </c>
      <c r="W23">
        <v>516.64</v>
      </c>
      <c r="X23">
        <f t="shared" si="0"/>
        <v>408.48899999999998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D143-0011-4600-BF10-A0A050758580}">
  <sheetPr codeName="Sheet177"/>
  <dimension ref="A1:AH24"/>
  <sheetViews>
    <sheetView topLeftCell="A3" workbookViewId="0">
      <selection activeCell="I1" sqref="I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156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0.54344907407407406</v>
      </c>
      <c r="C2">
        <v>0</v>
      </c>
      <c r="D2" t="s">
        <v>50</v>
      </c>
      <c r="E2">
        <v>0.95</v>
      </c>
      <c r="F2">
        <v>55.598999999999997</v>
      </c>
      <c r="G2">
        <v>44.4</v>
      </c>
      <c r="H2">
        <v>0.68500000000000005</v>
      </c>
      <c r="I2">
        <v>58.4</v>
      </c>
      <c r="J2">
        <v>107.5</v>
      </c>
      <c r="K2">
        <v>108.6</v>
      </c>
      <c r="L2">
        <v>11.3</v>
      </c>
      <c r="M2">
        <v>0.29699999999999999</v>
      </c>
      <c r="N2">
        <v>0.03</v>
      </c>
      <c r="O2">
        <v>57.4</v>
      </c>
      <c r="P2">
        <v>37</v>
      </c>
      <c r="Q2">
        <v>37.003779999999999</v>
      </c>
      <c r="R2">
        <v>-119.6661</v>
      </c>
      <c r="S2">
        <v>153.1</v>
      </c>
      <c r="T2">
        <v>2.87</v>
      </c>
      <c r="U2">
        <v>0</v>
      </c>
      <c r="V2">
        <v>747.3</v>
      </c>
      <c r="W2">
        <v>520.39</v>
      </c>
      <c r="X2">
        <f>W2-H2</f>
        <v>519.70500000000004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0.54365740740740742</v>
      </c>
      <c r="C3">
        <v>0</v>
      </c>
      <c r="D3" t="s">
        <v>50</v>
      </c>
      <c r="E3">
        <v>4.1100000000000003</v>
      </c>
      <c r="F3">
        <v>54.973999999999997</v>
      </c>
      <c r="G3">
        <v>43.9</v>
      </c>
      <c r="H3">
        <v>4.0250000000000004</v>
      </c>
      <c r="I3">
        <v>58.3</v>
      </c>
      <c r="J3">
        <v>109.4</v>
      </c>
      <c r="K3">
        <v>110.5</v>
      </c>
      <c r="L3">
        <v>11.59</v>
      </c>
      <c r="M3">
        <v>1.744</v>
      </c>
      <c r="N3">
        <v>0.03</v>
      </c>
      <c r="O3">
        <v>57.3</v>
      </c>
      <c r="P3">
        <v>37</v>
      </c>
      <c r="Q3">
        <v>37.003749999999997</v>
      </c>
      <c r="R3">
        <v>-119.6661</v>
      </c>
      <c r="S3">
        <v>154.19999999999999</v>
      </c>
      <c r="T3">
        <v>2.87</v>
      </c>
      <c r="U3">
        <v>0</v>
      </c>
      <c r="V3">
        <v>747.3</v>
      </c>
      <c r="W3">
        <v>520.39</v>
      </c>
      <c r="X3">
        <f t="shared" ref="X3:X24" si="0">W3-H3</f>
        <v>516.36500000000001</v>
      </c>
    </row>
    <row r="4" spans="1:34" x14ac:dyDescent="0.3">
      <c r="A4" s="2">
        <v>44630</v>
      </c>
      <c r="B4" s="3">
        <v>0.54424768518518518</v>
      </c>
      <c r="C4">
        <v>0</v>
      </c>
      <c r="D4" t="s">
        <v>50</v>
      </c>
      <c r="E4">
        <v>7.008</v>
      </c>
      <c r="F4">
        <v>54.805999999999997</v>
      </c>
      <c r="G4">
        <v>43.8</v>
      </c>
      <c r="H4">
        <v>6.8179999999999996</v>
      </c>
      <c r="I4">
        <v>58.2</v>
      </c>
      <c r="J4">
        <v>111.2</v>
      </c>
      <c r="K4">
        <v>112.4</v>
      </c>
      <c r="L4">
        <v>11.81</v>
      </c>
      <c r="M4">
        <v>2.9540000000000002</v>
      </c>
      <c r="N4">
        <v>0.03</v>
      </c>
      <c r="O4">
        <v>57.3</v>
      </c>
      <c r="P4">
        <v>37</v>
      </c>
      <c r="Q4">
        <v>37.00367</v>
      </c>
      <c r="R4">
        <v>-119.6661</v>
      </c>
      <c r="S4">
        <v>153.69999999999999</v>
      </c>
      <c r="T4">
        <v>2.87</v>
      </c>
      <c r="U4">
        <v>0</v>
      </c>
      <c r="V4">
        <v>747.2</v>
      </c>
      <c r="W4">
        <v>520.39</v>
      </c>
      <c r="X4">
        <f t="shared" si="0"/>
        <v>513.572</v>
      </c>
    </row>
    <row r="5" spans="1:34" x14ac:dyDescent="0.3">
      <c r="A5" s="2">
        <v>44630</v>
      </c>
      <c r="B5" s="3">
        <v>0.54450231481481481</v>
      </c>
      <c r="C5">
        <v>0</v>
      </c>
      <c r="D5" t="s">
        <v>50</v>
      </c>
      <c r="E5">
        <v>10.055999999999999</v>
      </c>
      <c r="F5">
        <v>54.715000000000003</v>
      </c>
      <c r="G5">
        <v>43.7</v>
      </c>
      <c r="H5">
        <v>10.057</v>
      </c>
      <c r="I5">
        <v>58.3</v>
      </c>
      <c r="J5">
        <v>111.4</v>
      </c>
      <c r="K5">
        <v>112.5</v>
      </c>
      <c r="L5">
        <v>11.84</v>
      </c>
      <c r="M5">
        <v>4.3579999999999997</v>
      </c>
      <c r="N5">
        <v>0.03</v>
      </c>
      <c r="O5">
        <v>57.3</v>
      </c>
      <c r="P5">
        <v>37</v>
      </c>
      <c r="Q5">
        <v>37.003639999999997</v>
      </c>
      <c r="R5">
        <v>-119.6661</v>
      </c>
      <c r="S5">
        <v>154.9</v>
      </c>
      <c r="T5">
        <v>2.87</v>
      </c>
      <c r="U5">
        <v>0</v>
      </c>
      <c r="V5">
        <v>747.2</v>
      </c>
      <c r="W5">
        <v>520.39</v>
      </c>
      <c r="X5">
        <f t="shared" si="0"/>
        <v>510.33299999999997</v>
      </c>
    </row>
    <row r="6" spans="1:34" x14ac:dyDescent="0.3">
      <c r="A6" s="2">
        <v>44630</v>
      </c>
      <c r="B6" s="3">
        <v>0.54487268518518517</v>
      </c>
      <c r="C6">
        <v>0</v>
      </c>
      <c r="D6" t="s">
        <v>50</v>
      </c>
      <c r="E6">
        <v>12.984999999999999</v>
      </c>
      <c r="F6">
        <v>54.572000000000003</v>
      </c>
      <c r="G6">
        <v>43.7</v>
      </c>
      <c r="H6">
        <v>11.333</v>
      </c>
      <c r="I6">
        <v>58.3</v>
      </c>
      <c r="J6">
        <v>112.1</v>
      </c>
      <c r="K6">
        <v>113.3</v>
      </c>
      <c r="L6">
        <v>11.93</v>
      </c>
      <c r="M6">
        <v>4.91</v>
      </c>
      <c r="N6">
        <v>0.03</v>
      </c>
      <c r="O6">
        <v>57.4</v>
      </c>
      <c r="P6">
        <v>37</v>
      </c>
      <c r="Q6">
        <v>37.003590000000003</v>
      </c>
      <c r="R6">
        <v>-119.6661</v>
      </c>
      <c r="S6">
        <v>156</v>
      </c>
      <c r="T6">
        <v>2.87</v>
      </c>
      <c r="U6">
        <v>0</v>
      </c>
      <c r="V6">
        <v>747.3</v>
      </c>
      <c r="W6">
        <v>520.39</v>
      </c>
      <c r="X6">
        <f t="shared" si="0"/>
        <v>509.05699999999996</v>
      </c>
    </row>
    <row r="7" spans="1:34" x14ac:dyDescent="0.3">
      <c r="A7" s="2">
        <v>44630</v>
      </c>
      <c r="B7" s="3">
        <v>0.54526620370370371</v>
      </c>
      <c r="C7">
        <v>0</v>
      </c>
      <c r="D7" t="s">
        <v>50</v>
      </c>
      <c r="E7">
        <v>16.097999999999999</v>
      </c>
      <c r="F7">
        <v>54.317999999999998</v>
      </c>
      <c r="G7">
        <v>43.5</v>
      </c>
      <c r="H7">
        <v>15.132</v>
      </c>
      <c r="I7">
        <v>58.3</v>
      </c>
      <c r="J7">
        <v>112.6</v>
      </c>
      <c r="K7">
        <v>113.8</v>
      </c>
      <c r="L7">
        <v>12.03</v>
      </c>
      <c r="M7">
        <v>6.5570000000000004</v>
      </c>
      <c r="N7">
        <v>0.03</v>
      </c>
      <c r="O7">
        <v>57.3</v>
      </c>
      <c r="P7">
        <v>37</v>
      </c>
      <c r="Q7">
        <v>37.003549999999997</v>
      </c>
      <c r="R7">
        <v>-119.6661</v>
      </c>
      <c r="S7">
        <v>156.1</v>
      </c>
      <c r="T7">
        <v>2.87</v>
      </c>
      <c r="U7">
        <v>0</v>
      </c>
      <c r="V7">
        <v>747.4</v>
      </c>
      <c r="W7">
        <v>520.39</v>
      </c>
      <c r="X7">
        <f t="shared" si="0"/>
        <v>505.25799999999998</v>
      </c>
    </row>
    <row r="8" spans="1:34" x14ac:dyDescent="0.3">
      <c r="A8" s="2">
        <v>44630</v>
      </c>
      <c r="B8" s="3">
        <v>0.54555555555555557</v>
      </c>
      <c r="C8">
        <v>0</v>
      </c>
      <c r="D8" t="s">
        <v>50</v>
      </c>
      <c r="E8">
        <v>18.902000000000001</v>
      </c>
      <c r="F8">
        <v>53.847000000000001</v>
      </c>
      <c r="G8">
        <v>43.2</v>
      </c>
      <c r="H8">
        <v>18.959</v>
      </c>
      <c r="I8">
        <v>58.2</v>
      </c>
      <c r="J8">
        <v>112.5</v>
      </c>
      <c r="K8">
        <v>113.6</v>
      </c>
      <c r="L8">
        <v>12.08</v>
      </c>
      <c r="M8">
        <v>8.2149999999999999</v>
      </c>
      <c r="N8">
        <v>0.03</v>
      </c>
      <c r="O8">
        <v>57.2</v>
      </c>
      <c r="P8">
        <v>37</v>
      </c>
      <c r="Q8">
        <v>37.003520000000002</v>
      </c>
      <c r="R8">
        <v>-119.6661</v>
      </c>
      <c r="S8">
        <v>154.4</v>
      </c>
      <c r="T8">
        <v>2.87</v>
      </c>
      <c r="U8">
        <v>0</v>
      </c>
      <c r="V8">
        <v>747.3</v>
      </c>
      <c r="W8">
        <v>520.39</v>
      </c>
      <c r="X8">
        <f t="shared" si="0"/>
        <v>501.43099999999998</v>
      </c>
    </row>
    <row r="9" spans="1:34" x14ac:dyDescent="0.3">
      <c r="A9" s="2">
        <v>44630</v>
      </c>
      <c r="B9" s="3">
        <v>0.54577546296296298</v>
      </c>
      <c r="C9">
        <v>0</v>
      </c>
      <c r="D9" t="s">
        <v>50</v>
      </c>
      <c r="E9">
        <v>21.952999999999999</v>
      </c>
      <c r="F9">
        <v>53.594000000000001</v>
      </c>
      <c r="G9">
        <v>42.9</v>
      </c>
      <c r="H9">
        <v>21.907</v>
      </c>
      <c r="I9">
        <v>58.1</v>
      </c>
      <c r="J9">
        <v>111.7</v>
      </c>
      <c r="K9">
        <v>112.9</v>
      </c>
      <c r="L9">
        <v>12.04</v>
      </c>
      <c r="M9">
        <v>9.4930000000000003</v>
      </c>
      <c r="N9">
        <v>0.03</v>
      </c>
      <c r="O9">
        <v>57.1</v>
      </c>
      <c r="P9">
        <v>37</v>
      </c>
      <c r="Q9">
        <v>37.003509999999999</v>
      </c>
      <c r="R9">
        <v>-119.666</v>
      </c>
      <c r="S9">
        <v>156.1</v>
      </c>
      <c r="T9">
        <v>2.86</v>
      </c>
      <c r="U9">
        <v>0</v>
      </c>
      <c r="V9">
        <v>747.3</v>
      </c>
      <c r="W9">
        <v>520.39</v>
      </c>
      <c r="X9">
        <f t="shared" si="0"/>
        <v>498.483</v>
      </c>
    </row>
    <row r="10" spans="1:34" x14ac:dyDescent="0.3">
      <c r="A10" s="2">
        <v>44630</v>
      </c>
      <c r="B10" s="3">
        <v>0.54597222222222219</v>
      </c>
      <c r="C10">
        <v>0</v>
      </c>
      <c r="D10" t="s">
        <v>50</v>
      </c>
      <c r="E10">
        <v>25.047999999999998</v>
      </c>
      <c r="F10">
        <v>53.451000000000001</v>
      </c>
      <c r="G10">
        <v>42.8</v>
      </c>
      <c r="H10">
        <v>25.009</v>
      </c>
      <c r="I10">
        <v>58</v>
      </c>
      <c r="J10">
        <v>110.2</v>
      </c>
      <c r="K10">
        <v>111.4</v>
      </c>
      <c r="L10">
        <v>11.9</v>
      </c>
      <c r="M10">
        <v>10.837</v>
      </c>
      <c r="N10">
        <v>0.03</v>
      </c>
      <c r="O10">
        <v>57</v>
      </c>
      <c r="P10">
        <v>37</v>
      </c>
      <c r="Q10">
        <v>37.003500000000003</v>
      </c>
      <c r="R10">
        <v>-119.666</v>
      </c>
      <c r="S10">
        <v>157</v>
      </c>
      <c r="T10">
        <v>2.86</v>
      </c>
      <c r="U10">
        <v>0</v>
      </c>
      <c r="V10">
        <v>747.3</v>
      </c>
      <c r="W10">
        <v>520.39</v>
      </c>
      <c r="X10">
        <f t="shared" si="0"/>
        <v>495.38099999999997</v>
      </c>
    </row>
    <row r="11" spans="1:34" x14ac:dyDescent="0.3">
      <c r="A11" s="2">
        <v>44630</v>
      </c>
      <c r="B11" s="3">
        <v>0.54633101851851851</v>
      </c>
      <c r="C11">
        <v>0</v>
      </c>
      <c r="D11" t="s">
        <v>50</v>
      </c>
      <c r="E11">
        <v>27.983000000000001</v>
      </c>
      <c r="F11">
        <v>53.164000000000001</v>
      </c>
      <c r="G11">
        <v>42.5</v>
      </c>
      <c r="H11">
        <v>27.855</v>
      </c>
      <c r="I11">
        <v>57.8</v>
      </c>
      <c r="J11">
        <v>107.7</v>
      </c>
      <c r="K11">
        <v>108.8</v>
      </c>
      <c r="L11">
        <v>11.67</v>
      </c>
      <c r="M11">
        <v>12.07</v>
      </c>
      <c r="N11">
        <v>0.03</v>
      </c>
      <c r="O11">
        <v>56.8</v>
      </c>
      <c r="P11">
        <v>37</v>
      </c>
      <c r="Q11">
        <v>37.00347</v>
      </c>
      <c r="R11">
        <v>-119.666</v>
      </c>
      <c r="S11">
        <v>156.9</v>
      </c>
      <c r="T11">
        <v>2.87</v>
      </c>
      <c r="U11">
        <v>0</v>
      </c>
      <c r="V11">
        <v>747.3</v>
      </c>
      <c r="W11">
        <v>520.39</v>
      </c>
      <c r="X11">
        <f t="shared" si="0"/>
        <v>492.53499999999997</v>
      </c>
    </row>
    <row r="12" spans="1:34" x14ac:dyDescent="0.3">
      <c r="A12" s="2">
        <v>44630</v>
      </c>
      <c r="B12" s="3">
        <v>0.54652777777777783</v>
      </c>
      <c r="C12">
        <v>0</v>
      </c>
      <c r="D12" t="s">
        <v>50</v>
      </c>
      <c r="E12">
        <v>30.853999999999999</v>
      </c>
      <c r="F12">
        <v>53.058</v>
      </c>
      <c r="G12">
        <v>42.3</v>
      </c>
      <c r="H12">
        <v>31.004000000000001</v>
      </c>
      <c r="I12">
        <v>57.8</v>
      </c>
      <c r="J12">
        <v>106.9</v>
      </c>
      <c r="K12">
        <v>108</v>
      </c>
      <c r="L12">
        <v>11.6</v>
      </c>
      <c r="M12">
        <v>13.435</v>
      </c>
      <c r="N12">
        <v>0.03</v>
      </c>
      <c r="O12">
        <v>56.8</v>
      </c>
      <c r="P12">
        <v>37</v>
      </c>
      <c r="Q12">
        <v>37.003459999999997</v>
      </c>
      <c r="R12">
        <v>-119.666</v>
      </c>
      <c r="S12">
        <v>155.30000000000001</v>
      </c>
      <c r="T12">
        <v>2.87</v>
      </c>
      <c r="U12">
        <v>0</v>
      </c>
      <c r="V12">
        <v>747.2</v>
      </c>
      <c r="W12">
        <v>520.39</v>
      </c>
      <c r="X12">
        <f t="shared" si="0"/>
        <v>489.38599999999997</v>
      </c>
    </row>
    <row r="13" spans="1:34" x14ac:dyDescent="0.3">
      <c r="A13" s="2">
        <v>44630</v>
      </c>
      <c r="B13" s="3">
        <v>0.54674768518518524</v>
      </c>
      <c r="C13">
        <v>0</v>
      </c>
      <c r="D13" t="s">
        <v>50</v>
      </c>
      <c r="E13">
        <v>33.99</v>
      </c>
      <c r="F13">
        <v>52.972000000000001</v>
      </c>
      <c r="G13">
        <v>42.2</v>
      </c>
      <c r="H13">
        <v>32.256999999999998</v>
      </c>
      <c r="I13">
        <v>57.7</v>
      </c>
      <c r="J13">
        <v>106.1</v>
      </c>
      <c r="K13">
        <v>107.2</v>
      </c>
      <c r="L13">
        <v>11.52</v>
      </c>
      <c r="M13">
        <v>13.978</v>
      </c>
      <c r="N13">
        <v>0.03</v>
      </c>
      <c r="O13">
        <v>56.7</v>
      </c>
      <c r="P13">
        <v>37</v>
      </c>
      <c r="Q13">
        <v>37.003439999999998</v>
      </c>
      <c r="R13">
        <v>-119.666</v>
      </c>
      <c r="S13">
        <v>155</v>
      </c>
      <c r="T13">
        <v>2.87</v>
      </c>
      <c r="U13">
        <v>0</v>
      </c>
      <c r="V13">
        <v>747.3</v>
      </c>
      <c r="W13">
        <v>520.39</v>
      </c>
      <c r="X13">
        <f t="shared" si="0"/>
        <v>488.13299999999998</v>
      </c>
    </row>
    <row r="14" spans="1:34" x14ac:dyDescent="0.3">
      <c r="A14" s="2">
        <v>44630</v>
      </c>
      <c r="B14" s="3">
        <v>0.54701388888888891</v>
      </c>
      <c r="C14">
        <v>0</v>
      </c>
      <c r="D14" t="s">
        <v>50</v>
      </c>
      <c r="E14">
        <v>37.012</v>
      </c>
      <c r="F14">
        <v>52.844000000000001</v>
      </c>
      <c r="G14">
        <v>42.1</v>
      </c>
      <c r="H14">
        <v>36.630000000000003</v>
      </c>
      <c r="I14">
        <v>57.6</v>
      </c>
      <c r="J14">
        <v>104.8</v>
      </c>
      <c r="K14">
        <v>105.9</v>
      </c>
      <c r="L14">
        <v>11.41</v>
      </c>
      <c r="M14">
        <v>15.872999999999999</v>
      </c>
      <c r="N14">
        <v>0.03</v>
      </c>
      <c r="O14">
        <v>56.6</v>
      </c>
      <c r="P14">
        <v>37</v>
      </c>
      <c r="Q14">
        <v>37.003430000000002</v>
      </c>
      <c r="R14">
        <v>-119.666</v>
      </c>
      <c r="S14">
        <v>153.1</v>
      </c>
      <c r="T14">
        <v>2.87</v>
      </c>
      <c r="U14">
        <v>0</v>
      </c>
      <c r="V14">
        <v>747.3</v>
      </c>
      <c r="W14">
        <v>520.39</v>
      </c>
      <c r="X14">
        <f t="shared" si="0"/>
        <v>483.76</v>
      </c>
    </row>
    <row r="15" spans="1:34" x14ac:dyDescent="0.3">
      <c r="A15" s="2">
        <v>44630</v>
      </c>
      <c r="B15" s="3">
        <v>0.54746527777777776</v>
      </c>
      <c r="C15">
        <v>0</v>
      </c>
      <c r="D15" t="s">
        <v>50</v>
      </c>
      <c r="E15">
        <v>39.978999999999999</v>
      </c>
      <c r="F15">
        <v>52.731999999999999</v>
      </c>
      <c r="G15">
        <v>42</v>
      </c>
      <c r="H15">
        <v>38.374000000000002</v>
      </c>
      <c r="I15">
        <v>57.6</v>
      </c>
      <c r="J15">
        <v>102.9</v>
      </c>
      <c r="K15">
        <v>104</v>
      </c>
      <c r="L15">
        <v>11.21</v>
      </c>
      <c r="M15">
        <v>16.629000000000001</v>
      </c>
      <c r="N15">
        <v>0.03</v>
      </c>
      <c r="O15">
        <v>56.6</v>
      </c>
      <c r="P15">
        <v>37</v>
      </c>
      <c r="Q15">
        <v>37.003390000000003</v>
      </c>
      <c r="R15">
        <v>-119.666</v>
      </c>
      <c r="S15">
        <v>154.30000000000001</v>
      </c>
      <c r="T15">
        <v>2.87</v>
      </c>
      <c r="U15">
        <v>0</v>
      </c>
      <c r="V15">
        <v>747.3</v>
      </c>
      <c r="W15">
        <v>520.39</v>
      </c>
      <c r="X15">
        <f t="shared" si="0"/>
        <v>482.01599999999996</v>
      </c>
    </row>
    <row r="16" spans="1:34" x14ac:dyDescent="0.3">
      <c r="A16" s="2">
        <v>44630</v>
      </c>
      <c r="B16" s="3">
        <v>0.54789351851851853</v>
      </c>
      <c r="C16">
        <v>0</v>
      </c>
      <c r="D16" t="s">
        <v>50</v>
      </c>
      <c r="E16">
        <v>50.085000000000001</v>
      </c>
      <c r="F16">
        <v>50.845999999999997</v>
      </c>
      <c r="G16">
        <v>42.3</v>
      </c>
      <c r="H16">
        <v>48.387</v>
      </c>
      <c r="I16">
        <v>59.6</v>
      </c>
      <c r="J16">
        <v>93.9</v>
      </c>
      <c r="K16">
        <v>94.8</v>
      </c>
      <c r="L16">
        <v>10.47</v>
      </c>
      <c r="M16">
        <v>20.97</v>
      </c>
      <c r="N16">
        <v>0.03</v>
      </c>
      <c r="O16">
        <v>58.5</v>
      </c>
      <c r="P16">
        <v>38</v>
      </c>
      <c r="Q16">
        <v>37.003349999999998</v>
      </c>
      <c r="R16">
        <v>-119.666</v>
      </c>
      <c r="S16">
        <v>155.6</v>
      </c>
      <c r="T16">
        <v>2.87</v>
      </c>
      <c r="U16">
        <v>0</v>
      </c>
      <c r="V16">
        <v>747.4</v>
      </c>
      <c r="W16">
        <v>520.39</v>
      </c>
      <c r="X16">
        <f t="shared" si="0"/>
        <v>472.00299999999999</v>
      </c>
    </row>
    <row r="17" spans="1:24" x14ac:dyDescent="0.3">
      <c r="A17" s="2">
        <v>44630</v>
      </c>
      <c r="B17" s="3">
        <v>0.54827546296296303</v>
      </c>
      <c r="C17">
        <v>0</v>
      </c>
      <c r="D17" t="s">
        <v>50</v>
      </c>
      <c r="E17">
        <v>60.545999999999999</v>
      </c>
      <c r="F17">
        <v>48.889000000000003</v>
      </c>
      <c r="G17">
        <v>42.3</v>
      </c>
      <c r="H17">
        <v>59.963999999999999</v>
      </c>
      <c r="I17">
        <v>61.4</v>
      </c>
      <c r="J17">
        <v>84</v>
      </c>
      <c r="K17">
        <v>84.8</v>
      </c>
      <c r="L17">
        <v>9.6199999999999992</v>
      </c>
      <c r="M17">
        <v>25.99</v>
      </c>
      <c r="N17">
        <v>0.03</v>
      </c>
      <c r="O17">
        <v>60.3</v>
      </c>
      <c r="P17">
        <v>39</v>
      </c>
      <c r="Q17">
        <v>37.003340000000001</v>
      </c>
      <c r="R17">
        <v>-119.66589999999999</v>
      </c>
      <c r="S17">
        <v>154.19999999999999</v>
      </c>
      <c r="T17">
        <v>2.86</v>
      </c>
      <c r="U17">
        <v>0</v>
      </c>
      <c r="V17">
        <v>747.4</v>
      </c>
      <c r="W17">
        <v>520.39</v>
      </c>
      <c r="X17">
        <f t="shared" si="0"/>
        <v>460.42599999999999</v>
      </c>
    </row>
    <row r="18" spans="1:24" x14ac:dyDescent="0.3">
      <c r="A18" s="2">
        <v>44630</v>
      </c>
      <c r="B18" s="3">
        <v>0.54861111111111105</v>
      </c>
      <c r="C18">
        <v>0</v>
      </c>
      <c r="D18" t="s">
        <v>50</v>
      </c>
      <c r="E18">
        <v>69.947999999999993</v>
      </c>
      <c r="F18">
        <v>48.488</v>
      </c>
      <c r="G18">
        <v>42.1</v>
      </c>
      <c r="H18">
        <v>70.037000000000006</v>
      </c>
      <c r="I18">
        <v>61.4</v>
      </c>
      <c r="J18">
        <v>83.3</v>
      </c>
      <c r="K18">
        <v>84.2</v>
      </c>
      <c r="L18">
        <v>9.6</v>
      </c>
      <c r="M18">
        <v>30.356999999999999</v>
      </c>
      <c r="N18">
        <v>0.03</v>
      </c>
      <c r="O18">
        <v>60.4</v>
      </c>
      <c r="P18">
        <v>39</v>
      </c>
      <c r="Q18">
        <v>37.003329999999998</v>
      </c>
      <c r="R18">
        <v>-119.66589999999999</v>
      </c>
      <c r="S18">
        <v>154.4</v>
      </c>
      <c r="T18">
        <v>2.86</v>
      </c>
      <c r="U18">
        <v>0</v>
      </c>
      <c r="V18">
        <v>747.3</v>
      </c>
      <c r="W18">
        <v>520.39</v>
      </c>
      <c r="X18">
        <f t="shared" si="0"/>
        <v>450.35299999999995</v>
      </c>
    </row>
    <row r="19" spans="1:24" x14ac:dyDescent="0.3">
      <c r="A19" s="2">
        <v>44630</v>
      </c>
      <c r="B19" s="3">
        <v>0.54901620370370374</v>
      </c>
      <c r="C19">
        <v>0</v>
      </c>
      <c r="D19" t="s">
        <v>50</v>
      </c>
      <c r="E19">
        <v>79.863</v>
      </c>
      <c r="F19">
        <v>48.116</v>
      </c>
      <c r="G19">
        <v>42</v>
      </c>
      <c r="H19">
        <v>79.739000000000004</v>
      </c>
      <c r="I19">
        <v>61.6</v>
      </c>
      <c r="J19">
        <v>84.2</v>
      </c>
      <c r="K19">
        <v>85</v>
      </c>
      <c r="L19">
        <v>9.74</v>
      </c>
      <c r="M19">
        <v>34.563000000000002</v>
      </c>
      <c r="N19">
        <v>0.03</v>
      </c>
      <c r="O19">
        <v>60.5</v>
      </c>
      <c r="P19">
        <v>39</v>
      </c>
      <c r="Q19">
        <v>37.003300000000003</v>
      </c>
      <c r="R19">
        <v>-119.66589999999999</v>
      </c>
      <c r="S19">
        <v>156</v>
      </c>
      <c r="T19">
        <v>2.87</v>
      </c>
      <c r="U19">
        <v>0</v>
      </c>
      <c r="V19">
        <v>747.3</v>
      </c>
      <c r="W19">
        <v>520.39</v>
      </c>
      <c r="X19">
        <f t="shared" si="0"/>
        <v>440.65099999999995</v>
      </c>
    </row>
    <row r="20" spans="1:24" x14ac:dyDescent="0.3">
      <c r="A20" s="2">
        <v>44630</v>
      </c>
      <c r="B20" s="3">
        <v>0.54953703703703705</v>
      </c>
      <c r="C20">
        <v>0</v>
      </c>
      <c r="D20" t="s">
        <v>50</v>
      </c>
      <c r="E20">
        <v>90.046999999999997</v>
      </c>
      <c r="F20">
        <v>47.835999999999999</v>
      </c>
      <c r="G20">
        <v>41.9</v>
      </c>
      <c r="H20">
        <v>90.04</v>
      </c>
      <c r="I20">
        <v>61.7</v>
      </c>
      <c r="J20">
        <v>85.2</v>
      </c>
      <c r="K20">
        <v>86</v>
      </c>
      <c r="L20">
        <v>9.89</v>
      </c>
      <c r="M20">
        <v>39.029000000000003</v>
      </c>
      <c r="N20">
        <v>0.03</v>
      </c>
      <c r="O20">
        <v>60.7</v>
      </c>
      <c r="P20">
        <v>39</v>
      </c>
      <c r="Q20">
        <v>37.003270000000001</v>
      </c>
      <c r="R20">
        <v>-119.66589999999999</v>
      </c>
      <c r="S20">
        <v>156.19999999999999</v>
      </c>
      <c r="T20">
        <v>2.87</v>
      </c>
      <c r="U20">
        <v>0</v>
      </c>
      <c r="V20">
        <v>747.3</v>
      </c>
      <c r="W20">
        <v>520.39</v>
      </c>
      <c r="X20">
        <f t="shared" si="0"/>
        <v>430.34999999999997</v>
      </c>
    </row>
    <row r="21" spans="1:24" x14ac:dyDescent="0.3">
      <c r="A21" s="2">
        <v>44630</v>
      </c>
      <c r="B21" s="3">
        <v>0.54980324074074072</v>
      </c>
      <c r="C21">
        <v>0</v>
      </c>
      <c r="D21" t="s">
        <v>50</v>
      </c>
      <c r="E21">
        <v>89.831999999999994</v>
      </c>
      <c r="F21">
        <v>47.811999999999998</v>
      </c>
      <c r="G21">
        <v>41.9</v>
      </c>
      <c r="H21">
        <v>90.027000000000001</v>
      </c>
      <c r="I21">
        <v>61.8</v>
      </c>
      <c r="J21">
        <v>85.4</v>
      </c>
      <c r="K21">
        <v>86.3</v>
      </c>
      <c r="L21">
        <v>9.92</v>
      </c>
      <c r="M21">
        <v>39.023000000000003</v>
      </c>
      <c r="N21">
        <v>0.03</v>
      </c>
      <c r="O21">
        <v>60.8</v>
      </c>
      <c r="P21">
        <v>39</v>
      </c>
      <c r="Q21">
        <v>37.003250000000001</v>
      </c>
      <c r="R21">
        <v>-119.66589999999999</v>
      </c>
      <c r="S21">
        <v>156.9</v>
      </c>
      <c r="T21">
        <v>2.86</v>
      </c>
      <c r="U21">
        <v>0</v>
      </c>
      <c r="V21">
        <v>747.4</v>
      </c>
      <c r="W21">
        <v>520.39</v>
      </c>
      <c r="X21">
        <f t="shared" si="0"/>
        <v>430.363</v>
      </c>
    </row>
    <row r="22" spans="1:24" x14ac:dyDescent="0.3">
      <c r="A22" s="2">
        <v>44630</v>
      </c>
      <c r="B22" s="3">
        <v>0.55008101851851854</v>
      </c>
      <c r="C22">
        <v>0</v>
      </c>
      <c r="D22" t="s">
        <v>50</v>
      </c>
      <c r="E22">
        <v>100.133</v>
      </c>
      <c r="F22">
        <v>47.531999999999996</v>
      </c>
      <c r="G22">
        <v>41.9</v>
      </c>
      <c r="H22">
        <v>99.043000000000006</v>
      </c>
      <c r="I22">
        <v>62.1</v>
      </c>
      <c r="J22">
        <v>86</v>
      </c>
      <c r="K22">
        <v>86.9</v>
      </c>
      <c r="L22">
        <v>10.029999999999999</v>
      </c>
      <c r="M22">
        <v>42.932000000000002</v>
      </c>
      <c r="N22">
        <v>0.03</v>
      </c>
      <c r="O22">
        <v>61</v>
      </c>
      <c r="P22">
        <v>40</v>
      </c>
      <c r="Q22">
        <v>37.003239999999998</v>
      </c>
      <c r="R22">
        <v>-119.6658</v>
      </c>
      <c r="S22">
        <v>157.69999999999999</v>
      </c>
      <c r="T22">
        <v>2.87</v>
      </c>
      <c r="U22">
        <v>0</v>
      </c>
      <c r="V22">
        <v>747.4</v>
      </c>
      <c r="W22">
        <v>520.39</v>
      </c>
      <c r="X22">
        <f t="shared" si="0"/>
        <v>421.34699999999998</v>
      </c>
    </row>
    <row r="23" spans="1:24" x14ac:dyDescent="0.3">
      <c r="A23" s="2">
        <v>44630</v>
      </c>
      <c r="B23" s="3">
        <v>0.55056712962962961</v>
      </c>
      <c r="C23">
        <v>0</v>
      </c>
      <c r="D23" t="s">
        <v>50</v>
      </c>
      <c r="E23">
        <v>109.878</v>
      </c>
      <c r="F23">
        <v>47.444000000000003</v>
      </c>
      <c r="G23">
        <v>42.1</v>
      </c>
      <c r="H23">
        <v>109.646</v>
      </c>
      <c r="I23">
        <v>62.5</v>
      </c>
      <c r="J23">
        <v>86</v>
      </c>
      <c r="K23">
        <v>86.9</v>
      </c>
      <c r="L23">
        <v>10.039999999999999</v>
      </c>
      <c r="M23">
        <v>47.529000000000003</v>
      </c>
      <c r="N23">
        <v>0.03</v>
      </c>
      <c r="O23">
        <v>61.4</v>
      </c>
      <c r="P23">
        <v>40</v>
      </c>
      <c r="Q23">
        <v>37.0032</v>
      </c>
      <c r="R23">
        <v>-119.66589999999999</v>
      </c>
      <c r="S23">
        <v>158.6</v>
      </c>
      <c r="T23">
        <v>2.86</v>
      </c>
      <c r="U23">
        <v>0</v>
      </c>
      <c r="V23">
        <v>747.3</v>
      </c>
      <c r="W23">
        <v>520.39</v>
      </c>
      <c r="X23">
        <f t="shared" si="0"/>
        <v>410.74399999999997</v>
      </c>
    </row>
    <row r="24" spans="1:24" x14ac:dyDescent="0.3">
      <c r="A24" s="2">
        <v>44630</v>
      </c>
      <c r="B24" s="3">
        <v>0.55143518518518519</v>
      </c>
      <c r="C24">
        <v>0</v>
      </c>
      <c r="D24" t="s">
        <v>50</v>
      </c>
      <c r="E24">
        <v>108.935</v>
      </c>
      <c r="F24">
        <v>47.453000000000003</v>
      </c>
      <c r="G24">
        <v>42.5</v>
      </c>
      <c r="H24">
        <v>109.244</v>
      </c>
      <c r="I24">
        <v>63.1</v>
      </c>
      <c r="J24">
        <v>83.4</v>
      </c>
      <c r="K24">
        <v>84.3</v>
      </c>
      <c r="L24">
        <v>9.74</v>
      </c>
      <c r="M24">
        <v>47.353999999999999</v>
      </c>
      <c r="N24">
        <v>0.03</v>
      </c>
      <c r="O24">
        <v>62</v>
      </c>
      <c r="P24">
        <v>40</v>
      </c>
      <c r="Q24">
        <v>37.003149999999998</v>
      </c>
      <c r="R24">
        <v>-119.6658</v>
      </c>
      <c r="S24">
        <v>157.1</v>
      </c>
      <c r="T24">
        <v>2.86</v>
      </c>
      <c r="U24">
        <v>0</v>
      </c>
      <c r="V24">
        <v>747.3</v>
      </c>
      <c r="W24">
        <v>520.39</v>
      </c>
      <c r="X24">
        <f t="shared" si="0"/>
        <v>411.14599999999996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8AF6-A592-438A-B06D-8060BF227E8F}">
  <sheetPr codeName="Sheet178"/>
  <dimension ref="A1:AJ19"/>
  <sheetViews>
    <sheetView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0.55038194444444444</v>
      </c>
      <c r="C2">
        <v>0</v>
      </c>
      <c r="D2" t="s">
        <v>50</v>
      </c>
      <c r="E2">
        <v>50.4</v>
      </c>
      <c r="F2">
        <v>-5.2999999999999999E-2</v>
      </c>
      <c r="G2">
        <v>58.6</v>
      </c>
      <c r="H2">
        <v>104.4</v>
      </c>
      <c r="I2">
        <v>105.4</v>
      </c>
      <c r="J2">
        <v>9.84</v>
      </c>
      <c r="K2">
        <v>-2.3E-2</v>
      </c>
      <c r="L2">
        <v>0.03</v>
      </c>
      <c r="M2">
        <v>57.9</v>
      </c>
      <c r="N2">
        <v>38</v>
      </c>
      <c r="O2">
        <v>7.27</v>
      </c>
      <c r="P2">
        <v>-36.700000000000003</v>
      </c>
      <c r="Q2">
        <v>64.751000000000005</v>
      </c>
      <c r="R2">
        <v>-0.05</v>
      </c>
      <c r="S2">
        <v>37.00403</v>
      </c>
      <c r="T2">
        <v>-119.666</v>
      </c>
      <c r="U2">
        <v>156.9</v>
      </c>
      <c r="V2">
        <v>2.76</v>
      </c>
      <c r="W2">
        <v>0</v>
      </c>
      <c r="X2">
        <v>747.3</v>
      </c>
      <c r="Y2">
        <v>538.99</v>
      </c>
      <c r="Z2">
        <f>Y2-F2</f>
        <v>539.04300000000001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0.55060185185185184</v>
      </c>
      <c r="C3">
        <v>0</v>
      </c>
      <c r="D3" t="s">
        <v>50</v>
      </c>
      <c r="E3">
        <v>50.3</v>
      </c>
      <c r="F3">
        <v>0.373</v>
      </c>
      <c r="G3">
        <v>58.5</v>
      </c>
      <c r="H3">
        <v>105.1</v>
      </c>
      <c r="I3">
        <v>106.1</v>
      </c>
      <c r="J3">
        <v>9.91</v>
      </c>
      <c r="K3">
        <v>0.16200000000000001</v>
      </c>
      <c r="L3">
        <v>0.03</v>
      </c>
      <c r="M3">
        <v>57.8</v>
      </c>
      <c r="N3">
        <v>38</v>
      </c>
      <c r="O3">
        <v>7.47</v>
      </c>
      <c r="P3">
        <v>-47.4</v>
      </c>
      <c r="Q3">
        <v>64.741</v>
      </c>
      <c r="R3">
        <v>1.0880000000000001</v>
      </c>
      <c r="S3">
        <v>37.00403</v>
      </c>
      <c r="T3">
        <v>-119.66589999999999</v>
      </c>
      <c r="U3">
        <v>157.5</v>
      </c>
      <c r="V3">
        <v>2.75</v>
      </c>
      <c r="W3">
        <v>0</v>
      </c>
      <c r="X3">
        <v>747.4</v>
      </c>
      <c r="Y3">
        <v>538.99</v>
      </c>
      <c r="Z3">
        <f t="shared" ref="Z3:Z19" si="0">Y3-F3</f>
        <v>538.61699999999996</v>
      </c>
    </row>
    <row r="4" spans="1:36" x14ac:dyDescent="0.3">
      <c r="A4" s="2">
        <v>44669</v>
      </c>
      <c r="B4" s="3">
        <v>0.55075231481481479</v>
      </c>
      <c r="C4">
        <v>0</v>
      </c>
      <c r="D4" t="s">
        <v>50</v>
      </c>
      <c r="E4">
        <v>50.1</v>
      </c>
      <c r="F4">
        <v>4.2080000000000002</v>
      </c>
      <c r="G4">
        <v>58.5</v>
      </c>
      <c r="H4">
        <v>104.9</v>
      </c>
      <c r="I4">
        <v>105.9</v>
      </c>
      <c r="J4">
        <v>9.93</v>
      </c>
      <c r="K4">
        <v>1.8220000000000001</v>
      </c>
      <c r="L4">
        <v>0.03</v>
      </c>
      <c r="M4">
        <v>57.9</v>
      </c>
      <c r="N4">
        <v>38</v>
      </c>
      <c r="O4">
        <v>7.5</v>
      </c>
      <c r="P4">
        <v>-49.4</v>
      </c>
      <c r="Q4">
        <v>64.406000000000006</v>
      </c>
      <c r="R4">
        <v>4.0570000000000004</v>
      </c>
      <c r="S4">
        <v>37.004019999999997</v>
      </c>
      <c r="T4">
        <v>-119.66589999999999</v>
      </c>
      <c r="U4">
        <v>157.69999999999999</v>
      </c>
      <c r="V4">
        <v>2.75</v>
      </c>
      <c r="W4">
        <v>0</v>
      </c>
      <c r="X4">
        <v>747.2</v>
      </c>
      <c r="Y4">
        <v>538.99</v>
      </c>
      <c r="Z4">
        <f t="shared" si="0"/>
        <v>534.78200000000004</v>
      </c>
    </row>
    <row r="5" spans="1:36" x14ac:dyDescent="0.3">
      <c r="A5" s="2">
        <v>44669</v>
      </c>
      <c r="B5" s="3">
        <v>0.55090277777777785</v>
      </c>
      <c r="C5">
        <v>0</v>
      </c>
      <c r="D5" t="s">
        <v>50</v>
      </c>
      <c r="E5">
        <v>49.6</v>
      </c>
      <c r="F5">
        <v>7.0579999999999998</v>
      </c>
      <c r="G5">
        <v>58.6</v>
      </c>
      <c r="H5">
        <v>104.1</v>
      </c>
      <c r="I5">
        <v>105</v>
      </c>
      <c r="J5">
        <v>9.94</v>
      </c>
      <c r="K5">
        <v>3.056</v>
      </c>
      <c r="L5">
        <v>0.03</v>
      </c>
      <c r="M5">
        <v>57.9</v>
      </c>
      <c r="N5">
        <v>38</v>
      </c>
      <c r="O5">
        <v>7.55</v>
      </c>
      <c r="P5">
        <v>-51.8</v>
      </c>
      <c r="Q5">
        <v>63.56</v>
      </c>
      <c r="R5">
        <v>7.0510000000000002</v>
      </c>
      <c r="S5">
        <v>37.004019999999997</v>
      </c>
      <c r="T5">
        <v>-119.66589999999999</v>
      </c>
      <c r="U5">
        <v>158.5</v>
      </c>
      <c r="V5">
        <v>2.75</v>
      </c>
      <c r="W5">
        <v>0</v>
      </c>
      <c r="X5">
        <v>747.2</v>
      </c>
      <c r="Y5">
        <v>538.99</v>
      </c>
      <c r="Z5">
        <f t="shared" si="0"/>
        <v>531.93200000000002</v>
      </c>
    </row>
    <row r="6" spans="1:36" x14ac:dyDescent="0.3">
      <c r="A6" s="2">
        <v>44669</v>
      </c>
      <c r="B6" s="3">
        <v>0.55103009259259261</v>
      </c>
      <c r="C6">
        <v>0</v>
      </c>
      <c r="D6" t="s">
        <v>50</v>
      </c>
      <c r="E6">
        <v>49.2</v>
      </c>
      <c r="F6">
        <v>10.231</v>
      </c>
      <c r="G6">
        <v>58.6</v>
      </c>
      <c r="H6">
        <v>103.6</v>
      </c>
      <c r="I6">
        <v>104.5</v>
      </c>
      <c r="J6">
        <v>9.9700000000000006</v>
      </c>
      <c r="K6">
        <v>4.43</v>
      </c>
      <c r="L6">
        <v>0.03</v>
      </c>
      <c r="M6">
        <v>57.8</v>
      </c>
      <c r="N6">
        <v>38</v>
      </c>
      <c r="O6">
        <v>7.6</v>
      </c>
      <c r="P6">
        <v>-54.3</v>
      </c>
      <c r="Q6">
        <v>62.892000000000003</v>
      </c>
      <c r="R6">
        <v>10.210000000000001</v>
      </c>
      <c r="S6">
        <v>37.004010000000001</v>
      </c>
      <c r="T6">
        <v>-119.66589999999999</v>
      </c>
      <c r="U6">
        <v>158.69999999999999</v>
      </c>
      <c r="V6">
        <v>2.75</v>
      </c>
      <c r="W6">
        <v>0</v>
      </c>
      <c r="X6">
        <v>747.2</v>
      </c>
      <c r="Y6">
        <v>538.99</v>
      </c>
      <c r="Z6">
        <f t="shared" si="0"/>
        <v>528.75900000000001</v>
      </c>
    </row>
    <row r="7" spans="1:36" x14ac:dyDescent="0.3">
      <c r="A7" s="2">
        <v>44669</v>
      </c>
      <c r="B7" s="3">
        <v>0.55129629629629628</v>
      </c>
      <c r="C7">
        <v>0</v>
      </c>
      <c r="D7" t="s">
        <v>50</v>
      </c>
      <c r="E7">
        <v>48.5</v>
      </c>
      <c r="F7">
        <v>12.964</v>
      </c>
      <c r="G7">
        <v>58.6</v>
      </c>
      <c r="H7">
        <v>102.6</v>
      </c>
      <c r="I7">
        <v>103.5</v>
      </c>
      <c r="J7">
        <v>9.99</v>
      </c>
      <c r="K7">
        <v>5.6139999999999999</v>
      </c>
      <c r="L7">
        <v>0.03</v>
      </c>
      <c r="M7">
        <v>57.8</v>
      </c>
      <c r="N7">
        <v>38</v>
      </c>
      <c r="O7">
        <v>7.66</v>
      </c>
      <c r="P7">
        <v>-57.4</v>
      </c>
      <c r="Q7">
        <v>61.838000000000001</v>
      </c>
      <c r="R7">
        <v>13.048</v>
      </c>
      <c r="S7">
        <v>37.003999999999998</v>
      </c>
      <c r="T7">
        <v>-119.66589999999999</v>
      </c>
      <c r="U7">
        <v>157.9</v>
      </c>
      <c r="V7">
        <v>2.75</v>
      </c>
      <c r="W7">
        <v>0</v>
      </c>
      <c r="X7">
        <v>747.3</v>
      </c>
      <c r="Y7">
        <v>538.99</v>
      </c>
      <c r="Z7">
        <f t="shared" si="0"/>
        <v>526.02599999999995</v>
      </c>
    </row>
    <row r="8" spans="1:36" x14ac:dyDescent="0.3">
      <c r="A8" s="2">
        <v>44669</v>
      </c>
      <c r="B8" s="3">
        <v>0.55152777777777773</v>
      </c>
      <c r="C8">
        <v>0</v>
      </c>
      <c r="D8" t="s">
        <v>50</v>
      </c>
      <c r="E8">
        <v>48.1</v>
      </c>
      <c r="F8">
        <v>14.817</v>
      </c>
      <c r="G8">
        <v>58.5</v>
      </c>
      <c r="H8">
        <v>102.3</v>
      </c>
      <c r="I8">
        <v>103.3</v>
      </c>
      <c r="J8">
        <v>10.02</v>
      </c>
      <c r="K8">
        <v>6.4169999999999998</v>
      </c>
      <c r="L8">
        <v>0.03</v>
      </c>
      <c r="M8">
        <v>57.7</v>
      </c>
      <c r="N8">
        <v>37</v>
      </c>
      <c r="O8">
        <v>7.67</v>
      </c>
      <c r="P8">
        <v>-57.9</v>
      </c>
      <c r="Q8">
        <v>61.423999999999999</v>
      </c>
      <c r="R8">
        <v>15.984999999999999</v>
      </c>
      <c r="S8">
        <v>37.003990000000002</v>
      </c>
      <c r="T8">
        <v>-119.6658</v>
      </c>
      <c r="U8">
        <v>157.6</v>
      </c>
      <c r="V8">
        <v>2.73</v>
      </c>
      <c r="W8">
        <v>0</v>
      </c>
      <c r="X8">
        <v>747.3</v>
      </c>
      <c r="Y8">
        <v>538.99</v>
      </c>
      <c r="Z8">
        <f t="shared" si="0"/>
        <v>524.173</v>
      </c>
    </row>
    <row r="9" spans="1:36" x14ac:dyDescent="0.3">
      <c r="A9" s="2">
        <v>44669</v>
      </c>
      <c r="B9" s="3">
        <v>0.55179398148148151</v>
      </c>
      <c r="C9">
        <v>0</v>
      </c>
      <c r="D9" t="s">
        <v>50</v>
      </c>
      <c r="E9">
        <v>47.9</v>
      </c>
      <c r="F9">
        <v>19.64</v>
      </c>
      <c r="G9">
        <v>58.4</v>
      </c>
      <c r="H9">
        <v>101.8</v>
      </c>
      <c r="I9">
        <v>102.7</v>
      </c>
      <c r="J9">
        <v>9.99</v>
      </c>
      <c r="K9">
        <v>8.5050000000000008</v>
      </c>
      <c r="L9">
        <v>0.03</v>
      </c>
      <c r="M9">
        <v>57.6</v>
      </c>
      <c r="N9">
        <v>37</v>
      </c>
      <c r="O9">
        <v>7.68</v>
      </c>
      <c r="P9">
        <v>-58.6</v>
      </c>
      <c r="Q9">
        <v>61.247</v>
      </c>
      <c r="R9">
        <v>19.167999999999999</v>
      </c>
      <c r="S9">
        <v>37.003970000000002</v>
      </c>
      <c r="T9">
        <v>-119.66589999999999</v>
      </c>
      <c r="U9">
        <v>156.6</v>
      </c>
      <c r="V9">
        <v>2.75</v>
      </c>
      <c r="W9">
        <v>0</v>
      </c>
      <c r="X9">
        <v>747.2</v>
      </c>
      <c r="Y9">
        <v>538.99</v>
      </c>
      <c r="Z9">
        <f t="shared" si="0"/>
        <v>519.35</v>
      </c>
    </row>
    <row r="10" spans="1:36" x14ac:dyDescent="0.3">
      <c r="A10" s="2">
        <v>44669</v>
      </c>
      <c r="B10" s="3">
        <v>0.55193287037037042</v>
      </c>
      <c r="C10">
        <v>0</v>
      </c>
      <c r="D10" t="s">
        <v>50</v>
      </c>
      <c r="E10">
        <v>47.9</v>
      </c>
      <c r="F10">
        <v>22.113</v>
      </c>
      <c r="G10">
        <v>58.3</v>
      </c>
      <c r="H10">
        <v>102</v>
      </c>
      <c r="I10">
        <v>102.9</v>
      </c>
      <c r="J10">
        <v>10.02</v>
      </c>
      <c r="K10">
        <v>9.5760000000000005</v>
      </c>
      <c r="L10">
        <v>0.03</v>
      </c>
      <c r="M10">
        <v>57.5</v>
      </c>
      <c r="N10">
        <v>37</v>
      </c>
      <c r="O10">
        <v>7.68</v>
      </c>
      <c r="P10">
        <v>-58.6</v>
      </c>
      <c r="Q10">
        <v>61.140999999999998</v>
      </c>
      <c r="R10">
        <v>21.978000000000002</v>
      </c>
      <c r="S10">
        <v>37.003970000000002</v>
      </c>
      <c r="T10">
        <v>-119.6658</v>
      </c>
      <c r="U10">
        <v>157</v>
      </c>
      <c r="V10">
        <v>2.73</v>
      </c>
      <c r="W10">
        <v>0</v>
      </c>
      <c r="X10">
        <v>747.2</v>
      </c>
      <c r="Y10">
        <v>538.99</v>
      </c>
      <c r="Z10">
        <f t="shared" si="0"/>
        <v>516.87699999999995</v>
      </c>
    </row>
    <row r="11" spans="1:36" x14ac:dyDescent="0.3">
      <c r="A11" s="2">
        <v>44669</v>
      </c>
      <c r="B11" s="3">
        <v>0.5522569444444444</v>
      </c>
      <c r="C11">
        <v>0</v>
      </c>
      <c r="D11" t="s">
        <v>50</v>
      </c>
      <c r="E11">
        <v>47.5</v>
      </c>
      <c r="F11">
        <v>24.940999999999999</v>
      </c>
      <c r="G11">
        <v>58.5</v>
      </c>
      <c r="H11">
        <v>100.5</v>
      </c>
      <c r="I11">
        <v>101.4</v>
      </c>
      <c r="J11">
        <v>9.9600000000000009</v>
      </c>
      <c r="K11">
        <v>10.801</v>
      </c>
      <c r="L11">
        <v>0.03</v>
      </c>
      <c r="M11">
        <v>57.7</v>
      </c>
      <c r="N11">
        <v>37</v>
      </c>
      <c r="O11">
        <v>7.63</v>
      </c>
      <c r="P11">
        <v>-55.8</v>
      </c>
      <c r="Q11">
        <v>60.463999999999999</v>
      </c>
      <c r="R11">
        <v>24.908999999999999</v>
      </c>
      <c r="S11">
        <v>37.003970000000002</v>
      </c>
      <c r="T11">
        <v>-119.6658</v>
      </c>
      <c r="U11">
        <v>157.9</v>
      </c>
      <c r="V11">
        <v>2.74</v>
      </c>
      <c r="W11">
        <v>0</v>
      </c>
      <c r="X11">
        <v>747.2</v>
      </c>
      <c r="Y11">
        <v>538.99</v>
      </c>
      <c r="Z11">
        <f t="shared" si="0"/>
        <v>514.04899999999998</v>
      </c>
    </row>
    <row r="12" spans="1:36" x14ac:dyDescent="0.3">
      <c r="A12" s="2">
        <v>44669</v>
      </c>
      <c r="B12" s="3">
        <v>0.55244212962962969</v>
      </c>
      <c r="C12">
        <v>0</v>
      </c>
      <c r="D12" t="s">
        <v>50</v>
      </c>
      <c r="E12">
        <v>43.8</v>
      </c>
      <c r="F12">
        <v>35.363</v>
      </c>
      <c r="G12">
        <v>60.5</v>
      </c>
      <c r="H12">
        <v>91.7</v>
      </c>
      <c r="I12">
        <v>92.6</v>
      </c>
      <c r="J12">
        <v>10.07</v>
      </c>
      <c r="K12">
        <v>15.324999999999999</v>
      </c>
      <c r="L12">
        <v>0.03</v>
      </c>
      <c r="M12">
        <v>59.4</v>
      </c>
      <c r="N12">
        <v>39</v>
      </c>
      <c r="O12">
        <v>7.47</v>
      </c>
      <c r="P12">
        <v>-46.9</v>
      </c>
      <c r="Q12">
        <v>52.146000000000001</v>
      </c>
      <c r="R12">
        <v>34.802</v>
      </c>
      <c r="S12">
        <v>37.003959999999999</v>
      </c>
      <c r="T12">
        <v>-119.6658</v>
      </c>
      <c r="U12">
        <v>158</v>
      </c>
      <c r="V12">
        <v>2.74</v>
      </c>
      <c r="W12">
        <v>0</v>
      </c>
      <c r="X12">
        <v>747.3</v>
      </c>
      <c r="Y12">
        <v>538.99</v>
      </c>
      <c r="Z12">
        <f t="shared" si="0"/>
        <v>503.62700000000001</v>
      </c>
    </row>
    <row r="13" spans="1:36" x14ac:dyDescent="0.3">
      <c r="A13" s="2">
        <v>44669</v>
      </c>
      <c r="B13" s="3">
        <v>0.55275462962962962</v>
      </c>
      <c r="C13">
        <v>0</v>
      </c>
      <c r="D13" t="s">
        <v>50</v>
      </c>
      <c r="E13">
        <v>42.8</v>
      </c>
      <c r="F13">
        <v>43.957000000000001</v>
      </c>
      <c r="G13">
        <v>60</v>
      </c>
      <c r="H13">
        <v>91.2</v>
      </c>
      <c r="I13">
        <v>92.1</v>
      </c>
      <c r="J13">
        <v>10.15</v>
      </c>
      <c r="K13">
        <v>19.05</v>
      </c>
      <c r="L13">
        <v>0.03</v>
      </c>
      <c r="M13">
        <v>59</v>
      </c>
      <c r="N13">
        <v>38</v>
      </c>
      <c r="O13">
        <v>7.37</v>
      </c>
      <c r="P13">
        <v>-41.6</v>
      </c>
      <c r="Q13">
        <v>51.088999999999999</v>
      </c>
      <c r="R13">
        <v>45.05</v>
      </c>
      <c r="S13">
        <v>37.003970000000002</v>
      </c>
      <c r="T13">
        <v>-119.6658</v>
      </c>
      <c r="U13">
        <v>156.5</v>
      </c>
      <c r="V13">
        <v>2.74</v>
      </c>
      <c r="W13">
        <v>0</v>
      </c>
      <c r="X13">
        <v>747.3</v>
      </c>
      <c r="Y13">
        <v>538.99</v>
      </c>
      <c r="Z13">
        <f t="shared" si="0"/>
        <v>495.03300000000002</v>
      </c>
    </row>
    <row r="14" spans="1:36" x14ac:dyDescent="0.3">
      <c r="A14" s="2">
        <v>44669</v>
      </c>
      <c r="B14" s="3">
        <v>0.55307870370370371</v>
      </c>
      <c r="C14">
        <v>0</v>
      </c>
      <c r="D14" t="s">
        <v>50</v>
      </c>
      <c r="E14">
        <v>43.2</v>
      </c>
      <c r="F14">
        <v>54.935000000000002</v>
      </c>
      <c r="G14">
        <v>61</v>
      </c>
      <c r="H14">
        <v>91.7</v>
      </c>
      <c r="I14">
        <v>92.6</v>
      </c>
      <c r="J14">
        <v>10.26</v>
      </c>
      <c r="K14">
        <v>23.809000000000001</v>
      </c>
      <c r="L14">
        <v>0.03</v>
      </c>
      <c r="M14">
        <v>60</v>
      </c>
      <c r="N14">
        <v>39</v>
      </c>
      <c r="O14">
        <v>7.27</v>
      </c>
      <c r="P14">
        <v>-36.6</v>
      </c>
      <c r="Q14">
        <v>50.686</v>
      </c>
      <c r="R14">
        <v>54.984000000000002</v>
      </c>
      <c r="S14">
        <v>37.003959999999999</v>
      </c>
      <c r="T14">
        <v>-119.6658</v>
      </c>
      <c r="U14">
        <v>157.4</v>
      </c>
      <c r="V14">
        <v>2.74</v>
      </c>
      <c r="W14">
        <v>0</v>
      </c>
      <c r="X14">
        <v>747.2</v>
      </c>
      <c r="Y14">
        <v>538.99</v>
      </c>
      <c r="Z14">
        <f t="shared" si="0"/>
        <v>484.05500000000001</v>
      </c>
    </row>
    <row r="15" spans="1:36" x14ac:dyDescent="0.3">
      <c r="A15" s="2">
        <v>44669</v>
      </c>
      <c r="B15" s="3">
        <v>0.55324074074074081</v>
      </c>
      <c r="C15">
        <v>0</v>
      </c>
      <c r="D15" t="s">
        <v>50</v>
      </c>
      <c r="E15">
        <v>43.4</v>
      </c>
      <c r="F15">
        <v>65.427000000000007</v>
      </c>
      <c r="G15">
        <v>61.5</v>
      </c>
      <c r="H15">
        <v>90</v>
      </c>
      <c r="I15">
        <v>90.9</v>
      </c>
      <c r="J15">
        <v>10.119999999999999</v>
      </c>
      <c r="K15">
        <v>28.356000000000002</v>
      </c>
      <c r="L15">
        <v>0.03</v>
      </c>
      <c r="M15">
        <v>60.4</v>
      </c>
      <c r="N15">
        <v>39</v>
      </c>
      <c r="O15">
        <v>7.22</v>
      </c>
      <c r="P15">
        <v>-33.9</v>
      </c>
      <c r="Q15">
        <v>50.347999999999999</v>
      </c>
      <c r="R15">
        <v>64.930000000000007</v>
      </c>
      <c r="S15">
        <v>37.003950000000003</v>
      </c>
      <c r="T15">
        <v>-119.6658</v>
      </c>
      <c r="U15">
        <v>158.5</v>
      </c>
      <c r="V15">
        <v>2.74</v>
      </c>
      <c r="W15">
        <v>0</v>
      </c>
      <c r="X15">
        <v>747.2</v>
      </c>
      <c r="Y15">
        <v>538.99</v>
      </c>
      <c r="Z15">
        <f t="shared" si="0"/>
        <v>473.56299999999999</v>
      </c>
    </row>
    <row r="16" spans="1:36" x14ac:dyDescent="0.3">
      <c r="A16" s="2">
        <v>44669</v>
      </c>
      <c r="B16" s="3">
        <v>0.5534027777777778</v>
      </c>
      <c r="C16">
        <v>0</v>
      </c>
      <c r="D16" t="s">
        <v>50</v>
      </c>
      <c r="E16">
        <v>43.4</v>
      </c>
      <c r="F16">
        <v>74.932000000000002</v>
      </c>
      <c r="G16">
        <v>61.7</v>
      </c>
      <c r="H16">
        <v>87.1</v>
      </c>
      <c r="I16">
        <v>87.9</v>
      </c>
      <c r="J16">
        <v>9.81</v>
      </c>
      <c r="K16">
        <v>32.476999999999997</v>
      </c>
      <c r="L16">
        <v>0.03</v>
      </c>
      <c r="M16">
        <v>60.6</v>
      </c>
      <c r="N16">
        <v>39</v>
      </c>
      <c r="O16">
        <v>7.17</v>
      </c>
      <c r="P16">
        <v>-31.3</v>
      </c>
      <c r="Q16">
        <v>50.161000000000001</v>
      </c>
      <c r="R16">
        <v>75.037000000000006</v>
      </c>
      <c r="S16">
        <v>37.003950000000003</v>
      </c>
      <c r="T16">
        <v>-119.6658</v>
      </c>
      <c r="U16">
        <v>158.80000000000001</v>
      </c>
      <c r="V16">
        <v>2.74</v>
      </c>
      <c r="W16">
        <v>0</v>
      </c>
      <c r="X16">
        <v>747.2</v>
      </c>
      <c r="Y16">
        <v>538.99</v>
      </c>
      <c r="Z16">
        <f t="shared" si="0"/>
        <v>464.05799999999999</v>
      </c>
    </row>
    <row r="17" spans="1:26" x14ac:dyDescent="0.3">
      <c r="A17" s="2">
        <v>44669</v>
      </c>
      <c r="B17" s="3">
        <v>0.55393518518518514</v>
      </c>
      <c r="C17">
        <v>0</v>
      </c>
      <c r="D17" t="s">
        <v>50</v>
      </c>
      <c r="E17">
        <v>43.2</v>
      </c>
      <c r="F17">
        <v>84.578000000000003</v>
      </c>
      <c r="G17">
        <v>62.1</v>
      </c>
      <c r="H17">
        <v>83.8</v>
      </c>
      <c r="I17">
        <v>84.5</v>
      </c>
      <c r="J17">
        <v>9.52</v>
      </c>
      <c r="K17">
        <v>36.658000000000001</v>
      </c>
      <c r="L17">
        <v>0.03</v>
      </c>
      <c r="M17">
        <v>61</v>
      </c>
      <c r="N17">
        <v>40</v>
      </c>
      <c r="O17">
        <v>7.09</v>
      </c>
      <c r="P17">
        <v>-27.2</v>
      </c>
      <c r="Q17">
        <v>49.508000000000003</v>
      </c>
      <c r="R17">
        <v>84.899000000000001</v>
      </c>
      <c r="S17">
        <v>37.00394</v>
      </c>
      <c r="T17">
        <v>-119.6658</v>
      </c>
      <c r="U17">
        <v>158.69999999999999</v>
      </c>
      <c r="V17">
        <v>2.73</v>
      </c>
      <c r="W17">
        <v>0</v>
      </c>
      <c r="X17">
        <v>747.2</v>
      </c>
      <c r="Y17">
        <v>538.99</v>
      </c>
      <c r="Z17">
        <f t="shared" si="0"/>
        <v>454.41200000000003</v>
      </c>
    </row>
    <row r="18" spans="1:26" x14ac:dyDescent="0.3">
      <c r="A18" s="2">
        <v>44669</v>
      </c>
      <c r="B18" s="3">
        <v>0.55407407407407405</v>
      </c>
      <c r="C18">
        <v>0</v>
      </c>
      <c r="D18" t="s">
        <v>50</v>
      </c>
      <c r="E18">
        <v>43.2</v>
      </c>
      <c r="F18">
        <v>95.180999999999997</v>
      </c>
      <c r="G18">
        <v>62.2</v>
      </c>
      <c r="H18">
        <v>83.3</v>
      </c>
      <c r="I18">
        <v>84.1</v>
      </c>
      <c r="J18">
        <v>9.48</v>
      </c>
      <c r="K18">
        <v>41.255000000000003</v>
      </c>
      <c r="L18">
        <v>0.03</v>
      </c>
      <c r="M18">
        <v>61.1</v>
      </c>
      <c r="N18">
        <v>40</v>
      </c>
      <c r="O18">
        <v>7.08</v>
      </c>
      <c r="P18">
        <v>-26.4</v>
      </c>
      <c r="Q18">
        <v>49.372999999999998</v>
      </c>
      <c r="R18">
        <v>94.968000000000004</v>
      </c>
      <c r="S18">
        <v>37.003950000000003</v>
      </c>
      <c r="T18">
        <v>-119.6658</v>
      </c>
      <c r="U18">
        <v>158.1</v>
      </c>
      <c r="V18">
        <v>2.73</v>
      </c>
      <c r="W18">
        <v>0</v>
      </c>
      <c r="X18">
        <v>747.2</v>
      </c>
      <c r="Y18">
        <v>538.99</v>
      </c>
      <c r="Z18">
        <f t="shared" si="0"/>
        <v>443.80900000000003</v>
      </c>
    </row>
    <row r="19" spans="1:26" x14ac:dyDescent="0.3">
      <c r="A19" s="2">
        <v>44669</v>
      </c>
      <c r="B19" s="3">
        <v>0.55444444444444441</v>
      </c>
      <c r="C19">
        <v>0</v>
      </c>
      <c r="D19" t="s">
        <v>50</v>
      </c>
      <c r="E19">
        <v>43.1</v>
      </c>
      <c r="F19">
        <v>104.562</v>
      </c>
      <c r="G19">
        <v>62.4</v>
      </c>
      <c r="H19">
        <v>83.2</v>
      </c>
      <c r="I19">
        <v>84</v>
      </c>
      <c r="J19">
        <v>9.52</v>
      </c>
      <c r="K19">
        <v>45.322000000000003</v>
      </c>
      <c r="L19">
        <v>0.03</v>
      </c>
      <c r="M19">
        <v>61.4</v>
      </c>
      <c r="N19">
        <v>40</v>
      </c>
      <c r="O19">
        <v>6.84</v>
      </c>
      <c r="P19">
        <v>-14</v>
      </c>
      <c r="Q19">
        <v>48.99</v>
      </c>
      <c r="R19">
        <v>105.039</v>
      </c>
      <c r="S19">
        <v>37.00394</v>
      </c>
      <c r="T19">
        <v>-119.6658</v>
      </c>
      <c r="U19">
        <v>158.1</v>
      </c>
      <c r="V19">
        <v>2.72</v>
      </c>
      <c r="W19">
        <v>0</v>
      </c>
      <c r="X19">
        <v>747.2</v>
      </c>
      <c r="Y19">
        <v>538.99</v>
      </c>
      <c r="Z19">
        <f t="shared" si="0"/>
        <v>434.428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CA9B-1681-4943-B1BC-95D56807B6F9}">
  <sheetPr codeName="Sheet179"/>
  <dimension ref="A1:AJ20"/>
  <sheetViews>
    <sheetView workbookViewId="0">
      <selection activeCell="I1" sqref="I1"/>
    </sheetView>
  </sheetViews>
  <sheetFormatPr defaultRowHeight="14.4" x14ac:dyDescent="0.3"/>
  <cols>
    <col min="1" max="1" width="23.5546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157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44698</v>
      </c>
      <c r="B2" s="3">
        <v>0.45872685185185186</v>
      </c>
      <c r="C2">
        <v>0</v>
      </c>
      <c r="D2" t="s">
        <v>50</v>
      </c>
      <c r="E2">
        <v>3.9590000000000001</v>
      </c>
      <c r="F2">
        <v>69.899000000000001</v>
      </c>
      <c r="G2">
        <v>53.9</v>
      </c>
      <c r="H2">
        <v>4.1539999999999999</v>
      </c>
      <c r="I2">
        <v>58.7</v>
      </c>
      <c r="J2">
        <v>109.4</v>
      </c>
      <c r="K2">
        <v>110.7</v>
      </c>
      <c r="L2">
        <v>9.74</v>
      </c>
      <c r="M2">
        <v>1.7969999999999999</v>
      </c>
      <c r="N2">
        <v>0.03</v>
      </c>
      <c r="O2">
        <v>58.2</v>
      </c>
      <c r="P2">
        <v>38</v>
      </c>
      <c r="Q2">
        <v>8.02</v>
      </c>
      <c r="R2">
        <v>-75.3</v>
      </c>
      <c r="S2">
        <v>37.003839999999997</v>
      </c>
      <c r="T2">
        <v>-119.6661</v>
      </c>
      <c r="U2">
        <v>163</v>
      </c>
      <c r="V2">
        <v>2.75</v>
      </c>
      <c r="W2">
        <v>0</v>
      </c>
      <c r="X2">
        <v>746.2</v>
      </c>
      <c r="Y2">
        <v>546.61</v>
      </c>
      <c r="Z2">
        <f>Y2-H2</f>
        <v>542.45600000000002</v>
      </c>
      <c r="AA2">
        <v>375.34500000000003</v>
      </c>
      <c r="AB2">
        <v>0.32500000000000001</v>
      </c>
      <c r="AC2">
        <v>1961</v>
      </c>
      <c r="AD2">
        <v>0</v>
      </c>
      <c r="AE2">
        <v>243</v>
      </c>
      <c r="AF2">
        <v>0</v>
      </c>
      <c r="AG2">
        <v>1501</v>
      </c>
      <c r="AH2">
        <v>0.4</v>
      </c>
      <c r="AI2">
        <v>53</v>
      </c>
      <c r="AJ2">
        <v>0</v>
      </c>
    </row>
    <row r="3" spans="1:36" x14ac:dyDescent="0.3">
      <c r="A3" s="2">
        <v>44698</v>
      </c>
      <c r="B3" s="3">
        <v>0.45909722222222221</v>
      </c>
      <c r="C3">
        <v>0</v>
      </c>
      <c r="D3" t="s">
        <v>50</v>
      </c>
      <c r="E3">
        <v>7.0209999999999999</v>
      </c>
      <c r="F3">
        <v>68.914000000000001</v>
      </c>
      <c r="G3">
        <v>53.1</v>
      </c>
      <c r="H3">
        <v>7.1269999999999998</v>
      </c>
      <c r="I3">
        <v>58.6</v>
      </c>
      <c r="J3">
        <v>110.3</v>
      </c>
      <c r="K3">
        <v>111.6</v>
      </c>
      <c r="L3">
        <v>9.93</v>
      </c>
      <c r="M3">
        <v>3.0840000000000001</v>
      </c>
      <c r="N3">
        <v>0.03</v>
      </c>
      <c r="O3">
        <v>58.1</v>
      </c>
      <c r="P3">
        <v>38</v>
      </c>
      <c r="Q3">
        <v>8.3000000000000007</v>
      </c>
      <c r="R3">
        <v>-91</v>
      </c>
      <c r="S3">
        <v>37.003799999999998</v>
      </c>
      <c r="T3">
        <v>-119.666</v>
      </c>
      <c r="U3">
        <v>163.4</v>
      </c>
      <c r="V3">
        <v>2.77</v>
      </c>
      <c r="W3">
        <v>0</v>
      </c>
      <c r="X3">
        <v>746</v>
      </c>
      <c r="Y3">
        <v>546.61</v>
      </c>
      <c r="Z3">
        <f t="shared" ref="Z3:Z20" si="0">Y3-H3</f>
        <v>539.48300000000006</v>
      </c>
    </row>
    <row r="4" spans="1:36" x14ac:dyDescent="0.3">
      <c r="A4" s="2">
        <v>44698</v>
      </c>
      <c r="B4" s="3">
        <v>0.45931712962962962</v>
      </c>
      <c r="C4">
        <v>0</v>
      </c>
      <c r="D4" t="s">
        <v>50</v>
      </c>
      <c r="E4">
        <v>10.041</v>
      </c>
      <c r="F4">
        <v>68.766000000000005</v>
      </c>
      <c r="G4">
        <v>53</v>
      </c>
      <c r="H4">
        <v>9.8970000000000002</v>
      </c>
      <c r="I4">
        <v>58.6</v>
      </c>
      <c r="J4">
        <v>110.2</v>
      </c>
      <c r="K4">
        <v>111.5</v>
      </c>
      <c r="L4">
        <v>9.93</v>
      </c>
      <c r="M4">
        <v>4.282</v>
      </c>
      <c r="N4">
        <v>0.03</v>
      </c>
      <c r="O4">
        <v>58.1</v>
      </c>
      <c r="P4">
        <v>38</v>
      </c>
      <c r="Q4">
        <v>8.36</v>
      </c>
      <c r="R4">
        <v>-94.4</v>
      </c>
      <c r="S4">
        <v>37.003770000000003</v>
      </c>
      <c r="T4">
        <v>-119.666</v>
      </c>
      <c r="U4">
        <v>164.2</v>
      </c>
      <c r="V4">
        <v>2.77</v>
      </c>
      <c r="W4">
        <v>0</v>
      </c>
      <c r="X4">
        <v>746</v>
      </c>
      <c r="Y4">
        <v>546.61</v>
      </c>
      <c r="Z4">
        <f t="shared" si="0"/>
        <v>536.71299999999997</v>
      </c>
    </row>
    <row r="5" spans="1:36" x14ac:dyDescent="0.3">
      <c r="A5" s="2">
        <v>44698</v>
      </c>
      <c r="B5" s="3">
        <v>0.45959490740740744</v>
      </c>
      <c r="C5">
        <v>0</v>
      </c>
      <c r="D5" t="s">
        <v>50</v>
      </c>
      <c r="E5">
        <v>13.012</v>
      </c>
      <c r="F5">
        <v>68.72</v>
      </c>
      <c r="G5">
        <v>53</v>
      </c>
      <c r="H5">
        <v>12.853</v>
      </c>
      <c r="I5">
        <v>58.6</v>
      </c>
      <c r="J5">
        <v>110.2</v>
      </c>
      <c r="K5">
        <v>111.5</v>
      </c>
      <c r="L5">
        <v>9.94</v>
      </c>
      <c r="M5">
        <v>5.5620000000000003</v>
      </c>
      <c r="N5">
        <v>0.03</v>
      </c>
      <c r="O5">
        <v>58.1</v>
      </c>
      <c r="P5">
        <v>38</v>
      </c>
      <c r="Q5">
        <v>8.39</v>
      </c>
      <c r="R5">
        <v>-96.4</v>
      </c>
      <c r="S5">
        <v>37.003729999999997</v>
      </c>
      <c r="T5">
        <v>-119.666</v>
      </c>
      <c r="U5">
        <v>163.69999999999999</v>
      </c>
      <c r="V5">
        <v>2.76</v>
      </c>
      <c r="W5">
        <v>0</v>
      </c>
      <c r="X5">
        <v>746.1</v>
      </c>
      <c r="Y5">
        <v>546.61</v>
      </c>
      <c r="Z5">
        <f t="shared" si="0"/>
        <v>533.75700000000006</v>
      </c>
    </row>
    <row r="6" spans="1:36" x14ac:dyDescent="0.3">
      <c r="A6" s="2">
        <v>44698</v>
      </c>
      <c r="B6" s="3">
        <v>0.45986111111111111</v>
      </c>
      <c r="C6">
        <v>0</v>
      </c>
      <c r="D6" t="s">
        <v>50</v>
      </c>
      <c r="E6">
        <v>16.058</v>
      </c>
      <c r="F6">
        <v>68.393000000000001</v>
      </c>
      <c r="G6">
        <v>52.7</v>
      </c>
      <c r="H6">
        <v>16.038</v>
      </c>
      <c r="I6">
        <v>58.5</v>
      </c>
      <c r="J6">
        <v>110.1</v>
      </c>
      <c r="K6">
        <v>111.4</v>
      </c>
      <c r="L6">
        <v>9.9700000000000006</v>
      </c>
      <c r="M6">
        <v>6.94</v>
      </c>
      <c r="N6">
        <v>0.03</v>
      </c>
      <c r="O6">
        <v>58</v>
      </c>
      <c r="P6">
        <v>38</v>
      </c>
      <c r="Q6">
        <v>8.4</v>
      </c>
      <c r="R6">
        <v>-96.5</v>
      </c>
      <c r="S6">
        <v>37.003709999999998</v>
      </c>
      <c r="T6">
        <v>-119.666</v>
      </c>
      <c r="U6">
        <v>163</v>
      </c>
      <c r="V6">
        <v>2.76</v>
      </c>
      <c r="W6">
        <v>0</v>
      </c>
      <c r="X6">
        <v>746.1</v>
      </c>
      <c r="Y6">
        <v>546.61</v>
      </c>
      <c r="Z6">
        <f t="shared" si="0"/>
        <v>530.572</v>
      </c>
    </row>
    <row r="7" spans="1:36" x14ac:dyDescent="0.3">
      <c r="A7" s="2">
        <v>44698</v>
      </c>
      <c r="B7" s="3">
        <v>0.46015046296296297</v>
      </c>
      <c r="C7">
        <v>0</v>
      </c>
      <c r="D7" t="s">
        <v>50</v>
      </c>
      <c r="E7">
        <v>19.004000000000001</v>
      </c>
      <c r="F7">
        <v>64.462999999999994</v>
      </c>
      <c r="G7">
        <v>49.1</v>
      </c>
      <c r="H7">
        <v>19.023</v>
      </c>
      <c r="I7">
        <v>57.3</v>
      </c>
      <c r="J7">
        <v>107.4</v>
      </c>
      <c r="K7">
        <v>108.7</v>
      </c>
      <c r="L7">
        <v>10.16</v>
      </c>
      <c r="M7">
        <v>8.2360000000000007</v>
      </c>
      <c r="N7">
        <v>0.03</v>
      </c>
      <c r="O7">
        <v>56.6</v>
      </c>
      <c r="P7">
        <v>37</v>
      </c>
      <c r="Q7">
        <v>8.34</v>
      </c>
      <c r="R7">
        <v>-92.8</v>
      </c>
      <c r="S7">
        <v>37.00367</v>
      </c>
      <c r="T7">
        <v>-119.66589999999999</v>
      </c>
      <c r="U7">
        <v>162.6</v>
      </c>
      <c r="V7">
        <v>2.76</v>
      </c>
      <c r="W7">
        <v>0</v>
      </c>
      <c r="X7">
        <v>746.1</v>
      </c>
      <c r="Y7">
        <v>546.61</v>
      </c>
      <c r="Z7">
        <f t="shared" si="0"/>
        <v>527.58699999999999</v>
      </c>
    </row>
    <row r="8" spans="1:36" x14ac:dyDescent="0.3">
      <c r="A8" s="2">
        <v>44698</v>
      </c>
      <c r="B8" s="3">
        <v>0.46037037037037037</v>
      </c>
      <c r="C8">
        <v>0</v>
      </c>
      <c r="D8" t="s">
        <v>50</v>
      </c>
      <c r="E8">
        <v>21.975999999999999</v>
      </c>
      <c r="F8">
        <v>59.914000000000001</v>
      </c>
      <c r="G8">
        <v>42</v>
      </c>
      <c r="H8">
        <v>21.946999999999999</v>
      </c>
      <c r="I8">
        <v>52</v>
      </c>
      <c r="J8">
        <v>104.7</v>
      </c>
      <c r="K8">
        <v>106</v>
      </c>
      <c r="L8">
        <v>10.44</v>
      </c>
      <c r="M8">
        <v>9.5050000000000008</v>
      </c>
      <c r="N8">
        <v>0.02</v>
      </c>
      <c r="O8">
        <v>51.3</v>
      </c>
      <c r="P8">
        <v>33</v>
      </c>
      <c r="Q8">
        <v>8.11</v>
      </c>
      <c r="R8">
        <v>-79.2</v>
      </c>
      <c r="S8">
        <v>37.003660000000004</v>
      </c>
      <c r="T8">
        <v>-119.66589999999999</v>
      </c>
      <c r="U8">
        <v>162</v>
      </c>
      <c r="V8">
        <v>2.76</v>
      </c>
      <c r="W8">
        <v>0</v>
      </c>
      <c r="X8">
        <v>746.1</v>
      </c>
      <c r="Y8">
        <v>546.61</v>
      </c>
      <c r="Z8">
        <f t="shared" si="0"/>
        <v>524.66300000000001</v>
      </c>
    </row>
    <row r="9" spans="1:36" x14ac:dyDescent="0.3">
      <c r="A9" s="2">
        <v>44698</v>
      </c>
      <c r="B9" s="3">
        <v>0.46081018518518518</v>
      </c>
      <c r="C9">
        <v>0</v>
      </c>
      <c r="D9" t="s">
        <v>50</v>
      </c>
      <c r="E9">
        <v>25.018999999999998</v>
      </c>
      <c r="F9">
        <v>58.606000000000002</v>
      </c>
      <c r="G9">
        <v>37.6</v>
      </c>
      <c r="H9">
        <v>24.158000000000001</v>
      </c>
      <c r="I9">
        <v>47.5</v>
      </c>
      <c r="J9">
        <v>102.4</v>
      </c>
      <c r="K9">
        <v>103.7</v>
      </c>
      <c r="L9">
        <v>10.38</v>
      </c>
      <c r="M9">
        <v>10.464</v>
      </c>
      <c r="N9">
        <v>0.02</v>
      </c>
      <c r="O9">
        <v>46.8</v>
      </c>
      <c r="P9">
        <v>30</v>
      </c>
      <c r="Q9">
        <v>7.83</v>
      </c>
      <c r="R9">
        <v>-63.9</v>
      </c>
      <c r="S9">
        <v>37.003610000000002</v>
      </c>
      <c r="T9">
        <v>-119.66589999999999</v>
      </c>
      <c r="U9">
        <v>165.7</v>
      </c>
      <c r="V9">
        <v>2.76</v>
      </c>
      <c r="W9">
        <v>0</v>
      </c>
      <c r="X9">
        <v>746.1</v>
      </c>
      <c r="Y9">
        <v>546.61</v>
      </c>
      <c r="Z9">
        <f t="shared" si="0"/>
        <v>522.452</v>
      </c>
    </row>
    <row r="10" spans="1:36" x14ac:dyDescent="0.3">
      <c r="A10" s="2">
        <v>44698</v>
      </c>
      <c r="B10" s="3">
        <v>0.46143518518518517</v>
      </c>
      <c r="C10">
        <v>0</v>
      </c>
      <c r="D10" t="s">
        <v>50</v>
      </c>
      <c r="E10">
        <v>35.348999999999997</v>
      </c>
      <c r="F10">
        <v>56.16</v>
      </c>
      <c r="G10">
        <v>37.1</v>
      </c>
      <c r="H10">
        <v>35.201999999999998</v>
      </c>
      <c r="I10">
        <v>48.4</v>
      </c>
      <c r="J10">
        <v>94.3</v>
      </c>
      <c r="K10">
        <v>95.4</v>
      </c>
      <c r="L10">
        <v>9.84</v>
      </c>
      <c r="M10">
        <v>15.250999999999999</v>
      </c>
      <c r="N10">
        <v>0.02</v>
      </c>
      <c r="O10">
        <v>47.6</v>
      </c>
      <c r="P10">
        <v>31</v>
      </c>
      <c r="Q10">
        <v>7.43</v>
      </c>
      <c r="R10">
        <v>-41.6</v>
      </c>
      <c r="S10">
        <v>37.003570000000003</v>
      </c>
      <c r="T10">
        <v>-119.6658</v>
      </c>
      <c r="U10">
        <v>166.2</v>
      </c>
      <c r="V10">
        <v>2.76</v>
      </c>
      <c r="W10">
        <v>0</v>
      </c>
      <c r="X10">
        <v>746.1</v>
      </c>
      <c r="Y10">
        <v>546.61</v>
      </c>
      <c r="Z10">
        <f t="shared" si="0"/>
        <v>511.40800000000002</v>
      </c>
    </row>
    <row r="11" spans="1:36" x14ac:dyDescent="0.3">
      <c r="A11" s="2">
        <v>44698</v>
      </c>
      <c r="B11" s="3">
        <v>0.4616898148148148</v>
      </c>
      <c r="C11">
        <v>0</v>
      </c>
      <c r="D11" t="s">
        <v>50</v>
      </c>
      <c r="E11">
        <v>45.23</v>
      </c>
      <c r="F11">
        <v>55.551000000000002</v>
      </c>
      <c r="G11">
        <v>36.200000000000003</v>
      </c>
      <c r="H11">
        <v>44.148000000000003</v>
      </c>
      <c r="I11">
        <v>47.6</v>
      </c>
      <c r="J11">
        <v>92.3</v>
      </c>
      <c r="K11">
        <v>93.4</v>
      </c>
      <c r="L11">
        <v>9.6999999999999993</v>
      </c>
      <c r="M11">
        <v>19.128</v>
      </c>
      <c r="N11">
        <v>0.02</v>
      </c>
      <c r="O11">
        <v>46.9</v>
      </c>
      <c r="P11">
        <v>30</v>
      </c>
      <c r="Q11">
        <v>7.35</v>
      </c>
      <c r="R11">
        <v>-37.5</v>
      </c>
      <c r="S11">
        <v>37.003549999999997</v>
      </c>
      <c r="T11">
        <v>-119.6658</v>
      </c>
      <c r="U11">
        <v>165.8</v>
      </c>
      <c r="V11">
        <v>2.76</v>
      </c>
      <c r="W11">
        <v>0</v>
      </c>
      <c r="X11">
        <v>746.1</v>
      </c>
      <c r="Y11">
        <v>546.61</v>
      </c>
      <c r="Z11">
        <f t="shared" si="0"/>
        <v>502.46199999999999</v>
      </c>
    </row>
    <row r="12" spans="1:36" x14ac:dyDescent="0.3">
      <c r="A12" s="2">
        <v>44698</v>
      </c>
      <c r="B12" s="3">
        <v>0.46217592592592593</v>
      </c>
      <c r="C12">
        <v>0</v>
      </c>
      <c r="D12" t="s">
        <v>50</v>
      </c>
      <c r="E12">
        <v>56.783000000000001</v>
      </c>
      <c r="F12">
        <v>54.082999999999998</v>
      </c>
      <c r="G12">
        <v>37</v>
      </c>
      <c r="H12">
        <v>55.253999999999998</v>
      </c>
      <c r="I12">
        <v>49.8</v>
      </c>
      <c r="J12">
        <v>86.9</v>
      </c>
      <c r="K12">
        <v>87.9</v>
      </c>
      <c r="L12">
        <v>9.31</v>
      </c>
      <c r="M12">
        <v>23.942</v>
      </c>
      <c r="N12">
        <v>0.02</v>
      </c>
      <c r="O12">
        <v>48.9</v>
      </c>
      <c r="P12">
        <v>32</v>
      </c>
      <c r="Q12">
        <v>7.2</v>
      </c>
      <c r="R12">
        <v>-29.1</v>
      </c>
      <c r="S12">
        <v>37.003520000000002</v>
      </c>
      <c r="T12">
        <v>-119.6658</v>
      </c>
      <c r="U12">
        <v>167.2</v>
      </c>
      <c r="V12">
        <v>2.74</v>
      </c>
      <c r="W12">
        <v>0</v>
      </c>
      <c r="X12">
        <v>746</v>
      </c>
      <c r="Y12">
        <v>546.61</v>
      </c>
      <c r="Z12">
        <f t="shared" si="0"/>
        <v>491.35599999999999</v>
      </c>
    </row>
    <row r="13" spans="1:36" x14ac:dyDescent="0.3">
      <c r="A13" s="2">
        <v>44698</v>
      </c>
      <c r="B13" s="3">
        <v>0.46270833333333333</v>
      </c>
      <c r="C13">
        <v>0</v>
      </c>
      <c r="D13" t="s">
        <v>50</v>
      </c>
      <c r="E13">
        <v>65.08</v>
      </c>
      <c r="F13">
        <v>53.322000000000003</v>
      </c>
      <c r="G13">
        <v>36.799999999999997</v>
      </c>
      <c r="H13">
        <v>65.242000000000004</v>
      </c>
      <c r="I13">
        <v>50.1</v>
      </c>
      <c r="J13">
        <v>86.5</v>
      </c>
      <c r="K13">
        <v>87.5</v>
      </c>
      <c r="L13">
        <v>9.35</v>
      </c>
      <c r="M13">
        <v>28.271999999999998</v>
      </c>
      <c r="N13">
        <v>0.02</v>
      </c>
      <c r="O13">
        <v>49.2</v>
      </c>
      <c r="P13">
        <v>32</v>
      </c>
      <c r="Q13">
        <v>7.11</v>
      </c>
      <c r="R13">
        <v>-24.4</v>
      </c>
      <c r="S13">
        <v>37.003500000000003</v>
      </c>
      <c r="T13">
        <v>-119.6657</v>
      </c>
      <c r="U13">
        <v>163.5</v>
      </c>
      <c r="V13">
        <v>2.75</v>
      </c>
      <c r="W13">
        <v>0</v>
      </c>
      <c r="X13">
        <v>746.1</v>
      </c>
      <c r="Y13">
        <v>546.61</v>
      </c>
      <c r="Z13">
        <f t="shared" si="0"/>
        <v>481.36799999999999</v>
      </c>
    </row>
    <row r="14" spans="1:36" x14ac:dyDescent="0.3">
      <c r="A14" s="2">
        <v>44698</v>
      </c>
      <c r="B14" s="3">
        <v>0.46295138888888893</v>
      </c>
      <c r="C14">
        <v>0</v>
      </c>
      <c r="D14" t="s">
        <v>50</v>
      </c>
      <c r="E14">
        <v>75.031000000000006</v>
      </c>
      <c r="F14">
        <v>52.573999999999998</v>
      </c>
      <c r="G14">
        <v>38.799999999999997</v>
      </c>
      <c r="H14">
        <v>74.566000000000003</v>
      </c>
      <c r="I14">
        <v>53.3</v>
      </c>
      <c r="J14">
        <v>84.9</v>
      </c>
      <c r="K14">
        <v>86</v>
      </c>
      <c r="L14">
        <v>9.27</v>
      </c>
      <c r="M14">
        <v>32.313000000000002</v>
      </c>
      <c r="N14">
        <v>0.02</v>
      </c>
      <c r="O14">
        <v>52.4</v>
      </c>
      <c r="P14">
        <v>34</v>
      </c>
      <c r="Q14">
        <v>7.08</v>
      </c>
      <c r="R14">
        <v>-22.4</v>
      </c>
      <c r="S14">
        <v>37.003489999999999</v>
      </c>
      <c r="T14">
        <v>-119.6657</v>
      </c>
      <c r="U14">
        <v>163.80000000000001</v>
      </c>
      <c r="V14">
        <v>2.75</v>
      </c>
      <c r="W14">
        <v>0</v>
      </c>
      <c r="X14">
        <v>746.1</v>
      </c>
      <c r="Y14">
        <v>546.61</v>
      </c>
      <c r="Z14">
        <f t="shared" si="0"/>
        <v>472.04399999999998</v>
      </c>
    </row>
    <row r="15" spans="1:36" x14ac:dyDescent="0.3">
      <c r="A15" s="2">
        <v>44698</v>
      </c>
      <c r="B15" s="3">
        <v>0.46327546296296296</v>
      </c>
      <c r="C15">
        <v>0</v>
      </c>
      <c r="D15" t="s">
        <v>50</v>
      </c>
      <c r="E15">
        <v>84.947999999999993</v>
      </c>
      <c r="F15">
        <v>52.002000000000002</v>
      </c>
      <c r="G15">
        <v>40.200000000000003</v>
      </c>
      <c r="H15">
        <v>84.04</v>
      </c>
      <c r="I15">
        <v>55.6</v>
      </c>
      <c r="J15">
        <v>83.9</v>
      </c>
      <c r="K15">
        <v>84.9</v>
      </c>
      <c r="L15">
        <v>9.23</v>
      </c>
      <c r="M15">
        <v>36.420999999999999</v>
      </c>
      <c r="N15">
        <v>0.02</v>
      </c>
      <c r="O15">
        <v>54.7</v>
      </c>
      <c r="P15">
        <v>36</v>
      </c>
      <c r="Q15">
        <v>7.04</v>
      </c>
      <c r="R15">
        <v>-20.5</v>
      </c>
      <c r="S15">
        <v>37.00347</v>
      </c>
      <c r="T15">
        <v>-119.6657</v>
      </c>
      <c r="U15">
        <v>163.9</v>
      </c>
      <c r="V15">
        <v>2.74</v>
      </c>
      <c r="W15">
        <v>0</v>
      </c>
      <c r="X15">
        <v>746.2</v>
      </c>
      <c r="Y15">
        <v>546.61</v>
      </c>
      <c r="Z15">
        <f t="shared" si="0"/>
        <v>462.57</v>
      </c>
    </row>
    <row r="16" spans="1:36" x14ac:dyDescent="0.3">
      <c r="A16" s="2">
        <v>44698</v>
      </c>
      <c r="B16" s="3">
        <v>0.46359953703703699</v>
      </c>
      <c r="C16">
        <v>0</v>
      </c>
      <c r="D16" t="s">
        <v>50</v>
      </c>
      <c r="E16">
        <v>94.893000000000001</v>
      </c>
      <c r="F16">
        <v>51.710999999999999</v>
      </c>
      <c r="G16">
        <v>40.9</v>
      </c>
      <c r="H16">
        <v>94.566000000000003</v>
      </c>
      <c r="I16">
        <v>56.9</v>
      </c>
      <c r="J16">
        <v>82.1</v>
      </c>
      <c r="K16">
        <v>83.1</v>
      </c>
      <c r="L16">
        <v>9.06</v>
      </c>
      <c r="M16">
        <v>40.982999999999997</v>
      </c>
      <c r="N16">
        <v>0.03</v>
      </c>
      <c r="O16">
        <v>55.9</v>
      </c>
      <c r="P16">
        <v>36</v>
      </c>
      <c r="Q16">
        <v>7.02</v>
      </c>
      <c r="R16">
        <v>-19</v>
      </c>
      <c r="S16">
        <v>37.003450000000001</v>
      </c>
      <c r="T16">
        <v>-119.6657</v>
      </c>
      <c r="U16">
        <v>165.2</v>
      </c>
      <c r="V16">
        <v>2.74</v>
      </c>
      <c r="W16">
        <v>0</v>
      </c>
      <c r="X16">
        <v>746.1</v>
      </c>
      <c r="Y16">
        <v>546.61</v>
      </c>
      <c r="Z16">
        <f t="shared" si="0"/>
        <v>452.04399999999998</v>
      </c>
    </row>
    <row r="17" spans="1:26" x14ac:dyDescent="0.3">
      <c r="A17" s="2">
        <v>44698</v>
      </c>
      <c r="B17" s="3">
        <v>0.46393518518518517</v>
      </c>
      <c r="C17">
        <v>0</v>
      </c>
      <c r="D17" t="s">
        <v>50</v>
      </c>
      <c r="E17">
        <v>104.996</v>
      </c>
      <c r="F17">
        <v>51.231000000000002</v>
      </c>
      <c r="G17">
        <v>41.7</v>
      </c>
      <c r="H17">
        <v>104.976</v>
      </c>
      <c r="I17">
        <v>58.4</v>
      </c>
      <c r="J17">
        <v>81.400000000000006</v>
      </c>
      <c r="K17">
        <v>82.3</v>
      </c>
      <c r="L17">
        <v>9.0399999999999991</v>
      </c>
      <c r="M17">
        <v>45.496000000000002</v>
      </c>
      <c r="N17">
        <v>0.03</v>
      </c>
      <c r="O17">
        <v>57.4</v>
      </c>
      <c r="P17">
        <v>37</v>
      </c>
      <c r="Q17">
        <v>7</v>
      </c>
      <c r="R17">
        <v>-18.100000000000001</v>
      </c>
      <c r="S17">
        <v>37.003430000000002</v>
      </c>
      <c r="T17">
        <v>-119.6657</v>
      </c>
      <c r="U17">
        <v>164.6</v>
      </c>
      <c r="V17">
        <v>2.74</v>
      </c>
      <c r="W17">
        <v>0</v>
      </c>
      <c r="X17">
        <v>746.1</v>
      </c>
      <c r="Y17">
        <v>546.61</v>
      </c>
      <c r="Z17">
        <f t="shared" si="0"/>
        <v>441.63400000000001</v>
      </c>
    </row>
    <row r="18" spans="1:26" x14ac:dyDescent="0.3">
      <c r="A18" s="2">
        <v>44698</v>
      </c>
      <c r="B18" s="3">
        <v>0.46431712962962962</v>
      </c>
      <c r="C18">
        <v>0</v>
      </c>
      <c r="D18" t="s">
        <v>50</v>
      </c>
      <c r="E18">
        <v>114.997</v>
      </c>
      <c r="F18">
        <v>50.603000000000002</v>
      </c>
      <c r="G18">
        <v>42.6</v>
      </c>
      <c r="H18">
        <v>113.992</v>
      </c>
      <c r="I18">
        <v>60.3</v>
      </c>
      <c r="J18">
        <v>81.599999999999994</v>
      </c>
      <c r="K18">
        <v>82.6</v>
      </c>
      <c r="L18">
        <v>9.14</v>
      </c>
      <c r="M18">
        <v>49.405999999999999</v>
      </c>
      <c r="N18">
        <v>0.03</v>
      </c>
      <c r="O18">
        <v>59.2</v>
      </c>
      <c r="P18">
        <v>39</v>
      </c>
      <c r="Q18">
        <v>6.99</v>
      </c>
      <c r="R18">
        <v>-17.7</v>
      </c>
      <c r="S18">
        <v>37.003410000000002</v>
      </c>
      <c r="T18">
        <v>-119.6656</v>
      </c>
      <c r="U18">
        <v>165.3</v>
      </c>
      <c r="V18">
        <v>2.74</v>
      </c>
      <c r="W18">
        <v>0</v>
      </c>
      <c r="X18">
        <v>746.1</v>
      </c>
      <c r="Y18">
        <v>546.61</v>
      </c>
      <c r="Z18">
        <f t="shared" si="0"/>
        <v>432.61799999999999</v>
      </c>
    </row>
    <row r="19" spans="1:26" x14ac:dyDescent="0.3">
      <c r="A19" s="2">
        <v>44698</v>
      </c>
      <c r="B19" s="3">
        <v>0.4646527777777778</v>
      </c>
      <c r="C19">
        <v>0</v>
      </c>
      <c r="D19" t="s">
        <v>50</v>
      </c>
      <c r="E19">
        <v>124.854</v>
      </c>
      <c r="F19">
        <v>50.368000000000002</v>
      </c>
      <c r="G19">
        <v>42.9</v>
      </c>
      <c r="H19">
        <v>124.523</v>
      </c>
      <c r="I19">
        <v>60.9</v>
      </c>
      <c r="J19">
        <v>81</v>
      </c>
      <c r="K19">
        <v>81.900000000000006</v>
      </c>
      <c r="L19">
        <v>9.1</v>
      </c>
      <c r="M19">
        <v>53.970999999999997</v>
      </c>
      <c r="N19">
        <v>0.03</v>
      </c>
      <c r="O19">
        <v>59.8</v>
      </c>
      <c r="P19">
        <v>39</v>
      </c>
      <c r="Q19">
        <v>6.98</v>
      </c>
      <c r="R19">
        <v>-17.2</v>
      </c>
      <c r="S19">
        <v>37.003399999999999</v>
      </c>
      <c r="T19">
        <v>-119.6656</v>
      </c>
      <c r="U19">
        <v>166</v>
      </c>
      <c r="V19">
        <v>2.73</v>
      </c>
      <c r="W19">
        <v>0</v>
      </c>
      <c r="X19">
        <v>746.2</v>
      </c>
      <c r="Y19">
        <v>546.61</v>
      </c>
      <c r="Z19">
        <f t="shared" si="0"/>
        <v>422.08699999999999</v>
      </c>
    </row>
    <row r="20" spans="1:26" x14ac:dyDescent="0.3">
      <c r="A20" s="2">
        <v>44698</v>
      </c>
      <c r="B20" s="3">
        <v>0.46511574074074075</v>
      </c>
      <c r="C20">
        <v>0</v>
      </c>
      <c r="D20" t="s">
        <v>50</v>
      </c>
      <c r="E20">
        <v>135.03800000000001</v>
      </c>
      <c r="F20">
        <v>49.677999999999997</v>
      </c>
      <c r="G20">
        <v>43.7</v>
      </c>
      <c r="H20">
        <v>134.83099999999999</v>
      </c>
      <c r="I20">
        <v>62.6</v>
      </c>
      <c r="J20">
        <v>80</v>
      </c>
      <c r="K20">
        <v>80.900000000000006</v>
      </c>
      <c r="L20">
        <v>9.07</v>
      </c>
      <c r="M20">
        <v>58.442</v>
      </c>
      <c r="N20">
        <v>0.03</v>
      </c>
      <c r="O20">
        <v>61.5</v>
      </c>
      <c r="P20">
        <v>40</v>
      </c>
      <c r="Q20">
        <v>6.96</v>
      </c>
      <c r="R20">
        <v>-16.3</v>
      </c>
      <c r="S20">
        <v>37.00338</v>
      </c>
      <c r="T20">
        <v>-119.6656</v>
      </c>
      <c r="U20">
        <v>166.4</v>
      </c>
      <c r="V20">
        <v>2.73</v>
      </c>
      <c r="W20">
        <v>0</v>
      </c>
      <c r="X20">
        <v>746.1</v>
      </c>
      <c r="Y20">
        <v>546.61</v>
      </c>
      <c r="Z20">
        <f t="shared" si="0"/>
        <v>411.779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6144-F796-4F9D-AB55-3B0405F36BCF}">
  <dimension ref="A1:AJ19"/>
  <sheetViews>
    <sheetView topLeftCell="X1" workbookViewId="0">
      <selection activeCell="I1" sqref="I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44735</v>
      </c>
      <c r="B2" s="3">
        <v>0.42721064814814813</v>
      </c>
      <c r="C2">
        <v>0</v>
      </c>
      <c r="D2" t="s">
        <v>50</v>
      </c>
      <c r="E2">
        <v>53.5</v>
      </c>
      <c r="F2">
        <v>-0.17499999999999999</v>
      </c>
      <c r="G2">
        <v>-0.17100000000000001</v>
      </c>
      <c r="H2">
        <v>55.2</v>
      </c>
      <c r="I2">
        <v>106.8</v>
      </c>
      <c r="J2">
        <v>108.5</v>
      </c>
      <c r="K2">
        <v>9.07</v>
      </c>
      <c r="L2">
        <v>-7.3999999999999996E-2</v>
      </c>
      <c r="M2">
        <v>0.02</v>
      </c>
      <c r="N2">
        <v>55</v>
      </c>
      <c r="O2">
        <v>36</v>
      </c>
      <c r="P2">
        <v>7.78</v>
      </c>
      <c r="Q2">
        <v>-64</v>
      </c>
      <c r="R2">
        <v>74.430000000000007</v>
      </c>
      <c r="S2">
        <v>37.003970000000002</v>
      </c>
      <c r="T2">
        <v>-119.666</v>
      </c>
      <c r="U2">
        <v>160.5</v>
      </c>
      <c r="V2">
        <v>2.5099999999999998</v>
      </c>
      <c r="W2">
        <v>0</v>
      </c>
      <c r="X2">
        <v>742.7</v>
      </c>
      <c r="Y2">
        <v>540.9</v>
      </c>
      <c r="Z2">
        <f>Y2-0</f>
        <v>540.9</v>
      </c>
      <c r="AA2">
        <v>356.49200000000002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</row>
    <row r="3" spans="1:36" x14ac:dyDescent="0.3">
      <c r="A3" s="2">
        <v>44735</v>
      </c>
      <c r="B3" s="3">
        <v>0.42804398148148143</v>
      </c>
      <c r="C3">
        <v>0</v>
      </c>
      <c r="D3" t="s">
        <v>50</v>
      </c>
      <c r="E3">
        <v>53.4</v>
      </c>
      <c r="F3">
        <v>1.0129999999999999</v>
      </c>
      <c r="G3">
        <v>0.626</v>
      </c>
      <c r="H3">
        <v>55.2</v>
      </c>
      <c r="I3">
        <v>107.3</v>
      </c>
      <c r="J3">
        <v>108.9</v>
      </c>
      <c r="K3">
        <v>9.1300000000000008</v>
      </c>
      <c r="L3">
        <v>0.27</v>
      </c>
      <c r="M3">
        <v>0.02</v>
      </c>
      <c r="N3">
        <v>55</v>
      </c>
      <c r="O3">
        <v>36</v>
      </c>
      <c r="P3">
        <v>8.09</v>
      </c>
      <c r="Q3">
        <v>-81.5</v>
      </c>
      <c r="R3">
        <v>74.159000000000006</v>
      </c>
      <c r="S3">
        <v>37.003990000000002</v>
      </c>
      <c r="T3">
        <v>-119.666</v>
      </c>
      <c r="U3">
        <v>160.1</v>
      </c>
      <c r="V3">
        <v>2.46</v>
      </c>
      <c r="W3">
        <v>0</v>
      </c>
      <c r="X3">
        <v>742.7</v>
      </c>
      <c r="Y3">
        <v>540.9</v>
      </c>
      <c r="Z3">
        <f>Y3-G3</f>
        <v>540.274</v>
      </c>
    </row>
    <row r="4" spans="1:36" x14ac:dyDescent="0.3">
      <c r="A4" s="2">
        <v>44735</v>
      </c>
      <c r="B4" s="3">
        <v>0.42831018518518515</v>
      </c>
      <c r="C4">
        <v>0</v>
      </c>
      <c r="D4" t="s">
        <v>50</v>
      </c>
      <c r="E4">
        <v>53.1</v>
      </c>
      <c r="F4">
        <v>4.1100000000000003</v>
      </c>
      <c r="G4">
        <v>4.3970000000000002</v>
      </c>
      <c r="H4">
        <v>55.2</v>
      </c>
      <c r="I4">
        <v>106.9</v>
      </c>
      <c r="J4">
        <v>108.6</v>
      </c>
      <c r="K4">
        <v>9.1300000000000008</v>
      </c>
      <c r="L4">
        <v>1.901</v>
      </c>
      <c r="M4">
        <v>0.02</v>
      </c>
      <c r="N4">
        <v>55</v>
      </c>
      <c r="O4">
        <v>36</v>
      </c>
      <c r="P4">
        <v>8.11</v>
      </c>
      <c r="Q4">
        <v>-82.7</v>
      </c>
      <c r="R4">
        <v>73.774000000000001</v>
      </c>
      <c r="S4">
        <v>37.003999999999998</v>
      </c>
      <c r="T4">
        <v>-119.666</v>
      </c>
      <c r="U4">
        <v>161.4</v>
      </c>
      <c r="V4">
        <v>2.48</v>
      </c>
      <c r="W4">
        <v>0</v>
      </c>
      <c r="X4">
        <v>742.7</v>
      </c>
      <c r="Y4">
        <v>540.9</v>
      </c>
      <c r="Z4">
        <f t="shared" ref="Z4:Z19" si="0">Y4-G4</f>
        <v>536.50299999999993</v>
      </c>
    </row>
    <row r="5" spans="1:36" x14ac:dyDescent="0.3">
      <c r="A5" s="2">
        <v>44735</v>
      </c>
      <c r="B5" s="3">
        <v>0.42844907407407407</v>
      </c>
      <c r="C5">
        <v>0</v>
      </c>
      <c r="D5" t="s">
        <v>50</v>
      </c>
      <c r="E5">
        <v>53</v>
      </c>
      <c r="F5">
        <v>6.9820000000000002</v>
      </c>
      <c r="G5">
        <v>7.0270000000000001</v>
      </c>
      <c r="H5">
        <v>55.1</v>
      </c>
      <c r="I5">
        <v>107</v>
      </c>
      <c r="J5">
        <v>108.6</v>
      </c>
      <c r="K5">
        <v>9.15</v>
      </c>
      <c r="L5">
        <v>3.0390000000000001</v>
      </c>
      <c r="M5">
        <v>0.02</v>
      </c>
      <c r="N5">
        <v>55</v>
      </c>
      <c r="O5">
        <v>36</v>
      </c>
      <c r="P5">
        <v>8.1</v>
      </c>
      <c r="Q5">
        <v>-82.1</v>
      </c>
      <c r="R5">
        <v>73.671999999999997</v>
      </c>
      <c r="S5">
        <v>37.003999999999998</v>
      </c>
      <c r="T5">
        <v>-119.666</v>
      </c>
      <c r="U5">
        <v>161.69999999999999</v>
      </c>
      <c r="V5">
        <v>2.4700000000000002</v>
      </c>
      <c r="W5">
        <v>0</v>
      </c>
      <c r="X5">
        <v>742.7</v>
      </c>
      <c r="Y5">
        <v>540.9</v>
      </c>
      <c r="Z5">
        <f t="shared" si="0"/>
        <v>533.87299999999993</v>
      </c>
    </row>
    <row r="6" spans="1:36" x14ac:dyDescent="0.3">
      <c r="A6" s="2">
        <v>44735</v>
      </c>
      <c r="B6" s="3">
        <v>0.42865740740740743</v>
      </c>
      <c r="C6">
        <v>0</v>
      </c>
      <c r="D6" t="s">
        <v>50</v>
      </c>
      <c r="E6">
        <v>52.8</v>
      </c>
      <c r="F6">
        <v>9.9469999999999992</v>
      </c>
      <c r="G6">
        <v>9.0329999999999995</v>
      </c>
      <c r="H6">
        <v>55.2</v>
      </c>
      <c r="I6">
        <v>106.6</v>
      </c>
      <c r="J6">
        <v>108.2</v>
      </c>
      <c r="K6">
        <v>9.15</v>
      </c>
      <c r="L6">
        <v>3.9060000000000001</v>
      </c>
      <c r="M6">
        <v>0.02</v>
      </c>
      <c r="N6">
        <v>55</v>
      </c>
      <c r="O6">
        <v>36</v>
      </c>
      <c r="P6">
        <v>8.06</v>
      </c>
      <c r="Q6">
        <v>-80</v>
      </c>
      <c r="R6">
        <v>73.313000000000002</v>
      </c>
      <c r="S6">
        <v>37.003999999999998</v>
      </c>
      <c r="T6">
        <v>-119.666</v>
      </c>
      <c r="U6">
        <v>161.69999999999999</v>
      </c>
      <c r="V6">
        <v>2.48</v>
      </c>
      <c r="W6">
        <v>0</v>
      </c>
      <c r="X6">
        <v>742.7</v>
      </c>
      <c r="Y6">
        <v>540.9</v>
      </c>
      <c r="Z6">
        <f t="shared" si="0"/>
        <v>531.86699999999996</v>
      </c>
    </row>
    <row r="7" spans="1:36" x14ac:dyDescent="0.3">
      <c r="A7" s="2">
        <v>44735</v>
      </c>
      <c r="B7" s="3">
        <v>0.42879629629629629</v>
      </c>
      <c r="C7">
        <v>0</v>
      </c>
      <c r="D7" t="s">
        <v>50</v>
      </c>
      <c r="E7">
        <v>52.9</v>
      </c>
      <c r="F7">
        <v>12.894</v>
      </c>
      <c r="G7">
        <v>12.814</v>
      </c>
      <c r="H7">
        <v>55.4</v>
      </c>
      <c r="I7">
        <v>106.4</v>
      </c>
      <c r="J7">
        <v>108.1</v>
      </c>
      <c r="K7">
        <v>9.14</v>
      </c>
      <c r="L7">
        <v>5.5419999999999998</v>
      </c>
      <c r="M7">
        <v>0.02</v>
      </c>
      <c r="N7">
        <v>55.1</v>
      </c>
      <c r="O7">
        <v>36</v>
      </c>
      <c r="P7">
        <v>8.0500000000000007</v>
      </c>
      <c r="Q7">
        <v>-79</v>
      </c>
      <c r="R7">
        <v>73.257999999999996</v>
      </c>
      <c r="S7">
        <v>37.003999999999998</v>
      </c>
      <c r="T7">
        <v>-119.666</v>
      </c>
      <c r="U7">
        <v>161.69999999999999</v>
      </c>
      <c r="V7">
        <v>2.5</v>
      </c>
      <c r="W7">
        <v>0</v>
      </c>
      <c r="X7">
        <v>742.7</v>
      </c>
      <c r="Y7">
        <v>540.9</v>
      </c>
      <c r="Z7">
        <f t="shared" si="0"/>
        <v>528.08600000000001</v>
      </c>
    </row>
    <row r="8" spans="1:36" x14ac:dyDescent="0.3">
      <c r="A8" s="2">
        <v>44735</v>
      </c>
      <c r="B8" s="3">
        <v>0.42891203703703701</v>
      </c>
      <c r="C8">
        <v>0</v>
      </c>
      <c r="D8" t="s">
        <v>50</v>
      </c>
      <c r="E8">
        <v>53</v>
      </c>
      <c r="F8">
        <v>15.972</v>
      </c>
      <c r="G8">
        <v>15.988</v>
      </c>
      <c r="H8">
        <v>55.4</v>
      </c>
      <c r="I8">
        <v>106.1</v>
      </c>
      <c r="J8">
        <v>107.7</v>
      </c>
      <c r="K8">
        <v>9.1199999999999992</v>
      </c>
      <c r="L8">
        <v>6.9139999999999997</v>
      </c>
      <c r="M8">
        <v>0.02</v>
      </c>
      <c r="N8">
        <v>55.2</v>
      </c>
      <c r="O8">
        <v>36</v>
      </c>
      <c r="P8">
        <v>8.0299999999999994</v>
      </c>
      <c r="Q8">
        <v>-78.3</v>
      </c>
      <c r="R8">
        <v>73.165000000000006</v>
      </c>
      <c r="S8">
        <v>37.003990000000002</v>
      </c>
      <c r="T8">
        <v>-119.666</v>
      </c>
      <c r="U8">
        <v>161.4</v>
      </c>
      <c r="V8">
        <v>2.4</v>
      </c>
      <c r="W8">
        <v>0</v>
      </c>
      <c r="X8">
        <v>742.7</v>
      </c>
      <c r="Y8">
        <v>540.9</v>
      </c>
      <c r="Z8">
        <f t="shared" si="0"/>
        <v>524.91200000000003</v>
      </c>
    </row>
    <row r="9" spans="1:36" x14ac:dyDescent="0.3">
      <c r="A9" s="2">
        <v>44735</v>
      </c>
      <c r="B9" s="3">
        <v>0.42909722222222224</v>
      </c>
      <c r="C9">
        <v>0</v>
      </c>
      <c r="D9" t="s">
        <v>50</v>
      </c>
      <c r="E9">
        <v>52.3</v>
      </c>
      <c r="F9">
        <v>18.867000000000001</v>
      </c>
      <c r="G9">
        <v>18.811</v>
      </c>
      <c r="H9">
        <v>55.1</v>
      </c>
      <c r="I9">
        <v>105.2</v>
      </c>
      <c r="J9">
        <v>106.9</v>
      </c>
      <c r="K9">
        <v>9.1</v>
      </c>
      <c r="L9">
        <v>8.1359999999999992</v>
      </c>
      <c r="M9">
        <v>0.02</v>
      </c>
      <c r="N9">
        <v>54.9</v>
      </c>
      <c r="O9">
        <v>36</v>
      </c>
      <c r="P9">
        <v>8.0299999999999994</v>
      </c>
      <c r="Q9">
        <v>-78.099999999999994</v>
      </c>
      <c r="R9">
        <v>72.578999999999994</v>
      </c>
      <c r="S9">
        <v>37.003990000000002</v>
      </c>
      <c r="T9">
        <v>-119.666</v>
      </c>
      <c r="U9">
        <v>161.69999999999999</v>
      </c>
      <c r="V9">
        <v>2.4500000000000002</v>
      </c>
      <c r="W9">
        <v>0</v>
      </c>
      <c r="X9">
        <v>742.7</v>
      </c>
      <c r="Y9">
        <v>540.9</v>
      </c>
      <c r="Z9">
        <f t="shared" si="0"/>
        <v>522.08899999999994</v>
      </c>
    </row>
    <row r="10" spans="1:36" x14ac:dyDescent="0.3">
      <c r="A10" s="2">
        <v>44735</v>
      </c>
      <c r="B10" s="3">
        <v>0.43064814814814811</v>
      </c>
      <c r="C10">
        <v>0</v>
      </c>
      <c r="D10" t="s">
        <v>50</v>
      </c>
      <c r="E10">
        <v>51.6</v>
      </c>
      <c r="F10">
        <v>21.84</v>
      </c>
      <c r="G10">
        <v>21.835999999999999</v>
      </c>
      <c r="H10">
        <v>54.6</v>
      </c>
      <c r="I10">
        <v>105.3</v>
      </c>
      <c r="J10">
        <v>106.9</v>
      </c>
      <c r="K10">
        <v>9.14</v>
      </c>
      <c r="L10">
        <v>9.4450000000000003</v>
      </c>
      <c r="M10">
        <v>0.02</v>
      </c>
      <c r="N10">
        <v>54.4</v>
      </c>
      <c r="O10">
        <v>35</v>
      </c>
      <c r="P10">
        <v>8.1300000000000008</v>
      </c>
      <c r="Q10">
        <v>-83.4</v>
      </c>
      <c r="R10">
        <v>72.221999999999994</v>
      </c>
      <c r="S10">
        <v>37.003959999999999</v>
      </c>
      <c r="T10">
        <v>-119.666</v>
      </c>
      <c r="U10">
        <v>161.69999999999999</v>
      </c>
      <c r="V10">
        <v>2.46</v>
      </c>
      <c r="W10">
        <v>0</v>
      </c>
      <c r="X10">
        <v>742.7</v>
      </c>
      <c r="Y10">
        <v>540.9</v>
      </c>
      <c r="Z10">
        <f t="shared" si="0"/>
        <v>519.06399999999996</v>
      </c>
    </row>
    <row r="11" spans="1:36" x14ac:dyDescent="0.3">
      <c r="A11" s="2">
        <v>44735</v>
      </c>
      <c r="B11" s="3">
        <v>0.4309027777777778</v>
      </c>
      <c r="C11">
        <v>0</v>
      </c>
      <c r="D11" t="s">
        <v>50</v>
      </c>
      <c r="E11">
        <v>50.6</v>
      </c>
      <c r="F11">
        <v>24.957000000000001</v>
      </c>
      <c r="G11">
        <v>24.113</v>
      </c>
      <c r="H11">
        <v>54</v>
      </c>
      <c r="I11">
        <v>105.4</v>
      </c>
      <c r="J11">
        <v>107</v>
      </c>
      <c r="K11">
        <v>9.2100000000000009</v>
      </c>
      <c r="L11">
        <v>10.43</v>
      </c>
      <c r="M11">
        <v>0.02</v>
      </c>
      <c r="N11">
        <v>53.7</v>
      </c>
      <c r="O11">
        <v>35</v>
      </c>
      <c r="P11">
        <v>8.09</v>
      </c>
      <c r="Q11">
        <v>-81.400000000000006</v>
      </c>
      <c r="R11">
        <v>71.619</v>
      </c>
      <c r="S11">
        <v>37.003970000000002</v>
      </c>
      <c r="T11">
        <v>-119.666</v>
      </c>
      <c r="U11">
        <v>161.6</v>
      </c>
      <c r="V11">
        <v>2.4900000000000002</v>
      </c>
      <c r="W11">
        <v>0</v>
      </c>
      <c r="X11">
        <v>742.8</v>
      </c>
      <c r="Y11">
        <v>540.9</v>
      </c>
      <c r="Z11">
        <f t="shared" si="0"/>
        <v>516.78700000000003</v>
      </c>
    </row>
    <row r="12" spans="1:36" x14ac:dyDescent="0.3">
      <c r="A12" s="2">
        <v>44735</v>
      </c>
      <c r="B12" s="3">
        <v>0.43126157407407412</v>
      </c>
      <c r="C12">
        <v>0</v>
      </c>
      <c r="D12" t="s">
        <v>50</v>
      </c>
      <c r="E12">
        <v>41</v>
      </c>
      <c r="F12">
        <v>34.877000000000002</v>
      </c>
      <c r="G12">
        <v>35.122999999999998</v>
      </c>
      <c r="H12">
        <v>49.3</v>
      </c>
      <c r="I12">
        <v>99</v>
      </c>
      <c r="J12">
        <v>100.6</v>
      </c>
      <c r="K12">
        <v>9.6</v>
      </c>
      <c r="L12">
        <v>15.209</v>
      </c>
      <c r="M12">
        <v>0.02</v>
      </c>
      <c r="N12">
        <v>48.6</v>
      </c>
      <c r="O12">
        <v>32</v>
      </c>
      <c r="P12">
        <v>7.97</v>
      </c>
      <c r="Q12">
        <v>-73.3</v>
      </c>
      <c r="R12">
        <v>62.314</v>
      </c>
      <c r="S12">
        <v>37.003979999999999</v>
      </c>
      <c r="T12">
        <v>-119.666</v>
      </c>
      <c r="U12">
        <v>160.4</v>
      </c>
      <c r="V12">
        <v>2.4900000000000002</v>
      </c>
      <c r="W12">
        <v>0</v>
      </c>
      <c r="X12">
        <v>742.7</v>
      </c>
      <c r="Y12">
        <v>540.9</v>
      </c>
      <c r="Z12">
        <f t="shared" si="0"/>
        <v>505.77699999999999</v>
      </c>
    </row>
    <row r="13" spans="1:36" x14ac:dyDescent="0.3">
      <c r="A13" s="2">
        <v>44735</v>
      </c>
      <c r="B13" s="3">
        <v>0.43158564814814815</v>
      </c>
      <c r="C13">
        <v>0</v>
      </c>
      <c r="D13" t="s">
        <v>50</v>
      </c>
      <c r="E13">
        <v>32.299999999999997</v>
      </c>
      <c r="F13">
        <v>45.374000000000002</v>
      </c>
      <c r="G13">
        <v>44.451999999999998</v>
      </c>
      <c r="H13">
        <v>39.700000000000003</v>
      </c>
      <c r="I13">
        <v>90.3</v>
      </c>
      <c r="J13">
        <v>91.7</v>
      </c>
      <c r="K13">
        <v>8.94</v>
      </c>
      <c r="L13">
        <v>19.251999999999999</v>
      </c>
      <c r="M13">
        <v>0.02</v>
      </c>
      <c r="N13">
        <v>39.1</v>
      </c>
      <c r="O13">
        <v>25</v>
      </c>
      <c r="P13">
        <v>7.69</v>
      </c>
      <c r="Q13">
        <v>-57.8</v>
      </c>
      <c r="R13">
        <v>60.555999999999997</v>
      </c>
      <c r="S13">
        <v>37.003990000000002</v>
      </c>
      <c r="T13">
        <v>-119.666</v>
      </c>
      <c r="U13">
        <v>160.30000000000001</v>
      </c>
      <c r="V13">
        <v>2.5499999999999998</v>
      </c>
      <c r="W13">
        <v>0</v>
      </c>
      <c r="X13">
        <v>742.8</v>
      </c>
      <c r="Y13">
        <v>540.9</v>
      </c>
      <c r="Z13">
        <f t="shared" si="0"/>
        <v>496.44799999999998</v>
      </c>
    </row>
    <row r="14" spans="1:36" x14ac:dyDescent="0.3">
      <c r="A14" s="2">
        <v>44735</v>
      </c>
      <c r="B14" s="3">
        <v>0.43177083333333338</v>
      </c>
      <c r="C14">
        <v>0</v>
      </c>
      <c r="D14" t="s">
        <v>50</v>
      </c>
      <c r="E14">
        <v>33</v>
      </c>
      <c r="F14">
        <v>54.893000000000001</v>
      </c>
      <c r="G14">
        <v>54.439</v>
      </c>
      <c r="H14">
        <v>41.1</v>
      </c>
      <c r="I14">
        <v>86.8</v>
      </c>
      <c r="J14">
        <v>88.2</v>
      </c>
      <c r="K14">
        <v>8.69</v>
      </c>
      <c r="L14">
        <v>23.579000000000001</v>
      </c>
      <c r="M14">
        <v>0.02</v>
      </c>
      <c r="N14">
        <v>40.5</v>
      </c>
      <c r="O14">
        <v>26</v>
      </c>
      <c r="P14">
        <v>7.58</v>
      </c>
      <c r="Q14">
        <v>-51.4</v>
      </c>
      <c r="R14">
        <v>59.609000000000002</v>
      </c>
      <c r="S14">
        <v>37.003999999999998</v>
      </c>
      <c r="T14">
        <v>-119.666</v>
      </c>
      <c r="U14">
        <v>160.5</v>
      </c>
      <c r="V14">
        <v>2.52</v>
      </c>
      <c r="W14">
        <v>0</v>
      </c>
      <c r="X14">
        <v>742.7</v>
      </c>
      <c r="Y14">
        <v>540.9</v>
      </c>
      <c r="Z14">
        <f t="shared" si="0"/>
        <v>486.46099999999996</v>
      </c>
    </row>
    <row r="15" spans="1:36" x14ac:dyDescent="0.3">
      <c r="A15" s="2">
        <v>44735</v>
      </c>
      <c r="B15" s="3">
        <v>0.43201388888888892</v>
      </c>
      <c r="C15">
        <v>0</v>
      </c>
      <c r="D15" t="s">
        <v>50</v>
      </c>
      <c r="E15">
        <v>34.299999999999997</v>
      </c>
      <c r="F15">
        <v>65.040999999999997</v>
      </c>
      <c r="G15">
        <v>63.680999999999997</v>
      </c>
      <c r="H15">
        <v>43.4</v>
      </c>
      <c r="I15">
        <v>82.1</v>
      </c>
      <c r="J15">
        <v>83.3</v>
      </c>
      <c r="K15">
        <v>8.34</v>
      </c>
      <c r="L15">
        <v>27.585000000000001</v>
      </c>
      <c r="M15">
        <v>0.02</v>
      </c>
      <c r="N15">
        <v>42.7</v>
      </c>
      <c r="O15">
        <v>28</v>
      </c>
      <c r="P15">
        <v>7.41</v>
      </c>
      <c r="Q15">
        <v>-42.1</v>
      </c>
      <c r="R15">
        <v>58.363</v>
      </c>
      <c r="S15">
        <v>37.004010000000001</v>
      </c>
      <c r="T15">
        <v>-119.66589999999999</v>
      </c>
      <c r="U15">
        <v>161</v>
      </c>
      <c r="V15">
        <v>2.54</v>
      </c>
      <c r="W15">
        <v>0</v>
      </c>
      <c r="X15">
        <v>742.7</v>
      </c>
      <c r="Y15">
        <v>540.9</v>
      </c>
      <c r="Z15">
        <f t="shared" si="0"/>
        <v>477.21899999999999</v>
      </c>
    </row>
    <row r="16" spans="1:36" x14ac:dyDescent="0.3">
      <c r="A16" s="2">
        <v>44735</v>
      </c>
      <c r="B16" s="3">
        <v>0.43222222222222223</v>
      </c>
      <c r="C16">
        <v>0</v>
      </c>
      <c r="D16" t="s">
        <v>50</v>
      </c>
      <c r="E16">
        <v>34.700000000000003</v>
      </c>
      <c r="F16">
        <v>74.995000000000005</v>
      </c>
      <c r="G16">
        <v>74.566999999999993</v>
      </c>
      <c r="H16">
        <v>44.4</v>
      </c>
      <c r="I16">
        <v>79.3</v>
      </c>
      <c r="J16">
        <v>80.5</v>
      </c>
      <c r="K16">
        <v>8.1199999999999992</v>
      </c>
      <c r="L16">
        <v>32.302</v>
      </c>
      <c r="M16">
        <v>0.02</v>
      </c>
      <c r="N16">
        <v>43.7</v>
      </c>
      <c r="O16">
        <v>28</v>
      </c>
      <c r="P16">
        <v>7.25</v>
      </c>
      <c r="Q16">
        <v>-33.200000000000003</v>
      </c>
      <c r="R16">
        <v>57.658999999999999</v>
      </c>
      <c r="S16">
        <v>37.004019999999997</v>
      </c>
      <c r="T16">
        <v>-119.66589999999999</v>
      </c>
      <c r="U16">
        <v>161.5</v>
      </c>
      <c r="V16">
        <v>2.56</v>
      </c>
      <c r="W16">
        <v>0</v>
      </c>
      <c r="X16">
        <v>742.7</v>
      </c>
      <c r="Y16">
        <v>540.9</v>
      </c>
      <c r="Z16">
        <f t="shared" si="0"/>
        <v>466.33299999999997</v>
      </c>
    </row>
    <row r="17" spans="1:26" x14ac:dyDescent="0.3">
      <c r="A17" s="2">
        <v>44735</v>
      </c>
      <c r="B17" s="3">
        <v>0.432650462962963</v>
      </c>
      <c r="C17">
        <v>0</v>
      </c>
      <c r="D17" t="s">
        <v>50</v>
      </c>
      <c r="E17">
        <v>35.200000000000003</v>
      </c>
      <c r="F17">
        <v>84.947000000000003</v>
      </c>
      <c r="G17">
        <v>83.864999999999995</v>
      </c>
      <c r="H17">
        <v>45.6</v>
      </c>
      <c r="I17">
        <v>76.2</v>
      </c>
      <c r="J17">
        <v>77.3</v>
      </c>
      <c r="K17">
        <v>7.89</v>
      </c>
      <c r="L17">
        <v>36.332999999999998</v>
      </c>
      <c r="M17">
        <v>0.02</v>
      </c>
      <c r="N17">
        <v>44.9</v>
      </c>
      <c r="O17">
        <v>29</v>
      </c>
      <c r="P17">
        <v>7.08</v>
      </c>
      <c r="Q17">
        <v>-24.1</v>
      </c>
      <c r="R17">
        <v>56.767000000000003</v>
      </c>
      <c r="S17">
        <v>37.004060000000003</v>
      </c>
      <c r="T17">
        <v>-119.66589999999999</v>
      </c>
      <c r="U17">
        <v>163.30000000000001</v>
      </c>
      <c r="V17">
        <v>2.58</v>
      </c>
      <c r="W17">
        <v>0</v>
      </c>
      <c r="X17">
        <v>742.8</v>
      </c>
      <c r="Y17">
        <v>540.9</v>
      </c>
      <c r="Z17">
        <f t="shared" si="0"/>
        <v>457.03499999999997</v>
      </c>
    </row>
    <row r="18" spans="1:26" x14ac:dyDescent="0.3">
      <c r="A18" s="2">
        <v>44735</v>
      </c>
      <c r="B18" s="3">
        <v>0.43321759259259257</v>
      </c>
      <c r="C18">
        <v>0</v>
      </c>
      <c r="D18" t="s">
        <v>50</v>
      </c>
      <c r="E18">
        <v>35.799999999999997</v>
      </c>
      <c r="F18">
        <v>95.501999999999995</v>
      </c>
      <c r="G18">
        <v>95.385999999999996</v>
      </c>
      <c r="H18">
        <v>47</v>
      </c>
      <c r="I18">
        <v>74.3</v>
      </c>
      <c r="J18">
        <v>75.5</v>
      </c>
      <c r="K18">
        <v>7.8</v>
      </c>
      <c r="L18">
        <v>41.328000000000003</v>
      </c>
      <c r="M18">
        <v>0.02</v>
      </c>
      <c r="N18">
        <v>46.2</v>
      </c>
      <c r="O18">
        <v>30</v>
      </c>
      <c r="P18">
        <v>6.85</v>
      </c>
      <c r="Q18">
        <v>-11.4</v>
      </c>
      <c r="R18">
        <v>55.69</v>
      </c>
      <c r="S18">
        <v>37.004069999999999</v>
      </c>
      <c r="T18">
        <v>-119.66589999999999</v>
      </c>
      <c r="U18">
        <v>162.19999999999999</v>
      </c>
      <c r="V18">
        <v>2.54</v>
      </c>
      <c r="W18">
        <v>0</v>
      </c>
      <c r="X18">
        <v>742.7</v>
      </c>
      <c r="Y18">
        <v>540.9</v>
      </c>
      <c r="Z18">
        <f t="shared" si="0"/>
        <v>445.51400000000001</v>
      </c>
    </row>
    <row r="19" spans="1:26" x14ac:dyDescent="0.3">
      <c r="A19" s="2">
        <v>44735</v>
      </c>
      <c r="B19" s="3">
        <v>0.43421296296296297</v>
      </c>
      <c r="C19">
        <v>0</v>
      </c>
      <c r="D19" t="s">
        <v>50</v>
      </c>
      <c r="E19">
        <v>38.200000000000003</v>
      </c>
      <c r="F19">
        <v>103.92700000000001</v>
      </c>
      <c r="G19">
        <v>104.268</v>
      </c>
      <c r="H19">
        <v>50.6</v>
      </c>
      <c r="I19">
        <v>70.900000000000006</v>
      </c>
      <c r="J19">
        <v>72</v>
      </c>
      <c r="K19">
        <v>7.49</v>
      </c>
      <c r="L19">
        <v>45.177999999999997</v>
      </c>
      <c r="M19">
        <v>0.02</v>
      </c>
      <c r="N19">
        <v>49.7</v>
      </c>
      <c r="O19">
        <v>32</v>
      </c>
      <c r="P19">
        <v>6.64</v>
      </c>
      <c r="Q19">
        <v>0.3</v>
      </c>
      <c r="R19">
        <v>55.128999999999998</v>
      </c>
      <c r="S19">
        <v>37.00403</v>
      </c>
      <c r="T19">
        <v>-119.66589999999999</v>
      </c>
      <c r="U19">
        <v>162.4</v>
      </c>
      <c r="V19">
        <v>2.58</v>
      </c>
      <c r="W19">
        <v>0</v>
      </c>
      <c r="X19">
        <v>742.7</v>
      </c>
      <c r="Y19">
        <v>540.9</v>
      </c>
      <c r="Z19">
        <f t="shared" si="0"/>
        <v>436.63199999999995</v>
      </c>
    </row>
  </sheetData>
  <pageMargins left="0.7" right="0.7" top="0.75" bottom="0.75" header="0.3" footer="0.3"/>
  <pageSetup orientation="portrait" horizontalDpi="1200" verticalDpi="1200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72E5-CF38-41D4-BDD3-00E24F2F3913}">
  <dimension ref="A1:AA16"/>
  <sheetViews>
    <sheetView workbookViewId="0">
      <selection activeCell="I1" sqref="I1"/>
    </sheetView>
  </sheetViews>
  <sheetFormatPr defaultRowHeight="14.4" x14ac:dyDescent="0.3"/>
  <cols>
    <col min="1" max="1" width="11.88671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44755</v>
      </c>
      <c r="B2" s="3">
        <v>0.47962962962962963</v>
      </c>
      <c r="C2">
        <v>0</v>
      </c>
      <c r="D2" t="s">
        <v>50</v>
      </c>
      <c r="E2">
        <v>0.98599999999999999</v>
      </c>
      <c r="F2">
        <v>82.105999999999995</v>
      </c>
      <c r="G2">
        <v>59.6</v>
      </c>
      <c r="H2">
        <v>0.32400000000000001</v>
      </c>
      <c r="I2">
        <v>56.2</v>
      </c>
      <c r="J2">
        <v>106.1</v>
      </c>
      <c r="K2">
        <v>107.7</v>
      </c>
      <c r="L2">
        <v>8.33</v>
      </c>
      <c r="M2">
        <v>0.14000000000000001</v>
      </c>
      <c r="N2">
        <v>0.02</v>
      </c>
      <c r="O2">
        <v>56.5</v>
      </c>
      <c r="P2">
        <v>37</v>
      </c>
      <c r="Q2">
        <v>6.89</v>
      </c>
      <c r="R2">
        <v>-14.8</v>
      </c>
      <c r="S2">
        <v>37.003929999999997</v>
      </c>
      <c r="T2">
        <v>-119.666</v>
      </c>
      <c r="U2">
        <v>157.19999999999999</v>
      </c>
      <c r="V2">
        <v>2.33</v>
      </c>
      <c r="W2">
        <v>0</v>
      </c>
      <c r="X2">
        <v>744.5</v>
      </c>
      <c r="Y2">
        <v>531.4</v>
      </c>
      <c r="Z2">
        <f>Y2-H2</f>
        <v>531.07600000000002</v>
      </c>
      <c r="AA2">
        <v>320.10700000000003</v>
      </c>
    </row>
    <row r="3" spans="1:27" x14ac:dyDescent="0.3">
      <c r="A3" s="2">
        <v>44755</v>
      </c>
      <c r="B3" s="3">
        <v>0.48003472222222227</v>
      </c>
      <c r="C3">
        <v>0</v>
      </c>
      <c r="D3" t="s">
        <v>50</v>
      </c>
      <c r="E3">
        <v>3.9670000000000001</v>
      </c>
      <c r="F3">
        <v>81.942999999999998</v>
      </c>
      <c r="G3">
        <v>59.4</v>
      </c>
      <c r="H3">
        <v>3.9710000000000001</v>
      </c>
      <c r="I3">
        <v>56.1</v>
      </c>
      <c r="J3">
        <v>106.8</v>
      </c>
      <c r="K3">
        <v>108.4</v>
      </c>
      <c r="L3">
        <v>8.4</v>
      </c>
      <c r="M3">
        <v>1.7150000000000001</v>
      </c>
      <c r="N3">
        <v>0.02</v>
      </c>
      <c r="O3">
        <v>56.4</v>
      </c>
      <c r="P3">
        <v>37</v>
      </c>
      <c r="Q3">
        <v>7.47</v>
      </c>
      <c r="R3">
        <v>-48</v>
      </c>
      <c r="S3">
        <v>37.00394</v>
      </c>
      <c r="T3">
        <v>-119.666</v>
      </c>
      <c r="U3">
        <v>156.4</v>
      </c>
      <c r="V3">
        <v>2.41</v>
      </c>
      <c r="W3">
        <v>0</v>
      </c>
      <c r="X3">
        <v>744.5</v>
      </c>
      <c r="Y3">
        <v>531.4</v>
      </c>
      <c r="Z3">
        <f t="shared" ref="Z3:Z16" si="0">Y3-H3</f>
        <v>527.42899999999997</v>
      </c>
    </row>
    <row r="4" spans="1:27" x14ac:dyDescent="0.3">
      <c r="A4" s="2">
        <v>44755</v>
      </c>
      <c r="B4" s="3">
        <v>0.48037037037037034</v>
      </c>
      <c r="C4">
        <v>0</v>
      </c>
      <c r="D4" t="s">
        <v>50</v>
      </c>
      <c r="E4">
        <v>6.9450000000000003</v>
      </c>
      <c r="F4">
        <v>81.531000000000006</v>
      </c>
      <c r="G4">
        <v>59.1</v>
      </c>
      <c r="H4">
        <v>5.6180000000000003</v>
      </c>
      <c r="I4">
        <v>56.1</v>
      </c>
      <c r="J4">
        <v>107</v>
      </c>
      <c r="K4">
        <v>108.6</v>
      </c>
      <c r="L4">
        <v>8.4499999999999993</v>
      </c>
      <c r="M4">
        <v>2.427</v>
      </c>
      <c r="N4">
        <v>0.02</v>
      </c>
      <c r="O4">
        <v>56.4</v>
      </c>
      <c r="P4">
        <v>37</v>
      </c>
      <c r="Q4">
        <v>7.62</v>
      </c>
      <c r="R4">
        <v>-56.9</v>
      </c>
      <c r="S4">
        <v>37.00394</v>
      </c>
      <c r="T4">
        <v>-119.66589999999999</v>
      </c>
      <c r="U4">
        <v>156.1</v>
      </c>
      <c r="V4">
        <v>2.41</v>
      </c>
      <c r="W4">
        <v>0</v>
      </c>
      <c r="X4">
        <v>744.4</v>
      </c>
      <c r="Y4">
        <v>531.4</v>
      </c>
      <c r="Z4">
        <f t="shared" si="0"/>
        <v>525.78199999999993</v>
      </c>
    </row>
    <row r="5" spans="1:27" x14ac:dyDescent="0.3">
      <c r="A5" s="2">
        <v>44755</v>
      </c>
      <c r="B5" s="3">
        <v>0.48072916666666665</v>
      </c>
      <c r="C5">
        <v>0</v>
      </c>
      <c r="D5" t="s">
        <v>50</v>
      </c>
      <c r="E5">
        <v>10.087999999999999</v>
      </c>
      <c r="F5">
        <v>81.355999999999995</v>
      </c>
      <c r="G5">
        <v>58.9</v>
      </c>
      <c r="H5">
        <v>10.154999999999999</v>
      </c>
      <c r="I5">
        <v>56</v>
      </c>
      <c r="J5">
        <v>106.8</v>
      </c>
      <c r="K5">
        <v>108.4</v>
      </c>
      <c r="L5">
        <v>8.4499999999999993</v>
      </c>
      <c r="M5">
        <v>4.3860000000000001</v>
      </c>
      <c r="N5">
        <v>0.02</v>
      </c>
      <c r="O5">
        <v>56.3</v>
      </c>
      <c r="P5">
        <v>37</v>
      </c>
      <c r="Q5">
        <v>7.87</v>
      </c>
      <c r="R5">
        <v>-71.2</v>
      </c>
      <c r="S5">
        <v>37.003929999999997</v>
      </c>
      <c r="T5">
        <v>-119.66589999999999</v>
      </c>
      <c r="U5">
        <v>155.19999999999999</v>
      </c>
      <c r="V5">
        <v>2.4300000000000002</v>
      </c>
      <c r="W5">
        <v>0</v>
      </c>
      <c r="X5">
        <v>744.4</v>
      </c>
      <c r="Y5">
        <v>531.4</v>
      </c>
      <c r="Z5">
        <f t="shared" si="0"/>
        <v>521.245</v>
      </c>
    </row>
    <row r="6" spans="1:27" x14ac:dyDescent="0.3">
      <c r="A6" s="2">
        <v>44755</v>
      </c>
      <c r="B6" s="3">
        <v>0.48097222222222219</v>
      </c>
      <c r="C6">
        <v>0</v>
      </c>
      <c r="D6" t="s">
        <v>50</v>
      </c>
      <c r="E6">
        <v>12.955</v>
      </c>
      <c r="F6">
        <v>80.548000000000002</v>
      </c>
      <c r="G6">
        <v>58.2</v>
      </c>
      <c r="H6">
        <v>13.026</v>
      </c>
      <c r="I6">
        <v>55.8</v>
      </c>
      <c r="J6">
        <v>109.4</v>
      </c>
      <c r="K6">
        <v>111</v>
      </c>
      <c r="L6">
        <v>8.73</v>
      </c>
      <c r="M6">
        <v>5.6269999999999998</v>
      </c>
      <c r="N6">
        <v>0.02</v>
      </c>
      <c r="O6">
        <v>56</v>
      </c>
      <c r="P6">
        <v>36</v>
      </c>
      <c r="Q6">
        <v>7.94</v>
      </c>
      <c r="R6">
        <v>-74.8</v>
      </c>
      <c r="S6">
        <v>37.003909999999998</v>
      </c>
      <c r="T6">
        <v>-119.66589999999999</v>
      </c>
      <c r="U6">
        <v>155</v>
      </c>
      <c r="V6">
        <v>2.46</v>
      </c>
      <c r="W6">
        <v>0</v>
      </c>
      <c r="X6">
        <v>744.5</v>
      </c>
      <c r="Y6">
        <v>531.4</v>
      </c>
      <c r="Z6">
        <f t="shared" si="0"/>
        <v>518.37400000000002</v>
      </c>
    </row>
    <row r="7" spans="1:27" x14ac:dyDescent="0.3">
      <c r="A7" s="2">
        <v>44755</v>
      </c>
      <c r="B7" s="3">
        <v>0.48138888888888887</v>
      </c>
      <c r="C7">
        <v>0</v>
      </c>
      <c r="D7" t="s">
        <v>50</v>
      </c>
      <c r="E7">
        <v>15.861000000000001</v>
      </c>
      <c r="F7">
        <v>78.585999999999999</v>
      </c>
      <c r="G7">
        <v>56.9</v>
      </c>
      <c r="H7">
        <v>15.673</v>
      </c>
      <c r="I7">
        <v>55.8</v>
      </c>
      <c r="J7">
        <v>110.1</v>
      </c>
      <c r="K7">
        <v>111.7</v>
      </c>
      <c r="L7">
        <v>8.9499999999999993</v>
      </c>
      <c r="M7">
        <v>6.7729999999999997</v>
      </c>
      <c r="N7">
        <v>0.02</v>
      </c>
      <c r="O7">
        <v>55.9</v>
      </c>
      <c r="P7">
        <v>36</v>
      </c>
      <c r="Q7">
        <v>8.26</v>
      </c>
      <c r="R7">
        <v>-92.8</v>
      </c>
      <c r="S7">
        <v>37.003900000000002</v>
      </c>
      <c r="T7">
        <v>-119.666</v>
      </c>
      <c r="U7">
        <v>155.4</v>
      </c>
      <c r="V7">
        <v>2.4700000000000002</v>
      </c>
      <c r="W7">
        <v>0</v>
      </c>
      <c r="X7">
        <v>744.4</v>
      </c>
      <c r="Y7">
        <v>531.4</v>
      </c>
      <c r="Z7">
        <f t="shared" si="0"/>
        <v>515.72699999999998</v>
      </c>
    </row>
    <row r="8" spans="1:27" x14ac:dyDescent="0.3">
      <c r="A8" s="2">
        <v>44755</v>
      </c>
      <c r="B8" s="3">
        <v>0.48164351851851855</v>
      </c>
      <c r="C8">
        <v>0</v>
      </c>
      <c r="D8" t="s">
        <v>50</v>
      </c>
      <c r="E8">
        <v>26.03</v>
      </c>
      <c r="F8">
        <v>71.036000000000001</v>
      </c>
      <c r="G8">
        <v>45.4</v>
      </c>
      <c r="H8">
        <v>25.815999999999999</v>
      </c>
      <c r="I8">
        <v>48.7</v>
      </c>
      <c r="J8">
        <v>110.8</v>
      </c>
      <c r="K8">
        <v>112.4</v>
      </c>
      <c r="L8">
        <v>9.74</v>
      </c>
      <c r="M8">
        <v>11.167999999999999</v>
      </c>
      <c r="N8">
        <v>0.02</v>
      </c>
      <c r="O8">
        <v>48.4</v>
      </c>
      <c r="P8">
        <v>31</v>
      </c>
      <c r="Q8">
        <v>8.36</v>
      </c>
      <c r="R8">
        <v>-97.2</v>
      </c>
      <c r="S8">
        <v>37.003909999999998</v>
      </c>
      <c r="T8">
        <v>-119.666</v>
      </c>
      <c r="U8">
        <v>155.4</v>
      </c>
      <c r="V8">
        <v>2.4500000000000002</v>
      </c>
      <c r="W8">
        <v>0</v>
      </c>
      <c r="X8">
        <v>744.4</v>
      </c>
      <c r="Y8">
        <v>531.4</v>
      </c>
      <c r="Z8">
        <f t="shared" si="0"/>
        <v>505.584</v>
      </c>
    </row>
    <row r="9" spans="1:27" x14ac:dyDescent="0.3">
      <c r="A9" s="2">
        <v>44755</v>
      </c>
      <c r="B9" s="3">
        <v>0.48181712962962964</v>
      </c>
      <c r="C9">
        <v>0</v>
      </c>
      <c r="D9" t="s">
        <v>50</v>
      </c>
      <c r="E9">
        <v>36.066000000000003</v>
      </c>
      <c r="F9">
        <v>65.900000000000006</v>
      </c>
      <c r="G9">
        <v>35.9</v>
      </c>
      <c r="H9">
        <v>36.302</v>
      </c>
      <c r="I9">
        <v>41.2</v>
      </c>
      <c r="J9">
        <v>102.8</v>
      </c>
      <c r="K9">
        <v>104.4</v>
      </c>
      <c r="L9">
        <v>9.57</v>
      </c>
      <c r="M9">
        <v>15.712999999999999</v>
      </c>
      <c r="N9">
        <v>0.02</v>
      </c>
      <c r="O9">
        <v>40.700000000000003</v>
      </c>
      <c r="P9">
        <v>26</v>
      </c>
      <c r="Q9">
        <v>8.0500000000000007</v>
      </c>
      <c r="R9">
        <v>-79.2</v>
      </c>
      <c r="S9">
        <v>37.003909999999998</v>
      </c>
      <c r="T9">
        <v>-119.666</v>
      </c>
      <c r="U9">
        <v>155.4</v>
      </c>
      <c r="V9">
        <v>2.44</v>
      </c>
      <c r="W9">
        <v>0</v>
      </c>
      <c r="X9">
        <v>744.5</v>
      </c>
      <c r="Y9">
        <v>531.4</v>
      </c>
      <c r="Z9">
        <f t="shared" si="0"/>
        <v>495.09799999999996</v>
      </c>
    </row>
    <row r="10" spans="1:27" x14ac:dyDescent="0.3">
      <c r="A10" s="2">
        <v>44755</v>
      </c>
      <c r="B10" s="3">
        <v>0.4820949074074074</v>
      </c>
      <c r="C10">
        <v>0</v>
      </c>
      <c r="D10" t="s">
        <v>50</v>
      </c>
      <c r="E10">
        <v>45.945</v>
      </c>
      <c r="F10">
        <v>63.767000000000003</v>
      </c>
      <c r="G10">
        <v>32</v>
      </c>
      <c r="H10">
        <v>45.823999999999998</v>
      </c>
      <c r="I10">
        <v>37.700000000000003</v>
      </c>
      <c r="J10">
        <v>89.6</v>
      </c>
      <c r="K10">
        <v>91</v>
      </c>
      <c r="L10">
        <v>8.5399999999999991</v>
      </c>
      <c r="M10">
        <v>19.84</v>
      </c>
      <c r="N10">
        <v>0.02</v>
      </c>
      <c r="O10">
        <v>37.299999999999997</v>
      </c>
      <c r="P10">
        <v>24</v>
      </c>
      <c r="Q10">
        <v>7.8</v>
      </c>
      <c r="R10">
        <v>-65.3</v>
      </c>
      <c r="S10">
        <v>37.003920000000001</v>
      </c>
      <c r="T10">
        <v>-119.666</v>
      </c>
      <c r="U10">
        <v>156</v>
      </c>
      <c r="V10">
        <v>2.41</v>
      </c>
      <c r="W10">
        <v>0</v>
      </c>
      <c r="X10">
        <v>744.4</v>
      </c>
      <c r="Y10">
        <v>531.4</v>
      </c>
      <c r="Z10">
        <f t="shared" si="0"/>
        <v>485.57599999999996</v>
      </c>
    </row>
    <row r="11" spans="1:27" x14ac:dyDescent="0.3">
      <c r="A11" s="2">
        <v>44755</v>
      </c>
      <c r="B11" s="3">
        <v>0.48224537037037035</v>
      </c>
      <c r="C11">
        <v>0</v>
      </c>
      <c r="D11" t="s">
        <v>50</v>
      </c>
      <c r="E11">
        <v>55.841000000000001</v>
      </c>
      <c r="F11">
        <v>62.564999999999998</v>
      </c>
      <c r="G11">
        <v>31.2</v>
      </c>
      <c r="H11">
        <v>55.667999999999999</v>
      </c>
      <c r="I11">
        <v>37.299999999999997</v>
      </c>
      <c r="J11">
        <v>82.9</v>
      </c>
      <c r="K11">
        <v>84.2</v>
      </c>
      <c r="L11">
        <v>8.01</v>
      </c>
      <c r="M11">
        <v>24.105</v>
      </c>
      <c r="N11">
        <v>0.02</v>
      </c>
      <c r="O11">
        <v>36.799999999999997</v>
      </c>
      <c r="P11">
        <v>24</v>
      </c>
      <c r="Q11">
        <v>7.6</v>
      </c>
      <c r="R11">
        <v>-54.1</v>
      </c>
      <c r="S11">
        <v>37.003909999999998</v>
      </c>
      <c r="T11">
        <v>-119.666</v>
      </c>
      <c r="U11">
        <v>156</v>
      </c>
      <c r="V11">
        <v>2.42</v>
      </c>
      <c r="W11">
        <v>0</v>
      </c>
      <c r="X11">
        <v>744.4</v>
      </c>
      <c r="Y11">
        <v>531.4</v>
      </c>
      <c r="Z11">
        <f t="shared" si="0"/>
        <v>475.73199999999997</v>
      </c>
    </row>
    <row r="12" spans="1:27" x14ac:dyDescent="0.3">
      <c r="A12" s="2">
        <v>44755</v>
      </c>
      <c r="B12" s="3">
        <v>0.48243055555555553</v>
      </c>
      <c r="C12">
        <v>0</v>
      </c>
      <c r="D12" t="s">
        <v>50</v>
      </c>
      <c r="E12">
        <v>65.959999999999994</v>
      </c>
      <c r="F12">
        <v>61.295000000000002</v>
      </c>
      <c r="G12">
        <v>32.5</v>
      </c>
      <c r="H12">
        <v>65.593000000000004</v>
      </c>
      <c r="I12">
        <v>39.5</v>
      </c>
      <c r="J12">
        <v>75.599999999999994</v>
      </c>
      <c r="K12">
        <v>76.8</v>
      </c>
      <c r="L12">
        <v>7.42</v>
      </c>
      <c r="M12">
        <v>28.405999999999999</v>
      </c>
      <c r="N12">
        <v>0.02</v>
      </c>
      <c r="O12">
        <v>39</v>
      </c>
      <c r="P12">
        <v>25</v>
      </c>
      <c r="Q12">
        <v>7.52</v>
      </c>
      <c r="R12">
        <v>-49.8</v>
      </c>
      <c r="S12">
        <v>37.003909999999998</v>
      </c>
      <c r="T12">
        <v>-119.666</v>
      </c>
      <c r="U12">
        <v>155.5</v>
      </c>
      <c r="V12">
        <v>2.46</v>
      </c>
      <c r="W12">
        <v>0</v>
      </c>
      <c r="X12">
        <v>744.4</v>
      </c>
      <c r="Y12">
        <v>531.4</v>
      </c>
      <c r="Z12">
        <f t="shared" si="0"/>
        <v>465.80699999999996</v>
      </c>
    </row>
    <row r="13" spans="1:27" x14ac:dyDescent="0.3">
      <c r="A13" s="2">
        <v>44755</v>
      </c>
      <c r="B13" s="3">
        <v>0.48259259259259263</v>
      </c>
      <c r="C13">
        <v>0</v>
      </c>
      <c r="D13" t="s">
        <v>50</v>
      </c>
      <c r="E13">
        <v>75.882000000000005</v>
      </c>
      <c r="F13">
        <v>60.009</v>
      </c>
      <c r="G13">
        <v>33.299999999999997</v>
      </c>
      <c r="H13">
        <v>75.745000000000005</v>
      </c>
      <c r="I13">
        <v>41.3</v>
      </c>
      <c r="J13">
        <v>71</v>
      </c>
      <c r="K13">
        <v>72</v>
      </c>
      <c r="L13">
        <v>7.07</v>
      </c>
      <c r="M13">
        <v>32.805999999999997</v>
      </c>
      <c r="N13">
        <v>0.02</v>
      </c>
      <c r="O13">
        <v>40.700000000000003</v>
      </c>
      <c r="P13">
        <v>26</v>
      </c>
      <c r="Q13">
        <v>7.36</v>
      </c>
      <c r="R13">
        <v>-40.799999999999997</v>
      </c>
      <c r="S13">
        <v>37.003909999999998</v>
      </c>
      <c r="T13">
        <v>-119.666</v>
      </c>
      <c r="U13">
        <v>155.80000000000001</v>
      </c>
      <c r="V13">
        <v>2.46</v>
      </c>
      <c r="W13">
        <v>0</v>
      </c>
      <c r="X13">
        <v>744.4</v>
      </c>
      <c r="Y13">
        <v>531.4</v>
      </c>
      <c r="Z13">
        <f t="shared" si="0"/>
        <v>455.65499999999997</v>
      </c>
    </row>
    <row r="14" spans="1:27" x14ac:dyDescent="0.3">
      <c r="A14" s="2">
        <v>44755</v>
      </c>
      <c r="B14" s="3">
        <v>0.48283564814814817</v>
      </c>
      <c r="C14">
        <v>0</v>
      </c>
      <c r="D14" t="s">
        <v>50</v>
      </c>
      <c r="E14">
        <v>86.236000000000004</v>
      </c>
      <c r="F14">
        <v>58.02</v>
      </c>
      <c r="G14">
        <v>33.9</v>
      </c>
      <c r="H14">
        <v>86.042000000000002</v>
      </c>
      <c r="I14">
        <v>43.1</v>
      </c>
      <c r="J14">
        <v>70.400000000000006</v>
      </c>
      <c r="K14">
        <v>71.5</v>
      </c>
      <c r="L14">
        <v>7.18</v>
      </c>
      <c r="M14">
        <v>37.273000000000003</v>
      </c>
      <c r="N14">
        <v>0.02</v>
      </c>
      <c r="O14">
        <v>42.5</v>
      </c>
      <c r="P14">
        <v>28</v>
      </c>
      <c r="Q14">
        <v>7.29</v>
      </c>
      <c r="R14">
        <v>-37.299999999999997</v>
      </c>
      <c r="S14">
        <v>37.003920000000001</v>
      </c>
      <c r="T14">
        <v>-119.666</v>
      </c>
      <c r="U14">
        <v>157.1</v>
      </c>
      <c r="V14">
        <v>2.48</v>
      </c>
      <c r="W14">
        <v>0</v>
      </c>
      <c r="X14">
        <v>744.4</v>
      </c>
      <c r="Y14">
        <v>531.4</v>
      </c>
      <c r="Z14">
        <f t="shared" si="0"/>
        <v>445.35799999999995</v>
      </c>
    </row>
    <row r="15" spans="1:27" x14ac:dyDescent="0.3">
      <c r="A15" s="2">
        <v>44755</v>
      </c>
      <c r="B15" s="3">
        <v>0.48314814814814816</v>
      </c>
      <c r="C15">
        <v>0</v>
      </c>
      <c r="D15" t="s">
        <v>50</v>
      </c>
      <c r="E15">
        <v>96.007000000000005</v>
      </c>
      <c r="F15">
        <v>56.146000000000001</v>
      </c>
      <c r="G15">
        <v>35.4</v>
      </c>
      <c r="H15">
        <v>94.846000000000004</v>
      </c>
      <c r="I15">
        <v>46.2</v>
      </c>
      <c r="J15">
        <v>69.400000000000006</v>
      </c>
      <c r="K15">
        <v>70.400000000000006</v>
      </c>
      <c r="L15">
        <v>7.24</v>
      </c>
      <c r="M15">
        <v>41.093000000000004</v>
      </c>
      <c r="N15">
        <v>0.02</v>
      </c>
      <c r="O15">
        <v>45.4</v>
      </c>
      <c r="P15">
        <v>30</v>
      </c>
      <c r="Q15">
        <v>7.17</v>
      </c>
      <c r="R15">
        <v>-30.5</v>
      </c>
      <c r="S15">
        <v>37.003909999999998</v>
      </c>
      <c r="T15">
        <v>-119.666</v>
      </c>
      <c r="U15">
        <v>156.80000000000001</v>
      </c>
      <c r="V15">
        <v>2.48</v>
      </c>
      <c r="W15">
        <v>0</v>
      </c>
      <c r="X15">
        <v>744.3</v>
      </c>
      <c r="Y15">
        <v>531.4</v>
      </c>
      <c r="Z15">
        <f t="shared" si="0"/>
        <v>436.55399999999997</v>
      </c>
    </row>
    <row r="16" spans="1:27" x14ac:dyDescent="0.3">
      <c r="A16" s="2">
        <v>44755</v>
      </c>
      <c r="B16" s="3">
        <v>0.48383101851851856</v>
      </c>
      <c r="C16">
        <v>0</v>
      </c>
      <c r="D16" t="s">
        <v>50</v>
      </c>
      <c r="E16">
        <v>98.852000000000004</v>
      </c>
      <c r="F16">
        <v>55.784999999999997</v>
      </c>
      <c r="G16">
        <v>39</v>
      </c>
      <c r="H16">
        <v>99.611000000000004</v>
      </c>
      <c r="I16">
        <v>51.1</v>
      </c>
      <c r="J16">
        <v>59.5</v>
      </c>
      <c r="K16">
        <v>60.4</v>
      </c>
      <c r="L16">
        <v>6.24</v>
      </c>
      <c r="M16">
        <v>43.158000000000001</v>
      </c>
      <c r="N16">
        <v>0.02</v>
      </c>
      <c r="O16">
        <v>50.3</v>
      </c>
      <c r="P16">
        <v>33</v>
      </c>
      <c r="Q16">
        <v>6.85</v>
      </c>
      <c r="R16">
        <v>-13.3</v>
      </c>
      <c r="S16">
        <v>37.003929999999997</v>
      </c>
      <c r="T16">
        <v>-119.666</v>
      </c>
      <c r="U16">
        <v>156.1</v>
      </c>
      <c r="V16">
        <v>2.46</v>
      </c>
      <c r="W16">
        <v>0</v>
      </c>
      <c r="X16">
        <v>744.5</v>
      </c>
      <c r="Y16">
        <v>531.4</v>
      </c>
      <c r="Z16">
        <f t="shared" si="0"/>
        <v>431.78899999999999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DF1D-3C17-4210-8E49-A4F924972FFA}">
  <dimension ref="A1:AJ19"/>
  <sheetViews>
    <sheetView workbookViewId="0">
      <selection activeCell="I1" sqref="I1"/>
    </sheetView>
  </sheetViews>
  <sheetFormatPr defaultRowHeight="14.4" x14ac:dyDescent="0.3"/>
  <cols>
    <col min="1" max="1" width="10.44140625" customWidth="1"/>
  </cols>
  <sheetData>
    <row r="1" spans="1:36" x14ac:dyDescent="0.3">
      <c r="A1" t="s">
        <v>158</v>
      </c>
      <c r="B1" t="s">
        <v>159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53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0.42003472222222221</v>
      </c>
      <c r="C2">
        <v>0</v>
      </c>
      <c r="D2" t="s">
        <v>50</v>
      </c>
      <c r="E2">
        <v>60.5</v>
      </c>
      <c r="F2">
        <v>0.97199999999999998</v>
      </c>
      <c r="G2">
        <v>56.8</v>
      </c>
      <c r="H2">
        <v>107.7</v>
      </c>
      <c r="I2">
        <v>108.8</v>
      </c>
      <c r="J2">
        <v>8.42</v>
      </c>
      <c r="K2">
        <v>0.42</v>
      </c>
      <c r="L2">
        <v>0.03</v>
      </c>
      <c r="M2">
        <v>57.2</v>
      </c>
      <c r="N2">
        <v>37</v>
      </c>
      <c r="O2">
        <v>8.2899999999999991</v>
      </c>
      <c r="P2">
        <v>-97.6</v>
      </c>
      <c r="Q2">
        <v>82.456999999999994</v>
      </c>
      <c r="R2">
        <v>0.96499999999999997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748.2</v>
      </c>
      <c r="Y2">
        <v>515.4</v>
      </c>
      <c r="Z2">
        <f>Y2-F2</f>
        <v>514.428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0.42028935185185184</v>
      </c>
      <c r="C3">
        <v>0</v>
      </c>
      <c r="D3" t="s">
        <v>50</v>
      </c>
      <c r="E3">
        <v>60.5</v>
      </c>
      <c r="F3">
        <v>3.9430000000000001</v>
      </c>
      <c r="G3">
        <v>56.8</v>
      </c>
      <c r="H3">
        <v>107.8</v>
      </c>
      <c r="I3">
        <v>109</v>
      </c>
      <c r="J3">
        <v>8.44</v>
      </c>
      <c r="K3">
        <v>1.7030000000000001</v>
      </c>
      <c r="L3">
        <v>0.03</v>
      </c>
      <c r="M3">
        <v>57.2</v>
      </c>
      <c r="N3">
        <v>37</v>
      </c>
      <c r="O3">
        <v>8.3800000000000008</v>
      </c>
      <c r="P3">
        <v>-102.4</v>
      </c>
      <c r="Q3">
        <v>82.421999999999997</v>
      </c>
      <c r="R3">
        <v>4.0179999999999998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748.1</v>
      </c>
      <c r="Y3">
        <v>515.4</v>
      </c>
      <c r="Z3">
        <f t="shared" ref="Z3:Z19" si="0">Y3-F3</f>
        <v>511.45699999999999</v>
      </c>
    </row>
    <row r="4" spans="1:36" x14ac:dyDescent="0.3">
      <c r="A4" s="2">
        <v>44783</v>
      </c>
      <c r="B4" s="3">
        <v>0.42144675925925923</v>
      </c>
      <c r="C4">
        <v>0</v>
      </c>
      <c r="D4" t="s">
        <v>50</v>
      </c>
      <c r="E4">
        <v>60.2</v>
      </c>
      <c r="F4">
        <v>9.9589999999999996</v>
      </c>
      <c r="G4">
        <v>56.7</v>
      </c>
      <c r="H4">
        <v>107.8</v>
      </c>
      <c r="I4">
        <v>109</v>
      </c>
      <c r="J4">
        <v>8.4600000000000009</v>
      </c>
      <c r="K4">
        <v>4.3010000000000002</v>
      </c>
      <c r="L4">
        <v>0.03</v>
      </c>
      <c r="M4">
        <v>57.1</v>
      </c>
      <c r="N4">
        <v>37</v>
      </c>
      <c r="O4">
        <v>8.5</v>
      </c>
      <c r="P4">
        <v>-109</v>
      </c>
      <c r="Q4">
        <v>82.171000000000006</v>
      </c>
      <c r="R4">
        <v>10.138</v>
      </c>
      <c r="S4">
        <v>89.999989999999997</v>
      </c>
      <c r="T4">
        <v>180</v>
      </c>
      <c r="U4">
        <v>99.9</v>
      </c>
      <c r="V4">
        <v>2.92</v>
      </c>
      <c r="W4">
        <v>0</v>
      </c>
      <c r="X4">
        <v>748.2</v>
      </c>
      <c r="Y4">
        <v>515.4</v>
      </c>
      <c r="Z4">
        <f t="shared" si="0"/>
        <v>505.44099999999997</v>
      </c>
    </row>
    <row r="5" spans="1:36" x14ac:dyDescent="0.3">
      <c r="A5" s="2">
        <v>44783</v>
      </c>
      <c r="B5" s="3">
        <v>0.42159722222222223</v>
      </c>
      <c r="C5">
        <v>0</v>
      </c>
      <c r="D5" t="s">
        <v>50</v>
      </c>
      <c r="E5">
        <v>60</v>
      </c>
      <c r="F5">
        <v>13.041</v>
      </c>
      <c r="G5">
        <v>56.6</v>
      </c>
      <c r="H5">
        <v>107.4</v>
      </c>
      <c r="I5">
        <v>108.5</v>
      </c>
      <c r="J5">
        <v>8.44</v>
      </c>
      <c r="K5">
        <v>5.633</v>
      </c>
      <c r="L5">
        <v>0.03</v>
      </c>
      <c r="M5">
        <v>56.9</v>
      </c>
      <c r="N5">
        <v>37</v>
      </c>
      <c r="O5">
        <v>8.5</v>
      </c>
      <c r="P5">
        <v>-109.3</v>
      </c>
      <c r="Q5">
        <v>82.007000000000005</v>
      </c>
      <c r="R5">
        <v>13.016</v>
      </c>
      <c r="S5">
        <v>89.999989999999997</v>
      </c>
      <c r="T5">
        <v>180</v>
      </c>
      <c r="U5">
        <v>99.9</v>
      </c>
      <c r="V5">
        <v>2.92</v>
      </c>
      <c r="W5">
        <v>0</v>
      </c>
      <c r="X5">
        <v>748.1</v>
      </c>
      <c r="Y5">
        <v>515.4</v>
      </c>
      <c r="Z5">
        <f t="shared" si="0"/>
        <v>502.35899999999998</v>
      </c>
    </row>
    <row r="6" spans="1:36" x14ac:dyDescent="0.3">
      <c r="A6" s="2">
        <v>44783</v>
      </c>
      <c r="B6" s="3">
        <v>0.42202546296296295</v>
      </c>
      <c r="C6">
        <v>0</v>
      </c>
      <c r="D6" t="s">
        <v>50</v>
      </c>
      <c r="E6">
        <v>59.5</v>
      </c>
      <c r="F6">
        <v>16.036999999999999</v>
      </c>
      <c r="G6">
        <v>56.3</v>
      </c>
      <c r="H6">
        <v>107.6</v>
      </c>
      <c r="I6">
        <v>108.8</v>
      </c>
      <c r="J6">
        <v>8.48</v>
      </c>
      <c r="K6">
        <v>6.9269999999999996</v>
      </c>
      <c r="L6">
        <v>0.02</v>
      </c>
      <c r="M6">
        <v>56.6</v>
      </c>
      <c r="N6">
        <v>37</v>
      </c>
      <c r="O6">
        <v>8.52</v>
      </c>
      <c r="P6">
        <v>-110</v>
      </c>
      <c r="Q6">
        <v>81.703000000000003</v>
      </c>
      <c r="R6">
        <v>16.132999999999999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748.1</v>
      </c>
      <c r="Y6">
        <v>515.4</v>
      </c>
      <c r="Z6">
        <f t="shared" si="0"/>
        <v>499.363</v>
      </c>
    </row>
    <row r="7" spans="1:36" x14ac:dyDescent="0.3">
      <c r="A7" s="2">
        <v>44783</v>
      </c>
      <c r="B7" s="3">
        <v>0.42250000000000004</v>
      </c>
      <c r="C7">
        <v>0</v>
      </c>
      <c r="D7" t="s">
        <v>50</v>
      </c>
      <c r="E7">
        <v>59.4</v>
      </c>
      <c r="F7">
        <v>18.731000000000002</v>
      </c>
      <c r="G7">
        <v>56.5</v>
      </c>
      <c r="H7">
        <v>107</v>
      </c>
      <c r="I7">
        <v>108.2</v>
      </c>
      <c r="J7">
        <v>8.4600000000000009</v>
      </c>
      <c r="K7">
        <v>8.0909999999999993</v>
      </c>
      <c r="L7">
        <v>0.03</v>
      </c>
      <c r="M7">
        <v>56.8</v>
      </c>
      <c r="N7">
        <v>37</v>
      </c>
      <c r="O7">
        <v>8.5399999999999991</v>
      </c>
      <c r="P7">
        <v>-111.4</v>
      </c>
      <c r="Q7">
        <v>81.429000000000002</v>
      </c>
      <c r="R7">
        <v>19.015999999999998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748.1</v>
      </c>
      <c r="Y7">
        <v>515.4</v>
      </c>
      <c r="Z7">
        <f t="shared" si="0"/>
        <v>496.66899999999998</v>
      </c>
    </row>
    <row r="8" spans="1:36" x14ac:dyDescent="0.3">
      <c r="A8" s="2">
        <v>44783</v>
      </c>
      <c r="B8" s="3">
        <v>0.4229282407407407</v>
      </c>
      <c r="C8">
        <v>0</v>
      </c>
      <c r="D8" t="s">
        <v>50</v>
      </c>
      <c r="E8">
        <v>54.7</v>
      </c>
      <c r="F8">
        <v>21.818999999999999</v>
      </c>
      <c r="G8">
        <v>53.1</v>
      </c>
      <c r="H8">
        <v>118.5</v>
      </c>
      <c r="I8">
        <v>119.8</v>
      </c>
      <c r="J8">
        <v>9.5399999999999991</v>
      </c>
      <c r="K8">
        <v>9.4280000000000008</v>
      </c>
      <c r="L8">
        <v>0.02</v>
      </c>
      <c r="M8">
        <v>53.3</v>
      </c>
      <c r="N8">
        <v>35</v>
      </c>
      <c r="O8">
        <v>8.85</v>
      </c>
      <c r="P8">
        <v>-128</v>
      </c>
      <c r="Q8">
        <v>79.551000000000002</v>
      </c>
      <c r="R8">
        <v>21.957999999999998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748.1</v>
      </c>
      <c r="Y8">
        <v>515.4</v>
      </c>
      <c r="Z8">
        <f t="shared" si="0"/>
        <v>493.58099999999996</v>
      </c>
    </row>
    <row r="9" spans="1:36" x14ac:dyDescent="0.3">
      <c r="A9" s="2">
        <v>44783</v>
      </c>
      <c r="B9" s="3">
        <v>0.42354166666666665</v>
      </c>
      <c r="C9">
        <v>0</v>
      </c>
      <c r="D9" t="s">
        <v>50</v>
      </c>
      <c r="E9">
        <v>44.8</v>
      </c>
      <c r="F9">
        <v>24.254999999999999</v>
      </c>
      <c r="G9">
        <v>45.6</v>
      </c>
      <c r="H9">
        <v>122.6</v>
      </c>
      <c r="I9">
        <v>124</v>
      </c>
      <c r="J9">
        <v>10.3</v>
      </c>
      <c r="K9">
        <v>10.486000000000001</v>
      </c>
      <c r="L9">
        <v>0.02</v>
      </c>
      <c r="M9">
        <v>45.6</v>
      </c>
      <c r="N9">
        <v>30</v>
      </c>
      <c r="O9">
        <v>8.73</v>
      </c>
      <c r="P9">
        <v>-120.5</v>
      </c>
      <c r="Q9">
        <v>75.347999999999999</v>
      </c>
      <c r="R9">
        <v>24.896999999999998</v>
      </c>
      <c r="S9">
        <v>89.999989999999997</v>
      </c>
      <c r="T9">
        <v>180</v>
      </c>
      <c r="U9">
        <v>99.9</v>
      </c>
      <c r="V9">
        <v>2.91</v>
      </c>
      <c r="W9">
        <v>0</v>
      </c>
      <c r="X9">
        <v>748.1</v>
      </c>
      <c r="Y9">
        <v>515.4</v>
      </c>
      <c r="Z9">
        <f t="shared" si="0"/>
        <v>491.14499999999998</v>
      </c>
    </row>
    <row r="10" spans="1:36" x14ac:dyDescent="0.3">
      <c r="A10" s="2">
        <v>44783</v>
      </c>
      <c r="B10" s="3">
        <v>0.4239236111111111</v>
      </c>
      <c r="C10">
        <v>0</v>
      </c>
      <c r="D10" t="s">
        <v>50</v>
      </c>
      <c r="E10">
        <v>41.7</v>
      </c>
      <c r="F10">
        <v>27.658000000000001</v>
      </c>
      <c r="G10">
        <v>43.4</v>
      </c>
      <c r="H10">
        <v>116.8</v>
      </c>
      <c r="I10">
        <v>118</v>
      </c>
      <c r="J10">
        <v>9.99</v>
      </c>
      <c r="K10">
        <v>11.961</v>
      </c>
      <c r="L10">
        <v>0.02</v>
      </c>
      <c r="M10">
        <v>43.2</v>
      </c>
      <c r="N10">
        <v>28</v>
      </c>
      <c r="O10">
        <v>8.4</v>
      </c>
      <c r="P10">
        <v>-102.1</v>
      </c>
      <c r="Q10">
        <v>73.682000000000002</v>
      </c>
      <c r="R10">
        <v>27.917000000000002</v>
      </c>
      <c r="S10">
        <v>89.999989999999997</v>
      </c>
      <c r="T10">
        <v>180</v>
      </c>
      <c r="U10">
        <v>99.9</v>
      </c>
      <c r="V10">
        <v>2.91</v>
      </c>
      <c r="W10">
        <v>0</v>
      </c>
      <c r="X10">
        <v>748.1</v>
      </c>
      <c r="Y10">
        <v>515.4</v>
      </c>
      <c r="Z10">
        <f t="shared" si="0"/>
        <v>487.74199999999996</v>
      </c>
    </row>
    <row r="11" spans="1:36" x14ac:dyDescent="0.3">
      <c r="A11" s="2">
        <v>44783</v>
      </c>
      <c r="B11" s="3">
        <v>0.42421296296296296</v>
      </c>
      <c r="C11">
        <v>0</v>
      </c>
      <c r="D11" t="s">
        <v>50</v>
      </c>
      <c r="E11">
        <v>40.299999999999997</v>
      </c>
      <c r="F11">
        <v>30.954999999999998</v>
      </c>
      <c r="G11">
        <v>42.5</v>
      </c>
      <c r="H11">
        <v>108.2</v>
      </c>
      <c r="I11">
        <v>109.4</v>
      </c>
      <c r="J11">
        <v>9.36</v>
      </c>
      <c r="K11">
        <v>13.388</v>
      </c>
      <c r="L11">
        <v>0.02</v>
      </c>
      <c r="M11">
        <v>42.3</v>
      </c>
      <c r="N11">
        <v>27</v>
      </c>
      <c r="O11">
        <v>8.19</v>
      </c>
      <c r="P11">
        <v>-90.5</v>
      </c>
      <c r="Q11">
        <v>72.528999999999996</v>
      </c>
      <c r="R11">
        <v>31.024999999999999</v>
      </c>
      <c r="S11">
        <v>89.999989999999997</v>
      </c>
      <c r="T11">
        <v>180</v>
      </c>
      <c r="U11">
        <v>99.9</v>
      </c>
      <c r="V11">
        <v>2.91</v>
      </c>
      <c r="W11">
        <v>0</v>
      </c>
      <c r="X11">
        <v>748.1</v>
      </c>
      <c r="Y11">
        <v>515.4</v>
      </c>
      <c r="Z11">
        <f t="shared" si="0"/>
        <v>484.44499999999999</v>
      </c>
    </row>
    <row r="12" spans="1:36" x14ac:dyDescent="0.3">
      <c r="A12" s="2">
        <v>44783</v>
      </c>
      <c r="B12" s="3">
        <v>0.4246180555555556</v>
      </c>
      <c r="C12">
        <v>0</v>
      </c>
      <c r="D12" t="s">
        <v>50</v>
      </c>
      <c r="E12">
        <v>32.799999999999997</v>
      </c>
      <c r="F12">
        <v>39.78</v>
      </c>
      <c r="G12">
        <v>36.700000000000003</v>
      </c>
      <c r="H12">
        <v>83.7</v>
      </c>
      <c r="I12">
        <v>84.6</v>
      </c>
      <c r="J12">
        <v>7.62</v>
      </c>
      <c r="K12">
        <v>17.215</v>
      </c>
      <c r="L12">
        <v>0.02</v>
      </c>
      <c r="M12">
        <v>36.4</v>
      </c>
      <c r="N12">
        <v>24</v>
      </c>
      <c r="O12">
        <v>7.9</v>
      </c>
      <c r="P12">
        <v>-73.8</v>
      </c>
      <c r="Q12">
        <v>67.778999999999996</v>
      </c>
      <c r="R12">
        <v>41.119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748.2</v>
      </c>
      <c r="Y12">
        <v>515.4</v>
      </c>
      <c r="Z12">
        <f t="shared" si="0"/>
        <v>475.62</v>
      </c>
    </row>
    <row r="13" spans="1:36" x14ac:dyDescent="0.3">
      <c r="A13" s="2">
        <v>44783</v>
      </c>
      <c r="B13" s="3">
        <v>0.4247569444444444</v>
      </c>
      <c r="C13">
        <v>0</v>
      </c>
      <c r="D13" t="s">
        <v>50</v>
      </c>
      <c r="E13">
        <v>32.299999999999997</v>
      </c>
      <c r="F13">
        <v>44.154000000000003</v>
      </c>
      <c r="G13">
        <v>36.299999999999997</v>
      </c>
      <c r="H13">
        <v>81.2</v>
      </c>
      <c r="I13">
        <v>82.1</v>
      </c>
      <c r="J13">
        <v>7.44</v>
      </c>
      <c r="K13">
        <v>19.109000000000002</v>
      </c>
      <c r="L13">
        <v>0.02</v>
      </c>
      <c r="M13">
        <v>36</v>
      </c>
      <c r="N13">
        <v>23</v>
      </c>
      <c r="O13">
        <v>7.71</v>
      </c>
      <c r="P13">
        <v>-63.8</v>
      </c>
      <c r="Q13">
        <v>67.358999999999995</v>
      </c>
      <c r="R13">
        <v>44.002000000000002</v>
      </c>
      <c r="S13">
        <v>89.999989999999997</v>
      </c>
      <c r="T13">
        <v>180</v>
      </c>
      <c r="U13">
        <v>99.9</v>
      </c>
      <c r="V13">
        <v>2.91</v>
      </c>
      <c r="W13">
        <v>0</v>
      </c>
      <c r="X13">
        <v>748.1</v>
      </c>
      <c r="Y13">
        <v>515.4</v>
      </c>
      <c r="Z13">
        <f t="shared" si="0"/>
        <v>471.24599999999998</v>
      </c>
    </row>
    <row r="14" spans="1:36" x14ac:dyDescent="0.3">
      <c r="A14" s="2">
        <v>44783</v>
      </c>
      <c r="B14" s="3">
        <v>0.4249768518518518</v>
      </c>
      <c r="C14">
        <v>0</v>
      </c>
      <c r="D14" t="s">
        <v>50</v>
      </c>
      <c r="E14">
        <v>32</v>
      </c>
      <c r="F14">
        <v>47.046999999999997</v>
      </c>
      <c r="G14">
        <v>36.299999999999997</v>
      </c>
      <c r="H14">
        <v>74.900000000000006</v>
      </c>
      <c r="I14">
        <v>75.7</v>
      </c>
      <c r="J14">
        <v>6.91</v>
      </c>
      <c r="K14">
        <v>20.363</v>
      </c>
      <c r="L14">
        <v>0.02</v>
      </c>
      <c r="M14">
        <v>35.9</v>
      </c>
      <c r="N14">
        <v>23</v>
      </c>
      <c r="O14">
        <v>7.65</v>
      </c>
      <c r="P14">
        <v>-60.4</v>
      </c>
      <c r="Q14">
        <v>66.62</v>
      </c>
      <c r="R14">
        <v>47.026000000000003</v>
      </c>
      <c r="S14">
        <v>89.999989999999997</v>
      </c>
      <c r="T14">
        <v>180</v>
      </c>
      <c r="U14">
        <v>99.9</v>
      </c>
      <c r="V14">
        <v>2.91</v>
      </c>
      <c r="W14">
        <v>0</v>
      </c>
      <c r="X14">
        <v>748.3</v>
      </c>
      <c r="Y14">
        <v>515.4</v>
      </c>
      <c r="Z14">
        <f t="shared" si="0"/>
        <v>468.35299999999995</v>
      </c>
    </row>
    <row r="15" spans="1:36" x14ac:dyDescent="0.3">
      <c r="A15" s="2">
        <v>44783</v>
      </c>
      <c r="B15" s="3">
        <v>0.4253703703703704</v>
      </c>
      <c r="C15">
        <v>0</v>
      </c>
      <c r="D15" t="s">
        <v>50</v>
      </c>
      <c r="E15">
        <v>30.9</v>
      </c>
      <c r="F15">
        <v>50.225999999999999</v>
      </c>
      <c r="G15">
        <v>35.299999999999997</v>
      </c>
      <c r="H15">
        <v>74.2</v>
      </c>
      <c r="I15">
        <v>75</v>
      </c>
      <c r="J15">
        <v>6.9</v>
      </c>
      <c r="K15">
        <v>21.74</v>
      </c>
      <c r="L15">
        <v>0.02</v>
      </c>
      <c r="M15">
        <v>35</v>
      </c>
      <c r="N15">
        <v>23</v>
      </c>
      <c r="O15">
        <v>7.47</v>
      </c>
      <c r="P15">
        <v>-50.5</v>
      </c>
      <c r="Q15">
        <v>66</v>
      </c>
      <c r="R15">
        <v>51.04</v>
      </c>
      <c r="S15">
        <v>89.999989999999997</v>
      </c>
      <c r="T15">
        <v>180</v>
      </c>
      <c r="U15">
        <v>99.9</v>
      </c>
      <c r="V15">
        <v>2.9</v>
      </c>
      <c r="W15">
        <v>0</v>
      </c>
      <c r="X15">
        <v>748.2</v>
      </c>
      <c r="Y15">
        <v>515.4</v>
      </c>
      <c r="Z15">
        <f t="shared" si="0"/>
        <v>465.17399999999998</v>
      </c>
    </row>
    <row r="16" spans="1:36" x14ac:dyDescent="0.3">
      <c r="A16" s="2">
        <v>44783</v>
      </c>
      <c r="B16" s="3">
        <v>0.4256712962962963</v>
      </c>
      <c r="C16">
        <v>0</v>
      </c>
      <c r="D16" t="s">
        <v>50</v>
      </c>
      <c r="E16">
        <v>31.1</v>
      </c>
      <c r="F16">
        <v>59.67</v>
      </c>
      <c r="G16">
        <v>36.299999999999997</v>
      </c>
      <c r="H16">
        <v>64.8</v>
      </c>
      <c r="I16">
        <v>65.5</v>
      </c>
      <c r="J16">
        <v>6.12</v>
      </c>
      <c r="K16">
        <v>25.832000000000001</v>
      </c>
      <c r="L16">
        <v>0.02</v>
      </c>
      <c r="M16">
        <v>35.799999999999997</v>
      </c>
      <c r="N16">
        <v>23</v>
      </c>
      <c r="O16">
        <v>7.32</v>
      </c>
      <c r="P16">
        <v>-42.3</v>
      </c>
      <c r="Q16">
        <v>64.620999999999995</v>
      </c>
      <c r="R16">
        <v>60.988</v>
      </c>
      <c r="S16">
        <v>89.999989999999997</v>
      </c>
      <c r="T16">
        <v>180</v>
      </c>
      <c r="U16">
        <v>99.9</v>
      </c>
      <c r="V16">
        <v>2.91</v>
      </c>
      <c r="W16">
        <v>0</v>
      </c>
      <c r="X16">
        <v>748.2</v>
      </c>
      <c r="Y16">
        <v>515.4</v>
      </c>
      <c r="Z16">
        <f t="shared" si="0"/>
        <v>455.72999999999996</v>
      </c>
    </row>
    <row r="17" spans="1:26" x14ac:dyDescent="0.3">
      <c r="A17" s="2">
        <v>44783</v>
      </c>
      <c r="B17" s="3">
        <v>0.42599537037037033</v>
      </c>
      <c r="C17">
        <v>0</v>
      </c>
      <c r="D17" t="s">
        <v>50</v>
      </c>
      <c r="E17">
        <v>30.9</v>
      </c>
      <c r="F17">
        <v>70.478999999999999</v>
      </c>
      <c r="G17">
        <v>37.799999999999997</v>
      </c>
      <c r="H17">
        <v>61.6</v>
      </c>
      <c r="I17">
        <v>62.2</v>
      </c>
      <c r="J17">
        <v>6.07</v>
      </c>
      <c r="K17">
        <v>30.523</v>
      </c>
      <c r="L17">
        <v>0.02</v>
      </c>
      <c r="M17">
        <v>37.299999999999997</v>
      </c>
      <c r="N17">
        <v>24</v>
      </c>
      <c r="O17">
        <v>7.19</v>
      </c>
      <c r="P17">
        <v>-35</v>
      </c>
      <c r="Q17">
        <v>60.847999999999999</v>
      </c>
      <c r="R17">
        <v>70.906999999999996</v>
      </c>
      <c r="S17">
        <v>89.999989999999997</v>
      </c>
      <c r="T17">
        <v>180</v>
      </c>
      <c r="U17">
        <v>99.9</v>
      </c>
      <c r="V17">
        <v>2.91</v>
      </c>
      <c r="W17">
        <v>0</v>
      </c>
      <c r="X17">
        <v>748.2</v>
      </c>
      <c r="Y17">
        <v>515.4</v>
      </c>
      <c r="Z17">
        <f t="shared" si="0"/>
        <v>444.92099999999999</v>
      </c>
    </row>
    <row r="18" spans="1:26" x14ac:dyDescent="0.3">
      <c r="A18" s="2">
        <v>44783</v>
      </c>
      <c r="B18" s="3">
        <v>0.42664351851851851</v>
      </c>
      <c r="C18">
        <v>0</v>
      </c>
      <c r="D18" t="s">
        <v>50</v>
      </c>
      <c r="E18">
        <v>32</v>
      </c>
      <c r="F18">
        <v>73.879000000000005</v>
      </c>
      <c r="G18">
        <v>39.9</v>
      </c>
      <c r="H18">
        <v>60.2</v>
      </c>
      <c r="I18">
        <v>60.9</v>
      </c>
      <c r="J18">
        <v>6.04</v>
      </c>
      <c r="K18">
        <v>32</v>
      </c>
      <c r="L18">
        <v>0.02</v>
      </c>
      <c r="M18">
        <v>39.299999999999997</v>
      </c>
      <c r="N18">
        <v>26</v>
      </c>
      <c r="O18">
        <v>6.97</v>
      </c>
      <c r="P18">
        <v>-23.6</v>
      </c>
      <c r="Q18">
        <v>59.466000000000001</v>
      </c>
      <c r="R18">
        <v>73.938000000000002</v>
      </c>
      <c r="S18">
        <v>89.999989999999997</v>
      </c>
      <c r="T18">
        <v>180</v>
      </c>
      <c r="U18">
        <v>99.9</v>
      </c>
      <c r="V18">
        <v>2.92</v>
      </c>
      <c r="W18">
        <v>0</v>
      </c>
      <c r="X18">
        <v>748.1</v>
      </c>
      <c r="Y18">
        <v>515.4</v>
      </c>
      <c r="Z18">
        <f t="shared" si="0"/>
        <v>441.52099999999996</v>
      </c>
    </row>
    <row r="19" spans="1:26" x14ac:dyDescent="0.3">
      <c r="A19" s="2">
        <v>44783</v>
      </c>
      <c r="B19" s="3">
        <v>0.42673611111111115</v>
      </c>
      <c r="C19">
        <v>0</v>
      </c>
      <c r="D19" t="s">
        <v>50</v>
      </c>
      <c r="E19">
        <v>32.200000000000003</v>
      </c>
      <c r="F19">
        <v>73.906000000000006</v>
      </c>
      <c r="G19">
        <v>40.200000000000003</v>
      </c>
      <c r="H19">
        <v>60.6</v>
      </c>
      <c r="I19">
        <v>61.3</v>
      </c>
      <c r="J19">
        <v>6.09</v>
      </c>
      <c r="K19">
        <v>32.012</v>
      </c>
      <c r="L19">
        <v>0.02</v>
      </c>
      <c r="M19">
        <v>39.6</v>
      </c>
      <c r="N19">
        <v>26</v>
      </c>
      <c r="O19">
        <v>6.97</v>
      </c>
      <c r="P19">
        <v>-23.4</v>
      </c>
      <c r="Q19">
        <v>59.386000000000003</v>
      </c>
      <c r="R19">
        <v>74.012</v>
      </c>
      <c r="S19">
        <v>89.999989999999997</v>
      </c>
      <c r="T19">
        <v>180</v>
      </c>
      <c r="U19">
        <v>99.9</v>
      </c>
      <c r="V19">
        <v>2.92</v>
      </c>
      <c r="W19">
        <v>0</v>
      </c>
      <c r="X19">
        <v>748.2</v>
      </c>
      <c r="Y19">
        <v>515.4</v>
      </c>
      <c r="Z19">
        <f t="shared" si="0"/>
        <v>441.49399999999997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6136-5BDD-4860-86E5-9F599A90D1EF}">
  <dimension ref="A1:AJ14"/>
  <sheetViews>
    <sheetView workbookViewId="0">
      <selection activeCell="I1" sqref="I1"/>
    </sheetView>
  </sheetViews>
  <sheetFormatPr defaultRowHeight="14.4" x14ac:dyDescent="0.3"/>
  <cols>
    <col min="1" max="1" width="11.332031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0.45409722222222221</v>
      </c>
      <c r="C2">
        <v>0</v>
      </c>
      <c r="D2" t="s">
        <v>50</v>
      </c>
      <c r="E2">
        <v>59.5</v>
      </c>
      <c r="F2">
        <v>-2E-3</v>
      </c>
      <c r="G2">
        <v>57.6</v>
      </c>
      <c r="H2">
        <v>107.7</v>
      </c>
      <c r="I2">
        <v>109.5</v>
      </c>
      <c r="J2">
        <v>8.64</v>
      </c>
      <c r="K2">
        <v>-1E-3</v>
      </c>
      <c r="L2">
        <v>0.03</v>
      </c>
      <c r="M2">
        <v>57.8</v>
      </c>
      <c r="N2">
        <v>38</v>
      </c>
      <c r="O2">
        <v>8.6</v>
      </c>
      <c r="P2">
        <v>-100.1</v>
      </c>
      <c r="Q2">
        <v>79.918000000000006</v>
      </c>
      <c r="R2">
        <v>5.0000000000000001E-3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745.4</v>
      </c>
      <c r="Y2">
        <f>519.43</f>
        <v>519.42999999999995</v>
      </c>
      <c r="Z2">
        <f>Y2-R2</f>
        <v>519.42499999999995</v>
      </c>
      <c r="AA2">
        <v>277.41300000000001</v>
      </c>
    </row>
    <row r="3" spans="1:36" x14ac:dyDescent="0.3">
      <c r="A3" s="2">
        <v>44818</v>
      </c>
      <c r="B3" s="3">
        <v>0.4551736111111111</v>
      </c>
      <c r="C3">
        <v>0</v>
      </c>
      <c r="D3" t="s">
        <v>50</v>
      </c>
      <c r="E3">
        <v>59.3</v>
      </c>
      <c r="F3">
        <v>0.94399999999999995</v>
      </c>
      <c r="G3">
        <v>57.3</v>
      </c>
      <c r="H3">
        <v>111</v>
      </c>
      <c r="I3">
        <v>112.9</v>
      </c>
      <c r="J3">
        <v>8.91</v>
      </c>
      <c r="K3">
        <v>0.40799999999999997</v>
      </c>
      <c r="L3">
        <v>0.03</v>
      </c>
      <c r="M3">
        <v>57.5</v>
      </c>
      <c r="N3">
        <v>37</v>
      </c>
      <c r="O3">
        <v>8.7100000000000009</v>
      </c>
      <c r="P3">
        <v>-105.9</v>
      </c>
      <c r="Q3">
        <v>79.840999999999994</v>
      </c>
      <c r="R3">
        <v>0.81599999999999995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745.4</v>
      </c>
      <c r="Y3">
        <f t="shared" ref="Y3:Y14" si="0">519.43</f>
        <v>519.42999999999995</v>
      </c>
      <c r="Z3">
        <f t="shared" ref="Z3:Z14" si="1">Y3-R3</f>
        <v>518.61399999999992</v>
      </c>
    </row>
    <row r="4" spans="1:36" x14ac:dyDescent="0.3">
      <c r="A4" s="2">
        <v>44818</v>
      </c>
      <c r="B4" s="3">
        <v>0.45534722222222218</v>
      </c>
      <c r="C4">
        <v>0</v>
      </c>
      <c r="D4" t="s">
        <v>50</v>
      </c>
      <c r="E4">
        <v>59.3</v>
      </c>
      <c r="F4">
        <v>3.93</v>
      </c>
      <c r="G4">
        <v>57.4</v>
      </c>
      <c r="H4">
        <v>111.1</v>
      </c>
      <c r="I4">
        <v>112.9</v>
      </c>
      <c r="J4">
        <v>8.92</v>
      </c>
      <c r="K4">
        <v>1.698</v>
      </c>
      <c r="L4">
        <v>0.03</v>
      </c>
      <c r="M4">
        <v>57.6</v>
      </c>
      <c r="N4">
        <v>37</v>
      </c>
      <c r="O4">
        <v>8.7200000000000006</v>
      </c>
      <c r="P4">
        <v>-106.3</v>
      </c>
      <c r="Q4">
        <v>79.825999999999993</v>
      </c>
      <c r="R4">
        <v>3.9380000000000002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745.4</v>
      </c>
      <c r="Y4">
        <f t="shared" si="0"/>
        <v>519.42999999999995</v>
      </c>
      <c r="Z4">
        <f t="shared" si="1"/>
        <v>515.49199999999996</v>
      </c>
    </row>
    <row r="5" spans="1:36" x14ac:dyDescent="0.3">
      <c r="A5" s="2">
        <v>44818</v>
      </c>
      <c r="B5" s="3">
        <v>0.45587962962962963</v>
      </c>
      <c r="C5">
        <v>0</v>
      </c>
      <c r="D5" t="s">
        <v>50</v>
      </c>
      <c r="E5">
        <v>59.1</v>
      </c>
      <c r="F5">
        <v>7.0510000000000002</v>
      </c>
      <c r="G5">
        <v>57.4</v>
      </c>
      <c r="H5">
        <v>111</v>
      </c>
      <c r="I5">
        <v>112.9</v>
      </c>
      <c r="J5">
        <v>8.93</v>
      </c>
      <c r="K5">
        <v>3.0470000000000002</v>
      </c>
      <c r="L5">
        <v>0.03</v>
      </c>
      <c r="M5">
        <v>57.5</v>
      </c>
      <c r="N5">
        <v>37</v>
      </c>
      <c r="O5">
        <v>8.74</v>
      </c>
      <c r="P5">
        <v>-107.9</v>
      </c>
      <c r="Q5">
        <v>79.650999999999996</v>
      </c>
      <c r="R5">
        <v>7.02</v>
      </c>
      <c r="S5">
        <v>89.999989999999997</v>
      </c>
      <c r="T5">
        <v>180</v>
      </c>
      <c r="U5">
        <v>99.9</v>
      </c>
      <c r="V5">
        <v>2.75</v>
      </c>
      <c r="W5">
        <v>0</v>
      </c>
      <c r="X5">
        <v>745.4</v>
      </c>
      <c r="Y5">
        <f t="shared" si="0"/>
        <v>519.42999999999995</v>
      </c>
      <c r="Z5">
        <f t="shared" si="1"/>
        <v>512.41</v>
      </c>
    </row>
    <row r="6" spans="1:36" x14ac:dyDescent="0.3">
      <c r="A6" s="2">
        <v>44818</v>
      </c>
      <c r="B6" s="3">
        <v>0.45609953703703704</v>
      </c>
      <c r="C6">
        <v>0</v>
      </c>
      <c r="D6" t="s">
        <v>50</v>
      </c>
      <c r="E6">
        <v>58.8</v>
      </c>
      <c r="F6">
        <v>9.9179999999999993</v>
      </c>
      <c r="G6">
        <v>57.1</v>
      </c>
      <c r="H6">
        <v>110.5</v>
      </c>
      <c r="I6">
        <v>112.4</v>
      </c>
      <c r="J6">
        <v>8.91</v>
      </c>
      <c r="K6">
        <v>4.2859999999999996</v>
      </c>
      <c r="L6">
        <v>0.03</v>
      </c>
      <c r="M6">
        <v>57.3</v>
      </c>
      <c r="N6">
        <v>37</v>
      </c>
      <c r="O6">
        <v>8.74</v>
      </c>
      <c r="P6">
        <v>-107.5</v>
      </c>
      <c r="Q6">
        <v>79.444999999999993</v>
      </c>
      <c r="R6">
        <v>9.9730000000000008</v>
      </c>
      <c r="S6">
        <v>89.999989999999997</v>
      </c>
      <c r="T6">
        <v>180</v>
      </c>
      <c r="U6">
        <v>99.9</v>
      </c>
      <c r="V6">
        <v>2.75</v>
      </c>
      <c r="W6">
        <v>0</v>
      </c>
      <c r="X6">
        <v>745.4</v>
      </c>
      <c r="Y6">
        <f t="shared" si="0"/>
        <v>519.42999999999995</v>
      </c>
      <c r="Z6">
        <f t="shared" si="1"/>
        <v>509.45699999999994</v>
      </c>
    </row>
    <row r="7" spans="1:36" x14ac:dyDescent="0.3">
      <c r="A7" s="2">
        <v>44818</v>
      </c>
      <c r="B7" s="3">
        <v>0.45640046296296299</v>
      </c>
      <c r="C7">
        <v>0</v>
      </c>
      <c r="D7" t="s">
        <v>50</v>
      </c>
      <c r="E7">
        <v>58.6</v>
      </c>
      <c r="F7">
        <v>13.058</v>
      </c>
      <c r="G7">
        <v>57</v>
      </c>
      <c r="H7">
        <v>110.2</v>
      </c>
      <c r="I7">
        <v>112</v>
      </c>
      <c r="J7">
        <v>8.89</v>
      </c>
      <c r="K7">
        <v>5.6420000000000003</v>
      </c>
      <c r="L7">
        <v>0.03</v>
      </c>
      <c r="M7">
        <v>57.2</v>
      </c>
      <c r="N7">
        <v>37</v>
      </c>
      <c r="O7">
        <v>8.75</v>
      </c>
      <c r="P7">
        <v>-108</v>
      </c>
      <c r="Q7">
        <v>79.356999999999999</v>
      </c>
      <c r="R7">
        <v>13.06</v>
      </c>
      <c r="S7">
        <v>89.999989999999997</v>
      </c>
      <c r="T7">
        <v>180</v>
      </c>
      <c r="U7">
        <v>99.9</v>
      </c>
      <c r="V7">
        <v>2.69</v>
      </c>
      <c r="W7">
        <v>0</v>
      </c>
      <c r="X7">
        <v>745.4</v>
      </c>
      <c r="Y7">
        <f t="shared" si="0"/>
        <v>519.42999999999995</v>
      </c>
      <c r="Z7">
        <f t="shared" si="1"/>
        <v>506.36999999999995</v>
      </c>
    </row>
    <row r="8" spans="1:36" x14ac:dyDescent="0.3">
      <c r="A8" s="2">
        <v>44818</v>
      </c>
      <c r="B8" s="3">
        <v>0.45652777777777781</v>
      </c>
      <c r="C8">
        <v>0</v>
      </c>
      <c r="D8" t="s">
        <v>50</v>
      </c>
      <c r="E8">
        <v>57.7</v>
      </c>
      <c r="F8">
        <v>14.430999999999999</v>
      </c>
      <c r="G8">
        <v>56.4</v>
      </c>
      <c r="H8">
        <v>109.1</v>
      </c>
      <c r="I8">
        <v>110.9</v>
      </c>
      <c r="J8">
        <v>8.82</v>
      </c>
      <c r="K8">
        <v>6.2359999999999998</v>
      </c>
      <c r="L8">
        <v>0.03</v>
      </c>
      <c r="M8">
        <v>56.5</v>
      </c>
      <c r="N8">
        <v>37</v>
      </c>
      <c r="O8">
        <v>8.4700000000000006</v>
      </c>
      <c r="P8">
        <v>-92.5</v>
      </c>
      <c r="Q8">
        <v>79.049000000000007</v>
      </c>
      <c r="R8">
        <v>16.05</v>
      </c>
      <c r="S8">
        <v>89.999989999999997</v>
      </c>
      <c r="T8">
        <v>180</v>
      </c>
      <c r="U8">
        <v>99.9</v>
      </c>
      <c r="V8">
        <v>2.68</v>
      </c>
      <c r="W8">
        <v>0</v>
      </c>
      <c r="X8">
        <v>745.4</v>
      </c>
      <c r="Y8">
        <f t="shared" si="0"/>
        <v>519.42999999999995</v>
      </c>
      <c r="Z8">
        <f t="shared" si="1"/>
        <v>503.37999999999994</v>
      </c>
    </row>
    <row r="9" spans="1:36" x14ac:dyDescent="0.3">
      <c r="A9" s="2">
        <v>44818</v>
      </c>
      <c r="B9" s="3">
        <v>0.45665509259259257</v>
      </c>
      <c r="C9">
        <v>0</v>
      </c>
      <c r="D9" t="s">
        <v>50</v>
      </c>
      <c r="E9">
        <v>52.8</v>
      </c>
      <c r="F9">
        <v>19.026</v>
      </c>
      <c r="G9">
        <v>53.9</v>
      </c>
      <c r="H9">
        <v>99.6</v>
      </c>
      <c r="I9">
        <v>101.3</v>
      </c>
      <c r="J9">
        <v>8.3800000000000008</v>
      </c>
      <c r="K9">
        <v>8.2260000000000009</v>
      </c>
      <c r="L9">
        <v>0.02</v>
      </c>
      <c r="M9">
        <v>53.8</v>
      </c>
      <c r="N9">
        <v>35</v>
      </c>
      <c r="O9">
        <v>7.73</v>
      </c>
      <c r="P9">
        <v>-50.5</v>
      </c>
      <c r="Q9">
        <v>75.27</v>
      </c>
      <c r="R9">
        <v>18.927</v>
      </c>
      <c r="S9">
        <v>89.999989999999997</v>
      </c>
      <c r="T9">
        <v>180</v>
      </c>
      <c r="U9">
        <v>99.9</v>
      </c>
      <c r="V9">
        <v>2.72</v>
      </c>
      <c r="W9">
        <v>0</v>
      </c>
      <c r="X9">
        <v>745.4</v>
      </c>
      <c r="Y9">
        <f t="shared" si="0"/>
        <v>519.42999999999995</v>
      </c>
      <c r="Z9">
        <f t="shared" si="1"/>
        <v>500.50299999999993</v>
      </c>
    </row>
    <row r="10" spans="1:36" x14ac:dyDescent="0.3">
      <c r="A10" s="2">
        <v>44818</v>
      </c>
      <c r="B10" s="3">
        <v>0.45702546296296293</v>
      </c>
      <c r="C10">
        <v>0</v>
      </c>
      <c r="D10" t="s">
        <v>50</v>
      </c>
      <c r="E10">
        <v>40.5</v>
      </c>
      <c r="F10">
        <v>28.835000000000001</v>
      </c>
      <c r="G10">
        <v>43.5</v>
      </c>
      <c r="H10">
        <v>83.4</v>
      </c>
      <c r="I10">
        <v>84.8</v>
      </c>
      <c r="J10">
        <v>7.33</v>
      </c>
      <c r="K10">
        <v>12.474</v>
      </c>
      <c r="L10">
        <v>0.02</v>
      </c>
      <c r="M10">
        <v>43.2</v>
      </c>
      <c r="N10">
        <v>28</v>
      </c>
      <c r="O10">
        <v>6.88</v>
      </c>
      <c r="P10">
        <v>-2.9</v>
      </c>
      <c r="Q10">
        <v>71.093999999999994</v>
      </c>
      <c r="R10">
        <v>28.959</v>
      </c>
      <c r="S10">
        <v>89.999989999999997</v>
      </c>
      <c r="T10">
        <v>180</v>
      </c>
      <c r="U10">
        <v>99.9</v>
      </c>
      <c r="V10">
        <v>2.72</v>
      </c>
      <c r="W10">
        <v>0</v>
      </c>
      <c r="X10">
        <v>745.4</v>
      </c>
      <c r="Y10">
        <f t="shared" si="0"/>
        <v>519.42999999999995</v>
      </c>
      <c r="Z10">
        <f t="shared" si="1"/>
        <v>490.47099999999995</v>
      </c>
    </row>
    <row r="11" spans="1:36" x14ac:dyDescent="0.3">
      <c r="A11" s="2">
        <v>44818</v>
      </c>
      <c r="B11" s="3">
        <v>0.45724537037037033</v>
      </c>
      <c r="C11">
        <v>0</v>
      </c>
      <c r="D11" t="s">
        <v>50</v>
      </c>
      <c r="E11">
        <v>39.200000000000003</v>
      </c>
      <c r="F11">
        <v>38.537999999999997</v>
      </c>
      <c r="G11">
        <v>42.7</v>
      </c>
      <c r="H11">
        <v>80.099999999999994</v>
      </c>
      <c r="I11">
        <v>81.400000000000006</v>
      </c>
      <c r="J11">
        <v>7.12</v>
      </c>
      <c r="K11">
        <v>16.672999999999998</v>
      </c>
      <c r="L11">
        <v>0.02</v>
      </c>
      <c r="M11">
        <v>42.4</v>
      </c>
      <c r="N11">
        <v>28</v>
      </c>
      <c r="O11">
        <v>6.79</v>
      </c>
      <c r="P11">
        <v>2.2999999999999998</v>
      </c>
      <c r="Q11">
        <v>70.033000000000001</v>
      </c>
      <c r="R11">
        <v>39.250999999999998</v>
      </c>
      <c r="S11">
        <v>89.999989999999997</v>
      </c>
      <c r="T11">
        <v>180</v>
      </c>
      <c r="U11">
        <v>99.9</v>
      </c>
      <c r="V11">
        <v>2.7</v>
      </c>
      <c r="W11">
        <v>0</v>
      </c>
      <c r="X11">
        <v>745.4</v>
      </c>
      <c r="Y11">
        <f t="shared" si="0"/>
        <v>519.42999999999995</v>
      </c>
      <c r="Z11">
        <f t="shared" si="1"/>
        <v>480.17899999999997</v>
      </c>
    </row>
    <row r="12" spans="1:36" x14ac:dyDescent="0.3">
      <c r="A12" s="2">
        <v>44818</v>
      </c>
      <c r="B12" s="3">
        <v>0.45738425925925924</v>
      </c>
      <c r="C12">
        <v>0</v>
      </c>
      <c r="D12" t="s">
        <v>50</v>
      </c>
      <c r="E12">
        <v>39.1</v>
      </c>
      <c r="F12">
        <v>49.280999999999999</v>
      </c>
      <c r="G12">
        <v>42.7</v>
      </c>
      <c r="H12">
        <v>77.7</v>
      </c>
      <c r="I12">
        <v>79</v>
      </c>
      <c r="J12">
        <v>6.94</v>
      </c>
      <c r="K12">
        <v>21.323</v>
      </c>
      <c r="L12">
        <v>0.02</v>
      </c>
      <c r="M12">
        <v>42.4</v>
      </c>
      <c r="N12">
        <v>28</v>
      </c>
      <c r="O12">
        <v>6.63</v>
      </c>
      <c r="P12">
        <v>11.1</v>
      </c>
      <c r="Q12">
        <v>69.55</v>
      </c>
      <c r="R12">
        <v>49.034999999999997</v>
      </c>
      <c r="S12">
        <v>89.999989999999997</v>
      </c>
      <c r="T12">
        <v>180</v>
      </c>
      <c r="U12">
        <v>99.9</v>
      </c>
      <c r="V12">
        <v>2.66</v>
      </c>
      <c r="W12">
        <v>0</v>
      </c>
      <c r="X12">
        <v>745.5</v>
      </c>
      <c r="Y12">
        <f t="shared" si="0"/>
        <v>519.42999999999995</v>
      </c>
      <c r="Z12">
        <f t="shared" si="1"/>
        <v>470.39499999999998</v>
      </c>
    </row>
    <row r="13" spans="1:36" x14ac:dyDescent="0.3">
      <c r="A13" s="2">
        <v>44818</v>
      </c>
      <c r="B13" s="3">
        <v>0.45775462962962959</v>
      </c>
      <c r="C13">
        <v>0</v>
      </c>
      <c r="D13" t="s">
        <v>50</v>
      </c>
      <c r="E13">
        <v>38.4</v>
      </c>
      <c r="F13">
        <v>58.307000000000002</v>
      </c>
      <c r="G13">
        <v>42.4</v>
      </c>
      <c r="H13">
        <v>62.3</v>
      </c>
      <c r="I13">
        <v>63.3</v>
      </c>
      <c r="J13">
        <v>5.62</v>
      </c>
      <c r="K13">
        <v>25.231000000000002</v>
      </c>
      <c r="L13">
        <v>0.02</v>
      </c>
      <c r="M13">
        <v>42.1</v>
      </c>
      <c r="N13">
        <v>27</v>
      </c>
      <c r="O13">
        <v>6.49</v>
      </c>
      <c r="P13">
        <v>18.5</v>
      </c>
      <c r="Q13">
        <v>68.653999999999996</v>
      </c>
      <c r="R13">
        <v>59.225000000000001</v>
      </c>
      <c r="S13">
        <v>89.999989999999997</v>
      </c>
      <c r="T13">
        <v>180</v>
      </c>
      <c r="U13">
        <v>99.9</v>
      </c>
      <c r="V13">
        <v>2.73</v>
      </c>
      <c r="W13">
        <v>0</v>
      </c>
      <c r="X13">
        <v>745.4</v>
      </c>
      <c r="Y13">
        <f t="shared" si="0"/>
        <v>519.42999999999995</v>
      </c>
      <c r="Z13">
        <f t="shared" si="1"/>
        <v>460.20499999999993</v>
      </c>
    </row>
    <row r="14" spans="1:36" x14ac:dyDescent="0.3">
      <c r="A14" s="2">
        <v>44818</v>
      </c>
      <c r="B14" s="3">
        <v>0.45812499999999995</v>
      </c>
      <c r="C14">
        <v>0</v>
      </c>
      <c r="D14" t="s">
        <v>50</v>
      </c>
      <c r="E14">
        <v>38.200000000000003</v>
      </c>
      <c r="F14">
        <v>61.636000000000003</v>
      </c>
      <c r="G14">
        <v>42.4</v>
      </c>
      <c r="H14">
        <v>60.5</v>
      </c>
      <c r="I14">
        <v>61.5</v>
      </c>
      <c r="J14">
        <v>5.48</v>
      </c>
      <c r="K14">
        <v>26.672000000000001</v>
      </c>
      <c r="L14">
        <v>0.02</v>
      </c>
      <c r="M14">
        <v>42</v>
      </c>
      <c r="N14">
        <v>27</v>
      </c>
      <c r="O14">
        <v>6.47</v>
      </c>
      <c r="P14">
        <v>19.8</v>
      </c>
      <c r="Q14">
        <v>68.438000000000002</v>
      </c>
      <c r="R14">
        <v>60.572000000000003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745.5</v>
      </c>
      <c r="Y14">
        <f t="shared" si="0"/>
        <v>519.42999999999995</v>
      </c>
      <c r="Z14">
        <f t="shared" si="1"/>
        <v>458.85799999999995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DC0B-71BC-4A92-BAD8-FBD3DCF080A5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3">
        <v>0.48403935185185182</v>
      </c>
      <c r="C2">
        <v>0</v>
      </c>
      <c r="D2" t="s">
        <v>50</v>
      </c>
      <c r="E2">
        <v>42.8</v>
      </c>
      <c r="F2">
        <v>0.88600000000000001</v>
      </c>
      <c r="G2">
        <v>47.2</v>
      </c>
      <c r="H2">
        <v>90.4</v>
      </c>
      <c r="I2">
        <v>91.2</v>
      </c>
      <c r="J2">
        <v>8.14</v>
      </c>
      <c r="K2">
        <v>0.38300000000000001</v>
      </c>
      <c r="L2">
        <v>0.02</v>
      </c>
      <c r="M2">
        <v>46.8</v>
      </c>
      <c r="N2">
        <v>30</v>
      </c>
      <c r="Q2">
        <v>68.88</v>
      </c>
      <c r="R2">
        <v>1.0780000000000001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748.5</v>
      </c>
      <c r="Y2">
        <f>532.8</f>
        <v>532.79999999999995</v>
      </c>
      <c r="Z2">
        <f t="shared" ref="Z2:Z23" si="0">Y2-R2</f>
        <v>531.72199999999998</v>
      </c>
      <c r="AA2">
        <v>325.32100000000003</v>
      </c>
    </row>
    <row r="3" spans="1:36" x14ac:dyDescent="0.3">
      <c r="A3" s="2">
        <v>44861</v>
      </c>
      <c r="B3" s="3">
        <v>0.48430555555555554</v>
      </c>
      <c r="C3">
        <v>0</v>
      </c>
      <c r="D3" t="s">
        <v>50</v>
      </c>
      <c r="E3">
        <v>42.8</v>
      </c>
      <c r="F3">
        <v>4.6840000000000002</v>
      </c>
      <c r="G3">
        <v>47.2</v>
      </c>
      <c r="H3">
        <v>89.5</v>
      </c>
      <c r="I3">
        <v>90.3</v>
      </c>
      <c r="J3">
        <v>8.06</v>
      </c>
      <c r="K3">
        <v>2.0270000000000001</v>
      </c>
      <c r="L3">
        <v>0.02</v>
      </c>
      <c r="M3">
        <v>46.8</v>
      </c>
      <c r="N3">
        <v>30</v>
      </c>
      <c r="Q3">
        <v>68.856999999999999</v>
      </c>
      <c r="R3">
        <v>4.0019999999999998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748.5</v>
      </c>
      <c r="Y3">
        <f t="shared" ref="Y3:Y23" si="1">532.8</f>
        <v>532.79999999999995</v>
      </c>
      <c r="Z3">
        <f t="shared" si="0"/>
        <v>528.798</v>
      </c>
    </row>
    <row r="4" spans="1:36" x14ac:dyDescent="0.3">
      <c r="A4" s="2">
        <v>44861</v>
      </c>
      <c r="B4" s="3">
        <v>0.48442129629629632</v>
      </c>
      <c r="C4">
        <v>0</v>
      </c>
      <c r="D4" t="s">
        <v>50</v>
      </c>
      <c r="E4">
        <v>42.8</v>
      </c>
      <c r="F4">
        <v>7.1040000000000001</v>
      </c>
      <c r="G4">
        <v>47.2</v>
      </c>
      <c r="H4">
        <v>89.4</v>
      </c>
      <c r="I4">
        <v>90.2</v>
      </c>
      <c r="J4">
        <v>8.0500000000000007</v>
      </c>
      <c r="K4">
        <v>3.0739999999999998</v>
      </c>
      <c r="L4">
        <v>0.02</v>
      </c>
      <c r="M4">
        <v>46.8</v>
      </c>
      <c r="N4">
        <v>30</v>
      </c>
      <c r="Q4">
        <v>68.863</v>
      </c>
      <c r="R4">
        <v>7.1020000000000003</v>
      </c>
      <c r="S4">
        <v>89.999989999999997</v>
      </c>
      <c r="T4">
        <v>180</v>
      </c>
      <c r="U4">
        <v>99.9</v>
      </c>
      <c r="V4">
        <v>2.79</v>
      </c>
      <c r="W4">
        <v>0</v>
      </c>
      <c r="X4">
        <v>748.5</v>
      </c>
      <c r="Y4">
        <f t="shared" si="1"/>
        <v>532.79999999999995</v>
      </c>
      <c r="Z4">
        <f t="shared" si="0"/>
        <v>525.69799999999998</v>
      </c>
    </row>
    <row r="5" spans="1:36" x14ac:dyDescent="0.3">
      <c r="A5" s="2">
        <v>44861</v>
      </c>
      <c r="B5" s="3">
        <v>0.4846759259259259</v>
      </c>
      <c r="C5">
        <v>0</v>
      </c>
      <c r="D5" t="s">
        <v>50</v>
      </c>
      <c r="E5">
        <v>42.8</v>
      </c>
      <c r="F5">
        <v>8.952</v>
      </c>
      <c r="G5">
        <v>47.3</v>
      </c>
      <c r="H5">
        <v>88.6</v>
      </c>
      <c r="I5">
        <v>89.4</v>
      </c>
      <c r="J5">
        <v>7.99</v>
      </c>
      <c r="K5">
        <v>3.8730000000000002</v>
      </c>
      <c r="L5">
        <v>0.02</v>
      </c>
      <c r="M5">
        <v>46.9</v>
      </c>
      <c r="N5">
        <v>30</v>
      </c>
      <c r="Q5">
        <v>68.73</v>
      </c>
      <c r="R5">
        <v>10.021000000000001</v>
      </c>
      <c r="S5">
        <v>89.999989999999997</v>
      </c>
      <c r="T5">
        <v>180</v>
      </c>
      <c r="U5">
        <v>99.9</v>
      </c>
      <c r="V5">
        <v>2.8</v>
      </c>
      <c r="W5">
        <v>0</v>
      </c>
      <c r="X5">
        <v>748.5</v>
      </c>
      <c r="Y5">
        <f t="shared" si="1"/>
        <v>532.79999999999995</v>
      </c>
      <c r="Z5">
        <f t="shared" si="0"/>
        <v>522.779</v>
      </c>
    </row>
    <row r="6" spans="1:36" x14ac:dyDescent="0.3">
      <c r="A6" s="2">
        <v>44861</v>
      </c>
      <c r="B6" s="3">
        <v>0.48488425925925926</v>
      </c>
      <c r="C6">
        <v>0</v>
      </c>
      <c r="D6" t="s">
        <v>50</v>
      </c>
      <c r="E6">
        <v>42.7</v>
      </c>
      <c r="F6">
        <v>12.964</v>
      </c>
      <c r="G6">
        <v>47.2</v>
      </c>
      <c r="H6">
        <v>88.1</v>
      </c>
      <c r="I6">
        <v>88.9</v>
      </c>
      <c r="J6">
        <v>7.95</v>
      </c>
      <c r="K6">
        <v>5.61</v>
      </c>
      <c r="L6">
        <v>0.02</v>
      </c>
      <c r="M6">
        <v>46.8</v>
      </c>
      <c r="N6">
        <v>30</v>
      </c>
      <c r="Q6">
        <v>68.701999999999998</v>
      </c>
      <c r="R6">
        <v>13.097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748.5</v>
      </c>
      <c r="Y6">
        <f t="shared" si="1"/>
        <v>532.79999999999995</v>
      </c>
      <c r="Z6">
        <f t="shared" si="0"/>
        <v>519.70299999999997</v>
      </c>
    </row>
    <row r="7" spans="1:36" x14ac:dyDescent="0.3">
      <c r="A7" s="2">
        <v>44861</v>
      </c>
      <c r="B7" s="3">
        <v>0.48510416666666667</v>
      </c>
      <c r="C7">
        <v>0</v>
      </c>
      <c r="D7" t="s">
        <v>50</v>
      </c>
      <c r="E7">
        <v>42.7</v>
      </c>
      <c r="F7">
        <v>16.02</v>
      </c>
      <c r="G7">
        <v>47.3</v>
      </c>
      <c r="H7">
        <v>87.7</v>
      </c>
      <c r="I7">
        <v>88.5</v>
      </c>
      <c r="J7">
        <v>7.92</v>
      </c>
      <c r="K7">
        <v>6.9320000000000004</v>
      </c>
      <c r="L7">
        <v>0.02</v>
      </c>
      <c r="M7">
        <v>46.9</v>
      </c>
      <c r="N7">
        <v>30</v>
      </c>
      <c r="Q7">
        <v>68.680000000000007</v>
      </c>
      <c r="R7">
        <v>16.010000000000002</v>
      </c>
      <c r="S7">
        <v>89.999989999999997</v>
      </c>
      <c r="T7">
        <v>180</v>
      </c>
      <c r="U7">
        <v>99.9</v>
      </c>
      <c r="V7">
        <v>2.79</v>
      </c>
      <c r="W7">
        <v>0</v>
      </c>
      <c r="X7">
        <v>748.5</v>
      </c>
      <c r="Y7">
        <f t="shared" si="1"/>
        <v>532.79999999999995</v>
      </c>
      <c r="Z7">
        <f t="shared" si="0"/>
        <v>516.79</v>
      </c>
    </row>
    <row r="8" spans="1:36" x14ac:dyDescent="0.3">
      <c r="A8" s="2">
        <v>44861</v>
      </c>
      <c r="B8" s="3">
        <v>0.48523148148148149</v>
      </c>
      <c r="C8">
        <v>0</v>
      </c>
      <c r="D8" t="s">
        <v>50</v>
      </c>
      <c r="E8">
        <v>42.7</v>
      </c>
      <c r="F8">
        <v>18.893000000000001</v>
      </c>
      <c r="G8">
        <v>47.3</v>
      </c>
      <c r="H8">
        <v>87.6</v>
      </c>
      <c r="I8">
        <v>88.4</v>
      </c>
      <c r="J8">
        <v>7.91</v>
      </c>
      <c r="K8">
        <v>8.1750000000000007</v>
      </c>
      <c r="L8">
        <v>0.02</v>
      </c>
      <c r="M8">
        <v>46.9</v>
      </c>
      <c r="N8">
        <v>30</v>
      </c>
      <c r="Q8">
        <v>68.671000000000006</v>
      </c>
      <c r="R8">
        <v>19.021999999999998</v>
      </c>
      <c r="S8">
        <v>89.999989999999997</v>
      </c>
      <c r="T8">
        <v>180</v>
      </c>
      <c r="U8">
        <v>99.9</v>
      </c>
      <c r="V8">
        <v>2.8</v>
      </c>
      <c r="W8">
        <v>0</v>
      </c>
      <c r="X8">
        <v>748.5</v>
      </c>
      <c r="Y8">
        <f t="shared" si="1"/>
        <v>532.79999999999995</v>
      </c>
      <c r="Z8">
        <f t="shared" si="0"/>
        <v>513.77799999999991</v>
      </c>
    </row>
    <row r="9" spans="1:36" x14ac:dyDescent="0.3">
      <c r="A9" s="2">
        <v>44861</v>
      </c>
      <c r="B9" s="3">
        <v>0.48549768518518516</v>
      </c>
      <c r="C9">
        <v>0</v>
      </c>
      <c r="D9" t="s">
        <v>50</v>
      </c>
      <c r="E9">
        <v>42.7</v>
      </c>
      <c r="F9">
        <v>21.914000000000001</v>
      </c>
      <c r="G9">
        <v>47.2</v>
      </c>
      <c r="H9">
        <v>87.5</v>
      </c>
      <c r="I9">
        <v>88.3</v>
      </c>
      <c r="J9">
        <v>7.9</v>
      </c>
      <c r="K9">
        <v>9.4819999999999993</v>
      </c>
      <c r="L9">
        <v>0.02</v>
      </c>
      <c r="M9">
        <v>46.8</v>
      </c>
      <c r="N9">
        <v>30</v>
      </c>
      <c r="Q9">
        <v>68.662000000000006</v>
      </c>
      <c r="R9">
        <v>21.942</v>
      </c>
      <c r="S9">
        <v>89.999989999999997</v>
      </c>
      <c r="T9">
        <v>180</v>
      </c>
      <c r="U9">
        <v>99.9</v>
      </c>
      <c r="V9">
        <v>2.79</v>
      </c>
      <c r="W9">
        <v>0</v>
      </c>
      <c r="X9">
        <v>748.4</v>
      </c>
      <c r="Y9">
        <f t="shared" si="1"/>
        <v>532.79999999999995</v>
      </c>
      <c r="Z9">
        <f t="shared" si="0"/>
        <v>510.85799999999995</v>
      </c>
    </row>
    <row r="10" spans="1:36" x14ac:dyDescent="0.3">
      <c r="A10" s="2">
        <v>44861</v>
      </c>
      <c r="B10" s="3">
        <v>0.48569444444444443</v>
      </c>
      <c r="C10">
        <v>0</v>
      </c>
      <c r="D10" t="s">
        <v>50</v>
      </c>
      <c r="E10">
        <v>42.8</v>
      </c>
      <c r="F10">
        <v>25.033000000000001</v>
      </c>
      <c r="G10">
        <v>47.3</v>
      </c>
      <c r="H10">
        <v>87.7</v>
      </c>
      <c r="I10">
        <v>88.4</v>
      </c>
      <c r="J10">
        <v>7.91</v>
      </c>
      <c r="K10">
        <v>10.832000000000001</v>
      </c>
      <c r="L10">
        <v>0.02</v>
      </c>
      <c r="M10">
        <v>46.9</v>
      </c>
      <c r="N10">
        <v>30</v>
      </c>
      <c r="Q10">
        <v>68.659000000000006</v>
      </c>
      <c r="R10">
        <v>25.081</v>
      </c>
      <c r="S10">
        <v>89.999989999999997</v>
      </c>
      <c r="T10">
        <v>180</v>
      </c>
      <c r="U10">
        <v>99.9</v>
      </c>
      <c r="V10">
        <v>2.79</v>
      </c>
      <c r="W10">
        <v>0</v>
      </c>
      <c r="X10">
        <v>748.4</v>
      </c>
      <c r="Y10">
        <f t="shared" si="1"/>
        <v>532.79999999999995</v>
      </c>
      <c r="Z10">
        <f t="shared" si="0"/>
        <v>507.71899999999994</v>
      </c>
    </row>
    <row r="11" spans="1:36" x14ac:dyDescent="0.3">
      <c r="A11" s="2">
        <v>44861</v>
      </c>
      <c r="B11" s="3">
        <v>0.48593749999999997</v>
      </c>
      <c r="C11">
        <v>0</v>
      </c>
      <c r="D11" t="s">
        <v>50</v>
      </c>
      <c r="E11">
        <v>42.8</v>
      </c>
      <c r="F11">
        <v>27.956</v>
      </c>
      <c r="G11">
        <v>47.3</v>
      </c>
      <c r="H11">
        <v>87.8</v>
      </c>
      <c r="I11">
        <v>88.6</v>
      </c>
      <c r="J11">
        <v>7.92</v>
      </c>
      <c r="K11">
        <v>12.097</v>
      </c>
      <c r="L11">
        <v>0.02</v>
      </c>
      <c r="M11">
        <v>46.9</v>
      </c>
      <c r="N11">
        <v>31</v>
      </c>
      <c r="Q11">
        <v>68.659000000000006</v>
      </c>
      <c r="R11">
        <v>27.952000000000002</v>
      </c>
      <c r="S11">
        <v>89.999989999999997</v>
      </c>
      <c r="T11">
        <v>180</v>
      </c>
      <c r="U11">
        <v>99.9</v>
      </c>
      <c r="V11">
        <v>2.78</v>
      </c>
      <c r="W11">
        <v>0</v>
      </c>
      <c r="X11">
        <v>748.5</v>
      </c>
      <c r="Y11">
        <f t="shared" si="1"/>
        <v>532.79999999999995</v>
      </c>
      <c r="Z11">
        <f t="shared" si="0"/>
        <v>504.84799999999996</v>
      </c>
    </row>
    <row r="12" spans="1:36" x14ac:dyDescent="0.3">
      <c r="A12" s="2">
        <v>44861</v>
      </c>
      <c r="B12" s="3">
        <v>0.48609953703703707</v>
      </c>
      <c r="C12">
        <v>0</v>
      </c>
      <c r="D12" t="s">
        <v>50</v>
      </c>
      <c r="E12">
        <v>42.7</v>
      </c>
      <c r="F12">
        <v>31.068000000000001</v>
      </c>
      <c r="G12">
        <v>47.3</v>
      </c>
      <c r="H12">
        <v>87.8</v>
      </c>
      <c r="I12">
        <v>88.6</v>
      </c>
      <c r="J12">
        <v>7.93</v>
      </c>
      <c r="K12">
        <v>13.444000000000001</v>
      </c>
      <c r="L12">
        <v>0.02</v>
      </c>
      <c r="M12">
        <v>46.9</v>
      </c>
      <c r="N12">
        <v>30</v>
      </c>
      <c r="Q12">
        <v>68.659000000000006</v>
      </c>
      <c r="R12">
        <v>30.984000000000002</v>
      </c>
      <c r="S12">
        <v>89.999989999999997</v>
      </c>
      <c r="T12">
        <v>180</v>
      </c>
      <c r="U12">
        <v>99.9</v>
      </c>
      <c r="V12">
        <v>2.79</v>
      </c>
      <c r="W12">
        <v>0</v>
      </c>
      <c r="X12">
        <v>748.5</v>
      </c>
      <c r="Y12">
        <f t="shared" si="1"/>
        <v>532.79999999999995</v>
      </c>
      <c r="Z12">
        <f t="shared" si="0"/>
        <v>501.81599999999997</v>
      </c>
    </row>
    <row r="13" spans="1:36" x14ac:dyDescent="0.3">
      <c r="A13" s="2">
        <v>44861</v>
      </c>
      <c r="B13" s="3">
        <v>0.48622685185185183</v>
      </c>
      <c r="C13">
        <v>0</v>
      </c>
      <c r="D13" t="s">
        <v>50</v>
      </c>
      <c r="E13">
        <v>42.8</v>
      </c>
      <c r="F13">
        <v>32.374000000000002</v>
      </c>
      <c r="G13">
        <v>47.4</v>
      </c>
      <c r="H13">
        <v>87.9</v>
      </c>
      <c r="I13">
        <v>88.7</v>
      </c>
      <c r="J13">
        <v>7.93</v>
      </c>
      <c r="K13">
        <v>14.009</v>
      </c>
      <c r="L13">
        <v>0.02</v>
      </c>
      <c r="M13">
        <v>47</v>
      </c>
      <c r="N13">
        <v>31</v>
      </c>
      <c r="Q13">
        <v>68.656000000000006</v>
      </c>
      <c r="R13">
        <v>34.113999999999997</v>
      </c>
      <c r="S13">
        <v>89.999989999999997</v>
      </c>
      <c r="T13">
        <v>180</v>
      </c>
      <c r="U13">
        <v>99.9</v>
      </c>
      <c r="V13">
        <v>2.78</v>
      </c>
      <c r="W13">
        <v>0</v>
      </c>
      <c r="X13">
        <v>748.6</v>
      </c>
      <c r="Y13">
        <f t="shared" si="1"/>
        <v>532.79999999999995</v>
      </c>
      <c r="Z13">
        <f t="shared" si="0"/>
        <v>498.68599999999998</v>
      </c>
    </row>
    <row r="14" spans="1:36" x14ac:dyDescent="0.3">
      <c r="A14" s="2">
        <v>44861</v>
      </c>
      <c r="B14" s="264">
        <v>0.48637731481481478</v>
      </c>
      <c r="C14">
        <v>0</v>
      </c>
      <c r="D14" t="s">
        <v>50</v>
      </c>
      <c r="E14">
        <v>42.9</v>
      </c>
      <c r="F14">
        <v>36.987000000000002</v>
      </c>
      <c r="G14">
        <v>47.4</v>
      </c>
      <c r="H14">
        <v>88.2</v>
      </c>
      <c r="I14">
        <v>88.9</v>
      </c>
      <c r="J14">
        <v>7.96</v>
      </c>
      <c r="K14">
        <v>16.004999999999999</v>
      </c>
      <c r="L14">
        <v>0.02</v>
      </c>
      <c r="M14">
        <v>47</v>
      </c>
      <c r="N14">
        <v>31</v>
      </c>
      <c r="Q14">
        <v>68.647999999999996</v>
      </c>
      <c r="R14">
        <v>36.911000000000001</v>
      </c>
      <c r="S14">
        <v>89.999989999999997</v>
      </c>
      <c r="T14">
        <v>180</v>
      </c>
      <c r="U14">
        <v>99.9</v>
      </c>
      <c r="V14">
        <v>2.79</v>
      </c>
      <c r="W14">
        <v>0</v>
      </c>
      <c r="X14">
        <v>748.5</v>
      </c>
      <c r="Y14">
        <f t="shared" si="1"/>
        <v>532.79999999999995</v>
      </c>
      <c r="Z14">
        <f t="shared" si="0"/>
        <v>495.88899999999995</v>
      </c>
    </row>
    <row r="15" spans="1:36" x14ac:dyDescent="0.3">
      <c r="A15" s="2">
        <v>44861</v>
      </c>
      <c r="B15" s="264">
        <v>0.48648148148148151</v>
      </c>
      <c r="C15">
        <v>0</v>
      </c>
      <c r="D15" t="s">
        <v>50</v>
      </c>
      <c r="E15">
        <v>42.9</v>
      </c>
      <c r="F15">
        <v>39.923000000000002</v>
      </c>
      <c r="G15">
        <v>47.4</v>
      </c>
      <c r="H15">
        <v>88.4</v>
      </c>
      <c r="I15">
        <v>89.2</v>
      </c>
      <c r="J15">
        <v>7.98</v>
      </c>
      <c r="K15">
        <v>17.274999999999999</v>
      </c>
      <c r="L15">
        <v>0.02</v>
      </c>
      <c r="M15">
        <v>47</v>
      </c>
      <c r="N15">
        <v>31</v>
      </c>
      <c r="Q15">
        <v>68.644000000000005</v>
      </c>
      <c r="R15">
        <v>39.85</v>
      </c>
      <c r="S15">
        <v>89.999989999999997</v>
      </c>
      <c r="T15">
        <v>180</v>
      </c>
      <c r="U15">
        <v>99.9</v>
      </c>
      <c r="V15">
        <v>2.79</v>
      </c>
      <c r="W15">
        <v>0</v>
      </c>
      <c r="X15">
        <v>748.5</v>
      </c>
      <c r="Y15">
        <f t="shared" si="1"/>
        <v>532.79999999999995</v>
      </c>
      <c r="Z15">
        <f t="shared" si="0"/>
        <v>492.94999999999993</v>
      </c>
    </row>
    <row r="16" spans="1:36" x14ac:dyDescent="0.3">
      <c r="A16" s="2">
        <v>44861</v>
      </c>
      <c r="B16" s="264">
        <v>0.48658564814814814</v>
      </c>
      <c r="C16">
        <v>0</v>
      </c>
      <c r="D16" t="s">
        <v>50</v>
      </c>
      <c r="E16">
        <v>42.9</v>
      </c>
      <c r="F16">
        <v>42.960999999999999</v>
      </c>
      <c r="G16">
        <v>47.5</v>
      </c>
      <c r="H16">
        <v>88.6</v>
      </c>
      <c r="I16">
        <v>89.4</v>
      </c>
      <c r="J16">
        <v>8</v>
      </c>
      <c r="K16">
        <v>18.59</v>
      </c>
      <c r="L16">
        <v>0.02</v>
      </c>
      <c r="M16">
        <v>47.1</v>
      </c>
      <c r="N16">
        <v>31</v>
      </c>
      <c r="Q16">
        <v>68.64</v>
      </c>
      <c r="R16">
        <v>42.965000000000003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748.5</v>
      </c>
      <c r="Y16">
        <f t="shared" si="1"/>
        <v>532.79999999999995</v>
      </c>
      <c r="Z16">
        <f t="shared" si="0"/>
        <v>489.83499999999992</v>
      </c>
    </row>
    <row r="17" spans="1:26" x14ac:dyDescent="0.3">
      <c r="A17" s="2">
        <v>44861</v>
      </c>
      <c r="B17" s="264">
        <v>0.48678240740740741</v>
      </c>
      <c r="C17">
        <v>0</v>
      </c>
      <c r="D17" t="s">
        <v>50</v>
      </c>
      <c r="E17">
        <v>42.8</v>
      </c>
      <c r="F17">
        <v>46.09</v>
      </c>
      <c r="G17">
        <v>47.4</v>
      </c>
      <c r="H17">
        <v>88.4</v>
      </c>
      <c r="I17">
        <v>89.2</v>
      </c>
      <c r="J17">
        <v>7.98</v>
      </c>
      <c r="K17">
        <v>19.943999999999999</v>
      </c>
      <c r="L17">
        <v>0.02</v>
      </c>
      <c r="M17">
        <v>47</v>
      </c>
      <c r="N17">
        <v>31</v>
      </c>
      <c r="Q17">
        <v>68.635000000000005</v>
      </c>
      <c r="R17">
        <v>46.448999999999998</v>
      </c>
      <c r="S17">
        <v>89.999989999999997</v>
      </c>
      <c r="T17">
        <v>180</v>
      </c>
      <c r="U17">
        <v>99.9</v>
      </c>
      <c r="V17">
        <v>2.79</v>
      </c>
      <c r="W17">
        <v>0</v>
      </c>
      <c r="X17">
        <v>748.6</v>
      </c>
      <c r="Y17">
        <f t="shared" si="1"/>
        <v>532.79999999999995</v>
      </c>
      <c r="Z17">
        <f t="shared" si="0"/>
        <v>486.35099999999994</v>
      </c>
    </row>
    <row r="18" spans="1:26" x14ac:dyDescent="0.3">
      <c r="A18" s="2">
        <v>44861</v>
      </c>
      <c r="B18" s="264">
        <v>0.48703703703703699</v>
      </c>
      <c r="C18">
        <v>0</v>
      </c>
      <c r="D18" t="s">
        <v>50</v>
      </c>
      <c r="E18">
        <v>42.8</v>
      </c>
      <c r="F18">
        <v>48.957000000000001</v>
      </c>
      <c r="G18">
        <v>47.3</v>
      </c>
      <c r="H18">
        <v>87.8</v>
      </c>
      <c r="I18">
        <v>88.5</v>
      </c>
      <c r="J18">
        <v>7.93</v>
      </c>
      <c r="K18">
        <v>21.184999999999999</v>
      </c>
      <c r="L18">
        <v>0.02</v>
      </c>
      <c r="M18">
        <v>46.9</v>
      </c>
      <c r="N18">
        <v>30</v>
      </c>
      <c r="Q18">
        <v>68.619</v>
      </c>
      <c r="R18">
        <v>48.98</v>
      </c>
      <c r="S18">
        <v>89.999989999999997</v>
      </c>
      <c r="T18">
        <v>180</v>
      </c>
      <c r="U18">
        <v>99.9</v>
      </c>
      <c r="V18">
        <v>2.79</v>
      </c>
      <c r="W18">
        <v>0</v>
      </c>
      <c r="X18">
        <v>748.5</v>
      </c>
      <c r="Y18">
        <f t="shared" si="1"/>
        <v>532.79999999999995</v>
      </c>
      <c r="Z18">
        <f t="shared" si="0"/>
        <v>483.81999999999994</v>
      </c>
    </row>
    <row r="19" spans="1:26" x14ac:dyDescent="0.3">
      <c r="A19" s="2">
        <v>44861</v>
      </c>
      <c r="B19" s="264">
        <v>0.48721064814814818</v>
      </c>
      <c r="C19">
        <v>0</v>
      </c>
      <c r="D19" t="s">
        <v>50</v>
      </c>
      <c r="E19">
        <v>42.8</v>
      </c>
      <c r="F19">
        <v>52.186</v>
      </c>
      <c r="G19">
        <v>47.4</v>
      </c>
      <c r="H19">
        <v>87.6</v>
      </c>
      <c r="I19">
        <v>88.4</v>
      </c>
      <c r="J19">
        <v>7.91</v>
      </c>
      <c r="K19">
        <v>22.582000000000001</v>
      </c>
      <c r="L19">
        <v>0.02</v>
      </c>
      <c r="M19">
        <v>47</v>
      </c>
      <c r="N19">
        <v>31</v>
      </c>
      <c r="Q19">
        <v>68.600999999999999</v>
      </c>
      <c r="R19">
        <v>51.973999999999997</v>
      </c>
      <c r="S19">
        <v>89.999989999999997</v>
      </c>
      <c r="T19">
        <v>180</v>
      </c>
      <c r="U19">
        <v>99.9</v>
      </c>
      <c r="V19">
        <v>2.78</v>
      </c>
      <c r="W19">
        <v>0</v>
      </c>
      <c r="X19">
        <v>748.4</v>
      </c>
      <c r="Y19">
        <f t="shared" si="1"/>
        <v>532.79999999999995</v>
      </c>
      <c r="Z19">
        <f t="shared" si="0"/>
        <v>480.82599999999996</v>
      </c>
    </row>
    <row r="20" spans="1:26" x14ac:dyDescent="0.3">
      <c r="A20" s="2">
        <v>44861</v>
      </c>
      <c r="B20" s="264">
        <v>0.487337962962963</v>
      </c>
      <c r="C20">
        <v>0</v>
      </c>
      <c r="D20" t="s">
        <v>50</v>
      </c>
      <c r="E20">
        <v>42.8</v>
      </c>
      <c r="F20">
        <v>53.279000000000003</v>
      </c>
      <c r="G20">
        <v>47.4</v>
      </c>
      <c r="H20">
        <v>86.9</v>
      </c>
      <c r="I20">
        <v>87.7</v>
      </c>
      <c r="J20">
        <v>7.85</v>
      </c>
      <c r="K20">
        <v>23.055</v>
      </c>
      <c r="L20">
        <v>0.02</v>
      </c>
      <c r="M20">
        <v>47</v>
      </c>
      <c r="N20">
        <v>31</v>
      </c>
      <c r="Q20">
        <v>68.587000000000003</v>
      </c>
      <c r="R20">
        <v>54.960999999999999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748.4</v>
      </c>
      <c r="Y20">
        <f t="shared" si="1"/>
        <v>532.79999999999995</v>
      </c>
      <c r="Z20">
        <f t="shared" si="0"/>
        <v>477.83899999999994</v>
      </c>
    </row>
    <row r="21" spans="1:26" x14ac:dyDescent="0.3">
      <c r="A21" s="2">
        <v>44861</v>
      </c>
      <c r="B21" s="264">
        <v>0.48756944444444444</v>
      </c>
      <c r="C21">
        <v>0</v>
      </c>
      <c r="D21" t="s">
        <v>50</v>
      </c>
      <c r="E21">
        <v>42.8</v>
      </c>
      <c r="F21">
        <v>57.825000000000003</v>
      </c>
      <c r="G21">
        <v>47.4</v>
      </c>
      <c r="H21">
        <v>86.8</v>
      </c>
      <c r="I21">
        <v>87.5</v>
      </c>
      <c r="J21">
        <v>7.84</v>
      </c>
      <c r="K21">
        <v>25.023</v>
      </c>
      <c r="L21">
        <v>0.02</v>
      </c>
      <c r="M21">
        <v>47</v>
      </c>
      <c r="N21">
        <v>31</v>
      </c>
      <c r="Q21">
        <v>68.55</v>
      </c>
      <c r="R21">
        <v>57.965000000000003</v>
      </c>
      <c r="S21">
        <v>89.999989999999997</v>
      </c>
      <c r="T21">
        <v>180</v>
      </c>
      <c r="U21">
        <v>99.9</v>
      </c>
      <c r="V21">
        <v>2.78</v>
      </c>
      <c r="W21">
        <v>0</v>
      </c>
      <c r="X21">
        <v>748.5</v>
      </c>
      <c r="Y21">
        <f t="shared" si="1"/>
        <v>532.79999999999995</v>
      </c>
      <c r="Z21">
        <f t="shared" si="0"/>
        <v>474.83499999999992</v>
      </c>
    </row>
    <row r="22" spans="1:26" x14ac:dyDescent="0.3">
      <c r="A22" s="2">
        <v>44861</v>
      </c>
      <c r="B22" s="264">
        <v>0.48778935185185185</v>
      </c>
      <c r="C22">
        <v>0</v>
      </c>
      <c r="D22" t="s">
        <v>50</v>
      </c>
      <c r="E22">
        <v>42.8</v>
      </c>
      <c r="F22">
        <v>57.884</v>
      </c>
      <c r="G22">
        <v>47.4</v>
      </c>
      <c r="H22">
        <v>86.8</v>
      </c>
      <c r="I22">
        <v>87.5</v>
      </c>
      <c r="J22">
        <v>7.84</v>
      </c>
      <c r="K22">
        <v>25.047999999999998</v>
      </c>
      <c r="L22">
        <v>0.02</v>
      </c>
      <c r="M22">
        <v>47</v>
      </c>
      <c r="N22">
        <v>31</v>
      </c>
      <c r="Q22">
        <v>68.546999999999997</v>
      </c>
      <c r="R22">
        <v>57.976999999999997</v>
      </c>
      <c r="S22">
        <v>89.999989999999997</v>
      </c>
      <c r="T22">
        <v>180</v>
      </c>
      <c r="U22">
        <v>99.9</v>
      </c>
      <c r="V22">
        <v>2.79</v>
      </c>
      <c r="W22">
        <v>0</v>
      </c>
      <c r="X22">
        <v>748.4</v>
      </c>
      <c r="Y22">
        <f t="shared" si="1"/>
        <v>532.79999999999995</v>
      </c>
      <c r="Z22">
        <f t="shared" si="0"/>
        <v>474.82299999999998</v>
      </c>
    </row>
    <row r="23" spans="1:26" x14ac:dyDescent="0.3">
      <c r="A23" s="2">
        <v>44861</v>
      </c>
      <c r="B23" s="264">
        <v>0.48843750000000002</v>
      </c>
      <c r="C23">
        <v>0</v>
      </c>
      <c r="D23" t="s">
        <v>50</v>
      </c>
      <c r="E23">
        <v>42.7</v>
      </c>
      <c r="F23">
        <v>60.390999999999998</v>
      </c>
      <c r="G23">
        <v>47.3</v>
      </c>
      <c r="H23">
        <v>83.9</v>
      </c>
      <c r="I23">
        <v>84.6</v>
      </c>
      <c r="J23">
        <v>7.58</v>
      </c>
      <c r="K23">
        <v>26.132999999999999</v>
      </c>
      <c r="L23">
        <v>0.02</v>
      </c>
      <c r="M23">
        <v>47</v>
      </c>
      <c r="N23">
        <v>31</v>
      </c>
      <c r="Q23">
        <v>68.501999999999995</v>
      </c>
      <c r="R23">
        <v>60.045000000000002</v>
      </c>
      <c r="S23">
        <v>89.999989999999997</v>
      </c>
      <c r="T23">
        <v>180</v>
      </c>
      <c r="U23">
        <v>99.9</v>
      </c>
      <c r="V23">
        <v>2.78</v>
      </c>
      <c r="W23">
        <v>0</v>
      </c>
      <c r="X23">
        <v>748.5</v>
      </c>
      <c r="Y23">
        <f t="shared" si="1"/>
        <v>532.79999999999995</v>
      </c>
      <c r="Z23">
        <f t="shared" si="0"/>
        <v>472.75499999999994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E20DD-7E19-4099-87E0-B3F277CE2158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3">
        <v>0.51023148148148145</v>
      </c>
      <c r="C2">
        <v>0</v>
      </c>
      <c r="D2" t="s">
        <v>50</v>
      </c>
      <c r="E2">
        <v>37.4</v>
      </c>
      <c r="F2">
        <v>0.44700000000000001</v>
      </c>
      <c r="G2">
        <v>45.9</v>
      </c>
      <c r="H2">
        <v>93.5</v>
      </c>
      <c r="I2">
        <v>94.6</v>
      </c>
      <c r="J2">
        <v>9.24</v>
      </c>
      <c r="K2">
        <v>0.19400000000000001</v>
      </c>
      <c r="L2">
        <v>0.02</v>
      </c>
      <c r="M2">
        <v>45.2</v>
      </c>
      <c r="N2">
        <v>29</v>
      </c>
      <c r="Q2">
        <v>60.710999999999999</v>
      </c>
      <c r="R2">
        <v>0.95899999999999996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746</v>
      </c>
      <c r="Y2">
        <f>532.8</f>
        <v>532.79999999999995</v>
      </c>
      <c r="Z2">
        <f>Y2-R2</f>
        <v>531.84100000000001</v>
      </c>
      <c r="AA2">
        <v>294.7</v>
      </c>
    </row>
    <row r="3" spans="1:36" x14ac:dyDescent="0.3">
      <c r="A3" s="2">
        <v>44895</v>
      </c>
      <c r="B3" s="3">
        <v>0.51071759259259253</v>
      </c>
      <c r="C3">
        <v>0</v>
      </c>
      <c r="D3" t="s">
        <v>50</v>
      </c>
      <c r="E3">
        <v>37.299999999999997</v>
      </c>
      <c r="F3">
        <v>0.98499999999999999</v>
      </c>
      <c r="G3">
        <v>45.8</v>
      </c>
      <c r="H3">
        <v>91.5</v>
      </c>
      <c r="I3">
        <v>92.6</v>
      </c>
      <c r="J3">
        <v>9.0500000000000007</v>
      </c>
      <c r="K3">
        <v>0.42699999999999999</v>
      </c>
      <c r="L3">
        <v>0.02</v>
      </c>
      <c r="M3">
        <v>45.1</v>
      </c>
      <c r="N3">
        <v>29</v>
      </c>
      <c r="Q3">
        <v>60.694000000000003</v>
      </c>
      <c r="R3">
        <v>0.998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745.9</v>
      </c>
      <c r="Y3">
        <f t="shared" ref="Y3:Y22" si="0">532.8</f>
        <v>532.79999999999995</v>
      </c>
      <c r="Z3">
        <f t="shared" ref="Z3:Z22" si="1">Y3-R3</f>
        <v>531.80199999999991</v>
      </c>
    </row>
    <row r="4" spans="1:36" x14ac:dyDescent="0.3">
      <c r="A4" s="2">
        <v>44895</v>
      </c>
      <c r="B4" s="3">
        <v>0.51098379629629631</v>
      </c>
      <c r="C4">
        <v>0</v>
      </c>
      <c r="D4" t="s">
        <v>50</v>
      </c>
      <c r="E4">
        <v>37.200000000000003</v>
      </c>
      <c r="F4">
        <v>3.9870000000000001</v>
      </c>
      <c r="G4">
        <v>45.8</v>
      </c>
      <c r="H4">
        <v>91</v>
      </c>
      <c r="I4">
        <v>92.1</v>
      </c>
      <c r="J4">
        <v>9.02</v>
      </c>
      <c r="K4">
        <v>1.7270000000000001</v>
      </c>
      <c r="L4">
        <v>0.02</v>
      </c>
      <c r="M4">
        <v>45.1</v>
      </c>
      <c r="N4">
        <v>29</v>
      </c>
      <c r="Q4">
        <v>60.418999999999997</v>
      </c>
      <c r="R4">
        <v>4.056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746</v>
      </c>
      <c r="Y4">
        <f t="shared" si="0"/>
        <v>532.79999999999995</v>
      </c>
      <c r="Z4">
        <f t="shared" si="1"/>
        <v>528.74399999999991</v>
      </c>
    </row>
    <row r="5" spans="1:36" x14ac:dyDescent="0.3">
      <c r="A5" s="2">
        <v>44895</v>
      </c>
      <c r="B5" s="3">
        <v>0.5111458333333333</v>
      </c>
      <c r="C5">
        <v>0</v>
      </c>
      <c r="D5" t="s">
        <v>50</v>
      </c>
      <c r="E5">
        <v>37.200000000000003</v>
      </c>
      <c r="F5">
        <v>4.0309999999999997</v>
      </c>
      <c r="G5">
        <v>45.8</v>
      </c>
      <c r="H5">
        <v>90.9</v>
      </c>
      <c r="I5">
        <v>92</v>
      </c>
      <c r="J5">
        <v>9.02</v>
      </c>
      <c r="K5">
        <v>1.746</v>
      </c>
      <c r="L5">
        <v>0.02</v>
      </c>
      <c r="M5">
        <v>45.1</v>
      </c>
      <c r="N5">
        <v>29</v>
      </c>
      <c r="Q5">
        <v>60.360999999999997</v>
      </c>
      <c r="R5">
        <v>4.0640000000000001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745.9</v>
      </c>
      <c r="Y5">
        <f t="shared" si="0"/>
        <v>532.79999999999995</v>
      </c>
      <c r="Z5">
        <f t="shared" si="1"/>
        <v>528.73599999999999</v>
      </c>
    </row>
    <row r="6" spans="1:36" x14ac:dyDescent="0.3">
      <c r="A6" s="2">
        <v>44895</v>
      </c>
      <c r="B6" s="3">
        <v>0.51143518518518516</v>
      </c>
      <c r="C6">
        <v>0</v>
      </c>
      <c r="D6" t="s">
        <v>50</v>
      </c>
      <c r="E6">
        <v>37.1</v>
      </c>
      <c r="F6">
        <v>6.891</v>
      </c>
      <c r="G6">
        <v>45.7</v>
      </c>
      <c r="H6">
        <v>90.4</v>
      </c>
      <c r="I6">
        <v>91.4</v>
      </c>
      <c r="J6">
        <v>8.9700000000000006</v>
      </c>
      <c r="K6">
        <v>2.984</v>
      </c>
      <c r="L6">
        <v>0.02</v>
      </c>
      <c r="M6">
        <v>45.1</v>
      </c>
      <c r="N6">
        <v>29</v>
      </c>
      <c r="Q6">
        <v>60.32</v>
      </c>
      <c r="R6">
        <v>6.891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745.9</v>
      </c>
      <c r="Y6">
        <f t="shared" si="0"/>
        <v>532.79999999999995</v>
      </c>
      <c r="Z6">
        <f t="shared" si="1"/>
        <v>525.90899999999999</v>
      </c>
    </row>
    <row r="7" spans="1:36" x14ac:dyDescent="0.3">
      <c r="A7" s="2">
        <v>44895</v>
      </c>
      <c r="B7" s="3">
        <v>0.51170138888888894</v>
      </c>
      <c r="C7">
        <v>0</v>
      </c>
      <c r="D7" t="s">
        <v>50</v>
      </c>
      <c r="E7">
        <v>37.1</v>
      </c>
      <c r="F7">
        <v>10.009</v>
      </c>
      <c r="G7">
        <v>45.8</v>
      </c>
      <c r="H7">
        <v>89.8</v>
      </c>
      <c r="I7">
        <v>90.9</v>
      </c>
      <c r="J7">
        <v>8.92</v>
      </c>
      <c r="K7">
        <v>4.335</v>
      </c>
      <c r="L7">
        <v>0.02</v>
      </c>
      <c r="M7">
        <v>45.1</v>
      </c>
      <c r="N7">
        <v>29</v>
      </c>
      <c r="Q7">
        <v>60.283999999999999</v>
      </c>
      <c r="R7">
        <v>9.9640000000000004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745.9</v>
      </c>
      <c r="Y7">
        <f t="shared" si="0"/>
        <v>532.79999999999995</v>
      </c>
      <c r="Z7">
        <f t="shared" si="1"/>
        <v>522.8359999999999</v>
      </c>
    </row>
    <row r="8" spans="1:36" x14ac:dyDescent="0.3">
      <c r="A8" s="2">
        <v>44895</v>
      </c>
      <c r="B8" s="3">
        <v>0.5119097222222222</v>
      </c>
      <c r="C8">
        <v>0</v>
      </c>
      <c r="D8" t="s">
        <v>50</v>
      </c>
      <c r="E8">
        <v>37.1</v>
      </c>
      <c r="F8">
        <v>12.911</v>
      </c>
      <c r="G8">
        <v>45.7</v>
      </c>
      <c r="H8">
        <v>89.5</v>
      </c>
      <c r="I8">
        <v>90.6</v>
      </c>
      <c r="J8">
        <v>8.89</v>
      </c>
      <c r="K8">
        <v>5.5910000000000002</v>
      </c>
      <c r="L8">
        <v>0.02</v>
      </c>
      <c r="M8">
        <v>45.1</v>
      </c>
      <c r="N8">
        <v>29</v>
      </c>
      <c r="Q8">
        <v>60.28</v>
      </c>
      <c r="R8">
        <v>13.018000000000001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746</v>
      </c>
      <c r="Y8">
        <f t="shared" si="0"/>
        <v>532.79999999999995</v>
      </c>
      <c r="Z8">
        <f t="shared" si="1"/>
        <v>519.78199999999993</v>
      </c>
    </row>
    <row r="9" spans="1:36" x14ac:dyDescent="0.3">
      <c r="A9" s="2">
        <v>44895</v>
      </c>
      <c r="B9" s="3">
        <v>0.51208333333333333</v>
      </c>
      <c r="C9">
        <v>0</v>
      </c>
      <c r="D9" t="s">
        <v>50</v>
      </c>
      <c r="E9">
        <v>37.1</v>
      </c>
      <c r="F9">
        <v>15.938000000000001</v>
      </c>
      <c r="G9">
        <v>45.8</v>
      </c>
      <c r="H9">
        <v>89.2</v>
      </c>
      <c r="I9">
        <v>90.3</v>
      </c>
      <c r="J9">
        <v>8.86</v>
      </c>
      <c r="K9">
        <v>6.9020000000000001</v>
      </c>
      <c r="L9">
        <v>0.02</v>
      </c>
      <c r="M9">
        <v>45.1</v>
      </c>
      <c r="N9">
        <v>29</v>
      </c>
      <c r="Q9">
        <v>60.268999999999998</v>
      </c>
      <c r="R9">
        <v>15.962</v>
      </c>
      <c r="S9">
        <v>89.999989999999997</v>
      </c>
      <c r="T9">
        <v>180</v>
      </c>
      <c r="U9">
        <v>99.9</v>
      </c>
      <c r="V9">
        <v>2.77</v>
      </c>
      <c r="W9">
        <v>0</v>
      </c>
      <c r="X9">
        <v>745.8</v>
      </c>
      <c r="Y9">
        <f t="shared" si="0"/>
        <v>532.79999999999995</v>
      </c>
      <c r="Z9">
        <f t="shared" si="1"/>
        <v>516.83799999999997</v>
      </c>
    </row>
    <row r="10" spans="1:36" x14ac:dyDescent="0.3">
      <c r="A10" s="2">
        <v>44895</v>
      </c>
      <c r="B10" s="3">
        <v>0.51252314814814814</v>
      </c>
      <c r="C10">
        <v>0</v>
      </c>
      <c r="D10" t="s">
        <v>50</v>
      </c>
      <c r="E10">
        <v>37.1</v>
      </c>
      <c r="F10">
        <v>19.02</v>
      </c>
      <c r="G10">
        <v>45.7</v>
      </c>
      <c r="H10">
        <v>88.8</v>
      </c>
      <c r="I10">
        <v>89.9</v>
      </c>
      <c r="J10">
        <v>8.82</v>
      </c>
      <c r="K10">
        <v>8.2370000000000001</v>
      </c>
      <c r="L10">
        <v>0.02</v>
      </c>
      <c r="M10">
        <v>45.1</v>
      </c>
      <c r="N10">
        <v>29</v>
      </c>
      <c r="Q10">
        <v>60.253</v>
      </c>
      <c r="R10">
        <v>19.039000000000001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745.8</v>
      </c>
      <c r="Y10">
        <f t="shared" si="0"/>
        <v>532.79999999999995</v>
      </c>
      <c r="Z10">
        <f t="shared" si="1"/>
        <v>513.76099999999997</v>
      </c>
    </row>
    <row r="11" spans="1:36" x14ac:dyDescent="0.3">
      <c r="A11" s="2">
        <v>44895</v>
      </c>
      <c r="B11" s="3">
        <v>0.51277777777777778</v>
      </c>
      <c r="C11">
        <v>0</v>
      </c>
      <c r="D11" t="s">
        <v>50</v>
      </c>
      <c r="E11">
        <v>37</v>
      </c>
      <c r="F11">
        <v>21.27</v>
      </c>
      <c r="G11">
        <v>45.7</v>
      </c>
      <c r="H11">
        <v>88.9</v>
      </c>
      <c r="I11">
        <v>90</v>
      </c>
      <c r="J11">
        <v>8.83</v>
      </c>
      <c r="K11">
        <v>9.2119999999999997</v>
      </c>
      <c r="L11">
        <v>0.02</v>
      </c>
      <c r="M11">
        <v>45.1</v>
      </c>
      <c r="N11">
        <v>29</v>
      </c>
      <c r="Q11">
        <v>60.23</v>
      </c>
      <c r="R11">
        <v>20.997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745.8</v>
      </c>
      <c r="Y11">
        <f t="shared" si="0"/>
        <v>532.79999999999995</v>
      </c>
      <c r="Z11">
        <f t="shared" si="1"/>
        <v>511.80299999999994</v>
      </c>
    </row>
    <row r="12" spans="1:36" x14ac:dyDescent="0.3">
      <c r="A12" s="2">
        <v>44895</v>
      </c>
      <c r="B12" s="3">
        <v>0.51312499999999994</v>
      </c>
      <c r="C12">
        <v>0</v>
      </c>
      <c r="D12" t="s">
        <v>50</v>
      </c>
      <c r="E12">
        <v>37</v>
      </c>
      <c r="F12">
        <v>23.96</v>
      </c>
      <c r="G12">
        <v>45.7</v>
      </c>
      <c r="H12">
        <v>88.8</v>
      </c>
      <c r="I12">
        <v>89.9</v>
      </c>
      <c r="J12">
        <v>8.82</v>
      </c>
      <c r="K12">
        <v>10.377000000000001</v>
      </c>
      <c r="L12">
        <v>0.02</v>
      </c>
      <c r="M12">
        <v>45</v>
      </c>
      <c r="N12">
        <v>29</v>
      </c>
      <c r="Q12">
        <v>60.237000000000002</v>
      </c>
      <c r="R12">
        <v>23.959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745.9</v>
      </c>
      <c r="Y12">
        <f t="shared" si="0"/>
        <v>532.79999999999995</v>
      </c>
      <c r="Z12">
        <f t="shared" si="1"/>
        <v>508.84099999999995</v>
      </c>
    </row>
    <row r="13" spans="1:36" x14ac:dyDescent="0.3">
      <c r="A13" s="2">
        <v>44895</v>
      </c>
      <c r="B13" s="3">
        <v>0.51337962962962969</v>
      </c>
      <c r="C13">
        <v>0</v>
      </c>
      <c r="D13" t="s">
        <v>50</v>
      </c>
      <c r="E13">
        <v>37</v>
      </c>
      <c r="F13">
        <v>26.863</v>
      </c>
      <c r="G13">
        <v>45.7</v>
      </c>
      <c r="H13">
        <v>88.9</v>
      </c>
      <c r="I13">
        <v>90</v>
      </c>
      <c r="J13">
        <v>8.84</v>
      </c>
      <c r="K13">
        <v>11.634</v>
      </c>
      <c r="L13">
        <v>0.02</v>
      </c>
      <c r="M13">
        <v>45.1</v>
      </c>
      <c r="N13">
        <v>29</v>
      </c>
      <c r="Q13">
        <v>60.222000000000001</v>
      </c>
      <c r="R13">
        <v>26.966000000000001</v>
      </c>
      <c r="S13">
        <v>89.999989999999997</v>
      </c>
      <c r="T13">
        <v>180</v>
      </c>
      <c r="U13">
        <v>99.9</v>
      </c>
      <c r="V13">
        <v>2.77</v>
      </c>
      <c r="W13">
        <v>0</v>
      </c>
      <c r="X13">
        <v>745.9</v>
      </c>
      <c r="Y13">
        <f t="shared" si="0"/>
        <v>532.79999999999995</v>
      </c>
      <c r="Z13">
        <f t="shared" si="1"/>
        <v>505.83399999999995</v>
      </c>
    </row>
    <row r="14" spans="1:36" x14ac:dyDescent="0.3">
      <c r="A14" s="2">
        <v>44895</v>
      </c>
      <c r="B14" s="264">
        <v>0.51363425925925921</v>
      </c>
      <c r="C14">
        <v>0</v>
      </c>
      <c r="D14" t="s">
        <v>50</v>
      </c>
      <c r="E14">
        <v>37</v>
      </c>
      <c r="F14">
        <v>29.84</v>
      </c>
      <c r="G14">
        <v>45.7</v>
      </c>
      <c r="H14">
        <v>88.9</v>
      </c>
      <c r="I14">
        <v>90</v>
      </c>
      <c r="J14">
        <v>8.84</v>
      </c>
      <c r="K14">
        <v>12.923</v>
      </c>
      <c r="L14">
        <v>0.02</v>
      </c>
      <c r="M14">
        <v>45</v>
      </c>
      <c r="N14">
        <v>29</v>
      </c>
      <c r="Q14">
        <v>60.220999999999997</v>
      </c>
      <c r="R14">
        <v>30.018000000000001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745.8</v>
      </c>
      <c r="Y14">
        <f t="shared" si="0"/>
        <v>532.79999999999995</v>
      </c>
      <c r="Z14">
        <f t="shared" si="1"/>
        <v>502.78199999999993</v>
      </c>
    </row>
    <row r="15" spans="1:36" x14ac:dyDescent="0.3">
      <c r="A15" s="2">
        <v>44895</v>
      </c>
      <c r="B15" s="264">
        <v>0.51420138888888889</v>
      </c>
      <c r="C15">
        <v>0</v>
      </c>
      <c r="D15" t="s">
        <v>50</v>
      </c>
      <c r="E15">
        <v>37</v>
      </c>
      <c r="F15">
        <v>30.949000000000002</v>
      </c>
      <c r="G15">
        <v>45.7</v>
      </c>
      <c r="H15">
        <v>88.7</v>
      </c>
      <c r="I15">
        <v>89.7</v>
      </c>
      <c r="J15">
        <v>8.81</v>
      </c>
      <c r="K15">
        <v>13.404</v>
      </c>
      <c r="L15">
        <v>0.02</v>
      </c>
      <c r="M15">
        <v>45.1</v>
      </c>
      <c r="N15">
        <v>29</v>
      </c>
      <c r="Q15">
        <v>60.23</v>
      </c>
      <c r="R15">
        <v>32.036000000000001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745.9</v>
      </c>
      <c r="Y15">
        <f t="shared" si="0"/>
        <v>532.79999999999995</v>
      </c>
      <c r="Z15">
        <f t="shared" si="1"/>
        <v>500.76399999999995</v>
      </c>
    </row>
    <row r="16" spans="1:36" x14ac:dyDescent="0.3">
      <c r="A16" s="2">
        <v>44895</v>
      </c>
      <c r="B16" s="264">
        <v>0.5146412037037037</v>
      </c>
      <c r="C16">
        <v>0</v>
      </c>
      <c r="D16" t="s">
        <v>50</v>
      </c>
      <c r="E16">
        <v>37.1</v>
      </c>
      <c r="F16">
        <v>34.942999999999998</v>
      </c>
      <c r="G16">
        <v>45.7</v>
      </c>
      <c r="H16">
        <v>88.5</v>
      </c>
      <c r="I16">
        <v>89.5</v>
      </c>
      <c r="J16">
        <v>8.7899999999999991</v>
      </c>
      <c r="K16">
        <v>15.132999999999999</v>
      </c>
      <c r="L16">
        <v>0.02</v>
      </c>
      <c r="M16">
        <v>45.1</v>
      </c>
      <c r="N16">
        <v>29</v>
      </c>
      <c r="Q16">
        <v>60.238999999999997</v>
      </c>
      <c r="R16">
        <v>34.953000000000003</v>
      </c>
      <c r="S16">
        <v>89.999989999999997</v>
      </c>
      <c r="T16">
        <v>180</v>
      </c>
      <c r="U16">
        <v>99.9</v>
      </c>
      <c r="V16">
        <v>2.76</v>
      </c>
      <c r="W16">
        <v>0</v>
      </c>
      <c r="X16">
        <v>745.9</v>
      </c>
      <c r="Y16">
        <f t="shared" si="0"/>
        <v>532.79999999999995</v>
      </c>
      <c r="Z16">
        <f t="shared" si="1"/>
        <v>497.84699999999998</v>
      </c>
    </row>
    <row r="17" spans="1:26" x14ac:dyDescent="0.3">
      <c r="A17" s="2">
        <v>44895</v>
      </c>
      <c r="B17" s="264">
        <v>0.51504629629629628</v>
      </c>
      <c r="C17">
        <v>0</v>
      </c>
      <c r="D17" t="s">
        <v>50</v>
      </c>
      <c r="E17">
        <v>37.1</v>
      </c>
      <c r="F17">
        <v>37.963999999999999</v>
      </c>
      <c r="G17">
        <v>45.7</v>
      </c>
      <c r="H17">
        <v>88.6</v>
      </c>
      <c r="I17">
        <v>89.6</v>
      </c>
      <c r="J17">
        <v>8.8000000000000007</v>
      </c>
      <c r="K17">
        <v>16.442</v>
      </c>
      <c r="L17">
        <v>0.02</v>
      </c>
      <c r="M17">
        <v>45.1</v>
      </c>
      <c r="N17">
        <v>29</v>
      </c>
      <c r="Q17">
        <v>60.228000000000002</v>
      </c>
      <c r="R17">
        <v>37.978000000000002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745.9</v>
      </c>
      <c r="Y17">
        <f t="shared" si="0"/>
        <v>532.79999999999995</v>
      </c>
      <c r="Z17">
        <f t="shared" si="1"/>
        <v>494.82199999999995</v>
      </c>
    </row>
    <row r="18" spans="1:26" x14ac:dyDescent="0.3">
      <c r="A18" s="2">
        <v>44895</v>
      </c>
      <c r="B18" s="264">
        <v>0.51535879629629633</v>
      </c>
      <c r="C18">
        <v>0</v>
      </c>
      <c r="D18" t="s">
        <v>50</v>
      </c>
      <c r="E18">
        <v>37</v>
      </c>
      <c r="F18">
        <v>40.993000000000002</v>
      </c>
      <c r="G18">
        <v>45.7</v>
      </c>
      <c r="H18">
        <v>88.5</v>
      </c>
      <c r="I18">
        <v>89.6</v>
      </c>
      <c r="J18">
        <v>8.8000000000000007</v>
      </c>
      <c r="K18">
        <v>17.754000000000001</v>
      </c>
      <c r="L18">
        <v>0.02</v>
      </c>
      <c r="M18">
        <v>45.1</v>
      </c>
      <c r="N18">
        <v>29</v>
      </c>
      <c r="Q18">
        <v>60.23</v>
      </c>
      <c r="R18">
        <v>40.962000000000003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745.8</v>
      </c>
      <c r="Y18">
        <f t="shared" si="0"/>
        <v>532.79999999999995</v>
      </c>
      <c r="Z18">
        <f t="shared" si="1"/>
        <v>491.83799999999997</v>
      </c>
    </row>
    <row r="19" spans="1:26" x14ac:dyDescent="0.3">
      <c r="A19" s="2">
        <v>44895</v>
      </c>
      <c r="B19" s="264">
        <v>0.51565972222222223</v>
      </c>
      <c r="C19">
        <v>0</v>
      </c>
      <c r="D19" t="s">
        <v>50</v>
      </c>
      <c r="E19">
        <v>37</v>
      </c>
      <c r="F19">
        <v>43.981000000000002</v>
      </c>
      <c r="G19">
        <v>45.7</v>
      </c>
      <c r="H19">
        <v>88.5</v>
      </c>
      <c r="I19">
        <v>89.6</v>
      </c>
      <c r="J19">
        <v>8.7899999999999991</v>
      </c>
      <c r="K19">
        <v>19.047999999999998</v>
      </c>
      <c r="L19">
        <v>0.02</v>
      </c>
      <c r="M19">
        <v>45</v>
      </c>
      <c r="N19">
        <v>29</v>
      </c>
      <c r="Q19">
        <v>60.228999999999999</v>
      </c>
      <c r="R19">
        <v>44.006999999999998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745.8</v>
      </c>
      <c r="Y19">
        <f t="shared" si="0"/>
        <v>532.79999999999995</v>
      </c>
      <c r="Z19">
        <f t="shared" si="1"/>
        <v>488.79299999999995</v>
      </c>
    </row>
    <row r="20" spans="1:26" x14ac:dyDescent="0.3">
      <c r="A20" s="2">
        <v>44895</v>
      </c>
      <c r="B20" s="264">
        <v>0.51589120370370367</v>
      </c>
      <c r="C20">
        <v>0</v>
      </c>
      <c r="D20" t="s">
        <v>50</v>
      </c>
      <c r="E20">
        <v>37</v>
      </c>
      <c r="F20">
        <v>47.045000000000002</v>
      </c>
      <c r="G20">
        <v>45.6</v>
      </c>
      <c r="H20">
        <v>88.8</v>
      </c>
      <c r="I20">
        <v>89.9</v>
      </c>
      <c r="J20">
        <v>8.83</v>
      </c>
      <c r="K20">
        <v>20.375</v>
      </c>
      <c r="L20">
        <v>0.02</v>
      </c>
      <c r="M20">
        <v>45</v>
      </c>
      <c r="N20">
        <v>29</v>
      </c>
      <c r="Q20">
        <v>60.207000000000001</v>
      </c>
      <c r="R20">
        <v>47.055999999999997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745.9</v>
      </c>
      <c r="Y20">
        <f t="shared" si="0"/>
        <v>532.79999999999995</v>
      </c>
      <c r="Z20">
        <f t="shared" si="1"/>
        <v>485.74399999999997</v>
      </c>
    </row>
    <row r="21" spans="1:26" x14ac:dyDescent="0.3">
      <c r="A21" s="2">
        <v>44895</v>
      </c>
      <c r="B21" s="264">
        <v>0.51624999999999999</v>
      </c>
      <c r="C21">
        <v>0</v>
      </c>
      <c r="D21" t="s">
        <v>50</v>
      </c>
      <c r="E21">
        <v>37</v>
      </c>
      <c r="F21">
        <v>49.996000000000002</v>
      </c>
      <c r="G21">
        <v>45.7</v>
      </c>
      <c r="H21">
        <v>89</v>
      </c>
      <c r="I21">
        <v>90</v>
      </c>
      <c r="J21">
        <v>8.85</v>
      </c>
      <c r="K21">
        <v>21.652999999999999</v>
      </c>
      <c r="L21">
        <v>0.02</v>
      </c>
      <c r="M21">
        <v>45</v>
      </c>
      <c r="N21">
        <v>29</v>
      </c>
      <c r="Q21">
        <v>60.198</v>
      </c>
      <c r="R21">
        <v>50.033999999999999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745.8</v>
      </c>
      <c r="Y21">
        <f t="shared" si="0"/>
        <v>532.79999999999995</v>
      </c>
      <c r="Z21">
        <f t="shared" si="1"/>
        <v>482.76599999999996</v>
      </c>
    </row>
    <row r="22" spans="1:26" x14ac:dyDescent="0.3">
      <c r="A22" s="2">
        <v>44895</v>
      </c>
      <c r="B22" s="264">
        <v>0.51659722222222226</v>
      </c>
      <c r="C22">
        <v>0</v>
      </c>
      <c r="D22" t="s">
        <v>50</v>
      </c>
      <c r="E22">
        <v>36.9</v>
      </c>
      <c r="F22">
        <v>51.026000000000003</v>
      </c>
      <c r="G22">
        <v>45.6</v>
      </c>
      <c r="H22">
        <v>89</v>
      </c>
      <c r="I22">
        <v>90</v>
      </c>
      <c r="J22">
        <v>8.85</v>
      </c>
      <c r="K22">
        <v>22.1</v>
      </c>
      <c r="L22">
        <v>0.02</v>
      </c>
      <c r="M22">
        <v>44.9</v>
      </c>
      <c r="N22">
        <v>29</v>
      </c>
      <c r="Q22">
        <v>60.195999999999998</v>
      </c>
      <c r="R22">
        <v>50.070999999999998</v>
      </c>
      <c r="S22">
        <v>89.999989999999997</v>
      </c>
      <c r="T22">
        <v>180</v>
      </c>
      <c r="U22">
        <v>99.9</v>
      </c>
      <c r="V22">
        <v>2.72</v>
      </c>
      <c r="W22">
        <v>0</v>
      </c>
      <c r="X22">
        <v>745.9</v>
      </c>
      <c r="Y22">
        <f t="shared" si="0"/>
        <v>532.79999999999995</v>
      </c>
      <c r="Z22">
        <f t="shared" si="1"/>
        <v>482.72899999999993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9497-534E-497E-8143-ADEB3D460D87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3">
        <v>0.45716435185185184</v>
      </c>
      <c r="C2">
        <v>0</v>
      </c>
      <c r="D2" t="s">
        <v>50</v>
      </c>
      <c r="E2">
        <v>40.9</v>
      </c>
      <c r="F2">
        <v>0.57799999999999996</v>
      </c>
      <c r="G2">
        <v>57.2</v>
      </c>
      <c r="H2">
        <v>102</v>
      </c>
      <c r="I2">
        <v>102.2</v>
      </c>
      <c r="J2">
        <v>11.32</v>
      </c>
      <c r="K2">
        <v>0.25</v>
      </c>
      <c r="L2">
        <v>0.03</v>
      </c>
      <c r="M2">
        <v>56.2</v>
      </c>
      <c r="N2">
        <v>37</v>
      </c>
      <c r="O2">
        <v>7.63</v>
      </c>
      <c r="P2">
        <v>-45.8</v>
      </c>
      <c r="Q2">
        <v>51.317999999999998</v>
      </c>
      <c r="R2">
        <v>1.02</v>
      </c>
      <c r="S2">
        <v>89.999989999999997</v>
      </c>
      <c r="T2">
        <v>180</v>
      </c>
      <c r="U2">
        <v>99.9</v>
      </c>
      <c r="V2">
        <v>2.38</v>
      </c>
      <c r="W2">
        <v>0</v>
      </c>
      <c r="X2">
        <v>742.9</v>
      </c>
      <c r="Y2">
        <v>508.48</v>
      </c>
      <c r="Z2">
        <f>Y2-R2</f>
        <v>507.46000000000004</v>
      </c>
      <c r="AA2">
        <v>241.46899999999999</v>
      </c>
    </row>
    <row r="3" spans="1:36" x14ac:dyDescent="0.3">
      <c r="A3" s="2">
        <v>44979</v>
      </c>
      <c r="B3" s="3">
        <v>0.45766203703703701</v>
      </c>
      <c r="C3">
        <v>0</v>
      </c>
      <c r="D3" t="s">
        <v>50</v>
      </c>
      <c r="E3">
        <v>40.4</v>
      </c>
      <c r="F3">
        <v>3.0390000000000001</v>
      </c>
      <c r="G3">
        <v>57</v>
      </c>
      <c r="H3">
        <v>104.8</v>
      </c>
      <c r="I3">
        <v>104.9</v>
      </c>
      <c r="J3">
        <v>11.7</v>
      </c>
      <c r="K3">
        <v>1.3169999999999999</v>
      </c>
      <c r="L3">
        <v>0.03</v>
      </c>
      <c r="M3">
        <v>56</v>
      </c>
      <c r="N3">
        <v>36</v>
      </c>
      <c r="O3">
        <v>7.59</v>
      </c>
      <c r="P3">
        <v>-43.5</v>
      </c>
      <c r="Q3">
        <v>50.814</v>
      </c>
      <c r="R3">
        <v>3.9689999999999999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742.7</v>
      </c>
      <c r="Y3">
        <v>508.48</v>
      </c>
      <c r="Z3">
        <f t="shared" ref="Z3:Z14" si="0">Y3-R3</f>
        <v>504.51100000000002</v>
      </c>
    </row>
    <row r="4" spans="1:36" x14ac:dyDescent="0.3">
      <c r="A4" s="2">
        <v>44979</v>
      </c>
      <c r="B4" s="3">
        <v>0.45790509259259254</v>
      </c>
      <c r="C4">
        <v>0</v>
      </c>
      <c r="D4" t="s">
        <v>50</v>
      </c>
      <c r="E4">
        <v>40.200000000000003</v>
      </c>
      <c r="F4">
        <v>7.0359999999999996</v>
      </c>
      <c r="G4">
        <v>56.9</v>
      </c>
      <c r="H4">
        <v>104.6</v>
      </c>
      <c r="I4">
        <v>104.7</v>
      </c>
      <c r="J4">
        <v>11.74</v>
      </c>
      <c r="K4">
        <v>3.0489999999999999</v>
      </c>
      <c r="L4">
        <v>0.03</v>
      </c>
      <c r="M4">
        <v>55.9</v>
      </c>
      <c r="N4">
        <v>36</v>
      </c>
      <c r="O4">
        <v>7.57</v>
      </c>
      <c r="P4">
        <v>-42.2</v>
      </c>
      <c r="Q4">
        <v>50.454000000000001</v>
      </c>
      <c r="R4">
        <v>7.048</v>
      </c>
      <c r="S4">
        <v>89.999989999999997</v>
      </c>
      <c r="T4">
        <v>180</v>
      </c>
      <c r="U4">
        <v>99.9</v>
      </c>
      <c r="V4">
        <v>2.4</v>
      </c>
      <c r="W4">
        <v>0</v>
      </c>
      <c r="X4">
        <v>742.9</v>
      </c>
      <c r="Y4">
        <v>508.48</v>
      </c>
      <c r="Z4">
        <f t="shared" si="0"/>
        <v>501.43200000000002</v>
      </c>
    </row>
    <row r="5" spans="1:36" x14ac:dyDescent="0.3">
      <c r="A5" s="2">
        <v>44979</v>
      </c>
      <c r="B5" s="3">
        <v>0.45811342592592591</v>
      </c>
      <c r="C5">
        <v>0</v>
      </c>
      <c r="D5" t="s">
        <v>50</v>
      </c>
      <c r="E5">
        <v>40.1</v>
      </c>
      <c r="F5">
        <v>9.9760000000000009</v>
      </c>
      <c r="G5">
        <v>56.9</v>
      </c>
      <c r="H5">
        <v>104.2</v>
      </c>
      <c r="I5">
        <v>104.3</v>
      </c>
      <c r="J5">
        <v>11.7</v>
      </c>
      <c r="K5">
        <v>4.3230000000000004</v>
      </c>
      <c r="L5">
        <v>0.03</v>
      </c>
      <c r="M5">
        <v>55.9</v>
      </c>
      <c r="N5">
        <v>36</v>
      </c>
      <c r="O5">
        <v>7.53</v>
      </c>
      <c r="P5">
        <v>-40.5</v>
      </c>
      <c r="Q5">
        <v>50.369</v>
      </c>
      <c r="R5">
        <v>9.8770000000000007</v>
      </c>
      <c r="S5">
        <v>89.999989999999997</v>
      </c>
      <c r="T5">
        <v>180</v>
      </c>
      <c r="U5">
        <v>99.9</v>
      </c>
      <c r="V5">
        <v>2.38</v>
      </c>
      <c r="W5">
        <v>0</v>
      </c>
      <c r="X5">
        <v>742.8</v>
      </c>
      <c r="Y5">
        <v>508.48</v>
      </c>
      <c r="Z5">
        <f t="shared" si="0"/>
        <v>498.60300000000001</v>
      </c>
    </row>
    <row r="6" spans="1:36" x14ac:dyDescent="0.3">
      <c r="A6" s="2">
        <v>44979</v>
      </c>
      <c r="B6" s="3">
        <v>0.45839120370370368</v>
      </c>
      <c r="C6">
        <v>0</v>
      </c>
      <c r="D6" t="s">
        <v>50</v>
      </c>
      <c r="E6">
        <v>40.1</v>
      </c>
      <c r="F6">
        <v>11.262</v>
      </c>
      <c r="G6">
        <v>56.9</v>
      </c>
      <c r="H6">
        <v>103.3</v>
      </c>
      <c r="I6">
        <v>103.5</v>
      </c>
      <c r="J6">
        <v>11.62</v>
      </c>
      <c r="K6">
        <v>4.8810000000000002</v>
      </c>
      <c r="L6">
        <v>0.03</v>
      </c>
      <c r="M6">
        <v>55.9</v>
      </c>
      <c r="N6">
        <v>36</v>
      </c>
      <c r="O6">
        <v>7.49</v>
      </c>
      <c r="P6">
        <v>-37.9</v>
      </c>
      <c r="Q6">
        <v>50.273000000000003</v>
      </c>
      <c r="R6">
        <v>12.061</v>
      </c>
      <c r="S6">
        <v>89.999989999999997</v>
      </c>
      <c r="T6">
        <v>180</v>
      </c>
      <c r="U6">
        <v>99.9</v>
      </c>
      <c r="V6">
        <v>2.33</v>
      </c>
      <c r="W6">
        <v>0</v>
      </c>
      <c r="X6">
        <v>742.9</v>
      </c>
      <c r="Y6">
        <v>508.48</v>
      </c>
      <c r="Z6">
        <f t="shared" si="0"/>
        <v>496.41900000000004</v>
      </c>
    </row>
    <row r="7" spans="1:36" x14ac:dyDescent="0.3">
      <c r="A7" s="2">
        <v>44979</v>
      </c>
      <c r="B7" s="3">
        <v>0.45857638888888891</v>
      </c>
      <c r="C7">
        <v>0</v>
      </c>
      <c r="D7" t="s">
        <v>50</v>
      </c>
      <c r="E7">
        <v>40.1</v>
      </c>
      <c r="F7">
        <v>12.973000000000001</v>
      </c>
      <c r="G7">
        <v>56.9</v>
      </c>
      <c r="H7">
        <v>103.1</v>
      </c>
      <c r="I7">
        <v>103.2</v>
      </c>
      <c r="J7">
        <v>11.59</v>
      </c>
      <c r="K7">
        <v>5.6230000000000002</v>
      </c>
      <c r="L7">
        <v>0.03</v>
      </c>
      <c r="M7">
        <v>55.9</v>
      </c>
      <c r="N7">
        <v>36</v>
      </c>
      <c r="O7">
        <v>7.47</v>
      </c>
      <c r="P7">
        <v>-37</v>
      </c>
      <c r="Q7">
        <v>50.261000000000003</v>
      </c>
      <c r="R7">
        <v>12.874000000000001</v>
      </c>
      <c r="S7">
        <v>89.999989999999997</v>
      </c>
      <c r="T7">
        <v>180</v>
      </c>
      <c r="U7">
        <v>99.9</v>
      </c>
      <c r="V7">
        <v>2.39</v>
      </c>
      <c r="W7">
        <v>0</v>
      </c>
      <c r="X7">
        <v>742.9</v>
      </c>
      <c r="Y7">
        <v>508.48</v>
      </c>
      <c r="Z7">
        <f t="shared" si="0"/>
        <v>495.60599999999999</v>
      </c>
    </row>
    <row r="8" spans="1:36" x14ac:dyDescent="0.3">
      <c r="A8" s="2">
        <v>44979</v>
      </c>
      <c r="B8" s="3">
        <v>0.45877314814814812</v>
      </c>
      <c r="C8">
        <v>0</v>
      </c>
      <c r="D8" t="s">
        <v>50</v>
      </c>
      <c r="E8">
        <v>40</v>
      </c>
      <c r="F8">
        <v>15.909000000000001</v>
      </c>
      <c r="G8">
        <v>56.9</v>
      </c>
      <c r="H8">
        <v>102.9</v>
      </c>
      <c r="I8">
        <v>103</v>
      </c>
      <c r="J8">
        <v>11.57</v>
      </c>
      <c r="K8">
        <v>6.8949999999999996</v>
      </c>
      <c r="L8">
        <v>0.03</v>
      </c>
      <c r="M8">
        <v>55.9</v>
      </c>
      <c r="N8">
        <v>36</v>
      </c>
      <c r="O8">
        <v>7.46</v>
      </c>
      <c r="P8">
        <v>-36.200000000000003</v>
      </c>
      <c r="Q8">
        <v>50.235999999999997</v>
      </c>
      <c r="R8">
        <v>15.996</v>
      </c>
      <c r="S8">
        <v>89.999989999999997</v>
      </c>
      <c r="T8">
        <v>180</v>
      </c>
      <c r="U8">
        <v>99.9</v>
      </c>
      <c r="V8">
        <v>2.31</v>
      </c>
      <c r="W8">
        <v>0</v>
      </c>
      <c r="X8">
        <v>742.8</v>
      </c>
      <c r="Y8">
        <v>508.48</v>
      </c>
      <c r="Z8">
        <f t="shared" si="0"/>
        <v>492.48400000000004</v>
      </c>
    </row>
    <row r="9" spans="1:36" x14ac:dyDescent="0.3">
      <c r="A9" s="2">
        <v>44979</v>
      </c>
      <c r="B9" s="3">
        <v>0.45917824074074076</v>
      </c>
      <c r="C9">
        <v>0</v>
      </c>
      <c r="D9" t="s">
        <v>50</v>
      </c>
      <c r="E9">
        <v>40</v>
      </c>
      <c r="F9">
        <v>18.934000000000001</v>
      </c>
      <c r="G9">
        <v>56.9</v>
      </c>
      <c r="H9">
        <v>102.7</v>
      </c>
      <c r="I9">
        <v>102.8</v>
      </c>
      <c r="J9">
        <v>11.56</v>
      </c>
      <c r="K9">
        <v>8.2059999999999995</v>
      </c>
      <c r="L9">
        <v>0.03</v>
      </c>
      <c r="M9">
        <v>55.9</v>
      </c>
      <c r="N9">
        <v>36</v>
      </c>
      <c r="O9">
        <v>7.44</v>
      </c>
      <c r="P9">
        <v>-35.6</v>
      </c>
      <c r="Q9">
        <v>50.206000000000003</v>
      </c>
      <c r="R9">
        <v>18.350000000000001</v>
      </c>
      <c r="S9">
        <v>89.999989999999997</v>
      </c>
      <c r="T9">
        <v>180</v>
      </c>
      <c r="U9">
        <v>99.9</v>
      </c>
      <c r="V9">
        <v>2.41</v>
      </c>
      <c r="W9">
        <v>0</v>
      </c>
      <c r="X9">
        <v>742.8</v>
      </c>
      <c r="Y9">
        <v>508.48</v>
      </c>
      <c r="Z9">
        <f t="shared" si="0"/>
        <v>490.13</v>
      </c>
    </row>
    <row r="10" spans="1:36" x14ac:dyDescent="0.3">
      <c r="A10" s="2">
        <v>44979</v>
      </c>
      <c r="B10" s="3">
        <v>0.45944444444444449</v>
      </c>
      <c r="C10">
        <v>0</v>
      </c>
      <c r="D10" t="s">
        <v>50</v>
      </c>
      <c r="E10">
        <v>39.9</v>
      </c>
      <c r="F10">
        <v>20.936</v>
      </c>
      <c r="G10">
        <v>56.8</v>
      </c>
      <c r="H10">
        <v>102.7</v>
      </c>
      <c r="I10">
        <v>102.8</v>
      </c>
      <c r="J10">
        <v>11.56</v>
      </c>
      <c r="K10">
        <v>9.0739999999999998</v>
      </c>
      <c r="L10">
        <v>0.03</v>
      </c>
      <c r="M10">
        <v>55.8</v>
      </c>
      <c r="N10">
        <v>36</v>
      </c>
      <c r="O10">
        <v>7.44</v>
      </c>
      <c r="P10">
        <v>-35.1</v>
      </c>
      <c r="Q10">
        <v>50.168999999999997</v>
      </c>
      <c r="R10">
        <v>21.085999999999999</v>
      </c>
      <c r="S10">
        <v>89.999989999999997</v>
      </c>
      <c r="T10">
        <v>180</v>
      </c>
      <c r="U10">
        <v>99.9</v>
      </c>
      <c r="V10">
        <v>2.42</v>
      </c>
      <c r="W10">
        <v>0</v>
      </c>
      <c r="X10">
        <v>742.8</v>
      </c>
      <c r="Y10">
        <v>508.48</v>
      </c>
      <c r="Z10">
        <f t="shared" si="0"/>
        <v>487.39400000000001</v>
      </c>
    </row>
    <row r="11" spans="1:36" x14ac:dyDescent="0.3">
      <c r="A11" s="2">
        <v>44979</v>
      </c>
      <c r="B11" s="3">
        <v>0.45980324074074069</v>
      </c>
      <c r="C11">
        <v>0</v>
      </c>
      <c r="D11" t="s">
        <v>50</v>
      </c>
      <c r="E11">
        <v>39.9</v>
      </c>
      <c r="F11">
        <v>23.811</v>
      </c>
      <c r="G11">
        <v>56.8</v>
      </c>
      <c r="H11">
        <v>102.2</v>
      </c>
      <c r="I11">
        <v>102.3</v>
      </c>
      <c r="J11">
        <v>11.54</v>
      </c>
      <c r="K11">
        <v>10.32</v>
      </c>
      <c r="L11">
        <v>0.03</v>
      </c>
      <c r="M11">
        <v>55.9</v>
      </c>
      <c r="N11">
        <v>36</v>
      </c>
      <c r="O11">
        <v>7.41</v>
      </c>
      <c r="P11">
        <v>-33.9</v>
      </c>
      <c r="Q11">
        <v>50.017000000000003</v>
      </c>
      <c r="R11">
        <v>23.972000000000001</v>
      </c>
      <c r="S11">
        <v>89.999989999999997</v>
      </c>
      <c r="T11">
        <v>180</v>
      </c>
      <c r="U11">
        <v>99.9</v>
      </c>
      <c r="V11">
        <v>2.4</v>
      </c>
      <c r="W11">
        <v>0</v>
      </c>
      <c r="X11">
        <v>742.8</v>
      </c>
      <c r="Y11">
        <v>508.48</v>
      </c>
      <c r="Z11">
        <f t="shared" si="0"/>
        <v>484.50800000000004</v>
      </c>
    </row>
    <row r="12" spans="1:36" x14ac:dyDescent="0.3">
      <c r="A12" s="2">
        <v>44979</v>
      </c>
      <c r="B12" s="3">
        <v>0.46008101851851851</v>
      </c>
      <c r="C12">
        <v>0</v>
      </c>
      <c r="D12" t="s">
        <v>50</v>
      </c>
      <c r="E12">
        <v>39.799999999999997</v>
      </c>
      <c r="F12">
        <v>27.084</v>
      </c>
      <c r="G12">
        <v>56.8</v>
      </c>
      <c r="H12">
        <v>102</v>
      </c>
      <c r="I12">
        <v>102.1</v>
      </c>
      <c r="J12">
        <v>11.52</v>
      </c>
      <c r="K12">
        <v>11.738</v>
      </c>
      <c r="L12">
        <v>0.03</v>
      </c>
      <c r="M12">
        <v>55.8</v>
      </c>
      <c r="N12">
        <v>36</v>
      </c>
      <c r="O12">
        <v>7.4</v>
      </c>
      <c r="P12">
        <v>-33.1</v>
      </c>
      <c r="Q12">
        <v>50.000999999999998</v>
      </c>
      <c r="R12">
        <v>26.974</v>
      </c>
      <c r="S12">
        <v>89.999989999999997</v>
      </c>
      <c r="T12">
        <v>180</v>
      </c>
      <c r="U12">
        <v>99.9</v>
      </c>
      <c r="V12">
        <v>2.34</v>
      </c>
      <c r="W12">
        <v>0</v>
      </c>
      <c r="X12">
        <v>742.8</v>
      </c>
      <c r="Y12">
        <v>508.48</v>
      </c>
      <c r="Z12">
        <f t="shared" si="0"/>
        <v>481.50600000000003</v>
      </c>
    </row>
    <row r="13" spans="1:36" x14ac:dyDescent="0.3">
      <c r="A13" s="2">
        <v>44979</v>
      </c>
      <c r="B13" s="3">
        <v>0.46027777777777779</v>
      </c>
      <c r="C13">
        <v>0</v>
      </c>
      <c r="D13" t="s">
        <v>50</v>
      </c>
      <c r="E13">
        <v>39.799999999999997</v>
      </c>
      <c r="F13">
        <v>29.908000000000001</v>
      </c>
      <c r="G13">
        <v>56.8</v>
      </c>
      <c r="H13">
        <v>101.9</v>
      </c>
      <c r="I13">
        <v>102</v>
      </c>
      <c r="J13">
        <v>11.5</v>
      </c>
      <c r="K13">
        <v>12.962</v>
      </c>
      <c r="L13">
        <v>0.03</v>
      </c>
      <c r="M13">
        <v>55.8</v>
      </c>
      <c r="N13">
        <v>36</v>
      </c>
      <c r="O13">
        <v>7.39</v>
      </c>
      <c r="P13">
        <v>-32.700000000000003</v>
      </c>
      <c r="Q13">
        <v>49.997</v>
      </c>
      <c r="R13">
        <v>29.952000000000002</v>
      </c>
      <c r="S13">
        <v>89.999989999999997</v>
      </c>
      <c r="T13">
        <v>180</v>
      </c>
      <c r="U13">
        <v>99.9</v>
      </c>
      <c r="V13">
        <v>2.3199999999999998</v>
      </c>
      <c r="W13">
        <v>0</v>
      </c>
      <c r="X13">
        <v>742.8</v>
      </c>
      <c r="Y13">
        <v>508.48</v>
      </c>
      <c r="Z13">
        <f t="shared" si="0"/>
        <v>478.52800000000002</v>
      </c>
    </row>
    <row r="14" spans="1:36" x14ac:dyDescent="0.3">
      <c r="A14" s="2">
        <v>44979</v>
      </c>
      <c r="B14" s="264">
        <v>0.46069444444444446</v>
      </c>
      <c r="C14">
        <v>0</v>
      </c>
      <c r="D14" t="s">
        <v>50</v>
      </c>
      <c r="E14">
        <v>40.1</v>
      </c>
      <c r="F14">
        <v>37.164000000000001</v>
      </c>
      <c r="G14">
        <v>58</v>
      </c>
      <c r="H14">
        <v>99.8</v>
      </c>
      <c r="I14">
        <v>99.9</v>
      </c>
      <c r="J14">
        <v>11.41</v>
      </c>
      <c r="K14">
        <v>16.108000000000001</v>
      </c>
      <c r="L14">
        <v>0.03</v>
      </c>
      <c r="M14">
        <v>57</v>
      </c>
      <c r="N14">
        <v>37</v>
      </c>
      <c r="O14">
        <v>7.32</v>
      </c>
      <c r="P14">
        <v>-29</v>
      </c>
      <c r="Q14">
        <v>49.021999999999998</v>
      </c>
      <c r="R14">
        <v>36.527000000000001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742.8</v>
      </c>
      <c r="Y14">
        <v>508.48</v>
      </c>
      <c r="Z14">
        <f t="shared" si="0"/>
        <v>471.95300000000003</v>
      </c>
    </row>
    <row r="15" spans="1:36" x14ac:dyDescent="0.3">
      <c r="A15" s="2"/>
      <c r="B15" s="264"/>
    </row>
    <row r="16" spans="1:36" x14ac:dyDescent="0.3">
      <c r="A16" s="2"/>
      <c r="B16" s="264"/>
    </row>
    <row r="17" spans="1:2" x14ac:dyDescent="0.3">
      <c r="A17" s="2"/>
      <c r="B17" s="264"/>
    </row>
    <row r="18" spans="1:2" x14ac:dyDescent="0.3">
      <c r="A18" s="2"/>
      <c r="B18" s="264"/>
    </row>
    <row r="19" spans="1:2" x14ac:dyDescent="0.3">
      <c r="A19" s="2"/>
      <c r="B19" s="264"/>
    </row>
    <row r="20" spans="1:2" x14ac:dyDescent="0.3">
      <c r="A20" s="2"/>
      <c r="B20" s="264"/>
    </row>
    <row r="21" spans="1:2" x14ac:dyDescent="0.3">
      <c r="A21" s="2"/>
      <c r="B21" s="264"/>
    </row>
    <row r="22" spans="1:2" x14ac:dyDescent="0.3">
      <c r="A22" s="2"/>
      <c r="B22" s="264"/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EB63-0A11-48B8-B74E-CFE14BDF3FE8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3">
        <v>0.43425925925925929</v>
      </c>
      <c r="C2">
        <v>0</v>
      </c>
      <c r="D2" t="s">
        <v>50</v>
      </c>
      <c r="E2">
        <v>45.8</v>
      </c>
      <c r="F2">
        <v>1.0609999999999999</v>
      </c>
      <c r="G2">
        <v>62.9</v>
      </c>
      <c r="H2">
        <v>103.3</v>
      </c>
      <c r="I2">
        <v>104.9</v>
      </c>
      <c r="J2">
        <v>11.27</v>
      </c>
      <c r="K2">
        <v>0.46</v>
      </c>
      <c r="L2">
        <v>0.03</v>
      </c>
      <c r="M2">
        <v>61.8</v>
      </c>
      <c r="N2">
        <v>40</v>
      </c>
      <c r="O2">
        <v>7.54</v>
      </c>
      <c r="P2">
        <v>-43.1</v>
      </c>
      <c r="Q2">
        <v>52.616</v>
      </c>
      <c r="R2">
        <v>1.016</v>
      </c>
      <c r="S2">
        <v>89.999989999999997</v>
      </c>
      <c r="T2">
        <v>180</v>
      </c>
      <c r="U2">
        <v>99.9</v>
      </c>
      <c r="V2">
        <v>2.35</v>
      </c>
      <c r="W2">
        <v>0</v>
      </c>
      <c r="X2">
        <v>755.5</v>
      </c>
      <c r="Y2">
        <v>552.32000000000005</v>
      </c>
      <c r="Z2">
        <f>Y2-R2</f>
        <v>551.30400000000009</v>
      </c>
      <c r="AA2">
        <v>403.19400000000002</v>
      </c>
    </row>
    <row r="3" spans="1:36" x14ac:dyDescent="0.3">
      <c r="A3" s="2">
        <v>45009</v>
      </c>
      <c r="B3" s="3">
        <v>0.43481481481481482</v>
      </c>
      <c r="C3">
        <v>0</v>
      </c>
      <c r="D3" t="s">
        <v>50</v>
      </c>
      <c r="E3">
        <v>45.7</v>
      </c>
      <c r="F3">
        <v>4.1139999999999999</v>
      </c>
      <c r="G3">
        <v>62.9</v>
      </c>
      <c r="H3">
        <v>103.3</v>
      </c>
      <c r="I3">
        <v>104.9</v>
      </c>
      <c r="J3">
        <v>11.29</v>
      </c>
      <c r="K3">
        <v>1.7829999999999999</v>
      </c>
      <c r="L3">
        <v>0.03</v>
      </c>
      <c r="M3">
        <v>61.8</v>
      </c>
      <c r="N3">
        <v>40</v>
      </c>
      <c r="O3">
        <v>7.59</v>
      </c>
      <c r="P3">
        <v>-45.7</v>
      </c>
      <c r="Q3">
        <v>52.518999999999998</v>
      </c>
      <c r="R3">
        <v>4.0999999999999996</v>
      </c>
      <c r="S3">
        <v>89.999989999999997</v>
      </c>
      <c r="T3">
        <v>180</v>
      </c>
      <c r="U3">
        <v>99.9</v>
      </c>
      <c r="V3">
        <v>2.35</v>
      </c>
      <c r="W3">
        <v>0</v>
      </c>
      <c r="X3">
        <v>755.5</v>
      </c>
      <c r="Y3">
        <v>552.32000000000005</v>
      </c>
      <c r="Z3">
        <f t="shared" ref="Z3:Z21" si="0">Y3-R3</f>
        <v>548.22</v>
      </c>
    </row>
    <row r="4" spans="1:36" x14ac:dyDescent="0.3">
      <c r="A4" s="2">
        <v>45009</v>
      </c>
      <c r="B4" s="3">
        <v>0.43561342592592595</v>
      </c>
      <c r="C4">
        <v>0</v>
      </c>
      <c r="D4" t="s">
        <v>50</v>
      </c>
      <c r="E4">
        <v>45.7</v>
      </c>
      <c r="F4">
        <v>6.9809999999999999</v>
      </c>
      <c r="G4">
        <v>62.9</v>
      </c>
      <c r="H4">
        <v>103.1</v>
      </c>
      <c r="I4">
        <v>104.6</v>
      </c>
      <c r="J4">
        <v>11.28</v>
      </c>
      <c r="K4">
        <v>3.0249999999999999</v>
      </c>
      <c r="L4">
        <v>0.03</v>
      </c>
      <c r="M4">
        <v>61.8</v>
      </c>
      <c r="N4">
        <v>40</v>
      </c>
      <c r="O4">
        <v>7.59</v>
      </c>
      <c r="P4">
        <v>-45.7</v>
      </c>
      <c r="Q4">
        <v>52.359000000000002</v>
      </c>
      <c r="R4">
        <v>6.9139999999999997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755.6</v>
      </c>
      <c r="Y4">
        <v>552.32000000000005</v>
      </c>
      <c r="Z4">
        <f t="shared" si="0"/>
        <v>545.40600000000006</v>
      </c>
    </row>
    <row r="5" spans="1:36" x14ac:dyDescent="0.3">
      <c r="A5" s="2">
        <v>45009</v>
      </c>
      <c r="B5" s="3">
        <v>0.43601851851851853</v>
      </c>
      <c r="C5">
        <v>0</v>
      </c>
      <c r="D5" t="s">
        <v>50</v>
      </c>
      <c r="E5">
        <v>45.5</v>
      </c>
      <c r="F5">
        <v>8.3800000000000008</v>
      </c>
      <c r="G5">
        <v>62.9</v>
      </c>
      <c r="H5">
        <v>102.7</v>
      </c>
      <c r="I5">
        <v>104.2</v>
      </c>
      <c r="J5">
        <v>11.26</v>
      </c>
      <c r="K5">
        <v>3.6320000000000001</v>
      </c>
      <c r="L5">
        <v>0.03</v>
      </c>
      <c r="M5">
        <v>61.8</v>
      </c>
      <c r="N5">
        <v>40</v>
      </c>
      <c r="O5">
        <v>7.56</v>
      </c>
      <c r="P5">
        <v>-44.1</v>
      </c>
      <c r="Q5">
        <v>52.218000000000004</v>
      </c>
      <c r="R5">
        <v>10.117000000000001</v>
      </c>
      <c r="S5">
        <v>89.999989999999997</v>
      </c>
      <c r="T5">
        <v>180</v>
      </c>
      <c r="U5">
        <v>99.9</v>
      </c>
      <c r="V5">
        <v>2.1800000000000002</v>
      </c>
      <c r="W5">
        <v>0</v>
      </c>
      <c r="X5">
        <v>755.6</v>
      </c>
      <c r="Y5">
        <v>552.32000000000005</v>
      </c>
      <c r="Z5">
        <f t="shared" si="0"/>
        <v>542.20300000000009</v>
      </c>
    </row>
    <row r="6" spans="1:36" x14ac:dyDescent="0.3">
      <c r="A6" s="2">
        <v>45009</v>
      </c>
      <c r="B6" s="3">
        <v>0.4366666666666667</v>
      </c>
      <c r="C6">
        <v>0</v>
      </c>
      <c r="D6" t="s">
        <v>50</v>
      </c>
      <c r="E6">
        <v>45.5</v>
      </c>
      <c r="F6">
        <v>13.018000000000001</v>
      </c>
      <c r="G6">
        <v>62.9</v>
      </c>
      <c r="H6">
        <v>102.1</v>
      </c>
      <c r="I6">
        <v>103.7</v>
      </c>
      <c r="J6">
        <v>11.22</v>
      </c>
      <c r="K6">
        <v>5.641</v>
      </c>
      <c r="L6">
        <v>0.03</v>
      </c>
      <c r="M6">
        <v>61.9</v>
      </c>
      <c r="N6">
        <v>40</v>
      </c>
      <c r="O6">
        <v>7.57</v>
      </c>
      <c r="P6">
        <v>-44.6</v>
      </c>
      <c r="Q6">
        <v>52.094000000000001</v>
      </c>
      <c r="R6">
        <v>13.087</v>
      </c>
      <c r="S6">
        <v>89.999989999999997</v>
      </c>
      <c r="T6">
        <v>180</v>
      </c>
      <c r="U6">
        <v>99.9</v>
      </c>
      <c r="V6">
        <v>2.33</v>
      </c>
      <c r="W6">
        <v>0</v>
      </c>
      <c r="X6">
        <v>755.6</v>
      </c>
      <c r="Y6">
        <v>552.32000000000005</v>
      </c>
      <c r="Z6">
        <f t="shared" si="0"/>
        <v>539.23300000000006</v>
      </c>
    </row>
    <row r="7" spans="1:36" x14ac:dyDescent="0.3">
      <c r="A7" s="2">
        <v>45009</v>
      </c>
      <c r="B7" s="3">
        <v>0.43740740740740741</v>
      </c>
      <c r="C7">
        <v>0</v>
      </c>
      <c r="D7" t="s">
        <v>50</v>
      </c>
      <c r="E7">
        <v>45.5</v>
      </c>
      <c r="F7">
        <v>16.108000000000001</v>
      </c>
      <c r="G7">
        <v>62.9</v>
      </c>
      <c r="H7">
        <v>101.8</v>
      </c>
      <c r="I7">
        <v>103.3</v>
      </c>
      <c r="J7">
        <v>11.19</v>
      </c>
      <c r="K7">
        <v>6.98</v>
      </c>
      <c r="L7">
        <v>0.03</v>
      </c>
      <c r="M7">
        <v>61.9</v>
      </c>
      <c r="N7">
        <v>40</v>
      </c>
      <c r="O7">
        <v>7.55</v>
      </c>
      <c r="P7">
        <v>-43.7</v>
      </c>
      <c r="Q7">
        <v>52.029000000000003</v>
      </c>
      <c r="R7">
        <v>16.335999999999999</v>
      </c>
      <c r="S7">
        <v>89.999989999999997</v>
      </c>
      <c r="T7">
        <v>180</v>
      </c>
      <c r="U7">
        <v>99.9</v>
      </c>
      <c r="V7">
        <v>2.33</v>
      </c>
      <c r="W7">
        <v>0</v>
      </c>
      <c r="X7">
        <v>755.6</v>
      </c>
      <c r="Y7">
        <v>552.32000000000005</v>
      </c>
      <c r="Z7">
        <f t="shared" si="0"/>
        <v>535.98400000000004</v>
      </c>
    </row>
    <row r="8" spans="1:36" x14ac:dyDescent="0.3">
      <c r="A8" s="2">
        <v>45009</v>
      </c>
      <c r="B8" s="3">
        <v>0.43775462962962958</v>
      </c>
      <c r="C8">
        <v>0</v>
      </c>
      <c r="D8" t="s">
        <v>50</v>
      </c>
      <c r="E8">
        <v>45.4</v>
      </c>
      <c r="F8">
        <v>18.922999999999998</v>
      </c>
      <c r="G8">
        <v>62.9</v>
      </c>
      <c r="H8">
        <v>101.7</v>
      </c>
      <c r="I8">
        <v>103.2</v>
      </c>
      <c r="J8">
        <v>11.18</v>
      </c>
      <c r="K8">
        <v>8.1999999999999993</v>
      </c>
      <c r="L8">
        <v>0.03</v>
      </c>
      <c r="M8">
        <v>61.8</v>
      </c>
      <c r="N8">
        <v>40</v>
      </c>
      <c r="O8">
        <v>7.55</v>
      </c>
      <c r="P8">
        <v>-43.5</v>
      </c>
      <c r="Q8">
        <v>51.98</v>
      </c>
      <c r="R8">
        <v>18.8</v>
      </c>
      <c r="S8">
        <v>89.999989999999997</v>
      </c>
      <c r="T8">
        <v>180</v>
      </c>
      <c r="U8">
        <v>99.9</v>
      </c>
      <c r="V8">
        <v>2.33</v>
      </c>
      <c r="W8">
        <v>0</v>
      </c>
      <c r="X8">
        <v>755.5</v>
      </c>
      <c r="Y8">
        <v>552.32000000000005</v>
      </c>
      <c r="Z8">
        <f t="shared" si="0"/>
        <v>533.5200000000001</v>
      </c>
    </row>
    <row r="9" spans="1:36" x14ac:dyDescent="0.3">
      <c r="A9" s="2">
        <v>45009</v>
      </c>
      <c r="B9" s="3">
        <v>0.43814814814814818</v>
      </c>
      <c r="C9">
        <v>0</v>
      </c>
      <c r="D9" t="s">
        <v>50</v>
      </c>
      <c r="E9">
        <v>45.4</v>
      </c>
      <c r="F9">
        <v>20.727</v>
      </c>
      <c r="G9">
        <v>62.9</v>
      </c>
      <c r="H9">
        <v>101.5</v>
      </c>
      <c r="I9">
        <v>103.1</v>
      </c>
      <c r="J9">
        <v>11.17</v>
      </c>
      <c r="K9">
        <v>8.9819999999999993</v>
      </c>
      <c r="L9">
        <v>0.03</v>
      </c>
      <c r="M9">
        <v>61.8</v>
      </c>
      <c r="N9">
        <v>40</v>
      </c>
      <c r="O9">
        <v>7.53</v>
      </c>
      <c r="P9">
        <v>-42.3</v>
      </c>
      <c r="Q9">
        <v>51.963999999999999</v>
      </c>
      <c r="R9">
        <v>22.277000000000001</v>
      </c>
      <c r="S9">
        <v>89.999989999999997</v>
      </c>
      <c r="T9">
        <v>180</v>
      </c>
      <c r="U9">
        <v>99.9</v>
      </c>
      <c r="V9">
        <v>2.3199999999999998</v>
      </c>
      <c r="W9">
        <v>0</v>
      </c>
      <c r="X9">
        <v>755.4</v>
      </c>
      <c r="Y9">
        <v>552.32000000000005</v>
      </c>
      <c r="Z9">
        <f t="shared" si="0"/>
        <v>530.04300000000001</v>
      </c>
    </row>
    <row r="10" spans="1:36" x14ac:dyDescent="0.3">
      <c r="A10" s="2">
        <v>45009</v>
      </c>
      <c r="B10" s="3">
        <v>0.43850694444444444</v>
      </c>
      <c r="C10">
        <v>0</v>
      </c>
      <c r="D10" t="s">
        <v>50</v>
      </c>
      <c r="E10">
        <v>45.3</v>
      </c>
      <c r="F10">
        <v>24.478000000000002</v>
      </c>
      <c r="G10">
        <v>62.8</v>
      </c>
      <c r="H10">
        <v>101.4</v>
      </c>
      <c r="I10">
        <v>102.9</v>
      </c>
      <c r="J10">
        <v>11.16</v>
      </c>
      <c r="K10">
        <v>10.608000000000001</v>
      </c>
      <c r="L10">
        <v>0.03</v>
      </c>
      <c r="M10">
        <v>61.7</v>
      </c>
      <c r="N10">
        <v>40</v>
      </c>
      <c r="O10">
        <v>7.53</v>
      </c>
      <c r="P10">
        <v>-42.4</v>
      </c>
      <c r="Q10">
        <v>51.933</v>
      </c>
      <c r="R10">
        <v>24.913</v>
      </c>
      <c r="S10">
        <v>89.999989999999997</v>
      </c>
      <c r="T10">
        <v>180</v>
      </c>
      <c r="U10">
        <v>99.9</v>
      </c>
      <c r="V10">
        <v>2.3199999999999998</v>
      </c>
      <c r="W10">
        <v>0</v>
      </c>
      <c r="X10">
        <v>755.4</v>
      </c>
      <c r="Y10">
        <v>552.32000000000005</v>
      </c>
      <c r="Z10">
        <f t="shared" si="0"/>
        <v>527.40700000000004</v>
      </c>
    </row>
    <row r="11" spans="1:36" x14ac:dyDescent="0.3">
      <c r="A11" s="2">
        <v>45009</v>
      </c>
      <c r="B11" s="3">
        <v>0.44026620370370373</v>
      </c>
      <c r="C11">
        <v>0</v>
      </c>
      <c r="D11" t="s">
        <v>50</v>
      </c>
      <c r="E11">
        <v>44.5</v>
      </c>
      <c r="F11">
        <v>31.151</v>
      </c>
      <c r="G11">
        <v>62.3</v>
      </c>
      <c r="H11">
        <v>100.2</v>
      </c>
      <c r="I11">
        <v>101.7</v>
      </c>
      <c r="J11">
        <v>11.11</v>
      </c>
      <c r="K11">
        <v>13.5</v>
      </c>
      <c r="L11">
        <v>0.03</v>
      </c>
      <c r="M11">
        <v>61.2</v>
      </c>
      <c r="N11">
        <v>40</v>
      </c>
      <c r="O11">
        <v>7.32</v>
      </c>
      <c r="P11">
        <v>-31</v>
      </c>
      <c r="Q11">
        <v>51.304000000000002</v>
      </c>
      <c r="R11">
        <v>31.039000000000001</v>
      </c>
      <c r="S11">
        <v>89.999989999999997</v>
      </c>
      <c r="T11">
        <v>180</v>
      </c>
      <c r="U11">
        <v>99.9</v>
      </c>
      <c r="V11">
        <v>2.16</v>
      </c>
      <c r="W11">
        <v>0</v>
      </c>
      <c r="X11">
        <v>755.5</v>
      </c>
      <c r="Y11">
        <v>552.32000000000005</v>
      </c>
      <c r="Z11">
        <f t="shared" si="0"/>
        <v>521.28100000000006</v>
      </c>
    </row>
    <row r="12" spans="1:36" x14ac:dyDescent="0.3">
      <c r="A12" s="2">
        <v>45009</v>
      </c>
      <c r="B12" s="3">
        <v>0.44158564814814816</v>
      </c>
      <c r="C12">
        <v>0</v>
      </c>
      <c r="D12" t="s">
        <v>50</v>
      </c>
      <c r="E12">
        <v>42.9</v>
      </c>
      <c r="F12">
        <v>33.662999999999997</v>
      </c>
      <c r="G12">
        <v>61.3</v>
      </c>
      <c r="H12">
        <v>99.4</v>
      </c>
      <c r="I12">
        <v>100.9</v>
      </c>
      <c r="J12">
        <v>11.23</v>
      </c>
      <c r="K12">
        <v>14.59</v>
      </c>
      <c r="L12">
        <v>0.03</v>
      </c>
      <c r="M12">
        <v>60.2</v>
      </c>
      <c r="N12">
        <v>39</v>
      </c>
      <c r="O12">
        <v>7.27</v>
      </c>
      <c r="P12">
        <v>-28.6</v>
      </c>
      <c r="Q12">
        <v>49.917000000000002</v>
      </c>
      <c r="R12">
        <v>33.895000000000003</v>
      </c>
      <c r="S12">
        <v>89.999989999999997</v>
      </c>
      <c r="T12">
        <v>180</v>
      </c>
      <c r="U12">
        <v>99.9</v>
      </c>
      <c r="V12">
        <v>2.27</v>
      </c>
      <c r="W12">
        <v>0</v>
      </c>
      <c r="X12">
        <v>755.4</v>
      </c>
      <c r="Y12">
        <v>552.32000000000005</v>
      </c>
      <c r="Z12">
        <f t="shared" si="0"/>
        <v>518.42500000000007</v>
      </c>
    </row>
    <row r="13" spans="1:36" x14ac:dyDescent="0.3">
      <c r="A13" s="2">
        <v>45009</v>
      </c>
      <c r="B13" s="3">
        <v>0.44187500000000002</v>
      </c>
      <c r="C13">
        <v>0</v>
      </c>
      <c r="D13" t="s">
        <v>50</v>
      </c>
      <c r="E13">
        <v>42</v>
      </c>
      <c r="F13">
        <v>37.256999999999998</v>
      </c>
      <c r="G13">
        <v>60.6</v>
      </c>
      <c r="H13">
        <v>98.9</v>
      </c>
      <c r="I13">
        <v>100.4</v>
      </c>
      <c r="J13">
        <v>11.29</v>
      </c>
      <c r="K13">
        <v>16.148</v>
      </c>
      <c r="L13">
        <v>0.03</v>
      </c>
      <c r="M13">
        <v>59.6</v>
      </c>
      <c r="N13">
        <v>39</v>
      </c>
      <c r="O13">
        <v>7.26</v>
      </c>
      <c r="P13">
        <v>-27.8</v>
      </c>
      <c r="Q13">
        <v>49.16</v>
      </c>
      <c r="R13">
        <v>37.264000000000003</v>
      </c>
      <c r="S13">
        <v>89.999989999999997</v>
      </c>
      <c r="T13">
        <v>180</v>
      </c>
      <c r="U13">
        <v>99.9</v>
      </c>
      <c r="V13">
        <v>2.31</v>
      </c>
      <c r="W13">
        <v>0</v>
      </c>
      <c r="X13">
        <v>755.5</v>
      </c>
      <c r="Y13">
        <v>552.32000000000005</v>
      </c>
      <c r="Z13">
        <f t="shared" si="0"/>
        <v>515.05600000000004</v>
      </c>
    </row>
    <row r="14" spans="1:36" x14ac:dyDescent="0.3">
      <c r="A14" s="2">
        <v>45009</v>
      </c>
      <c r="B14" s="264">
        <v>0.44218750000000001</v>
      </c>
      <c r="C14">
        <v>0</v>
      </c>
      <c r="D14" t="s">
        <v>50</v>
      </c>
      <c r="E14">
        <v>40.9</v>
      </c>
      <c r="F14">
        <v>39.802999999999997</v>
      </c>
      <c r="G14">
        <v>59.8</v>
      </c>
      <c r="H14">
        <v>98.5</v>
      </c>
      <c r="I14">
        <v>100</v>
      </c>
      <c r="J14">
        <v>11.37</v>
      </c>
      <c r="K14">
        <v>17.251999999999999</v>
      </c>
      <c r="L14">
        <v>0.03</v>
      </c>
      <c r="M14">
        <v>58.8</v>
      </c>
      <c r="N14">
        <v>38</v>
      </c>
      <c r="O14">
        <v>7.22</v>
      </c>
      <c r="P14">
        <v>-25.5</v>
      </c>
      <c r="Q14">
        <v>48.311</v>
      </c>
      <c r="R14">
        <v>40.234000000000002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755.5</v>
      </c>
      <c r="Y14">
        <v>552.32000000000005</v>
      </c>
      <c r="Z14">
        <f t="shared" si="0"/>
        <v>512.08600000000001</v>
      </c>
    </row>
    <row r="15" spans="1:36" x14ac:dyDescent="0.3">
      <c r="A15" s="2">
        <v>45009</v>
      </c>
      <c r="B15" s="264">
        <v>0.44302083333333336</v>
      </c>
      <c r="C15">
        <v>0</v>
      </c>
      <c r="D15" t="s">
        <v>50</v>
      </c>
      <c r="E15">
        <v>38.9</v>
      </c>
      <c r="F15">
        <v>49.75</v>
      </c>
      <c r="G15">
        <v>57.8</v>
      </c>
      <c r="H15">
        <v>99.7</v>
      </c>
      <c r="I15">
        <v>101.2</v>
      </c>
      <c r="J15">
        <v>11.66</v>
      </c>
      <c r="K15">
        <v>21.565000000000001</v>
      </c>
      <c r="L15">
        <v>0.03</v>
      </c>
      <c r="M15">
        <v>56.8</v>
      </c>
      <c r="N15">
        <v>37</v>
      </c>
      <c r="O15">
        <v>7.19</v>
      </c>
      <c r="P15">
        <v>-23.9</v>
      </c>
      <c r="Q15">
        <v>47.329000000000001</v>
      </c>
      <c r="R15">
        <v>49.874000000000002</v>
      </c>
      <c r="S15">
        <v>89.999989999999997</v>
      </c>
      <c r="T15">
        <v>180</v>
      </c>
      <c r="U15">
        <v>99.9</v>
      </c>
      <c r="V15">
        <v>2.2599999999999998</v>
      </c>
      <c r="W15">
        <v>0</v>
      </c>
      <c r="X15">
        <v>755.3</v>
      </c>
      <c r="Y15">
        <v>552.32000000000005</v>
      </c>
      <c r="Z15">
        <f t="shared" si="0"/>
        <v>502.44600000000003</v>
      </c>
    </row>
    <row r="16" spans="1:36" x14ac:dyDescent="0.3">
      <c r="A16" s="2">
        <v>45009</v>
      </c>
      <c r="B16" s="264">
        <v>0.44354166666666667</v>
      </c>
      <c r="C16">
        <v>0</v>
      </c>
      <c r="D16" t="s">
        <v>50</v>
      </c>
      <c r="E16">
        <v>37.6</v>
      </c>
      <c r="F16">
        <v>59.933</v>
      </c>
      <c r="G16">
        <v>56.2</v>
      </c>
      <c r="H16">
        <v>100.4</v>
      </c>
      <c r="I16">
        <v>101.9</v>
      </c>
      <c r="J16">
        <v>11.82</v>
      </c>
      <c r="K16">
        <v>25.978999999999999</v>
      </c>
      <c r="L16">
        <v>0.03</v>
      </c>
      <c r="M16">
        <v>55.2</v>
      </c>
      <c r="N16">
        <v>36</v>
      </c>
      <c r="O16">
        <v>7.12</v>
      </c>
      <c r="P16">
        <v>-20.399999999999999</v>
      </c>
      <c r="Q16">
        <v>46.865000000000002</v>
      </c>
      <c r="R16">
        <v>60.112000000000002</v>
      </c>
      <c r="S16">
        <v>89.999989999999997</v>
      </c>
      <c r="T16">
        <v>180</v>
      </c>
      <c r="U16">
        <v>99.9</v>
      </c>
      <c r="V16">
        <v>2.29</v>
      </c>
      <c r="W16">
        <v>0</v>
      </c>
      <c r="X16">
        <v>755.4</v>
      </c>
      <c r="Y16">
        <v>552.32000000000005</v>
      </c>
      <c r="Z16">
        <f t="shared" si="0"/>
        <v>492.20800000000003</v>
      </c>
    </row>
    <row r="17" spans="1:26" x14ac:dyDescent="0.3">
      <c r="A17" s="2">
        <v>45009</v>
      </c>
      <c r="B17" s="264">
        <v>0.44423611111111111</v>
      </c>
      <c r="C17">
        <v>0</v>
      </c>
      <c r="D17" t="s">
        <v>50</v>
      </c>
      <c r="E17">
        <v>36.700000000000003</v>
      </c>
      <c r="F17">
        <v>69.736999999999995</v>
      </c>
      <c r="G17">
        <v>55.1</v>
      </c>
      <c r="H17">
        <v>101.4</v>
      </c>
      <c r="I17">
        <v>102.9</v>
      </c>
      <c r="J17">
        <v>11.98</v>
      </c>
      <c r="K17">
        <v>30.228999999999999</v>
      </c>
      <c r="L17">
        <v>0.02</v>
      </c>
      <c r="M17">
        <v>54.2</v>
      </c>
      <c r="N17">
        <v>35</v>
      </c>
      <c r="O17">
        <v>7.15</v>
      </c>
      <c r="P17">
        <v>-22</v>
      </c>
      <c r="Q17">
        <v>46.601999999999997</v>
      </c>
      <c r="R17">
        <v>70.046000000000006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755.3</v>
      </c>
      <c r="Y17">
        <v>552.32000000000005</v>
      </c>
      <c r="Z17">
        <f t="shared" si="0"/>
        <v>482.27400000000006</v>
      </c>
    </row>
    <row r="18" spans="1:26" x14ac:dyDescent="0.3">
      <c r="A18" s="2">
        <v>45009</v>
      </c>
      <c r="B18" s="264">
        <v>0.44445601851851851</v>
      </c>
      <c r="C18">
        <v>0</v>
      </c>
      <c r="D18" t="s">
        <v>50</v>
      </c>
      <c r="E18">
        <v>36.1</v>
      </c>
      <c r="F18">
        <v>79.903000000000006</v>
      </c>
      <c r="G18">
        <v>54.3</v>
      </c>
      <c r="H18">
        <v>101.4</v>
      </c>
      <c r="I18">
        <v>103</v>
      </c>
      <c r="J18">
        <v>12</v>
      </c>
      <c r="K18">
        <v>34.636000000000003</v>
      </c>
      <c r="L18">
        <v>0.02</v>
      </c>
      <c r="M18">
        <v>53.4</v>
      </c>
      <c r="N18">
        <v>35</v>
      </c>
      <c r="O18">
        <v>7.12</v>
      </c>
      <c r="P18">
        <v>-20.2</v>
      </c>
      <c r="Q18">
        <v>46.463000000000001</v>
      </c>
      <c r="R18">
        <v>79.775000000000006</v>
      </c>
      <c r="S18">
        <v>89.999989999999997</v>
      </c>
      <c r="T18">
        <v>180</v>
      </c>
      <c r="U18">
        <v>99.9</v>
      </c>
      <c r="V18">
        <v>2.29</v>
      </c>
      <c r="W18">
        <v>0</v>
      </c>
      <c r="X18">
        <v>755.3</v>
      </c>
      <c r="Y18">
        <v>552.32000000000005</v>
      </c>
      <c r="Z18">
        <f t="shared" si="0"/>
        <v>472.54500000000007</v>
      </c>
    </row>
    <row r="19" spans="1:26" x14ac:dyDescent="0.3">
      <c r="A19" s="2">
        <v>45009</v>
      </c>
      <c r="B19" s="264">
        <v>0.44466435185185182</v>
      </c>
      <c r="C19">
        <v>0</v>
      </c>
      <c r="D19" t="s">
        <v>50</v>
      </c>
      <c r="E19">
        <v>35.6</v>
      </c>
      <c r="F19">
        <v>90.236999999999995</v>
      </c>
      <c r="G19">
        <v>53.7</v>
      </c>
      <c r="H19">
        <v>101.6</v>
      </c>
      <c r="I19">
        <v>103.1</v>
      </c>
      <c r="J19">
        <v>12.04</v>
      </c>
      <c r="K19">
        <v>39.116999999999997</v>
      </c>
      <c r="L19">
        <v>0.02</v>
      </c>
      <c r="M19">
        <v>52.8</v>
      </c>
      <c r="N19">
        <v>34</v>
      </c>
      <c r="O19">
        <v>6.98</v>
      </c>
      <c r="P19">
        <v>-12.7</v>
      </c>
      <c r="Q19">
        <v>46.32</v>
      </c>
      <c r="R19">
        <v>90.06</v>
      </c>
      <c r="S19">
        <v>89.999989999999997</v>
      </c>
      <c r="T19">
        <v>180</v>
      </c>
      <c r="U19">
        <v>99.9</v>
      </c>
      <c r="V19">
        <v>2.2799999999999998</v>
      </c>
      <c r="W19">
        <v>0</v>
      </c>
      <c r="X19">
        <v>755.4</v>
      </c>
      <c r="Y19">
        <v>552.32000000000005</v>
      </c>
      <c r="Z19">
        <f t="shared" si="0"/>
        <v>462.26000000000005</v>
      </c>
    </row>
    <row r="20" spans="1:26" x14ac:dyDescent="0.3">
      <c r="A20" s="2">
        <v>45009</v>
      </c>
      <c r="B20" s="264">
        <v>0.44483796296296302</v>
      </c>
      <c r="C20">
        <v>0</v>
      </c>
      <c r="D20" t="s">
        <v>50</v>
      </c>
      <c r="E20">
        <v>35.4</v>
      </c>
      <c r="F20">
        <v>100.105</v>
      </c>
      <c r="G20">
        <v>53.5</v>
      </c>
      <c r="H20">
        <v>101.8</v>
      </c>
      <c r="I20">
        <v>103.4</v>
      </c>
      <c r="J20">
        <v>12.08</v>
      </c>
      <c r="K20">
        <v>43.395000000000003</v>
      </c>
      <c r="L20">
        <v>0.02</v>
      </c>
      <c r="M20">
        <v>52.6</v>
      </c>
      <c r="N20">
        <v>34</v>
      </c>
      <c r="O20">
        <v>6.97</v>
      </c>
      <c r="P20">
        <v>-12.6</v>
      </c>
      <c r="Q20">
        <v>46.281999999999996</v>
      </c>
      <c r="R20">
        <v>100.108</v>
      </c>
      <c r="S20">
        <v>89.999989999999997</v>
      </c>
      <c r="T20">
        <v>180</v>
      </c>
      <c r="U20">
        <v>99.9</v>
      </c>
      <c r="V20">
        <v>2.29</v>
      </c>
      <c r="W20">
        <v>0</v>
      </c>
      <c r="X20">
        <v>755.4</v>
      </c>
      <c r="Y20">
        <v>552.32000000000005</v>
      </c>
      <c r="Z20">
        <f t="shared" si="0"/>
        <v>452.21200000000005</v>
      </c>
    </row>
    <row r="21" spans="1:26" x14ac:dyDescent="0.3">
      <c r="A21" s="2">
        <v>45009</v>
      </c>
      <c r="B21" s="264">
        <v>0.44511574074074073</v>
      </c>
      <c r="C21">
        <v>0</v>
      </c>
      <c r="D21" t="s">
        <v>50</v>
      </c>
      <c r="E21">
        <v>35.4</v>
      </c>
      <c r="F21">
        <v>110.07899999999999</v>
      </c>
      <c r="G21">
        <v>53.5</v>
      </c>
      <c r="H21">
        <v>101.3</v>
      </c>
      <c r="I21">
        <v>102.9</v>
      </c>
      <c r="J21">
        <v>12.02</v>
      </c>
      <c r="K21">
        <v>47.718000000000004</v>
      </c>
      <c r="L21">
        <v>0.02</v>
      </c>
      <c r="M21">
        <v>52.6</v>
      </c>
      <c r="N21">
        <v>34</v>
      </c>
      <c r="O21">
        <v>6.77</v>
      </c>
      <c r="P21">
        <v>-1.8</v>
      </c>
      <c r="Q21">
        <v>46.268000000000001</v>
      </c>
      <c r="R21">
        <v>110.212</v>
      </c>
      <c r="S21">
        <v>89.999989999999997</v>
      </c>
      <c r="T21">
        <v>180</v>
      </c>
      <c r="U21">
        <v>99.9</v>
      </c>
      <c r="V21">
        <v>2.2799999999999998</v>
      </c>
      <c r="W21">
        <v>0</v>
      </c>
      <c r="X21">
        <v>755.4</v>
      </c>
      <c r="Y21">
        <v>552.32000000000005</v>
      </c>
      <c r="Z21">
        <f t="shared" si="0"/>
        <v>442.10800000000006</v>
      </c>
    </row>
    <row r="22" spans="1:26" x14ac:dyDescent="0.3">
      <c r="A22" s="2">
        <v>45009</v>
      </c>
      <c r="B22" s="264">
        <v>0.4470601851851852</v>
      </c>
      <c r="C22">
        <v>0</v>
      </c>
      <c r="D22" t="s">
        <v>50</v>
      </c>
      <c r="E22">
        <v>35.799999999999997</v>
      </c>
      <c r="F22">
        <v>105.93899999999999</v>
      </c>
      <c r="G22">
        <v>54</v>
      </c>
      <c r="H22">
        <v>78.599999999999994</v>
      </c>
      <c r="I22">
        <v>79.8</v>
      </c>
      <c r="J22">
        <v>9.33</v>
      </c>
      <c r="K22">
        <v>45.923999999999999</v>
      </c>
      <c r="L22">
        <v>0.02</v>
      </c>
      <c r="M22">
        <v>53.1</v>
      </c>
      <c r="N22">
        <v>35</v>
      </c>
      <c r="O22">
        <v>6.43</v>
      </c>
      <c r="P22">
        <v>16.100000000000001</v>
      </c>
      <c r="Q22">
        <v>46.286000000000001</v>
      </c>
      <c r="R22">
        <v>105.029</v>
      </c>
      <c r="S22">
        <v>89.999989999999997</v>
      </c>
      <c r="T22">
        <v>180</v>
      </c>
      <c r="U22">
        <v>99.9</v>
      </c>
      <c r="V22">
        <v>2.14</v>
      </c>
      <c r="W22">
        <v>0</v>
      </c>
      <c r="X22">
        <v>755.3</v>
      </c>
      <c r="Y22">
        <v>553.32000000000005</v>
      </c>
      <c r="Z22">
        <f t="shared" ref="Z22" si="1">Y22-R22</f>
        <v>448.29100000000005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C1A3-E1E6-4B35-A9C7-F6869CF3776E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3">
        <v>0.47293981481481479</v>
      </c>
      <c r="C2">
        <v>0</v>
      </c>
      <c r="D2" t="s">
        <v>50</v>
      </c>
      <c r="E2">
        <v>58.8</v>
      </c>
      <c r="F2">
        <v>1.0009999999999999</v>
      </c>
      <c r="G2">
        <v>67.099999999999994</v>
      </c>
      <c r="H2">
        <v>117.1</v>
      </c>
      <c r="I2">
        <v>118.7</v>
      </c>
      <c r="J2">
        <v>10.87</v>
      </c>
      <c r="K2">
        <v>0.433</v>
      </c>
      <c r="L2">
        <v>0.03</v>
      </c>
      <c r="M2">
        <v>66.5</v>
      </c>
      <c r="N2">
        <v>43</v>
      </c>
      <c r="O2">
        <v>7.7</v>
      </c>
      <c r="P2">
        <v>-97.3</v>
      </c>
      <c r="Q2">
        <v>66.122</v>
      </c>
      <c r="R2">
        <v>0.998</v>
      </c>
      <c r="S2">
        <v>89.999989999999997</v>
      </c>
      <c r="T2">
        <v>180</v>
      </c>
      <c r="U2">
        <v>99.9</v>
      </c>
      <c r="V2">
        <v>2.4</v>
      </c>
      <c r="W2">
        <v>0</v>
      </c>
      <c r="X2">
        <v>747.5</v>
      </c>
      <c r="Y2">
        <v>477.22</v>
      </c>
      <c r="Z2">
        <f>Y2-R2</f>
        <v>476.22200000000004</v>
      </c>
      <c r="AA2">
        <v>155.01300000000001</v>
      </c>
    </row>
    <row r="3" spans="1:36" x14ac:dyDescent="0.3">
      <c r="A3" s="2">
        <v>45042</v>
      </c>
      <c r="B3" s="3">
        <v>0.47609953703703706</v>
      </c>
      <c r="C3">
        <v>0</v>
      </c>
      <c r="D3" t="s">
        <v>50</v>
      </c>
      <c r="E3">
        <v>57.2</v>
      </c>
      <c r="F3">
        <v>1.1020000000000001</v>
      </c>
      <c r="G3">
        <v>65.8</v>
      </c>
      <c r="H3">
        <v>118.4</v>
      </c>
      <c r="I3">
        <v>120</v>
      </c>
      <c r="J3">
        <v>11.06</v>
      </c>
      <c r="K3">
        <v>0.47699999999999998</v>
      </c>
      <c r="L3">
        <v>0.03</v>
      </c>
      <c r="M3">
        <v>65.099999999999994</v>
      </c>
      <c r="N3">
        <v>42</v>
      </c>
      <c r="O3">
        <v>7.86</v>
      </c>
      <c r="P3">
        <v>-89.5</v>
      </c>
      <c r="Q3">
        <v>65.561000000000007</v>
      </c>
      <c r="R3">
        <v>1.034</v>
      </c>
      <c r="S3">
        <v>89.999989999999997</v>
      </c>
      <c r="T3">
        <v>180</v>
      </c>
      <c r="U3">
        <v>99.9</v>
      </c>
      <c r="V3">
        <v>2.4</v>
      </c>
      <c r="W3">
        <v>0</v>
      </c>
      <c r="X3">
        <v>747.6</v>
      </c>
      <c r="Y3">
        <v>477.22</v>
      </c>
      <c r="Z3">
        <f t="shared" ref="Z3:Z14" si="0">Y3-R3</f>
        <v>476.18600000000004</v>
      </c>
    </row>
    <row r="4" spans="1:36" x14ac:dyDescent="0.3">
      <c r="A4" s="2">
        <v>45042</v>
      </c>
      <c r="B4" s="3">
        <v>0.47653935185185187</v>
      </c>
      <c r="C4">
        <v>0</v>
      </c>
      <c r="D4" t="s">
        <v>50</v>
      </c>
      <c r="E4">
        <v>50.9</v>
      </c>
      <c r="F4">
        <v>3.907</v>
      </c>
      <c r="G4">
        <v>62.3</v>
      </c>
      <c r="H4">
        <v>111.6</v>
      </c>
      <c r="I4">
        <v>113.2</v>
      </c>
      <c r="J4">
        <v>11</v>
      </c>
      <c r="K4">
        <v>1.6919999999999999</v>
      </c>
      <c r="L4">
        <v>0.03</v>
      </c>
      <c r="M4">
        <v>61.4</v>
      </c>
      <c r="N4">
        <v>40</v>
      </c>
      <c r="O4">
        <v>7.46</v>
      </c>
      <c r="P4">
        <v>-66.5</v>
      </c>
      <c r="Q4">
        <v>60.947000000000003</v>
      </c>
      <c r="R4">
        <v>3.96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747.6</v>
      </c>
      <c r="Y4">
        <v>477.22</v>
      </c>
      <c r="Z4">
        <f t="shared" si="0"/>
        <v>473.26000000000005</v>
      </c>
    </row>
    <row r="5" spans="1:36" x14ac:dyDescent="0.3">
      <c r="A5" s="2">
        <v>45042</v>
      </c>
      <c r="B5" s="3">
        <v>0.47688657407407403</v>
      </c>
      <c r="C5">
        <v>0</v>
      </c>
      <c r="D5" t="s">
        <v>50</v>
      </c>
      <c r="E5">
        <v>49.5</v>
      </c>
      <c r="F5">
        <v>6.9660000000000002</v>
      </c>
      <c r="G5">
        <v>61.1</v>
      </c>
      <c r="H5">
        <v>108.9</v>
      </c>
      <c r="I5">
        <v>110.3</v>
      </c>
      <c r="J5">
        <v>10.82</v>
      </c>
      <c r="K5">
        <v>3.0169999999999999</v>
      </c>
      <c r="L5">
        <v>0.03</v>
      </c>
      <c r="M5">
        <v>60.2</v>
      </c>
      <c r="N5">
        <v>39</v>
      </c>
      <c r="O5">
        <v>7.37</v>
      </c>
      <c r="P5">
        <v>-52.9</v>
      </c>
      <c r="Q5">
        <v>60.186999999999998</v>
      </c>
      <c r="R5">
        <v>6.9729999999999999</v>
      </c>
      <c r="S5">
        <v>89.999989999999997</v>
      </c>
      <c r="T5">
        <v>180</v>
      </c>
      <c r="U5">
        <v>99.9</v>
      </c>
      <c r="V5">
        <v>2.37</v>
      </c>
      <c r="W5">
        <v>0</v>
      </c>
      <c r="X5">
        <v>747.5</v>
      </c>
      <c r="Y5">
        <v>477.22</v>
      </c>
      <c r="Z5">
        <f t="shared" si="0"/>
        <v>470.24700000000001</v>
      </c>
    </row>
    <row r="6" spans="1:36" x14ac:dyDescent="0.3">
      <c r="A6" s="2">
        <v>45042</v>
      </c>
      <c r="B6" s="3">
        <v>0.47714120370370372</v>
      </c>
      <c r="C6">
        <v>0</v>
      </c>
      <c r="D6" t="s">
        <v>50</v>
      </c>
      <c r="E6">
        <v>49.4</v>
      </c>
      <c r="F6">
        <v>6.9989999999999997</v>
      </c>
      <c r="G6">
        <v>61.2</v>
      </c>
      <c r="H6">
        <v>107.5</v>
      </c>
      <c r="I6">
        <v>109</v>
      </c>
      <c r="J6">
        <v>10.72</v>
      </c>
      <c r="K6">
        <v>3.0310000000000001</v>
      </c>
      <c r="L6">
        <v>0.03</v>
      </c>
      <c r="M6">
        <v>60.3</v>
      </c>
      <c r="N6">
        <v>39</v>
      </c>
      <c r="O6">
        <v>7.15</v>
      </c>
      <c r="P6">
        <v>-49.2</v>
      </c>
      <c r="Q6">
        <v>59.889000000000003</v>
      </c>
      <c r="R6">
        <v>7.032</v>
      </c>
      <c r="S6">
        <v>89.999989999999997</v>
      </c>
      <c r="T6">
        <v>180</v>
      </c>
      <c r="U6">
        <v>99.9</v>
      </c>
      <c r="V6">
        <v>2.37</v>
      </c>
      <c r="W6">
        <v>0</v>
      </c>
      <c r="X6">
        <v>747.6</v>
      </c>
      <c r="Y6">
        <v>477.22</v>
      </c>
      <c r="Z6">
        <f t="shared" si="0"/>
        <v>470.18800000000005</v>
      </c>
    </row>
    <row r="7" spans="1:36" x14ac:dyDescent="0.3">
      <c r="A7" s="2">
        <v>45042</v>
      </c>
      <c r="B7" s="3">
        <v>0.47741898148148149</v>
      </c>
      <c r="C7">
        <v>0</v>
      </c>
      <c r="D7" t="s">
        <v>50</v>
      </c>
      <c r="E7">
        <v>48</v>
      </c>
      <c r="F7">
        <v>10.013</v>
      </c>
      <c r="G7">
        <v>60.1</v>
      </c>
      <c r="H7">
        <v>105.9</v>
      </c>
      <c r="I7">
        <v>107.3</v>
      </c>
      <c r="J7">
        <v>10.65</v>
      </c>
      <c r="K7">
        <v>4.3369999999999997</v>
      </c>
      <c r="L7">
        <v>0.03</v>
      </c>
      <c r="M7">
        <v>59.2</v>
      </c>
      <c r="N7">
        <v>38</v>
      </c>
      <c r="O7">
        <v>7.3</v>
      </c>
      <c r="P7">
        <v>-44</v>
      </c>
      <c r="Q7">
        <v>59.164999999999999</v>
      </c>
      <c r="R7">
        <v>10.012</v>
      </c>
      <c r="S7">
        <v>89.999989999999997</v>
      </c>
      <c r="T7">
        <v>180</v>
      </c>
      <c r="U7">
        <v>99.9</v>
      </c>
      <c r="V7">
        <v>2.36</v>
      </c>
      <c r="W7">
        <v>0</v>
      </c>
      <c r="X7">
        <v>747.6</v>
      </c>
      <c r="Y7">
        <v>477.22</v>
      </c>
      <c r="Z7">
        <f t="shared" si="0"/>
        <v>467.20800000000003</v>
      </c>
    </row>
    <row r="8" spans="1:36" x14ac:dyDescent="0.3">
      <c r="A8" s="2">
        <v>45042</v>
      </c>
      <c r="B8" s="3">
        <v>0.47778935185185184</v>
      </c>
      <c r="C8">
        <v>0</v>
      </c>
      <c r="D8" t="s">
        <v>50</v>
      </c>
      <c r="E8">
        <v>46.4</v>
      </c>
      <c r="F8">
        <v>11.316000000000001</v>
      </c>
      <c r="G8">
        <v>60.2</v>
      </c>
      <c r="H8">
        <v>99.6</v>
      </c>
      <c r="I8">
        <v>100.9</v>
      </c>
      <c r="J8">
        <v>10.32</v>
      </c>
      <c r="K8">
        <v>4.9020000000000001</v>
      </c>
      <c r="L8">
        <v>0.03</v>
      </c>
      <c r="M8">
        <v>59.2</v>
      </c>
      <c r="N8">
        <v>38</v>
      </c>
      <c r="O8">
        <v>7.47</v>
      </c>
      <c r="P8">
        <v>-37</v>
      </c>
      <c r="Q8">
        <v>56.639000000000003</v>
      </c>
      <c r="R8">
        <v>13.010999999999999</v>
      </c>
      <c r="S8">
        <v>89.999989999999997</v>
      </c>
      <c r="T8">
        <v>180</v>
      </c>
      <c r="U8">
        <v>99.9</v>
      </c>
      <c r="V8">
        <v>2.36</v>
      </c>
      <c r="W8">
        <v>0</v>
      </c>
      <c r="X8">
        <v>747.5</v>
      </c>
      <c r="Y8">
        <v>477.22</v>
      </c>
      <c r="Z8">
        <f t="shared" si="0"/>
        <v>464.209</v>
      </c>
    </row>
    <row r="9" spans="1:36" x14ac:dyDescent="0.3">
      <c r="A9" s="2">
        <v>45042</v>
      </c>
      <c r="B9" s="3">
        <v>0.47828703703703707</v>
      </c>
      <c r="C9">
        <v>0</v>
      </c>
      <c r="D9" t="s">
        <v>50</v>
      </c>
      <c r="E9">
        <v>43.8</v>
      </c>
      <c r="F9">
        <v>14.667</v>
      </c>
      <c r="G9">
        <v>58.5</v>
      </c>
      <c r="H9">
        <v>94</v>
      </c>
      <c r="I9">
        <v>95.3</v>
      </c>
      <c r="J9">
        <v>10</v>
      </c>
      <c r="K9">
        <v>6.3550000000000004</v>
      </c>
      <c r="L9">
        <v>0.03</v>
      </c>
      <c r="M9">
        <v>57.5</v>
      </c>
      <c r="N9">
        <v>37</v>
      </c>
      <c r="O9">
        <v>8.9499999999999993</v>
      </c>
      <c r="P9">
        <v>-26.1</v>
      </c>
      <c r="Q9">
        <v>54.622</v>
      </c>
      <c r="R9">
        <v>16.027000000000001</v>
      </c>
      <c r="S9">
        <v>89.999989999999997</v>
      </c>
      <c r="T9">
        <v>180</v>
      </c>
      <c r="U9">
        <v>99.9</v>
      </c>
      <c r="V9">
        <v>2.36</v>
      </c>
      <c r="W9">
        <v>0</v>
      </c>
      <c r="X9">
        <v>747.5</v>
      </c>
      <c r="Y9">
        <v>477.22</v>
      </c>
      <c r="Z9">
        <f t="shared" si="0"/>
        <v>461.19300000000004</v>
      </c>
    </row>
    <row r="10" spans="1:36" x14ac:dyDescent="0.3">
      <c r="A10" s="2">
        <v>45042</v>
      </c>
      <c r="B10" s="3">
        <v>0.47863425925925923</v>
      </c>
      <c r="C10">
        <v>0</v>
      </c>
      <c r="D10" t="s">
        <v>50</v>
      </c>
      <c r="E10">
        <v>38.5</v>
      </c>
      <c r="F10">
        <v>18.652999999999999</v>
      </c>
      <c r="G10">
        <v>52.3</v>
      </c>
      <c r="H10">
        <v>95.9</v>
      </c>
      <c r="I10">
        <v>97.3</v>
      </c>
      <c r="J10">
        <v>10.37</v>
      </c>
      <c r="K10">
        <v>8.0830000000000002</v>
      </c>
      <c r="L10">
        <v>0.02</v>
      </c>
      <c r="M10">
        <v>51.4</v>
      </c>
      <c r="N10">
        <v>33</v>
      </c>
      <c r="O10">
        <v>6.7</v>
      </c>
      <c r="P10">
        <v>-23.5</v>
      </c>
      <c r="Q10">
        <v>53.335999999999999</v>
      </c>
      <c r="R10">
        <v>18.954000000000001</v>
      </c>
      <c r="S10">
        <v>89.999989999999997</v>
      </c>
      <c r="T10">
        <v>180</v>
      </c>
      <c r="U10">
        <v>99.9</v>
      </c>
      <c r="V10">
        <v>2.34</v>
      </c>
      <c r="W10">
        <v>0</v>
      </c>
      <c r="X10">
        <v>747.6</v>
      </c>
      <c r="Y10">
        <v>477.22</v>
      </c>
      <c r="Z10">
        <f t="shared" si="0"/>
        <v>458.26600000000002</v>
      </c>
    </row>
    <row r="11" spans="1:36" x14ac:dyDescent="0.3">
      <c r="A11" s="2">
        <v>45042</v>
      </c>
      <c r="B11" s="3">
        <v>0.47895833333333332</v>
      </c>
      <c r="C11">
        <v>0</v>
      </c>
      <c r="D11" t="s">
        <v>50</v>
      </c>
      <c r="E11">
        <v>36.9</v>
      </c>
      <c r="F11">
        <v>21.933</v>
      </c>
      <c r="G11">
        <v>50.8</v>
      </c>
      <c r="H11">
        <v>96.7</v>
      </c>
      <c r="I11">
        <v>98</v>
      </c>
      <c r="J11">
        <v>10.56</v>
      </c>
      <c r="K11">
        <v>9.5039999999999996</v>
      </c>
      <c r="L11">
        <v>0.02</v>
      </c>
      <c r="M11">
        <v>49.9</v>
      </c>
      <c r="N11">
        <v>32</v>
      </c>
      <c r="O11">
        <v>7.05</v>
      </c>
      <c r="P11">
        <v>-20.2</v>
      </c>
      <c r="Q11">
        <v>52.527000000000001</v>
      </c>
      <c r="R11">
        <v>22.05</v>
      </c>
      <c r="S11">
        <v>89.999989999999997</v>
      </c>
      <c r="T11">
        <v>180</v>
      </c>
      <c r="U11">
        <v>99.9</v>
      </c>
      <c r="V11">
        <v>2.29</v>
      </c>
      <c r="W11">
        <v>0</v>
      </c>
      <c r="X11">
        <v>747.7</v>
      </c>
      <c r="Y11">
        <v>477.22</v>
      </c>
      <c r="Z11">
        <f t="shared" si="0"/>
        <v>455.17</v>
      </c>
    </row>
    <row r="12" spans="1:36" x14ac:dyDescent="0.3">
      <c r="A12" s="2">
        <v>45042</v>
      </c>
      <c r="B12" s="3">
        <v>0.47960648148148149</v>
      </c>
      <c r="C12">
        <v>0</v>
      </c>
      <c r="D12" t="s">
        <v>50</v>
      </c>
      <c r="E12">
        <v>37.1</v>
      </c>
      <c r="F12">
        <v>24.93</v>
      </c>
      <c r="G12">
        <v>51.4</v>
      </c>
      <c r="H12">
        <v>95.7</v>
      </c>
      <c r="I12">
        <v>97</v>
      </c>
      <c r="J12">
        <v>10.52</v>
      </c>
      <c r="K12">
        <v>10.804</v>
      </c>
      <c r="L12">
        <v>0.02</v>
      </c>
      <c r="M12">
        <v>50.5</v>
      </c>
      <c r="N12">
        <v>33</v>
      </c>
      <c r="O12">
        <v>7.04</v>
      </c>
      <c r="P12">
        <v>-8.9</v>
      </c>
      <c r="Q12">
        <v>52.042999999999999</v>
      </c>
      <c r="R12">
        <v>25.023</v>
      </c>
      <c r="S12">
        <v>89.999989999999997</v>
      </c>
      <c r="T12">
        <v>180</v>
      </c>
      <c r="U12">
        <v>99.9</v>
      </c>
      <c r="V12">
        <v>2.33</v>
      </c>
      <c r="W12">
        <v>0</v>
      </c>
      <c r="X12">
        <v>747.6</v>
      </c>
      <c r="Y12">
        <v>477.22</v>
      </c>
      <c r="Z12">
        <f t="shared" si="0"/>
        <v>452.197</v>
      </c>
    </row>
    <row r="13" spans="1:36" x14ac:dyDescent="0.3">
      <c r="A13" s="2">
        <v>45042</v>
      </c>
      <c r="B13" s="3">
        <v>0.48042824074074075</v>
      </c>
      <c r="C13">
        <v>0</v>
      </c>
      <c r="D13" t="s">
        <v>50</v>
      </c>
      <c r="E13">
        <v>37.6</v>
      </c>
      <c r="F13">
        <v>35.012999999999998</v>
      </c>
      <c r="G13">
        <v>52.5</v>
      </c>
      <c r="H13">
        <v>93.8</v>
      </c>
      <c r="I13">
        <v>95.1</v>
      </c>
      <c r="J13">
        <v>10.38</v>
      </c>
      <c r="K13">
        <v>15.173</v>
      </c>
      <c r="L13">
        <v>0.02</v>
      </c>
      <c r="M13">
        <v>51.5</v>
      </c>
      <c r="N13">
        <v>34</v>
      </c>
      <c r="O13">
        <v>6.91</v>
      </c>
      <c r="P13">
        <v>-1</v>
      </c>
      <c r="Q13">
        <v>51.567999999999998</v>
      </c>
      <c r="R13">
        <v>35.043999999999997</v>
      </c>
      <c r="S13">
        <v>89.999989999999997</v>
      </c>
      <c r="T13">
        <v>180</v>
      </c>
      <c r="U13">
        <v>99.9</v>
      </c>
      <c r="V13">
        <v>2.34</v>
      </c>
      <c r="W13">
        <v>0</v>
      </c>
      <c r="X13">
        <v>747.6</v>
      </c>
      <c r="Y13">
        <v>477.22</v>
      </c>
      <c r="Z13">
        <f t="shared" si="0"/>
        <v>442.17600000000004</v>
      </c>
    </row>
    <row r="14" spans="1:36" x14ac:dyDescent="0.3">
      <c r="A14" s="2">
        <v>45042</v>
      </c>
      <c r="B14" s="264">
        <v>0.48241898148148149</v>
      </c>
      <c r="C14">
        <v>0</v>
      </c>
      <c r="D14" t="s">
        <v>50</v>
      </c>
      <c r="E14">
        <v>40.9</v>
      </c>
      <c r="F14">
        <v>42.774999999999999</v>
      </c>
      <c r="G14">
        <v>57.2</v>
      </c>
      <c r="H14">
        <v>59.1</v>
      </c>
      <c r="I14">
        <v>59.9</v>
      </c>
      <c r="J14">
        <v>6.55</v>
      </c>
      <c r="K14">
        <v>18.538</v>
      </c>
      <c r="L14">
        <v>0.03</v>
      </c>
      <c r="M14">
        <v>56.2</v>
      </c>
      <c r="N14">
        <v>37</v>
      </c>
      <c r="O14">
        <v>798.45</v>
      </c>
      <c r="P14">
        <v>16.899999999999999</v>
      </c>
      <c r="Q14">
        <v>51.372</v>
      </c>
      <c r="R14">
        <v>42.424999999999997</v>
      </c>
      <c r="S14">
        <v>89.999989999999997</v>
      </c>
      <c r="T14">
        <v>180</v>
      </c>
      <c r="U14">
        <v>99.9</v>
      </c>
      <c r="V14">
        <v>2.2400000000000002</v>
      </c>
      <c r="W14">
        <v>0</v>
      </c>
      <c r="X14">
        <v>747.5</v>
      </c>
      <c r="Y14">
        <v>477.22</v>
      </c>
      <c r="Z14">
        <f t="shared" si="0"/>
        <v>434.79500000000002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78D06-78F4-4E3B-889D-811E894FBFBF}">
  <dimension ref="A1:AJ23"/>
  <sheetViews>
    <sheetView workbookViewId="0">
      <selection activeCell="I1" sqref="I1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3">
        <v>0.45386574074074071</v>
      </c>
      <c r="C2">
        <v>0</v>
      </c>
      <c r="D2" t="s">
        <v>50</v>
      </c>
      <c r="E2">
        <v>43.4</v>
      </c>
      <c r="F2">
        <v>3.9E-2</v>
      </c>
      <c r="G2">
        <v>45.7</v>
      </c>
      <c r="H2">
        <v>121.1</v>
      </c>
      <c r="I2">
        <v>123.4</v>
      </c>
      <c r="J2">
        <v>10.47</v>
      </c>
      <c r="K2">
        <v>1.7000000000000001E-2</v>
      </c>
      <c r="L2">
        <v>0.02</v>
      </c>
      <c r="M2">
        <v>45.5</v>
      </c>
      <c r="N2">
        <v>30</v>
      </c>
      <c r="O2">
        <v>8.9600000000000009</v>
      </c>
      <c r="P2">
        <v>-124.2</v>
      </c>
      <c r="Q2">
        <v>72.694999999999993</v>
      </c>
      <c r="R2">
        <v>1.036</v>
      </c>
      <c r="S2">
        <v>89.999989999999997</v>
      </c>
      <c r="T2">
        <v>180</v>
      </c>
      <c r="U2">
        <v>99.9</v>
      </c>
      <c r="V2">
        <v>2.12</v>
      </c>
      <c r="W2">
        <v>0</v>
      </c>
      <c r="X2">
        <v>744.5</v>
      </c>
      <c r="Y2">
        <v>500.89</v>
      </c>
      <c r="Z2">
        <f>Y2-R2</f>
        <v>499.85399999999998</v>
      </c>
      <c r="AA2">
        <v>218.27099999999999</v>
      </c>
    </row>
    <row r="3" spans="1:36" x14ac:dyDescent="0.3">
      <c r="A3" s="2">
        <v>45070</v>
      </c>
      <c r="B3" s="3">
        <v>0.45407407407407407</v>
      </c>
      <c r="C3">
        <v>0</v>
      </c>
      <c r="D3" t="s">
        <v>50</v>
      </c>
      <c r="E3">
        <v>41.4</v>
      </c>
      <c r="F3">
        <v>4.1280000000000001</v>
      </c>
      <c r="G3">
        <v>45.6</v>
      </c>
      <c r="H3">
        <v>119.9</v>
      </c>
      <c r="I3">
        <v>122.2</v>
      </c>
      <c r="J3">
        <v>10.77</v>
      </c>
      <c r="K3">
        <v>1.786</v>
      </c>
      <c r="L3">
        <v>0.02</v>
      </c>
      <c r="M3">
        <v>45.2</v>
      </c>
      <c r="N3">
        <v>29</v>
      </c>
      <c r="O3">
        <v>8.94</v>
      </c>
      <c r="P3">
        <v>-122.3</v>
      </c>
      <c r="Q3">
        <v>69.051000000000002</v>
      </c>
      <c r="R3">
        <v>4.0289999999999999</v>
      </c>
      <c r="S3">
        <v>89.999989999999997</v>
      </c>
      <c r="T3">
        <v>180</v>
      </c>
      <c r="U3">
        <v>99.9</v>
      </c>
      <c r="V3">
        <v>2.1800000000000002</v>
      </c>
      <c r="W3">
        <v>0</v>
      </c>
      <c r="X3">
        <v>744.5</v>
      </c>
      <c r="Y3">
        <v>500.89</v>
      </c>
      <c r="Z3">
        <f t="shared" ref="Z3:Z10" si="0">Y3-R3</f>
        <v>496.86099999999999</v>
      </c>
    </row>
    <row r="4" spans="1:36" x14ac:dyDescent="0.3">
      <c r="A4" s="2">
        <v>45070</v>
      </c>
      <c r="B4" s="3">
        <v>0.45428240740740744</v>
      </c>
      <c r="C4">
        <v>0</v>
      </c>
      <c r="D4" t="s">
        <v>50</v>
      </c>
      <c r="E4">
        <v>33.799999999999997</v>
      </c>
      <c r="F4">
        <v>5.0839999999999996</v>
      </c>
      <c r="G4">
        <v>43.1</v>
      </c>
      <c r="H4">
        <v>119.4</v>
      </c>
      <c r="I4">
        <v>121.7</v>
      </c>
      <c r="J4">
        <v>12.19</v>
      </c>
      <c r="K4">
        <v>2.202</v>
      </c>
      <c r="L4">
        <v>0.02</v>
      </c>
      <c r="M4">
        <v>42.4</v>
      </c>
      <c r="N4">
        <v>28</v>
      </c>
      <c r="O4">
        <v>8.65</v>
      </c>
      <c r="P4">
        <v>-104.2</v>
      </c>
      <c r="Q4">
        <v>57.981999999999999</v>
      </c>
      <c r="R4">
        <v>7.0609999999999999</v>
      </c>
      <c r="S4">
        <v>89.999989999999997</v>
      </c>
      <c r="T4">
        <v>180</v>
      </c>
      <c r="U4">
        <v>99.9</v>
      </c>
      <c r="V4">
        <v>2.19</v>
      </c>
      <c r="W4">
        <v>0</v>
      </c>
      <c r="X4">
        <v>744.5</v>
      </c>
      <c r="Y4">
        <v>500.89</v>
      </c>
      <c r="Z4">
        <f t="shared" si="0"/>
        <v>493.82900000000001</v>
      </c>
    </row>
    <row r="5" spans="1:36" x14ac:dyDescent="0.3">
      <c r="A5" s="2">
        <v>45070</v>
      </c>
      <c r="B5" s="3">
        <v>0.45446759259259256</v>
      </c>
      <c r="C5">
        <v>0</v>
      </c>
      <c r="D5" t="s">
        <v>50</v>
      </c>
      <c r="E5">
        <v>27.4</v>
      </c>
      <c r="F5">
        <v>9.8979999999999997</v>
      </c>
      <c r="G5">
        <v>36.299999999999997</v>
      </c>
      <c r="H5">
        <v>113.8</v>
      </c>
      <c r="I5">
        <v>116</v>
      </c>
      <c r="J5">
        <v>12.03</v>
      </c>
      <c r="K5">
        <v>4.2880000000000003</v>
      </c>
      <c r="L5">
        <v>0.02</v>
      </c>
      <c r="M5">
        <v>35.700000000000003</v>
      </c>
      <c r="N5">
        <v>23</v>
      </c>
      <c r="O5">
        <v>8.2899999999999991</v>
      </c>
      <c r="P5">
        <v>-83.9</v>
      </c>
      <c r="Q5">
        <v>55.158000000000001</v>
      </c>
      <c r="R5">
        <v>10.118</v>
      </c>
      <c r="S5">
        <v>89.999989999999997</v>
      </c>
      <c r="T5">
        <v>180</v>
      </c>
      <c r="U5">
        <v>99.9</v>
      </c>
      <c r="V5">
        <v>2.2000000000000002</v>
      </c>
      <c r="W5">
        <v>0</v>
      </c>
      <c r="X5">
        <v>744.5</v>
      </c>
      <c r="Y5">
        <v>500.89</v>
      </c>
      <c r="Z5">
        <f t="shared" si="0"/>
        <v>490.77199999999999</v>
      </c>
    </row>
    <row r="6" spans="1:36" x14ac:dyDescent="0.3">
      <c r="A6" s="2">
        <v>45070</v>
      </c>
      <c r="B6" s="3">
        <v>0.45489583333333333</v>
      </c>
      <c r="C6">
        <v>0</v>
      </c>
      <c r="D6" t="s">
        <v>50</v>
      </c>
      <c r="E6">
        <v>26.9</v>
      </c>
      <c r="F6">
        <v>19.39</v>
      </c>
      <c r="G6">
        <v>36</v>
      </c>
      <c r="H6">
        <v>107.2</v>
      </c>
      <c r="I6">
        <v>109.3</v>
      </c>
      <c r="J6">
        <v>11.46</v>
      </c>
      <c r="K6">
        <v>8.4019999999999992</v>
      </c>
      <c r="L6">
        <v>0.02</v>
      </c>
      <c r="M6">
        <v>35.4</v>
      </c>
      <c r="N6">
        <v>23</v>
      </c>
      <c r="O6">
        <v>7.77</v>
      </c>
      <c r="P6">
        <v>-54.8</v>
      </c>
      <c r="Q6">
        <v>54.26</v>
      </c>
      <c r="R6">
        <v>20.111000000000001</v>
      </c>
      <c r="S6">
        <v>89.999989999999997</v>
      </c>
      <c r="T6">
        <v>180</v>
      </c>
      <c r="U6">
        <v>99.9</v>
      </c>
      <c r="V6">
        <v>2.17</v>
      </c>
      <c r="W6">
        <v>0</v>
      </c>
      <c r="X6">
        <v>744.5</v>
      </c>
      <c r="Y6">
        <v>500.89</v>
      </c>
      <c r="Z6">
        <f t="shared" si="0"/>
        <v>480.779</v>
      </c>
    </row>
    <row r="7" spans="1:36" x14ac:dyDescent="0.3">
      <c r="A7" s="2">
        <v>45070</v>
      </c>
      <c r="B7" s="3">
        <v>0.45518518518518519</v>
      </c>
      <c r="C7">
        <v>0</v>
      </c>
      <c r="D7" t="s">
        <v>50</v>
      </c>
      <c r="E7">
        <v>25.4</v>
      </c>
      <c r="F7">
        <v>29.454000000000001</v>
      </c>
      <c r="G7">
        <v>34.299999999999997</v>
      </c>
      <c r="H7">
        <v>105.5</v>
      </c>
      <c r="I7">
        <v>107.6</v>
      </c>
      <c r="J7">
        <v>11.35</v>
      </c>
      <c r="K7">
        <v>12.763</v>
      </c>
      <c r="L7">
        <v>0.01</v>
      </c>
      <c r="M7">
        <v>33.799999999999997</v>
      </c>
      <c r="N7">
        <v>22</v>
      </c>
      <c r="O7">
        <v>7.58</v>
      </c>
      <c r="P7">
        <v>-44.5</v>
      </c>
      <c r="Q7">
        <v>53.756</v>
      </c>
      <c r="R7">
        <v>29.997</v>
      </c>
      <c r="S7">
        <v>89.999989999999997</v>
      </c>
      <c r="T7">
        <v>180</v>
      </c>
      <c r="U7">
        <v>99.9</v>
      </c>
      <c r="V7">
        <v>1.98</v>
      </c>
      <c r="W7">
        <v>0</v>
      </c>
      <c r="X7">
        <v>744.5</v>
      </c>
      <c r="Y7">
        <v>500.89</v>
      </c>
      <c r="Z7">
        <f t="shared" si="0"/>
        <v>470.89299999999997</v>
      </c>
    </row>
    <row r="8" spans="1:36" x14ac:dyDescent="0.3">
      <c r="A8" s="2">
        <v>45070</v>
      </c>
      <c r="B8" s="3">
        <v>0.45532407407407405</v>
      </c>
      <c r="C8">
        <v>0</v>
      </c>
      <c r="D8" t="s">
        <v>50</v>
      </c>
      <c r="E8">
        <v>25.8</v>
      </c>
      <c r="F8">
        <v>39.966999999999999</v>
      </c>
      <c r="G8">
        <v>34.9</v>
      </c>
      <c r="H8">
        <v>105.3</v>
      </c>
      <c r="I8">
        <v>107.3</v>
      </c>
      <c r="J8">
        <v>11.35</v>
      </c>
      <c r="K8">
        <v>17.318000000000001</v>
      </c>
      <c r="L8">
        <v>0.01</v>
      </c>
      <c r="M8">
        <v>34.299999999999997</v>
      </c>
      <c r="N8">
        <v>22</v>
      </c>
      <c r="O8">
        <v>7.36</v>
      </c>
      <c r="P8">
        <v>-32.1</v>
      </c>
      <c r="Q8">
        <v>53.598999999999997</v>
      </c>
      <c r="R8">
        <v>40.5</v>
      </c>
      <c r="S8">
        <v>89.999989999999997</v>
      </c>
      <c r="T8">
        <v>180</v>
      </c>
      <c r="U8">
        <v>99.9</v>
      </c>
      <c r="V8">
        <v>2.0699999999999998</v>
      </c>
      <c r="W8">
        <v>0</v>
      </c>
      <c r="X8">
        <v>744.5</v>
      </c>
      <c r="Y8">
        <v>500.89</v>
      </c>
      <c r="Z8">
        <f t="shared" si="0"/>
        <v>460.39</v>
      </c>
    </row>
    <row r="9" spans="1:36" x14ac:dyDescent="0.3">
      <c r="A9" s="2">
        <v>45070</v>
      </c>
      <c r="B9" s="3">
        <v>0.45568287037037036</v>
      </c>
      <c r="C9">
        <v>0</v>
      </c>
      <c r="D9" t="s">
        <v>50</v>
      </c>
      <c r="E9">
        <v>24.7</v>
      </c>
      <c r="F9">
        <v>49.552</v>
      </c>
      <c r="G9">
        <v>33.6</v>
      </c>
      <c r="H9">
        <v>104.2</v>
      </c>
      <c r="I9">
        <v>106.2</v>
      </c>
      <c r="J9">
        <v>11.29</v>
      </c>
      <c r="K9">
        <v>21.472000000000001</v>
      </c>
      <c r="L9">
        <v>0.01</v>
      </c>
      <c r="M9">
        <v>33</v>
      </c>
      <c r="N9">
        <v>21</v>
      </c>
      <c r="O9">
        <v>7.15</v>
      </c>
      <c r="P9">
        <v>-20.6</v>
      </c>
      <c r="Q9">
        <v>53.19</v>
      </c>
      <c r="R9">
        <v>49.963999999999999</v>
      </c>
      <c r="S9">
        <v>89.999989999999997</v>
      </c>
      <c r="T9">
        <v>180</v>
      </c>
      <c r="U9">
        <v>99.9</v>
      </c>
      <c r="V9">
        <v>2.19</v>
      </c>
      <c r="W9">
        <v>0</v>
      </c>
      <c r="X9">
        <v>744.5</v>
      </c>
      <c r="Y9">
        <v>500.89</v>
      </c>
      <c r="Z9">
        <f t="shared" si="0"/>
        <v>450.92599999999999</v>
      </c>
    </row>
    <row r="10" spans="1:36" x14ac:dyDescent="0.3">
      <c r="A10" s="2">
        <v>45070</v>
      </c>
      <c r="B10" s="3">
        <v>0.456087962962963</v>
      </c>
      <c r="C10">
        <v>0</v>
      </c>
      <c r="D10" t="s">
        <v>50</v>
      </c>
      <c r="E10">
        <v>26.4</v>
      </c>
      <c r="F10">
        <v>54.02</v>
      </c>
      <c r="G10">
        <v>35.9</v>
      </c>
      <c r="H10">
        <v>102.9</v>
      </c>
      <c r="I10">
        <v>104.9</v>
      </c>
      <c r="J10">
        <v>11.16</v>
      </c>
      <c r="K10">
        <v>23.408999999999999</v>
      </c>
      <c r="L10">
        <v>0.02</v>
      </c>
      <c r="M10">
        <v>35.299999999999997</v>
      </c>
      <c r="N10">
        <v>23</v>
      </c>
      <c r="O10">
        <v>6.91</v>
      </c>
      <c r="P10">
        <v>-7.3</v>
      </c>
      <c r="Q10">
        <v>53.11</v>
      </c>
      <c r="R10">
        <v>53.012999999999998</v>
      </c>
      <c r="S10">
        <v>89.999989999999997</v>
      </c>
      <c r="T10">
        <v>180</v>
      </c>
      <c r="U10">
        <v>99.9</v>
      </c>
      <c r="V10">
        <v>2.17</v>
      </c>
      <c r="W10">
        <v>0</v>
      </c>
      <c r="X10">
        <v>744.6</v>
      </c>
      <c r="Y10">
        <v>500.89</v>
      </c>
      <c r="Z10">
        <f t="shared" si="0"/>
        <v>447.87700000000001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4671-A9A5-423C-996E-133893317A9D}">
  <dimension ref="A1:AA21"/>
  <sheetViews>
    <sheetView topLeftCell="E1" workbookViewId="0">
      <selection activeCell="Y1" sqref="Y1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45245</v>
      </c>
      <c r="B2" s="3">
        <v>0.48560185185185184</v>
      </c>
      <c r="C2">
        <v>0</v>
      </c>
      <c r="D2" t="s">
        <v>51</v>
      </c>
      <c r="E2">
        <v>12.4</v>
      </c>
      <c r="F2">
        <v>3.0000000000000001E-3</v>
      </c>
      <c r="G2">
        <v>15.5</v>
      </c>
      <c r="H2">
        <v>101.2</v>
      </c>
      <c r="I2">
        <v>102.7</v>
      </c>
      <c r="J2">
        <v>10.16</v>
      </c>
      <c r="K2">
        <v>1E-3</v>
      </c>
      <c r="L2">
        <v>0.01</v>
      </c>
      <c r="M2">
        <v>15.3</v>
      </c>
      <c r="N2">
        <v>10</v>
      </c>
      <c r="Q2">
        <v>59.335999999999999</v>
      </c>
      <c r="R2">
        <v>0.28399999999999997</v>
      </c>
      <c r="S2">
        <v>89.999989999999997</v>
      </c>
      <c r="T2">
        <v>180</v>
      </c>
      <c r="U2">
        <v>99.9</v>
      </c>
      <c r="V2">
        <v>2.97</v>
      </c>
      <c r="W2">
        <v>0</v>
      </c>
      <c r="X2">
        <v>744.5</v>
      </c>
      <c r="Y2">
        <v>473.53</v>
      </c>
      <c r="Z2">
        <f>Y2-R2</f>
        <v>473.24599999999998</v>
      </c>
      <c r="AA2">
        <v>146.375</v>
      </c>
    </row>
    <row r="3" spans="1:27" x14ac:dyDescent="0.3">
      <c r="A3" s="2">
        <v>45245</v>
      </c>
      <c r="B3" s="3">
        <v>0.48577546296296298</v>
      </c>
      <c r="C3">
        <v>0</v>
      </c>
      <c r="D3" t="s">
        <v>51</v>
      </c>
      <c r="E3">
        <v>30</v>
      </c>
      <c r="F3">
        <v>0.32700000000000001</v>
      </c>
      <c r="G3">
        <v>37.700000000000003</v>
      </c>
      <c r="H3">
        <v>101</v>
      </c>
      <c r="I3">
        <v>102.5</v>
      </c>
      <c r="J3">
        <v>10.18</v>
      </c>
      <c r="K3">
        <v>0.14099999999999999</v>
      </c>
      <c r="L3">
        <v>0.02</v>
      </c>
      <c r="M3">
        <v>37.1</v>
      </c>
      <c r="N3">
        <v>24</v>
      </c>
      <c r="Q3">
        <v>58.988</v>
      </c>
      <c r="R3">
        <v>1.0309999999999999</v>
      </c>
      <c r="S3">
        <v>89.999989999999997</v>
      </c>
      <c r="T3">
        <v>180</v>
      </c>
      <c r="U3">
        <v>99.9</v>
      </c>
      <c r="V3">
        <v>2.97</v>
      </c>
      <c r="W3">
        <v>0</v>
      </c>
      <c r="X3">
        <v>744.4</v>
      </c>
      <c r="Y3">
        <v>473.53</v>
      </c>
      <c r="Z3">
        <f t="shared" ref="Z3:Z21" si="0">Y3-R3</f>
        <v>472.49899999999997</v>
      </c>
    </row>
    <row r="4" spans="1:27" x14ac:dyDescent="0.3">
      <c r="A4" s="2">
        <v>45245</v>
      </c>
      <c r="B4" s="3">
        <v>0.48606481481481478</v>
      </c>
      <c r="C4">
        <v>0</v>
      </c>
      <c r="D4" t="s">
        <v>51</v>
      </c>
      <c r="E4">
        <v>30.1</v>
      </c>
      <c r="F4">
        <v>3.754</v>
      </c>
      <c r="G4">
        <v>37.9</v>
      </c>
      <c r="H4">
        <v>100.1</v>
      </c>
      <c r="I4">
        <v>101.5</v>
      </c>
      <c r="J4">
        <v>10.1</v>
      </c>
      <c r="K4">
        <v>1.6259999999999999</v>
      </c>
      <c r="L4">
        <v>0.02</v>
      </c>
      <c r="M4">
        <v>37.299999999999997</v>
      </c>
      <c r="N4">
        <v>24</v>
      </c>
      <c r="Q4">
        <v>58.893999999999998</v>
      </c>
      <c r="R4">
        <v>4.1559999999999997</v>
      </c>
      <c r="S4">
        <v>89.999989999999997</v>
      </c>
      <c r="T4">
        <v>180</v>
      </c>
      <c r="U4">
        <v>99.9</v>
      </c>
      <c r="V4">
        <v>2.97</v>
      </c>
      <c r="W4">
        <v>0</v>
      </c>
      <c r="X4">
        <v>744.4</v>
      </c>
      <c r="Y4">
        <v>473.53</v>
      </c>
      <c r="Z4">
        <f t="shared" si="0"/>
        <v>469.37399999999997</v>
      </c>
    </row>
    <row r="5" spans="1:27" x14ac:dyDescent="0.3">
      <c r="A5" s="2">
        <v>45245</v>
      </c>
      <c r="B5" s="3">
        <v>0.48621527777777779</v>
      </c>
      <c r="C5">
        <v>0</v>
      </c>
      <c r="D5" t="s">
        <v>51</v>
      </c>
      <c r="E5">
        <v>30.1</v>
      </c>
      <c r="F5">
        <v>6.7270000000000003</v>
      </c>
      <c r="G5">
        <v>37.9</v>
      </c>
      <c r="H5">
        <v>99.4</v>
      </c>
      <c r="I5">
        <v>100.9</v>
      </c>
      <c r="J5">
        <v>10.039999999999999</v>
      </c>
      <c r="K5">
        <v>2.9140000000000001</v>
      </c>
      <c r="L5">
        <v>0.02</v>
      </c>
      <c r="M5">
        <v>37.299999999999997</v>
      </c>
      <c r="N5">
        <v>24</v>
      </c>
      <c r="Q5">
        <v>58.817</v>
      </c>
      <c r="R5">
        <v>6.7290000000000001</v>
      </c>
      <c r="S5">
        <v>89.999989999999997</v>
      </c>
      <c r="T5">
        <v>180</v>
      </c>
      <c r="U5">
        <v>99.9</v>
      </c>
      <c r="V5">
        <v>2.96</v>
      </c>
      <c r="W5">
        <v>0</v>
      </c>
      <c r="X5">
        <v>744.4</v>
      </c>
      <c r="Y5">
        <v>473.53</v>
      </c>
      <c r="Z5">
        <f t="shared" si="0"/>
        <v>466.80099999999999</v>
      </c>
    </row>
    <row r="6" spans="1:27" x14ac:dyDescent="0.3">
      <c r="A6" s="2">
        <v>45245</v>
      </c>
      <c r="B6" s="3">
        <v>0.48633101851851851</v>
      </c>
      <c r="C6">
        <v>0</v>
      </c>
      <c r="D6" t="s">
        <v>51</v>
      </c>
      <c r="E6">
        <v>30</v>
      </c>
      <c r="F6">
        <v>9.9090000000000007</v>
      </c>
      <c r="G6">
        <v>37.799999999999997</v>
      </c>
      <c r="H6">
        <v>98.8</v>
      </c>
      <c r="I6">
        <v>100.3</v>
      </c>
      <c r="J6">
        <v>9.99</v>
      </c>
      <c r="K6">
        <v>4.2919999999999998</v>
      </c>
      <c r="L6">
        <v>0.02</v>
      </c>
      <c r="M6">
        <v>37.200000000000003</v>
      </c>
      <c r="N6">
        <v>24</v>
      </c>
      <c r="Q6">
        <v>58.792999999999999</v>
      </c>
      <c r="R6">
        <v>9.8089999999999993</v>
      </c>
      <c r="S6">
        <v>89.999989999999997</v>
      </c>
      <c r="T6">
        <v>180</v>
      </c>
      <c r="U6">
        <v>99.9</v>
      </c>
      <c r="V6">
        <v>2.96</v>
      </c>
      <c r="W6">
        <v>0</v>
      </c>
      <c r="X6">
        <v>744.3</v>
      </c>
      <c r="Y6">
        <v>473.53</v>
      </c>
      <c r="Z6">
        <f t="shared" si="0"/>
        <v>463.72099999999995</v>
      </c>
    </row>
    <row r="7" spans="1:27" x14ac:dyDescent="0.3">
      <c r="A7" s="2">
        <v>45245</v>
      </c>
      <c r="B7" s="3">
        <v>0.48653935185185188</v>
      </c>
      <c r="C7">
        <v>0</v>
      </c>
      <c r="D7" t="s">
        <v>51</v>
      </c>
      <c r="E7">
        <v>30.1</v>
      </c>
      <c r="F7">
        <v>11.48</v>
      </c>
      <c r="G7">
        <v>37.9</v>
      </c>
      <c r="H7">
        <v>98.2</v>
      </c>
      <c r="I7">
        <v>99.6</v>
      </c>
      <c r="J7">
        <v>9.93</v>
      </c>
      <c r="K7">
        <v>4.9720000000000004</v>
      </c>
      <c r="L7">
        <v>0.02</v>
      </c>
      <c r="M7">
        <v>37.299999999999997</v>
      </c>
      <c r="N7">
        <v>24</v>
      </c>
      <c r="Q7">
        <v>58.773000000000003</v>
      </c>
      <c r="R7">
        <v>12.802</v>
      </c>
      <c r="S7">
        <v>89.999989999999997</v>
      </c>
      <c r="T7">
        <v>180</v>
      </c>
      <c r="U7">
        <v>99.9</v>
      </c>
      <c r="V7">
        <v>2.96</v>
      </c>
      <c r="W7">
        <v>0</v>
      </c>
      <c r="X7">
        <v>744.3</v>
      </c>
      <c r="Y7">
        <v>473.53</v>
      </c>
      <c r="Z7">
        <f t="shared" si="0"/>
        <v>460.72799999999995</v>
      </c>
    </row>
    <row r="8" spans="1:27" x14ac:dyDescent="0.3">
      <c r="A8" s="2">
        <v>45245</v>
      </c>
      <c r="B8" s="3">
        <v>0.48675925925925928</v>
      </c>
      <c r="C8">
        <v>0</v>
      </c>
      <c r="D8" t="s">
        <v>51</v>
      </c>
      <c r="E8">
        <v>30.1</v>
      </c>
      <c r="F8">
        <v>16.475999999999999</v>
      </c>
      <c r="G8">
        <v>37.9</v>
      </c>
      <c r="H8">
        <v>97.9</v>
      </c>
      <c r="I8">
        <v>99.3</v>
      </c>
      <c r="J8">
        <v>9.9</v>
      </c>
      <c r="K8">
        <v>7.1369999999999996</v>
      </c>
      <c r="L8">
        <v>0.02</v>
      </c>
      <c r="M8">
        <v>37.299999999999997</v>
      </c>
      <c r="N8">
        <v>24</v>
      </c>
      <c r="Q8">
        <v>58.776000000000003</v>
      </c>
      <c r="R8">
        <v>16.722999999999999</v>
      </c>
      <c r="S8">
        <v>89.999989999999997</v>
      </c>
      <c r="T8">
        <v>180</v>
      </c>
      <c r="U8">
        <v>99.9</v>
      </c>
      <c r="V8">
        <v>2.96</v>
      </c>
      <c r="W8">
        <v>0</v>
      </c>
      <c r="X8">
        <v>744.3</v>
      </c>
      <c r="Y8">
        <v>473.53</v>
      </c>
      <c r="Z8">
        <f t="shared" si="0"/>
        <v>456.80699999999996</v>
      </c>
    </row>
    <row r="9" spans="1:27" x14ac:dyDescent="0.3">
      <c r="A9" s="2">
        <v>45245</v>
      </c>
      <c r="B9" s="3">
        <v>0.48684027777777777</v>
      </c>
      <c r="C9">
        <v>0</v>
      </c>
      <c r="D9" t="s">
        <v>51</v>
      </c>
      <c r="E9">
        <v>30.1</v>
      </c>
      <c r="F9">
        <v>17.824000000000002</v>
      </c>
      <c r="G9">
        <v>37.9</v>
      </c>
      <c r="H9">
        <v>97.7</v>
      </c>
      <c r="I9">
        <v>99.1</v>
      </c>
      <c r="J9">
        <v>9.8800000000000008</v>
      </c>
      <c r="K9">
        <v>7.72</v>
      </c>
      <c r="L9">
        <v>0.02</v>
      </c>
      <c r="M9">
        <v>37.299999999999997</v>
      </c>
      <c r="N9">
        <v>24</v>
      </c>
      <c r="Q9">
        <v>58.765999999999998</v>
      </c>
      <c r="R9">
        <v>19.219000000000001</v>
      </c>
      <c r="S9">
        <v>89.999989999999997</v>
      </c>
      <c r="T9">
        <v>180</v>
      </c>
      <c r="U9">
        <v>99.9</v>
      </c>
      <c r="V9">
        <v>2.96</v>
      </c>
      <c r="W9">
        <v>0</v>
      </c>
      <c r="X9">
        <v>744.4</v>
      </c>
      <c r="Y9">
        <v>473.53</v>
      </c>
      <c r="Z9">
        <f t="shared" si="0"/>
        <v>454.31099999999998</v>
      </c>
    </row>
    <row r="10" spans="1:27" x14ac:dyDescent="0.3">
      <c r="A10" s="2">
        <v>45245</v>
      </c>
      <c r="B10" s="3">
        <v>0.48700231481481482</v>
      </c>
      <c r="C10">
        <v>0</v>
      </c>
      <c r="D10" t="s">
        <v>51</v>
      </c>
      <c r="E10">
        <v>30</v>
      </c>
      <c r="F10">
        <v>21.823</v>
      </c>
      <c r="G10">
        <v>37.799999999999997</v>
      </c>
      <c r="H10">
        <v>97.4</v>
      </c>
      <c r="I10">
        <v>98.8</v>
      </c>
      <c r="J10">
        <v>9.85</v>
      </c>
      <c r="K10">
        <v>9.452</v>
      </c>
      <c r="L10">
        <v>0.02</v>
      </c>
      <c r="M10">
        <v>37.200000000000003</v>
      </c>
      <c r="N10">
        <v>24</v>
      </c>
      <c r="Q10">
        <v>58.74</v>
      </c>
      <c r="R10">
        <v>21.940999999999999</v>
      </c>
      <c r="S10">
        <v>89.999989999999997</v>
      </c>
      <c r="T10">
        <v>180</v>
      </c>
      <c r="U10">
        <v>99.9</v>
      </c>
      <c r="V10">
        <v>2.96</v>
      </c>
      <c r="W10">
        <v>0</v>
      </c>
      <c r="X10">
        <v>744.3</v>
      </c>
      <c r="Y10">
        <v>473.53</v>
      </c>
      <c r="Z10">
        <f t="shared" si="0"/>
        <v>451.589</v>
      </c>
    </row>
    <row r="11" spans="1:27" x14ac:dyDescent="0.3">
      <c r="A11" s="2">
        <v>45245</v>
      </c>
      <c r="B11" s="3">
        <v>0.48709490740740741</v>
      </c>
      <c r="C11">
        <v>0</v>
      </c>
      <c r="D11" t="s">
        <v>51</v>
      </c>
      <c r="E11">
        <v>30</v>
      </c>
      <c r="F11">
        <v>25.404</v>
      </c>
      <c r="G11">
        <v>37.700000000000003</v>
      </c>
      <c r="H11">
        <v>97.1</v>
      </c>
      <c r="I11">
        <v>98.6</v>
      </c>
      <c r="J11">
        <v>9.83</v>
      </c>
      <c r="K11">
        <v>11.004</v>
      </c>
      <c r="L11">
        <v>0.02</v>
      </c>
      <c r="M11">
        <v>37.200000000000003</v>
      </c>
      <c r="N11">
        <v>24</v>
      </c>
      <c r="Q11">
        <v>58.735999999999997</v>
      </c>
      <c r="R11">
        <v>25.376999999999999</v>
      </c>
      <c r="S11">
        <v>89.999989999999997</v>
      </c>
      <c r="T11">
        <v>180</v>
      </c>
      <c r="U11">
        <v>99.9</v>
      </c>
      <c r="V11">
        <v>2.96</v>
      </c>
      <c r="W11">
        <v>0</v>
      </c>
      <c r="X11">
        <v>744.4</v>
      </c>
      <c r="Y11">
        <v>473.53</v>
      </c>
      <c r="Z11">
        <f t="shared" si="0"/>
        <v>448.15299999999996</v>
      </c>
    </row>
    <row r="12" spans="1:27" x14ac:dyDescent="0.3">
      <c r="A12" s="2">
        <v>45245</v>
      </c>
      <c r="B12" s="3">
        <v>0.48719907407407409</v>
      </c>
      <c r="C12">
        <v>0</v>
      </c>
      <c r="D12" t="s">
        <v>51</v>
      </c>
      <c r="E12">
        <v>30</v>
      </c>
      <c r="F12">
        <v>27.222000000000001</v>
      </c>
      <c r="G12">
        <v>37.799999999999997</v>
      </c>
      <c r="H12">
        <v>97</v>
      </c>
      <c r="I12">
        <v>98.4</v>
      </c>
      <c r="J12">
        <v>9.81</v>
      </c>
      <c r="K12">
        <v>11.791</v>
      </c>
      <c r="L12">
        <v>0.02</v>
      </c>
      <c r="M12">
        <v>37.200000000000003</v>
      </c>
      <c r="N12">
        <v>24</v>
      </c>
      <c r="Q12">
        <v>58.734000000000002</v>
      </c>
      <c r="R12">
        <v>27.948</v>
      </c>
      <c r="S12">
        <v>89.999989999999997</v>
      </c>
      <c r="T12">
        <v>180</v>
      </c>
      <c r="U12">
        <v>99.9</v>
      </c>
      <c r="V12">
        <v>2.96</v>
      </c>
      <c r="W12">
        <v>0</v>
      </c>
      <c r="X12">
        <v>744.4</v>
      </c>
      <c r="Y12">
        <v>473.53</v>
      </c>
      <c r="Z12">
        <f t="shared" si="0"/>
        <v>445.58199999999999</v>
      </c>
    </row>
    <row r="13" spans="1:27" x14ac:dyDescent="0.3">
      <c r="A13" s="2">
        <v>45245</v>
      </c>
      <c r="B13" s="3">
        <v>0.48736111111111113</v>
      </c>
      <c r="C13">
        <v>0</v>
      </c>
      <c r="D13" t="s">
        <v>51</v>
      </c>
      <c r="E13">
        <v>30</v>
      </c>
      <c r="F13">
        <v>31.053000000000001</v>
      </c>
      <c r="G13">
        <v>37.700000000000003</v>
      </c>
      <c r="H13">
        <v>96.8</v>
      </c>
      <c r="I13">
        <v>98.2</v>
      </c>
      <c r="J13">
        <v>9.7899999999999991</v>
      </c>
      <c r="K13">
        <v>13.45</v>
      </c>
      <c r="L13">
        <v>0.02</v>
      </c>
      <c r="M13">
        <v>37.200000000000003</v>
      </c>
      <c r="N13">
        <v>24</v>
      </c>
      <c r="Q13">
        <v>58.731000000000002</v>
      </c>
      <c r="R13">
        <v>31.122</v>
      </c>
      <c r="S13">
        <v>89.999989999999997</v>
      </c>
      <c r="T13">
        <v>180</v>
      </c>
      <c r="U13">
        <v>99.9</v>
      </c>
      <c r="V13">
        <v>2.96</v>
      </c>
      <c r="W13">
        <v>0</v>
      </c>
      <c r="X13">
        <v>744.3</v>
      </c>
      <c r="Y13">
        <v>473.53</v>
      </c>
      <c r="Z13">
        <f t="shared" si="0"/>
        <v>442.40799999999996</v>
      </c>
    </row>
    <row r="14" spans="1:27" x14ac:dyDescent="0.3">
      <c r="A14" s="2">
        <v>45245</v>
      </c>
      <c r="B14" s="3">
        <v>0.4874768518518518</v>
      </c>
      <c r="C14">
        <v>0</v>
      </c>
      <c r="D14" t="s">
        <v>51</v>
      </c>
      <c r="E14">
        <v>29.9</v>
      </c>
      <c r="F14">
        <v>32.771000000000001</v>
      </c>
      <c r="G14">
        <v>37.700000000000003</v>
      </c>
      <c r="H14">
        <v>96.7</v>
      </c>
      <c r="I14">
        <v>98.1</v>
      </c>
      <c r="J14">
        <v>9.7799999999999994</v>
      </c>
      <c r="K14">
        <v>14.195</v>
      </c>
      <c r="L14">
        <v>0.02</v>
      </c>
      <c r="M14">
        <v>37.200000000000003</v>
      </c>
      <c r="N14">
        <v>24</v>
      </c>
      <c r="Q14">
        <v>58.725000000000001</v>
      </c>
      <c r="R14">
        <v>34.337000000000003</v>
      </c>
      <c r="S14">
        <v>89.999989999999997</v>
      </c>
      <c r="T14">
        <v>180</v>
      </c>
      <c r="U14">
        <v>99.9</v>
      </c>
      <c r="V14">
        <v>2.95</v>
      </c>
      <c r="W14">
        <v>0</v>
      </c>
      <c r="X14">
        <v>744.3</v>
      </c>
      <c r="Y14">
        <v>473.53</v>
      </c>
      <c r="Z14">
        <f t="shared" si="0"/>
        <v>439.19299999999998</v>
      </c>
    </row>
    <row r="15" spans="1:27" x14ac:dyDescent="0.3">
      <c r="A15" s="2">
        <v>45245</v>
      </c>
      <c r="B15" s="3">
        <v>0.48761574074074071</v>
      </c>
      <c r="C15">
        <v>0</v>
      </c>
      <c r="D15" t="s">
        <v>51</v>
      </c>
      <c r="E15">
        <v>30</v>
      </c>
      <c r="F15">
        <v>36.966000000000001</v>
      </c>
      <c r="G15">
        <v>37.799999999999997</v>
      </c>
      <c r="H15">
        <v>96.5</v>
      </c>
      <c r="I15">
        <v>97.9</v>
      </c>
      <c r="J15">
        <v>9.76</v>
      </c>
      <c r="K15">
        <v>16.012</v>
      </c>
      <c r="L15">
        <v>0.02</v>
      </c>
      <c r="M15">
        <v>37.200000000000003</v>
      </c>
      <c r="N15">
        <v>24</v>
      </c>
      <c r="Q15">
        <v>58.712000000000003</v>
      </c>
      <c r="R15">
        <v>37.039000000000001</v>
      </c>
      <c r="S15">
        <v>89.999989999999997</v>
      </c>
      <c r="T15">
        <v>180</v>
      </c>
      <c r="U15">
        <v>99.9</v>
      </c>
      <c r="V15">
        <v>2.94</v>
      </c>
      <c r="W15">
        <v>0</v>
      </c>
      <c r="X15">
        <v>744.4</v>
      </c>
      <c r="Y15">
        <v>473.53</v>
      </c>
      <c r="Z15">
        <f t="shared" si="0"/>
        <v>436.49099999999999</v>
      </c>
    </row>
    <row r="16" spans="1:27" x14ac:dyDescent="0.3">
      <c r="A16" s="2">
        <v>45245</v>
      </c>
      <c r="B16" s="3">
        <v>0.48773148148148149</v>
      </c>
      <c r="C16">
        <v>0</v>
      </c>
      <c r="D16" t="s">
        <v>51</v>
      </c>
      <c r="E16">
        <v>30.1</v>
      </c>
      <c r="F16">
        <v>39.920999999999999</v>
      </c>
      <c r="G16">
        <v>38</v>
      </c>
      <c r="H16">
        <v>96.3</v>
      </c>
      <c r="I16">
        <v>97.8</v>
      </c>
      <c r="J16">
        <v>9.75</v>
      </c>
      <c r="K16">
        <v>17.292000000000002</v>
      </c>
      <c r="L16">
        <v>0.02</v>
      </c>
      <c r="M16">
        <v>37.4</v>
      </c>
      <c r="N16">
        <v>24</v>
      </c>
      <c r="Q16">
        <v>58.688000000000002</v>
      </c>
      <c r="R16">
        <v>39.933999999999997</v>
      </c>
      <c r="S16">
        <v>89.999989999999997</v>
      </c>
      <c r="T16">
        <v>180</v>
      </c>
      <c r="U16">
        <v>99.9</v>
      </c>
      <c r="V16">
        <v>2.95</v>
      </c>
      <c r="W16">
        <v>0</v>
      </c>
      <c r="X16">
        <v>744.4</v>
      </c>
      <c r="Y16">
        <v>473.53</v>
      </c>
      <c r="Z16">
        <f t="shared" si="0"/>
        <v>433.596</v>
      </c>
    </row>
    <row r="17" spans="1:26" x14ac:dyDescent="0.3">
      <c r="A17" s="2">
        <v>45245</v>
      </c>
      <c r="B17" s="3">
        <v>0.48805555555555552</v>
      </c>
      <c r="C17">
        <v>0</v>
      </c>
      <c r="D17" t="s">
        <v>51</v>
      </c>
      <c r="E17">
        <v>30</v>
      </c>
      <c r="F17">
        <v>41.444000000000003</v>
      </c>
      <c r="G17">
        <v>37.9</v>
      </c>
      <c r="H17">
        <v>96</v>
      </c>
      <c r="I17">
        <v>97.4</v>
      </c>
      <c r="J17">
        <v>9.7200000000000006</v>
      </c>
      <c r="K17">
        <v>17.952000000000002</v>
      </c>
      <c r="L17">
        <v>0.02</v>
      </c>
      <c r="M17">
        <v>37.299999999999997</v>
      </c>
      <c r="N17">
        <v>24</v>
      </c>
      <c r="Q17">
        <v>58.645000000000003</v>
      </c>
      <c r="R17">
        <v>43.146999999999998</v>
      </c>
      <c r="S17">
        <v>89.999989999999997</v>
      </c>
      <c r="T17">
        <v>180</v>
      </c>
      <c r="U17">
        <v>99.9</v>
      </c>
      <c r="V17">
        <v>2.96</v>
      </c>
      <c r="W17">
        <v>0</v>
      </c>
      <c r="X17">
        <v>744.3</v>
      </c>
      <c r="Y17">
        <v>473.53</v>
      </c>
      <c r="Z17">
        <f t="shared" si="0"/>
        <v>430.38299999999998</v>
      </c>
    </row>
    <row r="18" spans="1:26" x14ac:dyDescent="0.3">
      <c r="A18" s="2">
        <v>45245</v>
      </c>
      <c r="B18" s="3">
        <v>0.4881712962962963</v>
      </c>
      <c r="C18">
        <v>0</v>
      </c>
      <c r="D18" t="s">
        <v>51</v>
      </c>
      <c r="E18">
        <v>30.2</v>
      </c>
      <c r="F18">
        <v>45.941000000000003</v>
      </c>
      <c r="G18">
        <v>38.1</v>
      </c>
      <c r="H18">
        <v>95.7</v>
      </c>
      <c r="I18">
        <v>97.1</v>
      </c>
      <c r="J18">
        <v>9.6999999999999993</v>
      </c>
      <c r="K18">
        <v>19.899999999999999</v>
      </c>
      <c r="L18">
        <v>0.02</v>
      </c>
      <c r="M18">
        <v>37.6</v>
      </c>
      <c r="N18">
        <v>24</v>
      </c>
      <c r="Q18">
        <v>58.558999999999997</v>
      </c>
      <c r="R18">
        <v>46.042000000000002</v>
      </c>
      <c r="S18">
        <v>89.999989999999997</v>
      </c>
      <c r="T18">
        <v>180</v>
      </c>
      <c r="U18">
        <v>99.9</v>
      </c>
      <c r="V18">
        <v>2.95</v>
      </c>
      <c r="W18">
        <v>0</v>
      </c>
      <c r="X18">
        <v>744.2</v>
      </c>
      <c r="Y18">
        <v>473.53</v>
      </c>
      <c r="Z18">
        <f t="shared" si="0"/>
        <v>427.48799999999994</v>
      </c>
    </row>
    <row r="19" spans="1:26" x14ac:dyDescent="0.3">
      <c r="A19" s="2">
        <v>45245</v>
      </c>
      <c r="B19" s="3">
        <v>0.48827546296296293</v>
      </c>
      <c r="C19">
        <v>0</v>
      </c>
      <c r="D19" t="s">
        <v>51</v>
      </c>
      <c r="E19">
        <v>30.3</v>
      </c>
      <c r="F19">
        <v>49.167999999999999</v>
      </c>
      <c r="G19">
        <v>38.4</v>
      </c>
      <c r="H19">
        <v>95.4</v>
      </c>
      <c r="I19">
        <v>96.8</v>
      </c>
      <c r="J19">
        <v>9.68</v>
      </c>
      <c r="K19">
        <v>21.297999999999998</v>
      </c>
      <c r="L19">
        <v>0.02</v>
      </c>
      <c r="M19">
        <v>37.799999999999997</v>
      </c>
      <c r="N19">
        <v>25</v>
      </c>
      <c r="Q19">
        <v>58.469000000000001</v>
      </c>
      <c r="R19">
        <v>49.195999999999998</v>
      </c>
      <c r="S19">
        <v>89.999989999999997</v>
      </c>
      <c r="T19">
        <v>180</v>
      </c>
      <c r="U19">
        <v>99.9</v>
      </c>
      <c r="V19">
        <v>2.95</v>
      </c>
      <c r="W19">
        <v>0</v>
      </c>
      <c r="X19">
        <v>744.3</v>
      </c>
      <c r="Y19">
        <v>473.53</v>
      </c>
      <c r="Z19">
        <f t="shared" si="0"/>
        <v>424.33399999999995</v>
      </c>
    </row>
    <row r="20" spans="1:26" x14ac:dyDescent="0.3">
      <c r="A20" s="2">
        <v>45245</v>
      </c>
      <c r="B20" s="3">
        <v>0.4883912037037037</v>
      </c>
      <c r="C20">
        <v>0</v>
      </c>
      <c r="D20" t="s">
        <v>51</v>
      </c>
      <c r="E20">
        <v>30.3</v>
      </c>
      <c r="F20">
        <v>50.719000000000001</v>
      </c>
      <c r="G20">
        <v>38.299999999999997</v>
      </c>
      <c r="H20">
        <v>95.3</v>
      </c>
      <c r="I20">
        <v>96.7</v>
      </c>
      <c r="J20">
        <v>9.67</v>
      </c>
      <c r="K20">
        <v>21.97</v>
      </c>
      <c r="L20">
        <v>0.02</v>
      </c>
      <c r="M20">
        <v>37.700000000000003</v>
      </c>
      <c r="N20">
        <v>25</v>
      </c>
      <c r="Q20">
        <v>58.411999999999999</v>
      </c>
      <c r="R20">
        <v>52.058</v>
      </c>
      <c r="S20">
        <v>89.999989999999997</v>
      </c>
      <c r="T20">
        <v>180</v>
      </c>
      <c r="U20">
        <v>99.9</v>
      </c>
      <c r="V20">
        <v>2.95</v>
      </c>
      <c r="W20">
        <v>0</v>
      </c>
      <c r="X20">
        <v>744.2</v>
      </c>
      <c r="Y20">
        <v>473.53</v>
      </c>
      <c r="Z20">
        <f t="shared" si="0"/>
        <v>421.47199999999998</v>
      </c>
    </row>
    <row r="21" spans="1:26" x14ac:dyDescent="0.3">
      <c r="A21" s="2">
        <v>45245</v>
      </c>
      <c r="B21" s="3">
        <v>0.48878472222222219</v>
      </c>
      <c r="C21">
        <v>0</v>
      </c>
      <c r="D21" t="s">
        <v>51</v>
      </c>
      <c r="E21">
        <v>29.9</v>
      </c>
      <c r="F21">
        <v>54.853999999999999</v>
      </c>
      <c r="G21">
        <v>37.9</v>
      </c>
      <c r="H21">
        <v>94.9</v>
      </c>
      <c r="I21">
        <v>96.3</v>
      </c>
      <c r="J21">
        <v>9.66</v>
      </c>
      <c r="K21">
        <v>23.760999999999999</v>
      </c>
      <c r="L21">
        <v>0.02</v>
      </c>
      <c r="M21">
        <v>37.299999999999997</v>
      </c>
      <c r="N21">
        <v>24</v>
      </c>
      <c r="Q21">
        <v>58.277000000000001</v>
      </c>
      <c r="R21">
        <v>55.223999999999997</v>
      </c>
      <c r="S21">
        <v>89.999989999999997</v>
      </c>
      <c r="T21">
        <v>180</v>
      </c>
      <c r="U21">
        <v>99.9</v>
      </c>
      <c r="V21">
        <v>2.95</v>
      </c>
      <c r="W21">
        <v>0</v>
      </c>
      <c r="X21">
        <v>744.2</v>
      </c>
      <c r="Y21">
        <v>473.53</v>
      </c>
      <c r="Z21">
        <f t="shared" si="0"/>
        <v>418.30599999999998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7276C-80C2-459A-A45E-989E39F78AD2}">
  <dimension ref="A1:AA21"/>
  <sheetViews>
    <sheetView workbookViewId="0">
      <selection activeCell="K31" sqref="K31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45273</v>
      </c>
      <c r="B2" s="3">
        <v>0.43652777777777779</v>
      </c>
      <c r="C2">
        <v>0</v>
      </c>
      <c r="D2" t="s">
        <v>51</v>
      </c>
      <c r="E2">
        <v>25.7</v>
      </c>
      <c r="F2">
        <v>0.215</v>
      </c>
      <c r="G2">
        <v>34.6</v>
      </c>
      <c r="H2">
        <v>102.7</v>
      </c>
      <c r="I2">
        <v>104.2</v>
      </c>
      <c r="J2">
        <v>11</v>
      </c>
      <c r="K2">
        <v>0.30599999999999999</v>
      </c>
      <c r="L2">
        <v>0.01</v>
      </c>
      <c r="M2">
        <v>34</v>
      </c>
      <c r="N2">
        <v>22</v>
      </c>
      <c r="Q2">
        <v>54.05</v>
      </c>
      <c r="R2">
        <v>0.99737536000000004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750.5</v>
      </c>
      <c r="Y2">
        <v>495.41</v>
      </c>
      <c r="Z2">
        <f>Y2-R2</f>
        <v>494.41262464000005</v>
      </c>
      <c r="AA2">
        <v>202.4</v>
      </c>
    </row>
    <row r="3" spans="1:27" x14ac:dyDescent="0.3">
      <c r="A3" s="2">
        <v>45273</v>
      </c>
      <c r="B3" s="3">
        <v>0.43671296296296297</v>
      </c>
      <c r="C3">
        <v>0</v>
      </c>
      <c r="D3" t="s">
        <v>51</v>
      </c>
      <c r="E3">
        <v>25.7</v>
      </c>
      <c r="F3">
        <v>1.236</v>
      </c>
      <c r="G3">
        <v>34.6</v>
      </c>
      <c r="H3">
        <v>101.8</v>
      </c>
      <c r="I3">
        <v>103.3</v>
      </c>
      <c r="J3">
        <v>10.91</v>
      </c>
      <c r="K3">
        <v>1.7569999999999999</v>
      </c>
      <c r="L3">
        <v>0.01</v>
      </c>
      <c r="M3">
        <v>34</v>
      </c>
      <c r="N3">
        <v>22</v>
      </c>
      <c r="Q3">
        <v>54.0428</v>
      </c>
      <c r="R3">
        <v>4.0551182399999997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750.5</v>
      </c>
      <c r="Y3">
        <v>495.41</v>
      </c>
      <c r="Z3">
        <f t="shared" ref="Z3:Z15" si="0">Y3-R3</f>
        <v>491.35488176000001</v>
      </c>
    </row>
    <row r="4" spans="1:27" x14ac:dyDescent="0.3">
      <c r="A4" s="2">
        <v>45273</v>
      </c>
      <c r="B4" s="3">
        <v>0.43682870370370369</v>
      </c>
      <c r="C4">
        <v>0</v>
      </c>
      <c r="D4" t="s">
        <v>51</v>
      </c>
      <c r="E4">
        <v>25.8</v>
      </c>
      <c r="F4">
        <v>2.1459999999999999</v>
      </c>
      <c r="G4">
        <v>34.700000000000003</v>
      </c>
      <c r="H4">
        <v>101.4</v>
      </c>
      <c r="I4">
        <v>102.9</v>
      </c>
      <c r="J4">
        <v>10.87</v>
      </c>
      <c r="K4">
        <v>3.05</v>
      </c>
      <c r="L4">
        <v>0.01</v>
      </c>
      <c r="M4">
        <v>34.1</v>
      </c>
      <c r="N4">
        <v>22</v>
      </c>
      <c r="Q4">
        <v>54.014000000000003</v>
      </c>
      <c r="R4">
        <v>7.0275592800000002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750.5</v>
      </c>
      <c r="Y4">
        <v>495.41</v>
      </c>
      <c r="Z4">
        <f t="shared" si="0"/>
        <v>488.38244072000003</v>
      </c>
    </row>
    <row r="5" spans="1:27" x14ac:dyDescent="0.3">
      <c r="A5" s="2">
        <v>45273</v>
      </c>
      <c r="B5" s="3">
        <v>0.43694444444444441</v>
      </c>
      <c r="C5">
        <v>0</v>
      </c>
      <c r="D5" t="s">
        <v>51</v>
      </c>
      <c r="E5">
        <v>25.8</v>
      </c>
      <c r="F5">
        <v>2.6459999999999999</v>
      </c>
      <c r="G5">
        <v>34.700000000000003</v>
      </c>
      <c r="H5">
        <v>101.1</v>
      </c>
      <c r="I5">
        <v>102.6</v>
      </c>
      <c r="J5">
        <v>10.84</v>
      </c>
      <c r="K5">
        <v>3.7610000000000001</v>
      </c>
      <c r="L5">
        <v>0.01</v>
      </c>
      <c r="M5">
        <v>34.1</v>
      </c>
      <c r="N5">
        <v>22</v>
      </c>
      <c r="Q5">
        <v>53.979799999999997</v>
      </c>
      <c r="R5">
        <v>10.098425519999999</v>
      </c>
      <c r="S5">
        <v>89.999989999999997</v>
      </c>
      <c r="T5">
        <v>180</v>
      </c>
      <c r="U5">
        <v>99.9</v>
      </c>
      <c r="V5">
        <v>2.93</v>
      </c>
      <c r="W5">
        <v>0</v>
      </c>
      <c r="X5">
        <v>750.5</v>
      </c>
      <c r="Y5">
        <v>495.41</v>
      </c>
      <c r="Z5">
        <f t="shared" si="0"/>
        <v>485.31157448000005</v>
      </c>
    </row>
    <row r="6" spans="1:27" x14ac:dyDescent="0.3">
      <c r="A6" s="2">
        <v>45273</v>
      </c>
      <c r="B6" s="3">
        <v>0.43708333333333332</v>
      </c>
      <c r="C6">
        <v>0</v>
      </c>
      <c r="D6" t="s">
        <v>51</v>
      </c>
      <c r="E6">
        <v>25.7</v>
      </c>
      <c r="F6">
        <v>3.9180000000000001</v>
      </c>
      <c r="G6">
        <v>34.6</v>
      </c>
      <c r="H6">
        <v>100.7</v>
      </c>
      <c r="I6">
        <v>102.2</v>
      </c>
      <c r="J6">
        <v>10.81</v>
      </c>
      <c r="K6">
        <v>5.569</v>
      </c>
      <c r="L6">
        <v>0.01</v>
      </c>
      <c r="M6">
        <v>34</v>
      </c>
      <c r="N6">
        <v>22</v>
      </c>
      <c r="Q6">
        <v>53.96</v>
      </c>
      <c r="R6">
        <v>12.9921264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750.5</v>
      </c>
      <c r="Y6">
        <v>495.41</v>
      </c>
      <c r="Z6">
        <f t="shared" si="0"/>
        <v>482.41787360000001</v>
      </c>
    </row>
    <row r="7" spans="1:27" x14ac:dyDescent="0.3">
      <c r="A7" s="2">
        <v>45273</v>
      </c>
      <c r="B7" s="3">
        <v>0.43718750000000001</v>
      </c>
      <c r="C7">
        <v>0</v>
      </c>
      <c r="D7" t="s">
        <v>51</v>
      </c>
      <c r="E7">
        <v>25.8</v>
      </c>
      <c r="F7">
        <v>4.3150000000000004</v>
      </c>
      <c r="G7">
        <v>34.700000000000003</v>
      </c>
      <c r="H7">
        <v>100.4</v>
      </c>
      <c r="I7">
        <v>101.9</v>
      </c>
      <c r="J7">
        <v>10.77</v>
      </c>
      <c r="K7">
        <v>6.1340000000000003</v>
      </c>
      <c r="L7">
        <v>0.01</v>
      </c>
      <c r="M7">
        <v>34.1</v>
      </c>
      <c r="N7">
        <v>22</v>
      </c>
      <c r="Q7">
        <v>53.938400000000001</v>
      </c>
      <c r="R7">
        <v>15.941601560000001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750.5</v>
      </c>
      <c r="Y7">
        <v>495.41</v>
      </c>
      <c r="Z7">
        <f t="shared" si="0"/>
        <v>479.46839844000004</v>
      </c>
    </row>
    <row r="8" spans="1:27" x14ac:dyDescent="0.3">
      <c r="A8" s="2">
        <v>45273</v>
      </c>
      <c r="B8" s="3">
        <v>0.43740740740740741</v>
      </c>
      <c r="C8">
        <v>0</v>
      </c>
      <c r="D8" t="s">
        <v>51</v>
      </c>
      <c r="E8">
        <v>25.9</v>
      </c>
      <c r="F8">
        <v>5.6479999999999997</v>
      </c>
      <c r="G8">
        <v>34.9</v>
      </c>
      <c r="H8">
        <v>99.4</v>
      </c>
      <c r="I8">
        <v>100.9</v>
      </c>
      <c r="J8">
        <v>10.68</v>
      </c>
      <c r="K8">
        <v>8.0289999999999999</v>
      </c>
      <c r="L8">
        <v>0.01</v>
      </c>
      <c r="M8">
        <v>34.299999999999997</v>
      </c>
      <c r="N8">
        <v>22</v>
      </c>
      <c r="Q8">
        <v>53.8718</v>
      </c>
      <c r="R8">
        <v>19.055118719999999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750.5</v>
      </c>
      <c r="Y8">
        <v>495.41</v>
      </c>
      <c r="Z8">
        <f t="shared" si="0"/>
        <v>476.35488128000003</v>
      </c>
    </row>
    <row r="9" spans="1:27" x14ac:dyDescent="0.3">
      <c r="A9" s="2">
        <v>45273</v>
      </c>
      <c r="B9" s="3">
        <v>0.43769675925925927</v>
      </c>
      <c r="C9">
        <v>0</v>
      </c>
      <c r="D9" t="s">
        <v>51</v>
      </c>
      <c r="E9">
        <v>25.9</v>
      </c>
      <c r="F9">
        <v>6.6950000000000003</v>
      </c>
      <c r="G9">
        <v>35</v>
      </c>
      <c r="H9">
        <v>98.8</v>
      </c>
      <c r="I9">
        <v>100.3</v>
      </c>
      <c r="J9">
        <v>10.62</v>
      </c>
      <c r="K9">
        <v>9.5169999999999995</v>
      </c>
      <c r="L9">
        <v>0.01</v>
      </c>
      <c r="M9">
        <v>34.4</v>
      </c>
      <c r="N9">
        <v>22</v>
      </c>
      <c r="Q9">
        <v>53.834000000000003</v>
      </c>
      <c r="R9">
        <v>21.988189680000001</v>
      </c>
      <c r="S9">
        <v>89.999989999999997</v>
      </c>
      <c r="T9">
        <v>180</v>
      </c>
      <c r="U9">
        <v>99.9</v>
      </c>
      <c r="V9">
        <v>2.92</v>
      </c>
      <c r="W9">
        <v>0</v>
      </c>
      <c r="X9">
        <v>750.5</v>
      </c>
      <c r="Y9">
        <v>495.41</v>
      </c>
      <c r="Z9">
        <f t="shared" si="0"/>
        <v>473.42181032000002</v>
      </c>
    </row>
    <row r="10" spans="1:27" x14ac:dyDescent="0.3">
      <c r="A10" s="2">
        <v>45273</v>
      </c>
      <c r="B10" s="3">
        <v>0.43784722222222222</v>
      </c>
      <c r="C10">
        <v>0</v>
      </c>
      <c r="D10" t="s">
        <v>51</v>
      </c>
      <c r="E10">
        <v>25.9</v>
      </c>
      <c r="F10">
        <v>7.4130000000000003</v>
      </c>
      <c r="G10">
        <v>34.9</v>
      </c>
      <c r="H10">
        <v>98.6</v>
      </c>
      <c r="I10">
        <v>100.1</v>
      </c>
      <c r="J10">
        <v>10.6</v>
      </c>
      <c r="K10">
        <v>10.539</v>
      </c>
      <c r="L10">
        <v>0.01</v>
      </c>
      <c r="M10">
        <v>34.299999999999997</v>
      </c>
      <c r="N10">
        <v>22</v>
      </c>
      <c r="Q10">
        <v>53.812399999999997</v>
      </c>
      <c r="R10">
        <v>25.095145160000001</v>
      </c>
      <c r="S10">
        <v>89.999989999999997</v>
      </c>
      <c r="T10">
        <v>180</v>
      </c>
      <c r="U10">
        <v>99.9</v>
      </c>
      <c r="V10">
        <v>2.92</v>
      </c>
      <c r="W10">
        <v>0</v>
      </c>
      <c r="X10">
        <v>750.5</v>
      </c>
      <c r="Y10">
        <v>495.41</v>
      </c>
      <c r="Z10">
        <f t="shared" si="0"/>
        <v>470.31485484000001</v>
      </c>
    </row>
    <row r="11" spans="1:27" x14ac:dyDescent="0.3">
      <c r="A11" s="2">
        <v>45273</v>
      </c>
      <c r="B11" s="3">
        <v>0.43797453703703698</v>
      </c>
      <c r="C11">
        <v>0</v>
      </c>
      <c r="D11" t="s">
        <v>51</v>
      </c>
      <c r="E11">
        <v>25.8</v>
      </c>
      <c r="F11">
        <v>8.4960000000000004</v>
      </c>
      <c r="G11">
        <v>34.799999999999997</v>
      </c>
      <c r="H11">
        <v>98.5</v>
      </c>
      <c r="I11">
        <v>100</v>
      </c>
      <c r="J11">
        <v>10.59</v>
      </c>
      <c r="K11">
        <v>12.077999999999999</v>
      </c>
      <c r="L11">
        <v>0.01</v>
      </c>
      <c r="M11">
        <v>34.200000000000003</v>
      </c>
      <c r="N11">
        <v>22</v>
      </c>
      <c r="Q11">
        <v>53.799799999999998</v>
      </c>
      <c r="R11">
        <v>27.9527568</v>
      </c>
      <c r="S11">
        <v>89.999989999999997</v>
      </c>
      <c r="T11">
        <v>180</v>
      </c>
      <c r="U11">
        <v>99.9</v>
      </c>
      <c r="V11">
        <v>2.92</v>
      </c>
      <c r="W11">
        <v>0</v>
      </c>
      <c r="X11">
        <v>750.5</v>
      </c>
      <c r="Y11">
        <v>495.41</v>
      </c>
      <c r="Z11">
        <f t="shared" si="0"/>
        <v>467.45724320000005</v>
      </c>
    </row>
    <row r="12" spans="1:27" x14ac:dyDescent="0.3">
      <c r="A12" s="2">
        <v>45273</v>
      </c>
      <c r="B12" s="3">
        <v>0.43810185185185185</v>
      </c>
      <c r="C12">
        <v>0</v>
      </c>
      <c r="D12" t="s">
        <v>51</v>
      </c>
      <c r="E12">
        <v>25.8</v>
      </c>
      <c r="F12">
        <v>9.4849999999999994</v>
      </c>
      <c r="G12">
        <v>34.799999999999997</v>
      </c>
      <c r="H12">
        <v>98.5</v>
      </c>
      <c r="I12">
        <v>99.9</v>
      </c>
      <c r="J12">
        <v>10.58</v>
      </c>
      <c r="K12">
        <v>13.484</v>
      </c>
      <c r="L12">
        <v>0.01</v>
      </c>
      <c r="M12">
        <v>34.200000000000003</v>
      </c>
      <c r="N12">
        <v>22</v>
      </c>
      <c r="Q12">
        <v>53.798000000000002</v>
      </c>
      <c r="R12">
        <v>31.118767399999999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750.5</v>
      </c>
      <c r="Y12">
        <v>495.41</v>
      </c>
      <c r="Z12">
        <f t="shared" si="0"/>
        <v>464.2912326</v>
      </c>
    </row>
    <row r="13" spans="1:27" x14ac:dyDescent="0.3">
      <c r="A13" s="2">
        <v>45273</v>
      </c>
      <c r="B13" s="3">
        <v>0.43839120370370371</v>
      </c>
      <c r="C13">
        <v>0</v>
      </c>
      <c r="D13" t="s">
        <v>51</v>
      </c>
      <c r="E13">
        <v>25.9</v>
      </c>
      <c r="F13">
        <v>12.667</v>
      </c>
      <c r="G13">
        <v>35</v>
      </c>
      <c r="H13">
        <v>98.1</v>
      </c>
      <c r="I13">
        <v>99.6</v>
      </c>
      <c r="J13">
        <v>10.55</v>
      </c>
      <c r="K13">
        <v>18.007999999999999</v>
      </c>
      <c r="L13">
        <v>0.01</v>
      </c>
      <c r="M13">
        <v>34.4</v>
      </c>
      <c r="N13">
        <v>22</v>
      </c>
      <c r="Q13">
        <v>53.789000000000001</v>
      </c>
      <c r="R13">
        <v>41.899607639999999</v>
      </c>
      <c r="S13">
        <v>89.999989999999997</v>
      </c>
      <c r="T13">
        <v>180</v>
      </c>
      <c r="U13">
        <v>99.9</v>
      </c>
      <c r="V13">
        <v>2.92</v>
      </c>
      <c r="W13">
        <v>0</v>
      </c>
      <c r="X13">
        <v>750.5</v>
      </c>
      <c r="Y13">
        <v>495.41</v>
      </c>
      <c r="Z13">
        <f t="shared" si="0"/>
        <v>453.51039236000003</v>
      </c>
    </row>
    <row r="14" spans="1:27" x14ac:dyDescent="0.3">
      <c r="A14" s="2">
        <v>45273</v>
      </c>
      <c r="B14" s="3">
        <v>0.44012731481481482</v>
      </c>
      <c r="C14">
        <v>0</v>
      </c>
      <c r="D14" t="s">
        <v>51</v>
      </c>
      <c r="E14">
        <v>25.9</v>
      </c>
      <c r="F14">
        <v>15.483000000000001</v>
      </c>
      <c r="G14">
        <v>34.9</v>
      </c>
      <c r="H14">
        <v>97.6</v>
      </c>
      <c r="I14">
        <v>99</v>
      </c>
      <c r="J14">
        <v>10.49</v>
      </c>
      <c r="K14">
        <v>22.010999999999999</v>
      </c>
      <c r="L14">
        <v>0.01</v>
      </c>
      <c r="M14">
        <v>34.299999999999997</v>
      </c>
      <c r="N14">
        <v>22</v>
      </c>
      <c r="Q14">
        <v>53.7926</v>
      </c>
      <c r="R14">
        <v>51.148295599999997</v>
      </c>
      <c r="S14">
        <v>89.999989999999997</v>
      </c>
      <c r="T14">
        <v>180</v>
      </c>
      <c r="U14">
        <v>99.9</v>
      </c>
      <c r="V14">
        <v>2.92</v>
      </c>
      <c r="W14">
        <v>0</v>
      </c>
      <c r="X14">
        <v>750.5</v>
      </c>
      <c r="Y14">
        <v>495.41</v>
      </c>
      <c r="Z14">
        <f t="shared" si="0"/>
        <v>444.26170440000004</v>
      </c>
    </row>
    <row r="15" spans="1:27" x14ac:dyDescent="0.3">
      <c r="A15" s="2">
        <v>45273</v>
      </c>
      <c r="B15" s="3">
        <v>0.44091435185185185</v>
      </c>
      <c r="C15">
        <v>0</v>
      </c>
      <c r="D15" t="s">
        <v>51</v>
      </c>
      <c r="E15">
        <v>26</v>
      </c>
      <c r="F15">
        <v>18.321000000000002</v>
      </c>
      <c r="G15">
        <v>35.1</v>
      </c>
      <c r="H15">
        <v>97.4</v>
      </c>
      <c r="I15">
        <v>98.8</v>
      </c>
      <c r="J15">
        <v>10.47</v>
      </c>
      <c r="K15">
        <v>26.045000000000002</v>
      </c>
      <c r="L15">
        <v>0.02</v>
      </c>
      <c r="M15">
        <v>34.5</v>
      </c>
      <c r="N15">
        <v>22</v>
      </c>
      <c r="Q15">
        <v>53.790799999999997</v>
      </c>
      <c r="R15">
        <v>60.472442880000003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750.5</v>
      </c>
      <c r="Y15">
        <v>495.41</v>
      </c>
      <c r="Z15">
        <f t="shared" si="0"/>
        <v>434.93755712000001</v>
      </c>
    </row>
    <row r="16" spans="1:27" x14ac:dyDescent="0.3">
      <c r="A16" s="2"/>
      <c r="B16" s="3"/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A301A-F3F8-4C9C-B2E0-B9518E33F910}">
  <dimension ref="A1:AA25"/>
  <sheetViews>
    <sheetView zoomScale="80" zoomScaleNormal="80" workbookViewId="0">
      <selection activeCell="Z7" sqref="Z7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45329</v>
      </c>
      <c r="B2" s="3">
        <v>0.56581018518518522</v>
      </c>
      <c r="C2">
        <v>0</v>
      </c>
      <c r="D2" t="s">
        <v>51</v>
      </c>
      <c r="E2">
        <v>29.2</v>
      </c>
      <c r="F2">
        <v>0.59699999999999998</v>
      </c>
      <c r="G2">
        <v>39.5</v>
      </c>
      <c r="H2">
        <v>107.1</v>
      </c>
      <c r="I2">
        <v>108.7</v>
      </c>
      <c r="J2">
        <v>11.52</v>
      </c>
      <c r="K2">
        <v>0.25900000000000001</v>
      </c>
      <c r="L2">
        <v>0.02</v>
      </c>
      <c r="M2">
        <v>38.799999999999997</v>
      </c>
      <c r="N2">
        <v>25</v>
      </c>
      <c r="Q2">
        <v>53.787999999999997</v>
      </c>
      <c r="R2">
        <v>1.216</v>
      </c>
      <c r="S2">
        <v>89.999989999999997</v>
      </c>
      <c r="T2">
        <v>180</v>
      </c>
      <c r="U2">
        <v>99.9</v>
      </c>
      <c r="V2">
        <v>2.78</v>
      </c>
      <c r="W2">
        <v>0</v>
      </c>
      <c r="X2">
        <v>741.8</v>
      </c>
      <c r="Y2">
        <v>525.99</v>
      </c>
      <c r="Z2">
        <f>Y2-R2</f>
        <v>524.774</v>
      </c>
      <c r="AA2">
        <v>300.36</v>
      </c>
    </row>
    <row r="3" spans="1:27" x14ac:dyDescent="0.3">
      <c r="A3" s="2">
        <v>45329</v>
      </c>
      <c r="B3" s="3">
        <v>0.56591435185185179</v>
      </c>
      <c r="C3">
        <v>0</v>
      </c>
      <c r="D3" t="s">
        <v>51</v>
      </c>
      <c r="E3">
        <v>29.3</v>
      </c>
      <c r="F3">
        <v>3.6480000000000001</v>
      </c>
      <c r="G3">
        <v>39.6</v>
      </c>
      <c r="H3">
        <v>108</v>
      </c>
      <c r="I3">
        <v>109.6</v>
      </c>
      <c r="J3">
        <v>11.62</v>
      </c>
      <c r="K3">
        <v>1.581</v>
      </c>
      <c r="L3">
        <v>0.02</v>
      </c>
      <c r="M3">
        <v>38.9</v>
      </c>
      <c r="N3">
        <v>25</v>
      </c>
      <c r="Q3">
        <v>53.737000000000002</v>
      </c>
      <c r="R3">
        <v>3.8980000000000001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741.8</v>
      </c>
      <c r="Y3">
        <v>525.99</v>
      </c>
      <c r="Z3">
        <f t="shared" ref="Z3:Z25" si="0">Y3-R3</f>
        <v>522.09199999999998</v>
      </c>
    </row>
    <row r="4" spans="1:27" x14ac:dyDescent="0.3">
      <c r="A4" s="2">
        <v>45329</v>
      </c>
      <c r="B4" s="3">
        <v>0.56603009259259263</v>
      </c>
      <c r="C4">
        <v>0</v>
      </c>
      <c r="D4" t="s">
        <v>51</v>
      </c>
      <c r="E4">
        <v>29.2</v>
      </c>
      <c r="F4">
        <v>6.7709999999999999</v>
      </c>
      <c r="G4">
        <v>39.5</v>
      </c>
      <c r="H4">
        <v>108.4</v>
      </c>
      <c r="I4">
        <v>110</v>
      </c>
      <c r="J4">
        <v>11.69</v>
      </c>
      <c r="K4">
        <v>2.9340000000000002</v>
      </c>
      <c r="L4">
        <v>0.02</v>
      </c>
      <c r="M4">
        <v>38.9</v>
      </c>
      <c r="N4">
        <v>25</v>
      </c>
      <c r="Q4">
        <v>53.53</v>
      </c>
      <c r="R4">
        <v>6.7009999999999996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741.7</v>
      </c>
      <c r="Y4">
        <v>525.99</v>
      </c>
      <c r="Z4">
        <f t="shared" si="0"/>
        <v>519.28899999999999</v>
      </c>
    </row>
    <row r="5" spans="1:27" x14ac:dyDescent="0.3">
      <c r="A5" s="2">
        <v>45329</v>
      </c>
      <c r="B5" s="3">
        <v>0.56614583333333335</v>
      </c>
      <c r="C5">
        <v>0</v>
      </c>
      <c r="D5" t="s">
        <v>51</v>
      </c>
      <c r="E5">
        <v>29.2</v>
      </c>
      <c r="F5">
        <v>9.3209999999999997</v>
      </c>
      <c r="G5">
        <v>39.6</v>
      </c>
      <c r="H5">
        <v>108.7</v>
      </c>
      <c r="I5">
        <v>110.3</v>
      </c>
      <c r="J5">
        <v>11.75</v>
      </c>
      <c r="K5">
        <v>4.0389999999999997</v>
      </c>
      <c r="L5">
        <v>0.02</v>
      </c>
      <c r="M5">
        <v>39</v>
      </c>
      <c r="N5">
        <v>25</v>
      </c>
      <c r="Q5">
        <v>53.387999999999998</v>
      </c>
      <c r="R5">
        <v>9.3689999999999998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741.8</v>
      </c>
      <c r="Y5">
        <v>525.99</v>
      </c>
      <c r="Z5">
        <f t="shared" si="0"/>
        <v>516.62099999999998</v>
      </c>
    </row>
    <row r="6" spans="1:27" x14ac:dyDescent="0.3">
      <c r="A6" s="2">
        <v>45329</v>
      </c>
      <c r="B6" s="3">
        <v>0.56626157407407407</v>
      </c>
      <c r="C6">
        <v>0</v>
      </c>
      <c r="D6" t="s">
        <v>51</v>
      </c>
      <c r="E6">
        <v>29.1</v>
      </c>
      <c r="F6">
        <v>12.352</v>
      </c>
      <c r="G6">
        <v>39.5</v>
      </c>
      <c r="H6">
        <v>108.7</v>
      </c>
      <c r="I6">
        <v>110.3</v>
      </c>
      <c r="J6">
        <v>11.76</v>
      </c>
      <c r="K6">
        <v>5.3520000000000003</v>
      </c>
      <c r="L6">
        <v>0.02</v>
      </c>
      <c r="M6">
        <v>38.9</v>
      </c>
      <c r="N6">
        <v>25</v>
      </c>
      <c r="Q6">
        <v>53.281999999999996</v>
      </c>
      <c r="R6">
        <v>12.411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741.8</v>
      </c>
      <c r="Y6">
        <v>525.99</v>
      </c>
      <c r="Z6">
        <f t="shared" si="0"/>
        <v>513.57900000000006</v>
      </c>
    </row>
    <row r="7" spans="1:27" x14ac:dyDescent="0.3">
      <c r="A7" s="2">
        <v>45329</v>
      </c>
      <c r="B7" s="3">
        <v>0.5663541666666666</v>
      </c>
      <c r="C7">
        <v>0</v>
      </c>
      <c r="D7" t="s">
        <v>51</v>
      </c>
      <c r="E7">
        <v>28.8</v>
      </c>
      <c r="F7">
        <v>16.024000000000001</v>
      </c>
      <c r="G7">
        <v>39.200000000000003</v>
      </c>
      <c r="H7">
        <v>108.1</v>
      </c>
      <c r="I7">
        <v>109.7</v>
      </c>
      <c r="J7">
        <v>11.72</v>
      </c>
      <c r="K7">
        <v>6.9429999999999996</v>
      </c>
      <c r="L7">
        <v>0.02</v>
      </c>
      <c r="M7">
        <v>38.5</v>
      </c>
      <c r="N7">
        <v>25</v>
      </c>
      <c r="Q7">
        <v>53.121000000000002</v>
      </c>
      <c r="R7">
        <v>16.167000000000002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741.8</v>
      </c>
      <c r="Y7">
        <v>525.99</v>
      </c>
      <c r="Z7">
        <f>Y7-R7</f>
        <v>509.82299999999998</v>
      </c>
    </row>
    <row r="8" spans="1:27" x14ac:dyDescent="0.3">
      <c r="A8" s="2">
        <v>45329</v>
      </c>
      <c r="B8" s="3">
        <v>0.56648148148148147</v>
      </c>
      <c r="C8">
        <v>0</v>
      </c>
      <c r="D8" t="s">
        <v>51</v>
      </c>
      <c r="E8">
        <v>28.8</v>
      </c>
      <c r="F8">
        <v>20.391999999999999</v>
      </c>
      <c r="G8">
        <v>39.4</v>
      </c>
      <c r="H8">
        <v>106.3</v>
      </c>
      <c r="I8">
        <v>107.8</v>
      </c>
      <c r="J8">
        <v>11.56</v>
      </c>
      <c r="K8">
        <v>8.8360000000000003</v>
      </c>
      <c r="L8">
        <v>0.02</v>
      </c>
      <c r="M8">
        <v>38.700000000000003</v>
      </c>
      <c r="N8">
        <v>25</v>
      </c>
      <c r="Q8">
        <v>52.835999999999999</v>
      </c>
      <c r="R8">
        <v>20.183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741.8</v>
      </c>
      <c r="Y8">
        <v>525.99</v>
      </c>
      <c r="Z8">
        <f t="shared" si="0"/>
        <v>505.80700000000002</v>
      </c>
    </row>
    <row r="9" spans="1:27" x14ac:dyDescent="0.3">
      <c r="A9" s="2">
        <v>45329</v>
      </c>
      <c r="B9" s="3">
        <v>0.5665972222222222</v>
      </c>
      <c r="C9">
        <v>0</v>
      </c>
      <c r="D9" t="s">
        <v>51</v>
      </c>
      <c r="E9">
        <v>29.5</v>
      </c>
      <c r="F9">
        <v>21.43</v>
      </c>
      <c r="G9">
        <v>40.4</v>
      </c>
      <c r="H9">
        <v>104.6</v>
      </c>
      <c r="I9">
        <v>106.2</v>
      </c>
      <c r="J9">
        <v>11.4</v>
      </c>
      <c r="K9">
        <v>9.2859999999999996</v>
      </c>
      <c r="L9">
        <v>0.02</v>
      </c>
      <c r="M9">
        <v>39.700000000000003</v>
      </c>
      <c r="N9">
        <v>26</v>
      </c>
      <c r="Q9">
        <v>52.728999999999999</v>
      </c>
      <c r="R9">
        <v>22.968</v>
      </c>
      <c r="S9">
        <v>89.999989999999997</v>
      </c>
      <c r="T9">
        <v>180</v>
      </c>
      <c r="U9">
        <v>99.9</v>
      </c>
      <c r="V9">
        <v>2.78</v>
      </c>
      <c r="W9">
        <v>0</v>
      </c>
      <c r="X9">
        <v>741.7</v>
      </c>
      <c r="Y9">
        <v>525.99</v>
      </c>
      <c r="Z9">
        <f t="shared" si="0"/>
        <v>503.02199999999999</v>
      </c>
    </row>
    <row r="10" spans="1:27" x14ac:dyDescent="0.3">
      <c r="A10" s="2">
        <v>45329</v>
      </c>
      <c r="B10" s="3">
        <v>0.56671296296296292</v>
      </c>
      <c r="C10">
        <v>0</v>
      </c>
      <c r="D10" t="s">
        <v>51</v>
      </c>
      <c r="E10">
        <v>30.9</v>
      </c>
      <c r="F10">
        <v>26.079000000000001</v>
      </c>
      <c r="G10">
        <v>42.4</v>
      </c>
      <c r="H10">
        <v>103.4</v>
      </c>
      <c r="I10">
        <v>105</v>
      </c>
      <c r="J10">
        <v>11.28</v>
      </c>
      <c r="K10">
        <v>11.301</v>
      </c>
      <c r="L10">
        <v>0.02</v>
      </c>
      <c r="M10">
        <v>41.7</v>
      </c>
      <c r="N10">
        <v>27</v>
      </c>
      <c r="Q10">
        <v>52.656999999999996</v>
      </c>
      <c r="R10">
        <v>25.853999999999999</v>
      </c>
      <c r="S10">
        <v>89.999989999999997</v>
      </c>
      <c r="T10">
        <v>180</v>
      </c>
      <c r="U10">
        <v>99.9</v>
      </c>
      <c r="V10">
        <v>2.78</v>
      </c>
      <c r="W10">
        <v>0</v>
      </c>
      <c r="X10">
        <v>741.8</v>
      </c>
      <c r="Y10">
        <v>525.99</v>
      </c>
      <c r="Z10">
        <f t="shared" si="0"/>
        <v>500.13600000000002</v>
      </c>
    </row>
    <row r="11" spans="1:27" x14ac:dyDescent="0.3">
      <c r="A11" s="2">
        <v>45329</v>
      </c>
      <c r="B11" s="3">
        <v>0.56690972222222225</v>
      </c>
      <c r="C11">
        <v>0</v>
      </c>
      <c r="D11" t="s">
        <v>51</v>
      </c>
      <c r="E11">
        <v>32.5</v>
      </c>
      <c r="F11">
        <v>30.280999999999999</v>
      </c>
      <c r="G11">
        <v>44.7</v>
      </c>
      <c r="H11">
        <v>101.9</v>
      </c>
      <c r="I11">
        <v>103.5</v>
      </c>
      <c r="J11">
        <v>11.13</v>
      </c>
      <c r="K11">
        <v>13.122</v>
      </c>
      <c r="L11">
        <v>0.02</v>
      </c>
      <c r="M11">
        <v>43.9</v>
      </c>
      <c r="N11">
        <v>29</v>
      </c>
      <c r="Q11">
        <v>52.591999999999999</v>
      </c>
      <c r="R11">
        <v>29.073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741.8</v>
      </c>
      <c r="Y11">
        <v>525.99</v>
      </c>
      <c r="Z11">
        <f t="shared" si="0"/>
        <v>496.91700000000003</v>
      </c>
    </row>
    <row r="12" spans="1:27" x14ac:dyDescent="0.3">
      <c r="A12" s="2">
        <v>45329</v>
      </c>
      <c r="B12" s="3">
        <v>0.56712962962962965</v>
      </c>
      <c r="C12">
        <v>0</v>
      </c>
      <c r="D12" t="s">
        <v>51</v>
      </c>
      <c r="E12">
        <v>47.6</v>
      </c>
      <c r="F12">
        <v>39.377000000000002</v>
      </c>
      <c r="G12">
        <v>65.7</v>
      </c>
      <c r="H12">
        <v>100.2</v>
      </c>
      <c r="I12">
        <v>101.7</v>
      </c>
      <c r="J12">
        <v>10.98</v>
      </c>
      <c r="K12">
        <v>17.064</v>
      </c>
      <c r="L12">
        <v>0.03</v>
      </c>
      <c r="M12">
        <v>64.599999999999994</v>
      </c>
      <c r="N12">
        <v>42</v>
      </c>
      <c r="Q12">
        <v>52.28</v>
      </c>
      <c r="R12">
        <v>39.033999999999999</v>
      </c>
      <c r="S12">
        <v>89.999989999999997</v>
      </c>
      <c r="T12">
        <v>180</v>
      </c>
      <c r="U12">
        <v>99.9</v>
      </c>
      <c r="V12">
        <v>2.77</v>
      </c>
      <c r="W12">
        <v>0</v>
      </c>
      <c r="X12">
        <v>741.7</v>
      </c>
      <c r="Y12">
        <v>525.99</v>
      </c>
      <c r="Z12">
        <f t="shared" si="0"/>
        <v>486.95600000000002</v>
      </c>
    </row>
    <row r="13" spans="1:27" x14ac:dyDescent="0.3">
      <c r="A13" s="2">
        <v>45329</v>
      </c>
      <c r="B13" s="3">
        <v>0.56726851851851856</v>
      </c>
      <c r="C13">
        <v>0</v>
      </c>
      <c r="D13" t="s">
        <v>51</v>
      </c>
      <c r="E13">
        <v>40.4</v>
      </c>
      <c r="F13">
        <v>48.801000000000002</v>
      </c>
      <c r="G13">
        <v>56.4</v>
      </c>
      <c r="H13">
        <v>98</v>
      </c>
      <c r="I13">
        <v>99.4</v>
      </c>
      <c r="J13">
        <v>10.83</v>
      </c>
      <c r="K13">
        <v>21.149000000000001</v>
      </c>
      <c r="L13">
        <v>0.03</v>
      </c>
      <c r="M13">
        <v>55.4</v>
      </c>
      <c r="N13">
        <v>36</v>
      </c>
      <c r="Q13">
        <v>51.54</v>
      </c>
      <c r="R13">
        <v>49.293999999999997</v>
      </c>
      <c r="S13">
        <v>89.999989999999997</v>
      </c>
      <c r="T13">
        <v>180</v>
      </c>
      <c r="U13">
        <v>99.9</v>
      </c>
      <c r="V13">
        <v>2.77</v>
      </c>
      <c r="W13">
        <v>0</v>
      </c>
      <c r="X13">
        <v>741.8</v>
      </c>
      <c r="Y13">
        <v>525.99</v>
      </c>
      <c r="Z13">
        <f t="shared" si="0"/>
        <v>476.69600000000003</v>
      </c>
    </row>
    <row r="14" spans="1:27" x14ac:dyDescent="0.3">
      <c r="A14" s="2">
        <v>45329</v>
      </c>
      <c r="B14" s="3">
        <v>0.56738425925925928</v>
      </c>
      <c r="C14">
        <v>0</v>
      </c>
      <c r="D14" t="s">
        <v>51</v>
      </c>
      <c r="E14">
        <v>32.4</v>
      </c>
      <c r="F14">
        <v>58.795999999999999</v>
      </c>
      <c r="G14">
        <v>45.7</v>
      </c>
      <c r="H14">
        <v>95.3</v>
      </c>
      <c r="I14">
        <v>96.7</v>
      </c>
      <c r="J14">
        <v>10.66</v>
      </c>
      <c r="K14">
        <v>25.481999999999999</v>
      </c>
      <c r="L14">
        <v>0.02</v>
      </c>
      <c r="M14">
        <v>44.9</v>
      </c>
      <c r="N14">
        <v>29</v>
      </c>
      <c r="Q14">
        <v>50.667000000000002</v>
      </c>
      <c r="R14">
        <v>58.546999999999997</v>
      </c>
      <c r="S14">
        <v>89.999989999999997</v>
      </c>
      <c r="T14">
        <v>180</v>
      </c>
      <c r="U14">
        <v>99.9</v>
      </c>
      <c r="V14">
        <v>2.78</v>
      </c>
      <c r="W14">
        <v>0</v>
      </c>
      <c r="X14">
        <v>741.7</v>
      </c>
      <c r="Y14">
        <v>525.99</v>
      </c>
      <c r="Z14">
        <f t="shared" si="0"/>
        <v>467.44299999999998</v>
      </c>
    </row>
    <row r="15" spans="1:27" x14ac:dyDescent="0.3">
      <c r="A15" s="2">
        <v>45329</v>
      </c>
      <c r="B15" s="3">
        <v>0.56747685185185182</v>
      </c>
      <c r="C15">
        <v>0</v>
      </c>
      <c r="D15" t="s">
        <v>51</v>
      </c>
      <c r="E15">
        <v>31.5</v>
      </c>
      <c r="F15">
        <v>68.492000000000004</v>
      </c>
      <c r="G15">
        <v>44.9</v>
      </c>
      <c r="H15">
        <v>93.8</v>
      </c>
      <c r="I15">
        <v>95.2</v>
      </c>
      <c r="J15">
        <v>10.57</v>
      </c>
      <c r="K15">
        <v>29.684999999999999</v>
      </c>
      <c r="L15">
        <v>0.02</v>
      </c>
      <c r="M15">
        <v>44.1</v>
      </c>
      <c r="N15">
        <v>29</v>
      </c>
      <c r="Q15">
        <v>50.112000000000002</v>
      </c>
      <c r="R15">
        <v>68.302999999999997</v>
      </c>
      <c r="S15">
        <v>89.999989999999997</v>
      </c>
      <c r="T15">
        <v>180</v>
      </c>
      <c r="U15">
        <v>99.9</v>
      </c>
      <c r="V15">
        <v>2.77</v>
      </c>
      <c r="W15">
        <v>0</v>
      </c>
      <c r="X15">
        <v>741.7</v>
      </c>
      <c r="Y15">
        <v>525.99</v>
      </c>
      <c r="Z15">
        <f t="shared" si="0"/>
        <v>457.68700000000001</v>
      </c>
    </row>
    <row r="16" spans="1:27" x14ac:dyDescent="0.3">
      <c r="A16" s="2">
        <v>45329</v>
      </c>
      <c r="B16" s="3">
        <v>0.5675810185185185</v>
      </c>
      <c r="C16">
        <v>0</v>
      </c>
      <c r="D16" t="s">
        <v>51</v>
      </c>
      <c r="E16">
        <v>32.799999999999997</v>
      </c>
      <c r="F16">
        <v>79.573999999999998</v>
      </c>
      <c r="G16">
        <v>47.2</v>
      </c>
      <c r="H16">
        <v>93.3</v>
      </c>
      <c r="I16">
        <v>94.6</v>
      </c>
      <c r="J16">
        <v>10.61</v>
      </c>
      <c r="K16">
        <v>34.49</v>
      </c>
      <c r="L16">
        <v>0.02</v>
      </c>
      <c r="M16">
        <v>46.4</v>
      </c>
      <c r="N16">
        <v>30</v>
      </c>
      <c r="Q16">
        <v>49.365000000000002</v>
      </c>
      <c r="R16">
        <v>79.222999999999999</v>
      </c>
      <c r="S16">
        <v>89.999989999999997</v>
      </c>
      <c r="T16">
        <v>180</v>
      </c>
      <c r="U16">
        <v>99.9</v>
      </c>
      <c r="V16">
        <v>2.77</v>
      </c>
      <c r="W16">
        <v>0</v>
      </c>
      <c r="X16">
        <v>741.8</v>
      </c>
      <c r="Y16">
        <v>525.99</v>
      </c>
      <c r="Z16">
        <f t="shared" si="0"/>
        <v>446.767</v>
      </c>
    </row>
    <row r="17" spans="1:26" x14ac:dyDescent="0.3">
      <c r="A17" s="2">
        <v>45329</v>
      </c>
      <c r="B17" s="3">
        <v>0.56769675925925933</v>
      </c>
      <c r="C17">
        <v>0</v>
      </c>
      <c r="D17" t="s">
        <v>51</v>
      </c>
      <c r="E17">
        <v>34.6</v>
      </c>
      <c r="F17">
        <v>89.266999999999996</v>
      </c>
      <c r="G17">
        <v>50.3</v>
      </c>
      <c r="H17">
        <v>94.6</v>
      </c>
      <c r="I17">
        <v>96</v>
      </c>
      <c r="J17">
        <v>10.87</v>
      </c>
      <c r="K17">
        <v>38.692999999999998</v>
      </c>
      <c r="L17">
        <v>0.02</v>
      </c>
      <c r="M17">
        <v>49.4</v>
      </c>
      <c r="N17">
        <v>32</v>
      </c>
      <c r="Q17">
        <v>48.618000000000002</v>
      </c>
      <c r="R17">
        <v>88.988</v>
      </c>
      <c r="S17">
        <v>89.999989999999997</v>
      </c>
      <c r="T17">
        <v>180</v>
      </c>
      <c r="U17">
        <v>99.9</v>
      </c>
      <c r="V17">
        <v>2.77</v>
      </c>
      <c r="W17">
        <v>0</v>
      </c>
      <c r="X17">
        <v>741.8</v>
      </c>
      <c r="Y17">
        <v>525.99</v>
      </c>
      <c r="Z17">
        <f t="shared" si="0"/>
        <v>437.00200000000001</v>
      </c>
    </row>
    <row r="18" spans="1:26" x14ac:dyDescent="0.3">
      <c r="A18" s="2">
        <v>45329</v>
      </c>
      <c r="B18" s="3">
        <v>0.56782407407407409</v>
      </c>
      <c r="C18">
        <v>0</v>
      </c>
      <c r="D18" t="s">
        <v>51</v>
      </c>
      <c r="E18">
        <v>35.5</v>
      </c>
      <c r="F18">
        <v>99.744</v>
      </c>
      <c r="G18">
        <v>52</v>
      </c>
      <c r="H18">
        <v>96.2</v>
      </c>
      <c r="I18">
        <v>97.7</v>
      </c>
      <c r="J18">
        <v>11.13</v>
      </c>
      <c r="K18">
        <v>43.234999999999999</v>
      </c>
      <c r="L18">
        <v>0.02</v>
      </c>
      <c r="M18">
        <v>51.1</v>
      </c>
      <c r="N18">
        <v>33</v>
      </c>
      <c r="Q18">
        <v>48.18</v>
      </c>
      <c r="R18">
        <v>99.533000000000001</v>
      </c>
      <c r="S18">
        <v>89.999989999999997</v>
      </c>
      <c r="T18">
        <v>180</v>
      </c>
      <c r="U18">
        <v>99.9</v>
      </c>
      <c r="V18">
        <v>2.77</v>
      </c>
      <c r="W18">
        <v>0</v>
      </c>
      <c r="X18">
        <v>741.8</v>
      </c>
      <c r="Y18">
        <v>525.99</v>
      </c>
      <c r="Z18">
        <f t="shared" si="0"/>
        <v>426.45699999999999</v>
      </c>
    </row>
    <row r="19" spans="1:26" x14ac:dyDescent="0.3">
      <c r="A19" s="2">
        <v>45329</v>
      </c>
      <c r="B19" s="3">
        <v>0.56791666666666674</v>
      </c>
      <c r="C19">
        <v>0</v>
      </c>
      <c r="D19" t="s">
        <v>51</v>
      </c>
      <c r="E19">
        <v>35.9</v>
      </c>
      <c r="F19">
        <v>109.871</v>
      </c>
      <c r="G19">
        <v>52.8</v>
      </c>
      <c r="H19">
        <v>97.1</v>
      </c>
      <c r="I19">
        <v>98.5</v>
      </c>
      <c r="J19">
        <v>11.25</v>
      </c>
      <c r="K19">
        <v>47.625</v>
      </c>
      <c r="L19">
        <v>0.02</v>
      </c>
      <c r="M19">
        <v>51.9</v>
      </c>
      <c r="N19">
        <v>34</v>
      </c>
      <c r="Q19">
        <v>48.000999999999998</v>
      </c>
      <c r="R19">
        <v>109.955</v>
      </c>
      <c r="S19">
        <v>89.999989999999997</v>
      </c>
      <c r="T19">
        <v>180</v>
      </c>
      <c r="U19">
        <v>99.9</v>
      </c>
      <c r="V19">
        <v>2.77</v>
      </c>
      <c r="W19">
        <v>0</v>
      </c>
      <c r="X19">
        <v>741.8</v>
      </c>
      <c r="Y19">
        <v>525.99</v>
      </c>
      <c r="Z19">
        <f t="shared" si="0"/>
        <v>416.03500000000003</v>
      </c>
    </row>
    <row r="20" spans="1:26" x14ac:dyDescent="0.3">
      <c r="A20" s="2">
        <v>45329</v>
      </c>
      <c r="B20" s="3">
        <v>0.5680439814814815</v>
      </c>
      <c r="C20">
        <v>0</v>
      </c>
      <c r="D20" t="s">
        <v>51</v>
      </c>
      <c r="E20">
        <v>36</v>
      </c>
      <c r="F20">
        <v>118.925</v>
      </c>
      <c r="G20">
        <v>53.1</v>
      </c>
      <c r="H20">
        <v>97.8</v>
      </c>
      <c r="I20">
        <v>99.3</v>
      </c>
      <c r="J20">
        <v>11.36</v>
      </c>
      <c r="K20">
        <v>51.55</v>
      </c>
      <c r="L20">
        <v>0.02</v>
      </c>
      <c r="M20">
        <v>52.1</v>
      </c>
      <c r="N20">
        <v>34</v>
      </c>
      <c r="Q20">
        <v>47.85</v>
      </c>
      <c r="R20">
        <v>119.872</v>
      </c>
      <c r="S20">
        <v>89.999989999999997</v>
      </c>
      <c r="T20">
        <v>180</v>
      </c>
      <c r="U20">
        <v>99.9</v>
      </c>
      <c r="V20">
        <v>2.77</v>
      </c>
      <c r="W20">
        <v>0</v>
      </c>
      <c r="X20">
        <v>741.8</v>
      </c>
      <c r="Y20">
        <v>525.99</v>
      </c>
      <c r="Z20">
        <f t="shared" si="0"/>
        <v>406.11799999999999</v>
      </c>
    </row>
    <row r="21" spans="1:26" x14ac:dyDescent="0.3">
      <c r="A21" s="2">
        <v>45329</v>
      </c>
      <c r="B21" s="3">
        <v>0.56815972222222222</v>
      </c>
      <c r="C21">
        <v>0</v>
      </c>
      <c r="D21" t="s">
        <v>51</v>
      </c>
      <c r="E21">
        <v>36.1</v>
      </c>
      <c r="F21">
        <v>129.685</v>
      </c>
      <c r="G21">
        <v>53.2</v>
      </c>
      <c r="H21">
        <v>98.2</v>
      </c>
      <c r="I21">
        <v>99.6</v>
      </c>
      <c r="J21">
        <v>11.42</v>
      </c>
      <c r="K21">
        <v>56.215000000000003</v>
      </c>
      <c r="L21">
        <v>0.02</v>
      </c>
      <c r="M21">
        <v>52.3</v>
      </c>
      <c r="N21">
        <v>34</v>
      </c>
      <c r="Q21">
        <v>47.773000000000003</v>
      </c>
      <c r="R21">
        <v>129.74100000000001</v>
      </c>
      <c r="S21">
        <v>89.999989999999997</v>
      </c>
      <c r="T21">
        <v>180</v>
      </c>
      <c r="U21">
        <v>99.9</v>
      </c>
      <c r="V21">
        <v>2.77</v>
      </c>
      <c r="W21">
        <v>0</v>
      </c>
      <c r="X21">
        <v>741.7</v>
      </c>
      <c r="Y21">
        <v>525.99</v>
      </c>
      <c r="Z21">
        <f t="shared" si="0"/>
        <v>396.24900000000002</v>
      </c>
    </row>
    <row r="22" spans="1:26" x14ac:dyDescent="0.3">
      <c r="A22" s="2">
        <v>45329</v>
      </c>
      <c r="B22" s="3">
        <v>0.56844907407407408</v>
      </c>
      <c r="C22">
        <v>0</v>
      </c>
      <c r="D22" t="s">
        <v>51</v>
      </c>
      <c r="E22">
        <v>36</v>
      </c>
      <c r="F22">
        <v>138.35900000000001</v>
      </c>
      <c r="G22">
        <v>53.2</v>
      </c>
      <c r="H22">
        <v>98.5</v>
      </c>
      <c r="I22">
        <v>99.9</v>
      </c>
      <c r="J22">
        <v>11.46</v>
      </c>
      <c r="K22">
        <v>59.975999999999999</v>
      </c>
      <c r="L22">
        <v>0.02</v>
      </c>
      <c r="M22">
        <v>52.3</v>
      </c>
      <c r="N22">
        <v>34</v>
      </c>
      <c r="Q22">
        <v>47.715000000000003</v>
      </c>
      <c r="R22">
        <v>138.33799999999999</v>
      </c>
      <c r="S22">
        <v>89.999989999999997</v>
      </c>
      <c r="T22">
        <v>180</v>
      </c>
      <c r="U22">
        <v>99.9</v>
      </c>
      <c r="V22">
        <v>2.76</v>
      </c>
      <c r="W22">
        <v>0</v>
      </c>
      <c r="X22">
        <v>741.8</v>
      </c>
      <c r="Y22">
        <v>525.99</v>
      </c>
      <c r="Z22">
        <f t="shared" si="0"/>
        <v>387.65200000000004</v>
      </c>
    </row>
    <row r="23" spans="1:26" x14ac:dyDescent="0.3">
      <c r="A23" s="2">
        <v>45329</v>
      </c>
      <c r="B23" s="3">
        <v>0.56863425925925926</v>
      </c>
      <c r="C23">
        <v>0</v>
      </c>
      <c r="D23" t="s">
        <v>51</v>
      </c>
      <c r="E23">
        <v>35.9</v>
      </c>
      <c r="F23">
        <v>151.51300000000001</v>
      </c>
      <c r="G23">
        <v>53</v>
      </c>
      <c r="H23">
        <v>98.5</v>
      </c>
      <c r="I23">
        <v>100</v>
      </c>
      <c r="J23">
        <v>11.46</v>
      </c>
      <c r="K23">
        <v>65.677999999999997</v>
      </c>
      <c r="L23">
        <v>0.02</v>
      </c>
      <c r="M23">
        <v>52.1</v>
      </c>
      <c r="N23">
        <v>34</v>
      </c>
      <c r="Q23">
        <v>47.691000000000003</v>
      </c>
      <c r="R23">
        <v>150.964</v>
      </c>
      <c r="S23">
        <v>89.999989999999997</v>
      </c>
      <c r="T23">
        <v>180</v>
      </c>
      <c r="U23">
        <v>99.9</v>
      </c>
      <c r="V23">
        <v>2.76</v>
      </c>
      <c r="W23">
        <v>0</v>
      </c>
      <c r="X23">
        <v>741.8</v>
      </c>
      <c r="Y23">
        <v>525.99</v>
      </c>
      <c r="Z23">
        <f t="shared" si="0"/>
        <v>375.02600000000001</v>
      </c>
    </row>
    <row r="24" spans="1:26" x14ac:dyDescent="0.3">
      <c r="A24" s="2">
        <v>45329</v>
      </c>
      <c r="B24" s="3">
        <v>0.56895833333333334</v>
      </c>
      <c r="C24">
        <v>0</v>
      </c>
      <c r="D24" t="s">
        <v>51</v>
      </c>
      <c r="E24">
        <v>35.799999999999997</v>
      </c>
      <c r="F24">
        <v>159.458</v>
      </c>
      <c r="G24">
        <v>52.8</v>
      </c>
      <c r="H24">
        <v>98.4</v>
      </c>
      <c r="I24">
        <v>99.8</v>
      </c>
      <c r="J24">
        <v>11.45</v>
      </c>
      <c r="K24">
        <v>69.123000000000005</v>
      </c>
      <c r="L24">
        <v>0.02</v>
      </c>
      <c r="M24">
        <v>51.9</v>
      </c>
      <c r="N24">
        <v>34</v>
      </c>
      <c r="Q24">
        <v>47.677</v>
      </c>
      <c r="R24">
        <v>159.56399999999999</v>
      </c>
      <c r="S24">
        <v>89.999989999999997</v>
      </c>
      <c r="T24">
        <v>180</v>
      </c>
      <c r="U24">
        <v>99.9</v>
      </c>
      <c r="V24">
        <v>2.76</v>
      </c>
      <c r="W24">
        <v>0</v>
      </c>
      <c r="X24">
        <v>741.8</v>
      </c>
      <c r="Y24">
        <v>525.99</v>
      </c>
      <c r="Z24">
        <f t="shared" si="0"/>
        <v>366.42600000000004</v>
      </c>
    </row>
    <row r="25" spans="1:26" x14ac:dyDescent="0.3">
      <c r="A25" s="2">
        <v>45329</v>
      </c>
      <c r="B25" s="3">
        <v>0.56946759259259261</v>
      </c>
      <c r="C25">
        <v>0</v>
      </c>
      <c r="D25" t="s">
        <v>51</v>
      </c>
      <c r="E25">
        <v>38.1</v>
      </c>
      <c r="F25">
        <v>167.13499999999999</v>
      </c>
      <c r="G25">
        <v>56.3</v>
      </c>
      <c r="H25">
        <v>95.7</v>
      </c>
      <c r="I25">
        <v>97.1</v>
      </c>
      <c r="J25">
        <v>11.14</v>
      </c>
      <c r="K25">
        <v>72.450999999999993</v>
      </c>
      <c r="L25">
        <v>0.03</v>
      </c>
      <c r="M25">
        <v>55.4</v>
      </c>
      <c r="N25">
        <v>36</v>
      </c>
      <c r="Q25">
        <v>47.673999999999999</v>
      </c>
      <c r="R25">
        <v>167.01</v>
      </c>
      <c r="S25">
        <v>89.999989999999997</v>
      </c>
      <c r="T25">
        <v>180</v>
      </c>
      <c r="U25">
        <v>99.9</v>
      </c>
      <c r="V25">
        <v>2.75</v>
      </c>
      <c r="W25">
        <v>0</v>
      </c>
      <c r="X25">
        <v>741.8</v>
      </c>
      <c r="Y25">
        <v>525.99</v>
      </c>
      <c r="Z25">
        <f t="shared" si="0"/>
        <v>358.98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90252-C64F-44E7-BCBC-95B03AA6825D}">
  <dimension ref="A1:AA25"/>
  <sheetViews>
    <sheetView zoomScale="80" zoomScaleNormal="80" workbookViewId="0">
      <selection activeCell="AA3" sqref="AA3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45366</v>
      </c>
      <c r="B2" s="3">
        <v>0.4152777777777778</v>
      </c>
      <c r="C2">
        <v>0</v>
      </c>
      <c r="D2" t="s">
        <v>51</v>
      </c>
      <c r="E2">
        <v>37.200000000000003</v>
      </c>
      <c r="F2">
        <v>0.67500000000000004</v>
      </c>
      <c r="G2">
        <v>47.1</v>
      </c>
      <c r="H2">
        <v>110.4</v>
      </c>
      <c r="I2">
        <v>112</v>
      </c>
      <c r="J2">
        <v>11.23</v>
      </c>
      <c r="K2">
        <v>0.29199999999999998</v>
      </c>
      <c r="L2">
        <v>0.02</v>
      </c>
      <c r="M2">
        <v>46.4</v>
      </c>
      <c r="N2">
        <v>30</v>
      </c>
      <c r="Q2">
        <v>58.256999999999998</v>
      </c>
      <c r="R2">
        <v>1.0409999999999999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741.5</v>
      </c>
      <c r="Y2">
        <v>541.37</v>
      </c>
      <c r="Z2">
        <f>Y2-R2</f>
        <v>540.32899999999995</v>
      </c>
      <c r="AA2">
        <v>358.34899999999999</v>
      </c>
    </row>
    <row r="3" spans="1:27" x14ac:dyDescent="0.3">
      <c r="A3" s="2">
        <v>45366</v>
      </c>
      <c r="B3" s="3">
        <v>0.41562499999999997</v>
      </c>
      <c r="C3">
        <v>0</v>
      </c>
      <c r="D3" t="s">
        <v>51</v>
      </c>
      <c r="E3">
        <v>37.200000000000003</v>
      </c>
      <c r="F3">
        <v>4.0460000000000003</v>
      </c>
      <c r="G3">
        <v>47.3</v>
      </c>
      <c r="H3">
        <v>110.9</v>
      </c>
      <c r="I3">
        <v>112.5</v>
      </c>
      <c r="J3">
        <v>11.31</v>
      </c>
      <c r="K3">
        <v>1.7529999999999999</v>
      </c>
      <c r="L3">
        <v>0.02</v>
      </c>
      <c r="M3">
        <v>46.6</v>
      </c>
      <c r="N3">
        <v>30</v>
      </c>
      <c r="Q3">
        <v>58.033999999999999</v>
      </c>
      <c r="R3">
        <v>4.0359999999999996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741.4</v>
      </c>
      <c r="Y3">
        <v>541.37</v>
      </c>
      <c r="Z3">
        <f t="shared" ref="Z3:Z21" si="0">Y3-R3</f>
        <v>537.33400000000006</v>
      </c>
    </row>
    <row r="4" spans="1:27" x14ac:dyDescent="0.3">
      <c r="A4" s="2">
        <v>45366</v>
      </c>
      <c r="B4" s="3">
        <v>0.41586805555555556</v>
      </c>
      <c r="C4">
        <v>0</v>
      </c>
      <c r="D4" t="s">
        <v>51</v>
      </c>
      <c r="E4">
        <v>37</v>
      </c>
      <c r="F4">
        <v>5.657</v>
      </c>
      <c r="G4">
        <v>47.4</v>
      </c>
      <c r="H4">
        <v>110.8</v>
      </c>
      <c r="I4">
        <v>112.5</v>
      </c>
      <c r="J4">
        <v>11.37</v>
      </c>
      <c r="K4">
        <v>2.4500000000000002</v>
      </c>
      <c r="L4">
        <v>0.02</v>
      </c>
      <c r="M4">
        <v>46.7</v>
      </c>
      <c r="N4">
        <v>30</v>
      </c>
      <c r="Q4">
        <v>57.540999999999997</v>
      </c>
      <c r="R4">
        <v>6.593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741.4</v>
      </c>
      <c r="Y4">
        <v>541.37</v>
      </c>
      <c r="Z4">
        <f t="shared" si="0"/>
        <v>534.77700000000004</v>
      </c>
    </row>
    <row r="5" spans="1:27" x14ac:dyDescent="0.3">
      <c r="A5" s="2">
        <v>45366</v>
      </c>
      <c r="B5" s="3">
        <v>0.4161111111111111</v>
      </c>
      <c r="C5">
        <v>0</v>
      </c>
      <c r="D5" t="s">
        <v>51</v>
      </c>
      <c r="E5">
        <v>37.1</v>
      </c>
      <c r="F5">
        <v>9.86</v>
      </c>
      <c r="G5">
        <v>47.7</v>
      </c>
      <c r="H5">
        <v>110.6</v>
      </c>
      <c r="I5">
        <v>112.2</v>
      </c>
      <c r="J5">
        <v>11.39</v>
      </c>
      <c r="K5">
        <v>4.2709999999999999</v>
      </c>
      <c r="L5">
        <v>0.02</v>
      </c>
      <c r="M5">
        <v>46.9</v>
      </c>
      <c r="N5">
        <v>31</v>
      </c>
      <c r="Q5">
        <v>57.256999999999998</v>
      </c>
      <c r="R5">
        <v>10.183999999999999</v>
      </c>
      <c r="S5">
        <v>89.999989999999997</v>
      </c>
      <c r="T5">
        <v>180</v>
      </c>
      <c r="U5">
        <v>99.9</v>
      </c>
      <c r="V5">
        <v>2.76</v>
      </c>
      <c r="W5">
        <v>0</v>
      </c>
      <c r="X5">
        <v>741.5</v>
      </c>
      <c r="Y5">
        <v>541.37</v>
      </c>
      <c r="Z5">
        <f t="shared" si="0"/>
        <v>531.18600000000004</v>
      </c>
    </row>
    <row r="6" spans="1:27" x14ac:dyDescent="0.3">
      <c r="A6" s="2">
        <v>45366</v>
      </c>
      <c r="B6" s="3">
        <v>0.41628472222222218</v>
      </c>
      <c r="C6">
        <v>0</v>
      </c>
      <c r="D6" t="s">
        <v>51</v>
      </c>
      <c r="E6">
        <v>36.9</v>
      </c>
      <c r="F6">
        <v>13.398999999999999</v>
      </c>
      <c r="G6">
        <v>47.8</v>
      </c>
      <c r="H6">
        <v>110.1</v>
      </c>
      <c r="I6">
        <v>111.7</v>
      </c>
      <c r="J6">
        <v>11.41</v>
      </c>
      <c r="K6">
        <v>5.8049999999999997</v>
      </c>
      <c r="L6">
        <v>0.02</v>
      </c>
      <c r="M6">
        <v>47.1</v>
      </c>
      <c r="N6">
        <v>31</v>
      </c>
      <c r="Q6">
        <v>56.668999999999997</v>
      </c>
      <c r="R6">
        <v>13.365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741.5</v>
      </c>
      <c r="Y6">
        <v>541.37</v>
      </c>
      <c r="Z6">
        <f t="shared" si="0"/>
        <v>528.005</v>
      </c>
    </row>
    <row r="7" spans="1:27" x14ac:dyDescent="0.3">
      <c r="A7" s="2">
        <v>45366</v>
      </c>
      <c r="B7" s="3">
        <v>0.41641203703703705</v>
      </c>
      <c r="C7">
        <v>0</v>
      </c>
      <c r="D7" t="s">
        <v>51</v>
      </c>
      <c r="E7">
        <v>36.799999999999997</v>
      </c>
      <c r="F7">
        <v>14.946</v>
      </c>
      <c r="G7">
        <v>48.1</v>
      </c>
      <c r="H7">
        <v>109.1</v>
      </c>
      <c r="I7">
        <v>110.7</v>
      </c>
      <c r="J7">
        <v>11.4</v>
      </c>
      <c r="K7">
        <v>6.4749999999999996</v>
      </c>
      <c r="L7">
        <v>0.02</v>
      </c>
      <c r="M7">
        <v>47.3</v>
      </c>
      <c r="N7">
        <v>31</v>
      </c>
      <c r="Q7">
        <v>56.066000000000003</v>
      </c>
      <c r="R7">
        <v>16.260000000000002</v>
      </c>
      <c r="S7">
        <v>89.999989999999997</v>
      </c>
      <c r="T7">
        <v>180</v>
      </c>
      <c r="U7">
        <v>99.9</v>
      </c>
      <c r="V7">
        <v>2.75</v>
      </c>
      <c r="W7">
        <v>0</v>
      </c>
      <c r="X7">
        <v>741.5</v>
      </c>
      <c r="Y7">
        <v>541.37</v>
      </c>
      <c r="Z7">
        <f t="shared" si="0"/>
        <v>525.11</v>
      </c>
    </row>
    <row r="8" spans="1:27" x14ac:dyDescent="0.3">
      <c r="A8" s="2">
        <v>45366</v>
      </c>
      <c r="B8" s="3">
        <v>0.41660879629629632</v>
      </c>
      <c r="C8">
        <v>0</v>
      </c>
      <c r="D8" t="s">
        <v>51</v>
      </c>
      <c r="E8">
        <v>38.200000000000003</v>
      </c>
      <c r="F8">
        <v>19.024000000000001</v>
      </c>
      <c r="G8">
        <v>50.4</v>
      </c>
      <c r="H8">
        <v>106.8</v>
      </c>
      <c r="I8">
        <v>108.4</v>
      </c>
      <c r="J8">
        <v>11.24</v>
      </c>
      <c r="K8">
        <v>8.2420000000000009</v>
      </c>
      <c r="L8">
        <v>0.02</v>
      </c>
      <c r="M8">
        <v>49.5</v>
      </c>
      <c r="N8">
        <v>32</v>
      </c>
      <c r="Q8">
        <v>55.484999999999999</v>
      </c>
      <c r="R8">
        <v>19.186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741.5</v>
      </c>
      <c r="Y8">
        <v>541.37</v>
      </c>
      <c r="Z8">
        <f t="shared" si="0"/>
        <v>522.18399999999997</v>
      </c>
    </row>
    <row r="9" spans="1:27" x14ac:dyDescent="0.3">
      <c r="A9" s="2">
        <v>45366</v>
      </c>
      <c r="B9" s="3">
        <v>0.41675925925925927</v>
      </c>
      <c r="C9">
        <v>0</v>
      </c>
      <c r="D9" t="s">
        <v>51</v>
      </c>
      <c r="E9">
        <v>39</v>
      </c>
      <c r="F9">
        <v>19.817</v>
      </c>
      <c r="G9">
        <v>51.4</v>
      </c>
      <c r="H9">
        <v>105.3</v>
      </c>
      <c r="I9">
        <v>106.9</v>
      </c>
      <c r="J9">
        <v>11.1</v>
      </c>
      <c r="K9">
        <v>8.5860000000000003</v>
      </c>
      <c r="L9">
        <v>0.02</v>
      </c>
      <c r="M9">
        <v>50.6</v>
      </c>
      <c r="N9">
        <v>33</v>
      </c>
      <c r="Q9">
        <v>55.384999999999998</v>
      </c>
      <c r="R9">
        <v>21.117999999999999</v>
      </c>
      <c r="S9">
        <v>89.999989999999997</v>
      </c>
      <c r="T9">
        <v>180</v>
      </c>
      <c r="U9">
        <v>99.9</v>
      </c>
      <c r="V9">
        <v>2.76</v>
      </c>
      <c r="W9">
        <v>0</v>
      </c>
      <c r="X9">
        <v>741.5</v>
      </c>
      <c r="Y9">
        <v>541.37</v>
      </c>
      <c r="Z9">
        <f t="shared" si="0"/>
        <v>520.25199999999995</v>
      </c>
    </row>
    <row r="10" spans="1:27" x14ac:dyDescent="0.3">
      <c r="A10" s="2">
        <v>45366</v>
      </c>
      <c r="B10" s="3">
        <v>0.41706018518518517</v>
      </c>
      <c r="C10">
        <v>0</v>
      </c>
      <c r="D10" t="s">
        <v>51</v>
      </c>
      <c r="E10">
        <v>36.9</v>
      </c>
      <c r="F10">
        <v>30.890999999999998</v>
      </c>
      <c r="G10">
        <v>51.3</v>
      </c>
      <c r="H10">
        <v>97.9</v>
      </c>
      <c r="I10">
        <v>99.4</v>
      </c>
      <c r="J10">
        <v>10.78</v>
      </c>
      <c r="K10">
        <v>13.387</v>
      </c>
      <c r="L10">
        <v>0.02</v>
      </c>
      <c r="M10">
        <v>50.4</v>
      </c>
      <c r="N10">
        <v>33</v>
      </c>
      <c r="Q10">
        <v>51.823</v>
      </c>
      <c r="R10">
        <v>31.242000000000001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741.4</v>
      </c>
      <c r="Y10">
        <v>541.37</v>
      </c>
      <c r="Z10">
        <f t="shared" si="0"/>
        <v>510.12799999999999</v>
      </c>
    </row>
    <row r="11" spans="1:27" x14ac:dyDescent="0.3">
      <c r="A11" s="2">
        <v>45366</v>
      </c>
      <c r="B11" s="3">
        <v>0.41744212962962962</v>
      </c>
      <c r="C11">
        <v>0</v>
      </c>
      <c r="D11" t="s">
        <v>51</v>
      </c>
      <c r="E11">
        <v>37.1</v>
      </c>
      <c r="F11">
        <v>41.237000000000002</v>
      </c>
      <c r="G11">
        <v>53.3</v>
      </c>
      <c r="H11">
        <v>99.2</v>
      </c>
      <c r="I11">
        <v>100.6</v>
      </c>
      <c r="J11">
        <v>11.25</v>
      </c>
      <c r="K11">
        <v>17.873000000000001</v>
      </c>
      <c r="L11">
        <v>0.02</v>
      </c>
      <c r="M11">
        <v>52.3</v>
      </c>
      <c r="N11">
        <v>34</v>
      </c>
      <c r="Q11">
        <v>49.575000000000003</v>
      </c>
      <c r="R11">
        <v>41.445999999999998</v>
      </c>
      <c r="S11">
        <v>89.999989999999997</v>
      </c>
      <c r="T11">
        <v>180</v>
      </c>
      <c r="U11">
        <v>99.9</v>
      </c>
      <c r="V11">
        <v>2.72</v>
      </c>
      <c r="W11">
        <v>0</v>
      </c>
      <c r="X11">
        <v>741.4</v>
      </c>
      <c r="Y11">
        <v>541.37</v>
      </c>
      <c r="Z11">
        <f t="shared" si="0"/>
        <v>499.92399999999998</v>
      </c>
    </row>
    <row r="12" spans="1:27" x14ac:dyDescent="0.3">
      <c r="A12" s="2">
        <v>45366</v>
      </c>
      <c r="B12" s="3">
        <v>0.41790509259259262</v>
      </c>
      <c r="C12">
        <v>0</v>
      </c>
      <c r="D12" t="s">
        <v>51</v>
      </c>
      <c r="E12">
        <v>37.200000000000003</v>
      </c>
      <c r="F12">
        <v>49.622</v>
      </c>
      <c r="G12">
        <v>53.8</v>
      </c>
      <c r="H12">
        <v>99.5</v>
      </c>
      <c r="I12">
        <v>100.9</v>
      </c>
      <c r="J12">
        <v>11.38</v>
      </c>
      <c r="K12">
        <v>21.507000000000001</v>
      </c>
      <c r="L12">
        <v>0.02</v>
      </c>
      <c r="M12">
        <v>52.9</v>
      </c>
      <c r="N12">
        <v>34</v>
      </c>
      <c r="Q12">
        <v>48.997</v>
      </c>
      <c r="R12">
        <v>51.243000000000002</v>
      </c>
      <c r="S12">
        <v>89.999989999999997</v>
      </c>
      <c r="T12">
        <v>180</v>
      </c>
      <c r="U12">
        <v>99.9</v>
      </c>
      <c r="V12">
        <v>2.75</v>
      </c>
      <c r="W12">
        <v>0</v>
      </c>
      <c r="X12">
        <v>741.5</v>
      </c>
      <c r="Y12">
        <v>541.37</v>
      </c>
      <c r="Z12">
        <f t="shared" si="0"/>
        <v>490.12700000000001</v>
      </c>
    </row>
    <row r="13" spans="1:27" x14ac:dyDescent="0.3">
      <c r="A13" s="2">
        <v>45366</v>
      </c>
      <c r="B13" s="3">
        <v>0.41824074074074075</v>
      </c>
      <c r="C13">
        <v>0</v>
      </c>
      <c r="D13" t="s">
        <v>51</v>
      </c>
      <c r="E13">
        <v>37.1</v>
      </c>
      <c r="F13">
        <v>61.627000000000002</v>
      </c>
      <c r="G13">
        <v>53.9</v>
      </c>
      <c r="H13">
        <v>98.7</v>
      </c>
      <c r="I13">
        <v>100.1</v>
      </c>
      <c r="J13">
        <v>11.31</v>
      </c>
      <c r="K13">
        <v>26.710999999999999</v>
      </c>
      <c r="L13">
        <v>0.02</v>
      </c>
      <c r="M13">
        <v>52.9</v>
      </c>
      <c r="N13">
        <v>34</v>
      </c>
      <c r="Q13">
        <v>48.822000000000003</v>
      </c>
      <c r="R13">
        <v>61.197000000000003</v>
      </c>
      <c r="S13">
        <v>89.999989999999997</v>
      </c>
      <c r="T13">
        <v>180</v>
      </c>
      <c r="U13">
        <v>99.9</v>
      </c>
      <c r="V13">
        <v>2.75</v>
      </c>
      <c r="W13">
        <v>0</v>
      </c>
      <c r="X13">
        <v>741.5</v>
      </c>
      <c r="Y13">
        <v>541.37</v>
      </c>
      <c r="Z13">
        <f t="shared" si="0"/>
        <v>480.173</v>
      </c>
    </row>
    <row r="14" spans="1:27" x14ac:dyDescent="0.3">
      <c r="A14" s="2">
        <v>45366</v>
      </c>
      <c r="B14" s="3">
        <v>0.41841435185185188</v>
      </c>
      <c r="C14">
        <v>0</v>
      </c>
      <c r="D14" t="s">
        <v>51</v>
      </c>
      <c r="E14">
        <v>37.1</v>
      </c>
      <c r="F14">
        <v>71.974999999999994</v>
      </c>
      <c r="G14">
        <v>54.1</v>
      </c>
      <c r="H14">
        <v>98.2</v>
      </c>
      <c r="I14">
        <v>99.7</v>
      </c>
      <c r="J14">
        <v>11.28</v>
      </c>
      <c r="K14">
        <v>31.196999999999999</v>
      </c>
      <c r="L14">
        <v>0.02</v>
      </c>
      <c r="M14">
        <v>53.1</v>
      </c>
      <c r="N14">
        <v>35</v>
      </c>
      <c r="Q14">
        <v>48.637999999999998</v>
      </c>
      <c r="R14">
        <v>71.974999999999994</v>
      </c>
      <c r="S14">
        <v>89.999989999999997</v>
      </c>
      <c r="T14">
        <v>180</v>
      </c>
      <c r="U14">
        <v>99.9</v>
      </c>
      <c r="V14">
        <v>2.7</v>
      </c>
      <c r="W14">
        <v>0</v>
      </c>
      <c r="X14">
        <v>741.4</v>
      </c>
      <c r="Y14">
        <v>541.37</v>
      </c>
      <c r="Z14">
        <f t="shared" si="0"/>
        <v>469.39499999999998</v>
      </c>
    </row>
    <row r="15" spans="1:27" x14ac:dyDescent="0.3">
      <c r="A15" s="2">
        <v>45366</v>
      </c>
      <c r="B15" s="3">
        <v>0.41859953703703701</v>
      </c>
      <c r="C15">
        <v>0</v>
      </c>
      <c r="D15" t="s">
        <v>51</v>
      </c>
      <c r="E15">
        <v>37.1</v>
      </c>
      <c r="F15">
        <v>80.450999999999993</v>
      </c>
      <c r="G15">
        <v>54.3</v>
      </c>
      <c r="H15">
        <v>97.8</v>
      </c>
      <c r="I15">
        <v>99.3</v>
      </c>
      <c r="J15">
        <v>11.28</v>
      </c>
      <c r="K15">
        <v>34.872</v>
      </c>
      <c r="L15">
        <v>0.02</v>
      </c>
      <c r="M15">
        <v>53.3</v>
      </c>
      <c r="N15">
        <v>35</v>
      </c>
      <c r="Q15">
        <v>48.332000000000001</v>
      </c>
      <c r="R15">
        <v>81.856999999999999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741.5</v>
      </c>
      <c r="Y15">
        <v>541.37</v>
      </c>
      <c r="Z15">
        <f t="shared" si="0"/>
        <v>459.51300000000003</v>
      </c>
    </row>
    <row r="16" spans="1:27" x14ac:dyDescent="0.3">
      <c r="A16" s="2">
        <v>45366</v>
      </c>
      <c r="B16" s="3">
        <v>0.41879629629629633</v>
      </c>
      <c r="C16">
        <v>0</v>
      </c>
      <c r="D16" t="s">
        <v>51</v>
      </c>
      <c r="E16">
        <v>37.299999999999997</v>
      </c>
      <c r="F16">
        <v>89.882999999999996</v>
      </c>
      <c r="G16">
        <v>54.7</v>
      </c>
      <c r="H16">
        <v>97.6</v>
      </c>
      <c r="I16">
        <v>99</v>
      </c>
      <c r="J16">
        <v>11.29</v>
      </c>
      <c r="K16">
        <v>38.960999999999999</v>
      </c>
      <c r="L16">
        <v>0.02</v>
      </c>
      <c r="M16">
        <v>53.7</v>
      </c>
      <c r="N16">
        <v>35</v>
      </c>
      <c r="Q16">
        <v>48.115000000000002</v>
      </c>
      <c r="R16">
        <v>91.3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741.5</v>
      </c>
      <c r="Y16">
        <v>541.37</v>
      </c>
      <c r="Z16">
        <f t="shared" si="0"/>
        <v>450.07</v>
      </c>
    </row>
    <row r="17" spans="1:26" x14ac:dyDescent="0.3">
      <c r="A17" s="2">
        <v>45366</v>
      </c>
      <c r="B17" s="3">
        <v>0.41902777777777778</v>
      </c>
      <c r="C17">
        <v>0</v>
      </c>
      <c r="D17" t="s">
        <v>51</v>
      </c>
      <c r="E17">
        <v>37.200000000000003</v>
      </c>
      <c r="F17">
        <v>101.33799999999999</v>
      </c>
      <c r="G17">
        <v>54.6</v>
      </c>
      <c r="H17">
        <v>97.3</v>
      </c>
      <c r="I17">
        <v>98.7</v>
      </c>
      <c r="J17">
        <v>11.27</v>
      </c>
      <c r="K17">
        <v>43.926000000000002</v>
      </c>
      <c r="L17">
        <v>0.02</v>
      </c>
      <c r="M17">
        <v>53.7</v>
      </c>
      <c r="N17">
        <v>35</v>
      </c>
      <c r="Q17">
        <v>48.04</v>
      </c>
      <c r="R17">
        <v>100.98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741.5</v>
      </c>
      <c r="Y17">
        <v>541.37</v>
      </c>
      <c r="Z17">
        <f t="shared" si="0"/>
        <v>440.39</v>
      </c>
    </row>
    <row r="18" spans="1:26" x14ac:dyDescent="0.3">
      <c r="A18" s="2">
        <v>45366</v>
      </c>
      <c r="B18" s="3">
        <v>0.41931712962962964</v>
      </c>
      <c r="C18">
        <v>0</v>
      </c>
      <c r="D18" t="s">
        <v>51</v>
      </c>
      <c r="E18">
        <v>37.5</v>
      </c>
      <c r="F18">
        <v>110.15600000000001</v>
      </c>
      <c r="G18">
        <v>55.2</v>
      </c>
      <c r="H18">
        <v>96.9</v>
      </c>
      <c r="I18">
        <v>98.3</v>
      </c>
      <c r="J18">
        <v>11.24</v>
      </c>
      <c r="K18">
        <v>47.749000000000002</v>
      </c>
      <c r="L18">
        <v>0.02</v>
      </c>
      <c r="M18">
        <v>54.2</v>
      </c>
      <c r="N18">
        <v>35</v>
      </c>
      <c r="Q18">
        <v>47.917000000000002</v>
      </c>
      <c r="R18">
        <v>111.027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741.5</v>
      </c>
      <c r="Y18">
        <v>541.37</v>
      </c>
      <c r="Z18">
        <f t="shared" si="0"/>
        <v>430.34300000000002</v>
      </c>
    </row>
    <row r="19" spans="1:26" x14ac:dyDescent="0.3">
      <c r="A19" s="2">
        <v>45366</v>
      </c>
      <c r="B19" s="3">
        <v>0.41953703703703704</v>
      </c>
      <c r="C19">
        <v>0</v>
      </c>
      <c r="D19" t="s">
        <v>51</v>
      </c>
      <c r="E19">
        <v>37.6</v>
      </c>
      <c r="F19">
        <v>121.723</v>
      </c>
      <c r="G19">
        <v>55.5</v>
      </c>
      <c r="H19">
        <v>96.4</v>
      </c>
      <c r="I19">
        <v>97.8</v>
      </c>
      <c r="J19">
        <v>11.21</v>
      </c>
      <c r="K19">
        <v>52.764000000000003</v>
      </c>
      <c r="L19">
        <v>0.02</v>
      </c>
      <c r="M19">
        <v>54.5</v>
      </c>
      <c r="N19">
        <v>35</v>
      </c>
      <c r="Q19">
        <v>47.79</v>
      </c>
      <c r="R19">
        <v>121.19199999999999</v>
      </c>
      <c r="S19">
        <v>89.999989999999997</v>
      </c>
      <c r="T19">
        <v>180</v>
      </c>
      <c r="U19">
        <v>99.9</v>
      </c>
      <c r="V19">
        <v>2.75</v>
      </c>
      <c r="W19">
        <v>0</v>
      </c>
      <c r="X19">
        <v>741.4</v>
      </c>
      <c r="Y19">
        <v>541.37</v>
      </c>
      <c r="Z19">
        <f t="shared" si="0"/>
        <v>420.178</v>
      </c>
    </row>
    <row r="20" spans="1:26" x14ac:dyDescent="0.3">
      <c r="A20" s="2">
        <v>45366</v>
      </c>
      <c r="B20" s="3">
        <v>0.41974537037037035</v>
      </c>
      <c r="C20">
        <v>0</v>
      </c>
      <c r="D20" t="s">
        <v>51</v>
      </c>
      <c r="E20">
        <v>37.700000000000003</v>
      </c>
      <c r="F20">
        <v>130.40799999999999</v>
      </c>
      <c r="G20">
        <v>55.6</v>
      </c>
      <c r="H20">
        <v>96</v>
      </c>
      <c r="I20">
        <v>97.4</v>
      </c>
      <c r="J20">
        <v>11.16</v>
      </c>
      <c r="K20">
        <v>56.529000000000003</v>
      </c>
      <c r="L20">
        <v>0.02</v>
      </c>
      <c r="M20">
        <v>54.6</v>
      </c>
      <c r="N20">
        <v>36</v>
      </c>
      <c r="Q20">
        <v>47.746000000000002</v>
      </c>
      <c r="R20">
        <v>131.041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741.5</v>
      </c>
      <c r="Y20">
        <v>541.37</v>
      </c>
      <c r="Z20">
        <f t="shared" si="0"/>
        <v>410.32900000000001</v>
      </c>
    </row>
    <row r="21" spans="1:26" x14ac:dyDescent="0.3">
      <c r="A21" s="2">
        <v>45366</v>
      </c>
      <c r="B21" s="3">
        <v>0.42043981481481479</v>
      </c>
      <c r="C21">
        <v>0</v>
      </c>
      <c r="D21" t="s">
        <v>51</v>
      </c>
      <c r="E21">
        <v>39</v>
      </c>
      <c r="F21">
        <v>140.50200000000001</v>
      </c>
      <c r="G21">
        <v>57.7</v>
      </c>
      <c r="H21">
        <v>92.8</v>
      </c>
      <c r="I21">
        <v>94.2</v>
      </c>
      <c r="J21">
        <v>10.81</v>
      </c>
      <c r="K21">
        <v>60.905000000000001</v>
      </c>
      <c r="L21">
        <v>0.03</v>
      </c>
      <c r="M21">
        <v>56.7</v>
      </c>
      <c r="N21">
        <v>37</v>
      </c>
      <c r="Q21">
        <v>47.646999999999998</v>
      </c>
      <c r="R21">
        <v>140.28700000000001</v>
      </c>
      <c r="S21">
        <v>89.999989999999997</v>
      </c>
      <c r="T21">
        <v>180</v>
      </c>
      <c r="U21">
        <v>99.9</v>
      </c>
      <c r="V21">
        <v>2.74</v>
      </c>
      <c r="W21">
        <v>0</v>
      </c>
      <c r="X21">
        <v>741.5</v>
      </c>
      <c r="Y21">
        <v>541.37</v>
      </c>
      <c r="Z21">
        <f t="shared" si="0"/>
        <v>401.08299999999997</v>
      </c>
    </row>
    <row r="22" spans="1:26" x14ac:dyDescent="0.3">
      <c r="A22" s="2"/>
      <c r="B22" s="3"/>
    </row>
    <row r="23" spans="1:26" x14ac:dyDescent="0.3">
      <c r="A23" s="2"/>
      <c r="B23" s="3"/>
    </row>
    <row r="24" spans="1:26" x14ac:dyDescent="0.3">
      <c r="A24" s="2"/>
      <c r="B24" s="3"/>
    </row>
    <row r="25" spans="1:26" x14ac:dyDescent="0.3">
      <c r="A25" s="2"/>
      <c r="B25" s="3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B9A9-0018-4BA1-B50B-1124DA3AD10E}">
  <dimension ref="A1:AA25"/>
  <sheetViews>
    <sheetView zoomScale="80" zoomScaleNormal="80" workbookViewId="0">
      <selection activeCell="X24" sqref="X24"/>
    </sheetView>
  </sheetViews>
  <sheetFormatPr defaultRowHeight="14.4" x14ac:dyDescent="0.3"/>
  <cols>
    <col min="1" max="1" width="13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45400</v>
      </c>
      <c r="B2" s="3">
        <v>0.56457175925925929</v>
      </c>
      <c r="C2">
        <v>0</v>
      </c>
      <c r="D2" t="s">
        <v>51</v>
      </c>
      <c r="E2">
        <v>45.8</v>
      </c>
      <c r="F2">
        <v>1.0649999999999999</v>
      </c>
      <c r="G2">
        <v>51.6</v>
      </c>
      <c r="H2">
        <v>104.7</v>
      </c>
      <c r="I2">
        <v>105.8</v>
      </c>
      <c r="J2">
        <v>9.6</v>
      </c>
      <c r="K2">
        <v>0.46100000000000002</v>
      </c>
      <c r="L2">
        <v>0.02</v>
      </c>
      <c r="M2">
        <v>51.1</v>
      </c>
      <c r="N2">
        <v>33</v>
      </c>
      <c r="O2">
        <v>7.66</v>
      </c>
      <c r="P2">
        <v>-46</v>
      </c>
      <c r="Q2">
        <v>67.221000000000004</v>
      </c>
      <c r="R2">
        <v>1.177</v>
      </c>
      <c r="S2">
        <v>89.999989999999997</v>
      </c>
      <c r="T2">
        <v>180</v>
      </c>
      <c r="U2">
        <v>99.9</v>
      </c>
      <c r="V2">
        <v>2.92</v>
      </c>
      <c r="W2">
        <v>0</v>
      </c>
      <c r="X2">
        <v>743.5</v>
      </c>
      <c r="Y2">
        <v>565.25</v>
      </c>
      <c r="Z2">
        <f>Y2-R2</f>
        <v>564.07299999999998</v>
      </c>
      <c r="AA2">
        <v>460.11900000000003</v>
      </c>
    </row>
    <row r="3" spans="1:27" x14ac:dyDescent="0.3">
      <c r="A3" s="2">
        <v>45400</v>
      </c>
      <c r="B3" s="3">
        <v>0.56496527777777772</v>
      </c>
      <c r="C3">
        <v>0</v>
      </c>
      <c r="D3" t="s">
        <v>51</v>
      </c>
      <c r="E3">
        <v>45.5</v>
      </c>
      <c r="F3">
        <v>4.5</v>
      </c>
      <c r="G3">
        <v>52</v>
      </c>
      <c r="H3">
        <v>105.3</v>
      </c>
      <c r="I3">
        <v>106.3</v>
      </c>
      <c r="J3">
        <v>9.77</v>
      </c>
      <c r="K3">
        <v>1.948</v>
      </c>
      <c r="L3">
        <v>0.02</v>
      </c>
      <c r="M3">
        <v>51.4</v>
      </c>
      <c r="N3">
        <v>33</v>
      </c>
      <c r="O3">
        <v>7.73</v>
      </c>
      <c r="P3">
        <v>-49.7</v>
      </c>
      <c r="Q3">
        <v>66.153999999999996</v>
      </c>
      <c r="R3">
        <v>4.0679999999999996</v>
      </c>
      <c r="S3">
        <v>89.999989999999997</v>
      </c>
      <c r="T3">
        <v>180</v>
      </c>
      <c r="U3">
        <v>99.9</v>
      </c>
      <c r="V3">
        <v>2.9</v>
      </c>
      <c r="W3">
        <v>0</v>
      </c>
      <c r="X3">
        <v>743.4</v>
      </c>
      <c r="Y3">
        <v>565.25</v>
      </c>
      <c r="Z3">
        <f t="shared" ref="Z3:Z16" si="0">Y3-R3</f>
        <v>561.18200000000002</v>
      </c>
    </row>
    <row r="4" spans="1:27" x14ac:dyDescent="0.3">
      <c r="A4" s="2">
        <v>45400</v>
      </c>
      <c r="B4" s="3">
        <v>0.56517361111111108</v>
      </c>
      <c r="C4">
        <v>0</v>
      </c>
      <c r="D4" t="s">
        <v>51</v>
      </c>
      <c r="E4">
        <v>44.5</v>
      </c>
      <c r="F4">
        <v>6.9370000000000003</v>
      </c>
      <c r="G4">
        <v>53</v>
      </c>
      <c r="H4">
        <v>103.3</v>
      </c>
      <c r="I4">
        <v>104.3</v>
      </c>
      <c r="J4">
        <v>9.9499999999999993</v>
      </c>
      <c r="K4">
        <v>3.0030000000000001</v>
      </c>
      <c r="L4">
        <v>0.02</v>
      </c>
      <c r="M4">
        <v>52.4</v>
      </c>
      <c r="N4">
        <v>34</v>
      </c>
      <c r="O4">
        <v>7.75</v>
      </c>
      <c r="P4">
        <v>-51</v>
      </c>
      <c r="Q4">
        <v>62.841000000000001</v>
      </c>
      <c r="R4">
        <v>6.9589999999999996</v>
      </c>
      <c r="S4">
        <v>89.999989999999997</v>
      </c>
      <c r="T4">
        <v>180</v>
      </c>
      <c r="U4">
        <v>99.9</v>
      </c>
      <c r="V4">
        <v>2.9</v>
      </c>
      <c r="W4">
        <v>0</v>
      </c>
      <c r="X4">
        <v>743.4</v>
      </c>
      <c r="Y4">
        <v>565.25</v>
      </c>
      <c r="Z4">
        <f t="shared" si="0"/>
        <v>558.29100000000005</v>
      </c>
    </row>
    <row r="5" spans="1:27" x14ac:dyDescent="0.3">
      <c r="A5" s="2">
        <v>45400</v>
      </c>
      <c r="B5" s="3">
        <v>0.56552083333333336</v>
      </c>
      <c r="C5">
        <v>0</v>
      </c>
      <c r="D5" t="s">
        <v>51</v>
      </c>
      <c r="E5">
        <v>42</v>
      </c>
      <c r="F5">
        <v>16.620999999999999</v>
      </c>
      <c r="G5">
        <v>51.9</v>
      </c>
      <c r="H5">
        <v>100.4</v>
      </c>
      <c r="I5">
        <v>101.4</v>
      </c>
      <c r="J5">
        <v>9.98</v>
      </c>
      <c r="K5">
        <v>7.1989999999999998</v>
      </c>
      <c r="L5">
        <v>0.02</v>
      </c>
      <c r="M5">
        <v>51.1</v>
      </c>
      <c r="N5">
        <v>33</v>
      </c>
      <c r="O5">
        <v>7.76</v>
      </c>
      <c r="P5">
        <v>-51.1</v>
      </c>
      <c r="Q5">
        <v>60.12</v>
      </c>
      <c r="R5">
        <v>17.302</v>
      </c>
      <c r="S5">
        <v>89.999989999999997</v>
      </c>
      <c r="T5">
        <v>180</v>
      </c>
      <c r="U5">
        <v>99.9</v>
      </c>
      <c r="V5">
        <v>2.88</v>
      </c>
      <c r="W5">
        <v>0</v>
      </c>
      <c r="X5">
        <v>743.4</v>
      </c>
      <c r="Y5">
        <v>565.25</v>
      </c>
      <c r="Z5">
        <f t="shared" si="0"/>
        <v>547.94799999999998</v>
      </c>
    </row>
    <row r="6" spans="1:27" x14ac:dyDescent="0.3">
      <c r="A6" s="2">
        <v>45400</v>
      </c>
      <c r="B6" s="3">
        <v>0.56584490740740734</v>
      </c>
      <c r="C6">
        <v>0</v>
      </c>
      <c r="D6" t="s">
        <v>51</v>
      </c>
      <c r="E6">
        <v>38.799999999999997</v>
      </c>
      <c r="F6">
        <v>25.908000000000001</v>
      </c>
      <c r="G6">
        <v>51.8</v>
      </c>
      <c r="H6">
        <v>96.4</v>
      </c>
      <c r="I6">
        <v>97.4</v>
      </c>
      <c r="J6">
        <v>10.26</v>
      </c>
      <c r="K6">
        <v>11.225</v>
      </c>
      <c r="L6">
        <v>0.02</v>
      </c>
      <c r="M6">
        <v>51</v>
      </c>
      <c r="N6">
        <v>33</v>
      </c>
      <c r="O6">
        <v>7.63</v>
      </c>
      <c r="P6">
        <v>-43.1</v>
      </c>
      <c r="Q6">
        <v>54.503</v>
      </c>
      <c r="R6">
        <v>27.449000000000002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743.5</v>
      </c>
      <c r="Y6">
        <v>565.25</v>
      </c>
      <c r="Z6">
        <f t="shared" si="0"/>
        <v>537.80100000000004</v>
      </c>
    </row>
    <row r="7" spans="1:27" x14ac:dyDescent="0.3">
      <c r="A7" s="2">
        <v>45400</v>
      </c>
      <c r="B7" s="3">
        <v>0.56606481481481474</v>
      </c>
      <c r="C7">
        <v>0</v>
      </c>
      <c r="D7" t="s">
        <v>51</v>
      </c>
      <c r="E7">
        <v>35.4</v>
      </c>
      <c r="F7">
        <v>36.875</v>
      </c>
      <c r="G7">
        <v>49.5</v>
      </c>
      <c r="H7">
        <v>95.7</v>
      </c>
      <c r="I7">
        <v>96.6</v>
      </c>
      <c r="J7">
        <v>10.63</v>
      </c>
      <c r="K7">
        <v>15.981</v>
      </c>
      <c r="L7">
        <v>0.02</v>
      </c>
      <c r="M7">
        <v>48.7</v>
      </c>
      <c r="N7">
        <v>32</v>
      </c>
      <c r="O7">
        <v>7.58</v>
      </c>
      <c r="P7">
        <v>-40.4</v>
      </c>
      <c r="Q7">
        <v>51.201000000000001</v>
      </c>
      <c r="R7">
        <v>37.075000000000003</v>
      </c>
      <c r="S7">
        <v>89.999989999999997</v>
      </c>
      <c r="T7">
        <v>180</v>
      </c>
      <c r="U7">
        <v>99.9</v>
      </c>
      <c r="V7">
        <v>2.82</v>
      </c>
      <c r="W7">
        <v>0</v>
      </c>
      <c r="X7">
        <v>743.3</v>
      </c>
      <c r="Y7">
        <v>565.25</v>
      </c>
      <c r="Z7">
        <f t="shared" si="0"/>
        <v>528.17499999999995</v>
      </c>
    </row>
    <row r="8" spans="1:27" x14ac:dyDescent="0.3">
      <c r="A8" s="2">
        <v>45400</v>
      </c>
      <c r="B8" s="3">
        <v>0.56630787037037034</v>
      </c>
      <c r="C8">
        <v>0</v>
      </c>
      <c r="D8" t="s">
        <v>51</v>
      </c>
      <c r="E8">
        <v>34.799999999999997</v>
      </c>
      <c r="F8">
        <v>46.305</v>
      </c>
      <c r="G8">
        <v>49.4</v>
      </c>
      <c r="H8">
        <v>95.5</v>
      </c>
      <c r="I8">
        <v>96.4</v>
      </c>
      <c r="J8">
        <v>10.73</v>
      </c>
      <c r="K8">
        <v>20.068000000000001</v>
      </c>
      <c r="L8">
        <v>0.02</v>
      </c>
      <c r="M8">
        <v>48.6</v>
      </c>
      <c r="N8">
        <v>32</v>
      </c>
      <c r="O8">
        <v>7.52</v>
      </c>
      <c r="P8">
        <v>-36.9</v>
      </c>
      <c r="Q8">
        <v>50.338999999999999</v>
      </c>
      <c r="R8">
        <v>47.070999999999998</v>
      </c>
      <c r="S8">
        <v>89.999989999999997</v>
      </c>
      <c r="T8">
        <v>180</v>
      </c>
      <c r="U8">
        <v>99.9</v>
      </c>
      <c r="V8">
        <v>2.81</v>
      </c>
      <c r="W8">
        <v>0</v>
      </c>
      <c r="X8">
        <v>743.3</v>
      </c>
      <c r="Y8">
        <v>565.25</v>
      </c>
      <c r="Z8">
        <f t="shared" si="0"/>
        <v>518.17899999999997</v>
      </c>
    </row>
    <row r="9" spans="1:27" x14ac:dyDescent="0.3">
      <c r="A9" s="2">
        <v>45400</v>
      </c>
      <c r="B9" s="3">
        <v>0.56655092592592593</v>
      </c>
      <c r="C9">
        <v>0</v>
      </c>
      <c r="D9" t="s">
        <v>51</v>
      </c>
      <c r="E9">
        <v>34.4</v>
      </c>
      <c r="F9">
        <v>57.912999999999997</v>
      </c>
      <c r="G9">
        <v>49.1</v>
      </c>
      <c r="H9">
        <v>95.4</v>
      </c>
      <c r="I9">
        <v>96.3</v>
      </c>
      <c r="J9">
        <v>10.78</v>
      </c>
      <c r="K9">
        <v>25.1</v>
      </c>
      <c r="L9">
        <v>0.02</v>
      </c>
      <c r="M9">
        <v>48.3</v>
      </c>
      <c r="N9">
        <v>31</v>
      </c>
      <c r="O9">
        <v>7.49</v>
      </c>
      <c r="P9">
        <v>-34.799999999999997</v>
      </c>
      <c r="Q9">
        <v>49.859000000000002</v>
      </c>
      <c r="R9">
        <v>57.36</v>
      </c>
      <c r="S9">
        <v>89.999989999999997</v>
      </c>
      <c r="T9">
        <v>180</v>
      </c>
      <c r="U9">
        <v>99.9</v>
      </c>
      <c r="V9">
        <v>2.85</v>
      </c>
      <c r="W9">
        <v>0</v>
      </c>
      <c r="X9">
        <v>743.3</v>
      </c>
      <c r="Y9">
        <v>565.25</v>
      </c>
      <c r="Z9">
        <f t="shared" si="0"/>
        <v>507.89</v>
      </c>
    </row>
    <row r="10" spans="1:27" x14ac:dyDescent="0.3">
      <c r="A10" s="2">
        <v>45400</v>
      </c>
      <c r="B10" s="3">
        <v>0.56668981481481484</v>
      </c>
      <c r="C10">
        <v>0</v>
      </c>
      <c r="D10" t="s">
        <v>51</v>
      </c>
      <c r="E10">
        <v>34.4</v>
      </c>
      <c r="F10">
        <v>67.155000000000001</v>
      </c>
      <c r="G10">
        <v>49.4</v>
      </c>
      <c r="H10">
        <v>95.3</v>
      </c>
      <c r="I10">
        <v>96.3</v>
      </c>
      <c r="J10">
        <v>10.8</v>
      </c>
      <c r="K10">
        <v>29.106000000000002</v>
      </c>
      <c r="L10">
        <v>0.02</v>
      </c>
      <c r="M10">
        <v>48.5</v>
      </c>
      <c r="N10">
        <v>32</v>
      </c>
      <c r="O10">
        <v>7.47</v>
      </c>
      <c r="P10">
        <v>-34</v>
      </c>
      <c r="Q10">
        <v>49.69</v>
      </c>
      <c r="R10">
        <v>67.215000000000003</v>
      </c>
      <c r="S10">
        <v>89.999989999999997</v>
      </c>
      <c r="T10">
        <v>180</v>
      </c>
      <c r="U10">
        <v>99.9</v>
      </c>
      <c r="V10">
        <v>2.85</v>
      </c>
      <c r="W10">
        <v>0</v>
      </c>
      <c r="X10">
        <v>743.4</v>
      </c>
      <c r="Y10">
        <v>565.25</v>
      </c>
      <c r="Z10">
        <f t="shared" si="0"/>
        <v>498.03499999999997</v>
      </c>
    </row>
    <row r="11" spans="1:27" x14ac:dyDescent="0.3">
      <c r="A11" s="2">
        <v>45400</v>
      </c>
      <c r="B11" s="3">
        <v>0.56707175925925923</v>
      </c>
      <c r="C11">
        <v>0</v>
      </c>
      <c r="D11" t="s">
        <v>51</v>
      </c>
      <c r="E11">
        <v>34.799999999999997</v>
      </c>
      <c r="F11">
        <v>76.762</v>
      </c>
      <c r="G11">
        <v>50.2</v>
      </c>
      <c r="H11">
        <v>94.6</v>
      </c>
      <c r="I11">
        <v>95.5</v>
      </c>
      <c r="J11">
        <v>10.77</v>
      </c>
      <c r="K11">
        <v>33.271000000000001</v>
      </c>
      <c r="L11">
        <v>0.02</v>
      </c>
      <c r="M11">
        <v>49.3</v>
      </c>
      <c r="N11">
        <v>32</v>
      </c>
      <c r="O11">
        <v>7.44</v>
      </c>
      <c r="P11">
        <v>-32.200000000000003</v>
      </c>
      <c r="Q11">
        <v>49.298000000000002</v>
      </c>
      <c r="R11">
        <v>77.697000000000003</v>
      </c>
      <c r="S11">
        <v>89.999989999999997</v>
      </c>
      <c r="T11">
        <v>180</v>
      </c>
      <c r="U11">
        <v>99.9</v>
      </c>
      <c r="V11">
        <v>2.87</v>
      </c>
      <c r="W11">
        <v>0</v>
      </c>
      <c r="X11">
        <v>743.4</v>
      </c>
      <c r="Y11">
        <v>565.25</v>
      </c>
      <c r="Z11">
        <f t="shared" si="0"/>
        <v>487.553</v>
      </c>
    </row>
    <row r="12" spans="1:27" x14ac:dyDescent="0.3">
      <c r="A12" s="2">
        <v>45400</v>
      </c>
      <c r="B12" s="3">
        <v>0.56725694444444441</v>
      </c>
      <c r="C12">
        <v>0</v>
      </c>
      <c r="D12" t="s">
        <v>51</v>
      </c>
      <c r="E12">
        <v>35.200000000000003</v>
      </c>
      <c r="F12">
        <v>87.867000000000004</v>
      </c>
      <c r="G12">
        <v>50.8</v>
      </c>
      <c r="H12">
        <v>94.1</v>
      </c>
      <c r="I12">
        <v>95</v>
      </c>
      <c r="J12">
        <v>10.74</v>
      </c>
      <c r="K12">
        <v>38.085000000000001</v>
      </c>
      <c r="L12">
        <v>0.02</v>
      </c>
      <c r="M12">
        <v>49.9</v>
      </c>
      <c r="N12">
        <v>32</v>
      </c>
      <c r="O12">
        <v>7.43</v>
      </c>
      <c r="P12">
        <v>-31.4</v>
      </c>
      <c r="Q12">
        <v>49.13</v>
      </c>
      <c r="R12">
        <v>87.844999999999999</v>
      </c>
      <c r="S12">
        <v>89.999989999999997</v>
      </c>
      <c r="T12">
        <v>180</v>
      </c>
      <c r="U12">
        <v>99.9</v>
      </c>
      <c r="V12">
        <v>2.86</v>
      </c>
      <c r="W12">
        <v>0</v>
      </c>
      <c r="X12">
        <v>743.3</v>
      </c>
      <c r="Y12">
        <v>565.25</v>
      </c>
      <c r="Z12">
        <f t="shared" si="0"/>
        <v>477.40499999999997</v>
      </c>
    </row>
    <row r="13" spans="1:27" x14ac:dyDescent="0.3">
      <c r="A13" s="2">
        <v>45400</v>
      </c>
      <c r="B13" s="3">
        <v>0.56748842592592597</v>
      </c>
      <c r="C13">
        <v>0</v>
      </c>
      <c r="D13" t="s">
        <v>51</v>
      </c>
      <c r="E13">
        <v>36</v>
      </c>
      <c r="F13">
        <v>97.775000000000006</v>
      </c>
      <c r="G13">
        <v>52.1</v>
      </c>
      <c r="H13">
        <v>93.1</v>
      </c>
      <c r="I13">
        <v>94</v>
      </c>
      <c r="J13">
        <v>10.66</v>
      </c>
      <c r="K13">
        <v>42.38</v>
      </c>
      <c r="L13">
        <v>0.02</v>
      </c>
      <c r="M13">
        <v>51.2</v>
      </c>
      <c r="N13">
        <v>33</v>
      </c>
      <c r="O13">
        <v>7.4</v>
      </c>
      <c r="P13">
        <v>-30</v>
      </c>
      <c r="Q13">
        <v>48.901000000000003</v>
      </c>
      <c r="R13">
        <v>96.974999999999994</v>
      </c>
      <c r="S13">
        <v>89.999989999999997</v>
      </c>
      <c r="T13">
        <v>180</v>
      </c>
      <c r="U13">
        <v>99.9</v>
      </c>
      <c r="V13">
        <v>2.84</v>
      </c>
      <c r="W13">
        <v>0</v>
      </c>
      <c r="X13">
        <v>743.4</v>
      </c>
      <c r="Y13">
        <v>565.25</v>
      </c>
      <c r="Z13">
        <f t="shared" si="0"/>
        <v>468.27499999999998</v>
      </c>
    </row>
    <row r="14" spans="1:27" x14ac:dyDescent="0.3">
      <c r="A14" s="2">
        <v>45400</v>
      </c>
      <c r="B14" s="3">
        <v>0.56761574074074073</v>
      </c>
      <c r="C14">
        <v>0</v>
      </c>
      <c r="D14" t="s">
        <v>51</v>
      </c>
      <c r="E14">
        <v>36</v>
      </c>
      <c r="F14">
        <v>107.224</v>
      </c>
      <c r="G14">
        <v>52.2</v>
      </c>
      <c r="H14">
        <v>92.6</v>
      </c>
      <c r="I14">
        <v>93.5</v>
      </c>
      <c r="J14">
        <v>10.61</v>
      </c>
      <c r="K14">
        <v>46.475999999999999</v>
      </c>
      <c r="L14">
        <v>0.02</v>
      </c>
      <c r="M14">
        <v>51.3</v>
      </c>
      <c r="N14">
        <v>33</v>
      </c>
      <c r="O14">
        <v>7.39</v>
      </c>
      <c r="P14">
        <v>-29.3</v>
      </c>
      <c r="Q14">
        <v>48.835999999999999</v>
      </c>
      <c r="R14">
        <v>107.46599999999999</v>
      </c>
      <c r="S14">
        <v>89.999989999999997</v>
      </c>
      <c r="T14">
        <v>180</v>
      </c>
      <c r="U14">
        <v>99.9</v>
      </c>
      <c r="V14">
        <v>2.85</v>
      </c>
      <c r="W14">
        <v>0</v>
      </c>
      <c r="X14">
        <v>743.3</v>
      </c>
      <c r="Y14">
        <v>565.25</v>
      </c>
      <c r="Z14">
        <f t="shared" si="0"/>
        <v>457.78399999999999</v>
      </c>
    </row>
    <row r="15" spans="1:27" x14ac:dyDescent="0.3">
      <c r="A15" s="2">
        <v>45400</v>
      </c>
      <c r="B15" s="3">
        <v>0.56778935185185186</v>
      </c>
      <c r="C15">
        <v>0</v>
      </c>
      <c r="D15" t="s">
        <v>51</v>
      </c>
      <c r="E15">
        <v>36.4</v>
      </c>
      <c r="F15">
        <v>117.10599999999999</v>
      </c>
      <c r="G15">
        <v>53</v>
      </c>
      <c r="H15">
        <v>91.6</v>
      </c>
      <c r="I15">
        <v>92.5</v>
      </c>
      <c r="J15">
        <v>10.52</v>
      </c>
      <c r="K15">
        <v>50.76</v>
      </c>
      <c r="L15">
        <v>0.02</v>
      </c>
      <c r="M15">
        <v>52.1</v>
      </c>
      <c r="N15">
        <v>34</v>
      </c>
      <c r="O15">
        <v>7.36</v>
      </c>
      <c r="P15">
        <v>-28</v>
      </c>
      <c r="Q15">
        <v>48.712000000000003</v>
      </c>
      <c r="R15">
        <v>117.60899999999999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743.3</v>
      </c>
      <c r="Y15">
        <v>565.25</v>
      </c>
      <c r="Z15">
        <f t="shared" si="0"/>
        <v>447.64100000000002</v>
      </c>
    </row>
    <row r="16" spans="1:27" x14ac:dyDescent="0.3">
      <c r="A16" s="2">
        <v>45400</v>
      </c>
      <c r="B16" s="3">
        <v>0.56901620370370376</v>
      </c>
      <c r="C16">
        <v>0</v>
      </c>
      <c r="D16" t="s">
        <v>51</v>
      </c>
      <c r="E16">
        <v>36.5</v>
      </c>
      <c r="F16">
        <v>115.334</v>
      </c>
      <c r="G16">
        <v>53.1</v>
      </c>
      <c r="H16">
        <v>89.2</v>
      </c>
      <c r="I16">
        <v>90.1</v>
      </c>
      <c r="J16">
        <v>10.24</v>
      </c>
      <c r="K16">
        <v>49.991999999999997</v>
      </c>
      <c r="L16">
        <v>0.02</v>
      </c>
      <c r="M16">
        <v>52.2</v>
      </c>
      <c r="N16">
        <v>34</v>
      </c>
      <c r="O16">
        <v>7.28</v>
      </c>
      <c r="P16">
        <v>-23.5</v>
      </c>
      <c r="Q16">
        <v>48.712000000000003</v>
      </c>
      <c r="R16">
        <v>113.99</v>
      </c>
      <c r="S16">
        <v>89.999989999999997</v>
      </c>
      <c r="T16">
        <v>180</v>
      </c>
      <c r="U16">
        <v>99.9</v>
      </c>
      <c r="V16">
        <v>2.82</v>
      </c>
      <c r="W16">
        <v>0</v>
      </c>
      <c r="X16">
        <v>743.3</v>
      </c>
      <c r="Y16">
        <v>565.25</v>
      </c>
      <c r="Z16">
        <f t="shared" si="0"/>
        <v>451.26</v>
      </c>
    </row>
    <row r="17" spans="1:2" x14ac:dyDescent="0.3">
      <c r="A17" s="2"/>
      <c r="B17" s="3"/>
    </row>
    <row r="18" spans="1:2" x14ac:dyDescent="0.3">
      <c r="A18" s="2"/>
      <c r="B18" s="3"/>
    </row>
    <row r="19" spans="1:2" x14ac:dyDescent="0.3">
      <c r="A19" s="2"/>
      <c r="B19" s="3"/>
    </row>
    <row r="20" spans="1:2" x14ac:dyDescent="0.3">
      <c r="A20" s="2"/>
      <c r="B20" s="3"/>
    </row>
    <row r="21" spans="1:2" x14ac:dyDescent="0.3">
      <c r="A21" s="2"/>
      <c r="B21" s="3"/>
    </row>
    <row r="22" spans="1:2" x14ac:dyDescent="0.3">
      <c r="A22" s="2"/>
      <c r="B22" s="3"/>
    </row>
    <row r="23" spans="1:2" x14ac:dyDescent="0.3">
      <c r="A23" s="2"/>
      <c r="B23" s="3"/>
    </row>
    <row r="24" spans="1:2" x14ac:dyDescent="0.3">
      <c r="A24" s="2"/>
      <c r="B24" s="3"/>
    </row>
    <row r="25" spans="1:2" x14ac:dyDescent="0.3">
      <c r="A25" s="2"/>
      <c r="B25" s="3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4A74B-77FA-4FEB-8FBC-BE3205F1E498}">
  <sheetPr>
    <tabColor theme="7" tint="0.79998168889431442"/>
  </sheetPr>
  <dimension ref="A1:AC26"/>
  <sheetViews>
    <sheetView zoomScale="80" zoomScaleNormal="80" workbookViewId="0">
      <selection activeCell="V36" sqref="V36"/>
    </sheetView>
  </sheetViews>
  <sheetFormatPr defaultRowHeight="14.4" x14ac:dyDescent="0.3"/>
  <cols>
    <col min="1" max="1" width="13.5546875" customWidth="1"/>
  </cols>
  <sheetData>
    <row r="1" spans="1:29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163</v>
      </c>
      <c r="P1" t="s">
        <v>138</v>
      </c>
      <c r="Q1" t="s">
        <v>15</v>
      </c>
      <c r="R1" t="s">
        <v>16</v>
      </c>
      <c r="S1" t="s">
        <v>0</v>
      </c>
      <c r="T1" t="s">
        <v>17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</row>
    <row r="2" spans="1:29" x14ac:dyDescent="0.3">
      <c r="A2" s="2">
        <v>45440</v>
      </c>
      <c r="B2" s="3">
        <v>0.51018518518518519</v>
      </c>
      <c r="C2">
        <v>0</v>
      </c>
      <c r="D2" t="s">
        <v>51</v>
      </c>
      <c r="E2">
        <v>49.1</v>
      </c>
      <c r="F2">
        <v>0.56899999999999995</v>
      </c>
      <c r="G2">
        <v>50.5</v>
      </c>
      <c r="H2">
        <v>104.6</v>
      </c>
      <c r="I2">
        <v>106.7</v>
      </c>
      <c r="J2">
        <v>8.86</v>
      </c>
      <c r="K2">
        <v>0.246</v>
      </c>
      <c r="L2">
        <v>0.02</v>
      </c>
      <c r="M2">
        <v>50.3</v>
      </c>
      <c r="N2">
        <v>33</v>
      </c>
      <c r="O2">
        <v>-1.08</v>
      </c>
      <c r="P2">
        <v>0</v>
      </c>
      <c r="Q2">
        <v>7.46</v>
      </c>
      <c r="R2">
        <v>-46.9</v>
      </c>
      <c r="S2">
        <v>74.613</v>
      </c>
      <c r="T2">
        <v>1.0880000000000001</v>
      </c>
      <c r="U2">
        <v>89.999989999999997</v>
      </c>
      <c r="V2">
        <v>180</v>
      </c>
      <c r="W2">
        <v>99.9</v>
      </c>
      <c r="X2">
        <v>2.77</v>
      </c>
      <c r="Y2">
        <v>0</v>
      </c>
      <c r="Z2">
        <v>744.8</v>
      </c>
      <c r="AA2">
        <v>575.17999999999995</v>
      </c>
      <c r="AB2">
        <f>AA2-T2</f>
        <v>574.09199999999998</v>
      </c>
      <c r="AC2">
        <v>506.8</v>
      </c>
    </row>
    <row r="3" spans="1:29" x14ac:dyDescent="0.3">
      <c r="A3" s="2">
        <v>45440</v>
      </c>
      <c r="B3" s="3">
        <v>0.51064814814814818</v>
      </c>
      <c r="C3">
        <v>0</v>
      </c>
      <c r="D3" t="s">
        <v>51</v>
      </c>
      <c r="E3">
        <v>48.4</v>
      </c>
      <c r="F3">
        <v>4.093</v>
      </c>
      <c r="G3">
        <v>50</v>
      </c>
      <c r="H3">
        <v>106.5</v>
      </c>
      <c r="I3">
        <v>108.6</v>
      </c>
      <c r="J3">
        <v>9.0399999999999991</v>
      </c>
      <c r="K3">
        <v>1.77</v>
      </c>
      <c r="L3">
        <v>0.02</v>
      </c>
      <c r="M3">
        <v>49.8</v>
      </c>
      <c r="N3">
        <v>32</v>
      </c>
      <c r="O3">
        <v>-0.6</v>
      </c>
      <c r="P3">
        <v>0</v>
      </c>
      <c r="Q3">
        <v>7.61</v>
      </c>
      <c r="R3">
        <v>-54.8</v>
      </c>
      <c r="S3">
        <v>74.346000000000004</v>
      </c>
      <c r="T3">
        <v>4.1070000000000002</v>
      </c>
      <c r="U3">
        <v>89.999989999999997</v>
      </c>
      <c r="V3">
        <v>180</v>
      </c>
      <c r="W3">
        <v>99.9</v>
      </c>
      <c r="X3">
        <v>2.77</v>
      </c>
      <c r="Y3">
        <v>0</v>
      </c>
      <c r="Z3">
        <v>744.8</v>
      </c>
      <c r="AA3">
        <v>575.17999999999995</v>
      </c>
      <c r="AB3">
        <f t="shared" ref="AB3:AB25" si="0">AA3-T3</f>
        <v>571.07299999999998</v>
      </c>
    </row>
    <row r="4" spans="1:29" x14ac:dyDescent="0.3">
      <c r="A4" s="2">
        <v>45440</v>
      </c>
      <c r="B4" s="3">
        <v>0.51082175925925932</v>
      </c>
      <c r="C4">
        <v>0</v>
      </c>
      <c r="D4" t="s">
        <v>51</v>
      </c>
      <c r="E4">
        <v>48.3</v>
      </c>
      <c r="F4">
        <v>7.3070000000000004</v>
      </c>
      <c r="G4">
        <v>50</v>
      </c>
      <c r="H4">
        <v>106.5</v>
      </c>
      <c r="I4">
        <v>108.6</v>
      </c>
      <c r="J4">
        <v>9.06</v>
      </c>
      <c r="K4">
        <v>3.16</v>
      </c>
      <c r="L4">
        <v>0.02</v>
      </c>
      <c r="M4">
        <v>49.8</v>
      </c>
      <c r="N4">
        <v>32</v>
      </c>
      <c r="O4">
        <v>-0.54</v>
      </c>
      <c r="P4">
        <v>0</v>
      </c>
      <c r="Q4">
        <v>7.62</v>
      </c>
      <c r="R4">
        <v>-55.8</v>
      </c>
      <c r="S4">
        <v>74.159000000000006</v>
      </c>
      <c r="T4">
        <v>7.2770000000000001</v>
      </c>
      <c r="U4">
        <v>89.999989999999997</v>
      </c>
      <c r="V4">
        <v>180</v>
      </c>
      <c r="W4">
        <v>99.9</v>
      </c>
      <c r="X4">
        <v>2.77</v>
      </c>
      <c r="Y4">
        <v>0</v>
      </c>
      <c r="Z4">
        <v>744.8</v>
      </c>
      <c r="AA4">
        <v>575.17999999999995</v>
      </c>
      <c r="AB4">
        <f t="shared" si="0"/>
        <v>567.90299999999991</v>
      </c>
    </row>
    <row r="5" spans="1:29" x14ac:dyDescent="0.3">
      <c r="A5" s="2">
        <v>45440</v>
      </c>
      <c r="B5" s="3">
        <v>0.51100694444444439</v>
      </c>
      <c r="C5">
        <v>0</v>
      </c>
      <c r="D5" t="s">
        <v>51</v>
      </c>
      <c r="E5">
        <v>48.1</v>
      </c>
      <c r="F5">
        <v>8.827</v>
      </c>
      <c r="G5">
        <v>50.1</v>
      </c>
      <c r="H5">
        <v>106</v>
      </c>
      <c r="I5">
        <v>108.1</v>
      </c>
      <c r="J5">
        <v>9.07</v>
      </c>
      <c r="K5">
        <v>3.8170000000000002</v>
      </c>
      <c r="L5">
        <v>0.02</v>
      </c>
      <c r="M5">
        <v>49.9</v>
      </c>
      <c r="N5">
        <v>32</v>
      </c>
      <c r="O5">
        <v>-0.51</v>
      </c>
      <c r="P5">
        <v>0</v>
      </c>
      <c r="Q5">
        <v>7.64</v>
      </c>
      <c r="R5">
        <v>-56.7</v>
      </c>
      <c r="S5">
        <v>73.671000000000006</v>
      </c>
      <c r="T5">
        <v>10.097</v>
      </c>
      <c r="U5">
        <v>89.999989999999997</v>
      </c>
      <c r="V5">
        <v>180</v>
      </c>
      <c r="W5">
        <v>99.9</v>
      </c>
      <c r="X5">
        <v>2.77</v>
      </c>
      <c r="Y5">
        <v>0</v>
      </c>
      <c r="Z5">
        <v>744.8</v>
      </c>
      <c r="AA5">
        <v>575.17999999999995</v>
      </c>
      <c r="AB5">
        <f t="shared" si="0"/>
        <v>565.08299999999997</v>
      </c>
    </row>
    <row r="6" spans="1:29" x14ac:dyDescent="0.3">
      <c r="A6" s="2">
        <v>45440</v>
      </c>
      <c r="B6" s="3">
        <v>0.51123842592592594</v>
      </c>
      <c r="C6">
        <v>0</v>
      </c>
      <c r="D6" t="s">
        <v>51</v>
      </c>
      <c r="E6">
        <v>46.8</v>
      </c>
      <c r="F6">
        <v>12.798999999999999</v>
      </c>
      <c r="G6">
        <v>49.3</v>
      </c>
      <c r="H6">
        <v>106</v>
      </c>
      <c r="I6">
        <v>108.1</v>
      </c>
      <c r="J6">
        <v>9.16</v>
      </c>
      <c r="K6">
        <v>5.5359999999999996</v>
      </c>
      <c r="L6">
        <v>0.02</v>
      </c>
      <c r="M6">
        <v>49</v>
      </c>
      <c r="N6">
        <v>32</v>
      </c>
      <c r="O6">
        <v>-0.38</v>
      </c>
      <c r="P6">
        <v>0</v>
      </c>
      <c r="Q6">
        <v>7.66</v>
      </c>
      <c r="R6">
        <v>-57.8</v>
      </c>
      <c r="S6">
        <v>72.611000000000004</v>
      </c>
      <c r="T6">
        <v>12.842000000000001</v>
      </c>
      <c r="U6">
        <v>89.999989999999997</v>
      </c>
      <c r="V6">
        <v>180</v>
      </c>
      <c r="W6">
        <v>99.9</v>
      </c>
      <c r="X6">
        <v>2.76</v>
      </c>
      <c r="Y6">
        <v>0</v>
      </c>
      <c r="Z6">
        <v>744.8</v>
      </c>
      <c r="AA6">
        <v>575.17999999999995</v>
      </c>
      <c r="AB6">
        <f t="shared" si="0"/>
        <v>562.33799999999997</v>
      </c>
    </row>
    <row r="7" spans="1:29" x14ac:dyDescent="0.3">
      <c r="A7" s="2">
        <v>45440</v>
      </c>
      <c r="B7" s="3">
        <v>0.51153935185185184</v>
      </c>
      <c r="C7">
        <v>0</v>
      </c>
      <c r="D7" t="s">
        <v>51</v>
      </c>
      <c r="E7">
        <v>29.2</v>
      </c>
      <c r="F7">
        <v>22.843</v>
      </c>
      <c r="G7">
        <v>35.799999999999997</v>
      </c>
      <c r="H7">
        <v>103.7</v>
      </c>
      <c r="I7">
        <v>105.7</v>
      </c>
      <c r="J7">
        <v>10.24</v>
      </c>
      <c r="K7">
        <v>9.8930000000000007</v>
      </c>
      <c r="L7">
        <v>0.02</v>
      </c>
      <c r="M7">
        <v>35.299999999999997</v>
      </c>
      <c r="N7">
        <v>23</v>
      </c>
      <c r="O7">
        <v>-0.19</v>
      </c>
      <c r="P7">
        <v>0</v>
      </c>
      <c r="Q7">
        <v>7.79</v>
      </c>
      <c r="R7">
        <v>-63.8</v>
      </c>
      <c r="S7">
        <v>60.764000000000003</v>
      </c>
      <c r="T7">
        <v>22.981000000000002</v>
      </c>
      <c r="U7">
        <v>89.999989999999997</v>
      </c>
      <c r="V7">
        <v>180</v>
      </c>
      <c r="W7">
        <v>99.9</v>
      </c>
      <c r="X7">
        <v>2.7</v>
      </c>
      <c r="Y7">
        <v>0</v>
      </c>
      <c r="Z7">
        <v>744.8</v>
      </c>
      <c r="AA7">
        <v>575.17999999999995</v>
      </c>
      <c r="AB7">
        <f t="shared" si="0"/>
        <v>552.19899999999996</v>
      </c>
    </row>
    <row r="8" spans="1:29" x14ac:dyDescent="0.3">
      <c r="A8" s="2">
        <v>45440</v>
      </c>
      <c r="B8" s="3">
        <v>0.51189814814814816</v>
      </c>
      <c r="C8">
        <v>0</v>
      </c>
      <c r="D8" t="s">
        <v>51</v>
      </c>
      <c r="E8">
        <v>25.7</v>
      </c>
      <c r="F8">
        <v>32.713999999999999</v>
      </c>
      <c r="G8">
        <v>32.700000000000003</v>
      </c>
      <c r="H8">
        <v>99.9</v>
      </c>
      <c r="I8">
        <v>101.9</v>
      </c>
      <c r="J8">
        <v>10.199999999999999</v>
      </c>
      <c r="K8">
        <v>14.170999999999999</v>
      </c>
      <c r="L8">
        <v>0.01</v>
      </c>
      <c r="M8">
        <v>32.200000000000003</v>
      </c>
      <c r="N8">
        <v>21</v>
      </c>
      <c r="O8">
        <v>0.31</v>
      </c>
      <c r="P8">
        <v>0</v>
      </c>
      <c r="Q8">
        <v>7.57</v>
      </c>
      <c r="R8">
        <v>-51.7</v>
      </c>
      <c r="S8">
        <v>57.956000000000003</v>
      </c>
      <c r="T8">
        <v>30.712</v>
      </c>
      <c r="U8">
        <v>89.999989999999997</v>
      </c>
      <c r="V8">
        <v>180</v>
      </c>
      <c r="W8">
        <v>99.9</v>
      </c>
      <c r="X8">
        <v>2.75</v>
      </c>
      <c r="Y8">
        <v>0</v>
      </c>
      <c r="Z8">
        <v>744.8</v>
      </c>
      <c r="AA8">
        <v>575.17999999999995</v>
      </c>
      <c r="AB8">
        <f t="shared" si="0"/>
        <v>544.46799999999996</v>
      </c>
    </row>
    <row r="9" spans="1:29" x14ac:dyDescent="0.3">
      <c r="A9" s="2">
        <v>45440</v>
      </c>
      <c r="B9" s="3">
        <v>0.51231481481481478</v>
      </c>
      <c r="C9">
        <v>0</v>
      </c>
      <c r="D9" t="s">
        <v>51</v>
      </c>
      <c r="E9">
        <v>25</v>
      </c>
      <c r="F9">
        <v>43.18</v>
      </c>
      <c r="G9">
        <v>32.299999999999997</v>
      </c>
      <c r="H9">
        <v>98.5</v>
      </c>
      <c r="I9">
        <v>100.5</v>
      </c>
      <c r="J9">
        <v>10.18</v>
      </c>
      <c r="K9">
        <v>18.706</v>
      </c>
      <c r="L9">
        <v>0.01</v>
      </c>
      <c r="M9">
        <v>31.8</v>
      </c>
      <c r="N9">
        <v>21</v>
      </c>
      <c r="O9">
        <v>0.66</v>
      </c>
      <c r="P9">
        <v>0</v>
      </c>
      <c r="Q9">
        <v>7.41</v>
      </c>
      <c r="R9">
        <v>-43.1</v>
      </c>
      <c r="S9">
        <v>56.996000000000002</v>
      </c>
      <c r="T9">
        <v>43.591999999999999</v>
      </c>
      <c r="U9">
        <v>89.999989999999997</v>
      </c>
      <c r="V9">
        <v>180</v>
      </c>
      <c r="W9">
        <v>99.9</v>
      </c>
      <c r="X9">
        <v>2.75</v>
      </c>
      <c r="Y9">
        <v>0</v>
      </c>
      <c r="Z9">
        <v>744.8</v>
      </c>
      <c r="AA9">
        <v>575.17999999999995</v>
      </c>
      <c r="AB9">
        <f t="shared" si="0"/>
        <v>531.58799999999997</v>
      </c>
    </row>
    <row r="10" spans="1:29" x14ac:dyDescent="0.3">
      <c r="A10" s="2">
        <v>45440</v>
      </c>
      <c r="B10" s="3">
        <v>0.51250000000000007</v>
      </c>
      <c r="C10">
        <v>0</v>
      </c>
      <c r="D10" t="s">
        <v>51</v>
      </c>
      <c r="E10">
        <v>25</v>
      </c>
      <c r="F10">
        <v>53.252000000000002</v>
      </c>
      <c r="G10">
        <v>32.4</v>
      </c>
      <c r="H10">
        <v>98</v>
      </c>
      <c r="I10">
        <v>100</v>
      </c>
      <c r="J10">
        <v>10.16</v>
      </c>
      <c r="K10">
        <v>23.07</v>
      </c>
      <c r="L10">
        <v>0.01</v>
      </c>
      <c r="M10">
        <v>31.9</v>
      </c>
      <c r="N10">
        <v>21</v>
      </c>
      <c r="O10">
        <v>0.67</v>
      </c>
      <c r="P10">
        <v>0</v>
      </c>
      <c r="Q10">
        <v>7.36</v>
      </c>
      <c r="R10">
        <v>-40.5</v>
      </c>
      <c r="S10">
        <v>56.741999999999997</v>
      </c>
      <c r="T10">
        <v>53.023000000000003</v>
      </c>
      <c r="U10">
        <v>89.999989999999997</v>
      </c>
      <c r="V10">
        <v>180</v>
      </c>
      <c r="W10">
        <v>99.9</v>
      </c>
      <c r="X10">
        <v>2.75</v>
      </c>
      <c r="Y10">
        <v>0</v>
      </c>
      <c r="Z10">
        <v>744.8</v>
      </c>
      <c r="AA10">
        <v>575.17999999999995</v>
      </c>
      <c r="AB10">
        <f t="shared" si="0"/>
        <v>522.15699999999993</v>
      </c>
    </row>
    <row r="11" spans="1:29" x14ac:dyDescent="0.3">
      <c r="A11" s="2">
        <v>45440</v>
      </c>
      <c r="B11" s="3">
        <v>0.51261574074074068</v>
      </c>
      <c r="C11">
        <v>0</v>
      </c>
      <c r="D11" t="s">
        <v>51</v>
      </c>
      <c r="E11">
        <v>24.9</v>
      </c>
      <c r="F11">
        <v>63.58</v>
      </c>
      <c r="G11">
        <v>32.4</v>
      </c>
      <c r="H11">
        <v>97.7</v>
      </c>
      <c r="I11">
        <v>99.6</v>
      </c>
      <c r="J11">
        <v>10.16</v>
      </c>
      <c r="K11">
        <v>27.545000000000002</v>
      </c>
      <c r="L11">
        <v>0.01</v>
      </c>
      <c r="M11">
        <v>31.9</v>
      </c>
      <c r="N11">
        <v>21</v>
      </c>
      <c r="O11">
        <v>0.73</v>
      </c>
      <c r="P11">
        <v>0</v>
      </c>
      <c r="Q11">
        <v>7.33</v>
      </c>
      <c r="R11">
        <v>-38.9</v>
      </c>
      <c r="S11">
        <v>56.456000000000003</v>
      </c>
      <c r="T11">
        <v>63.636000000000003</v>
      </c>
      <c r="U11">
        <v>89.999989999999997</v>
      </c>
      <c r="V11">
        <v>180</v>
      </c>
      <c r="W11">
        <v>99.9</v>
      </c>
      <c r="X11">
        <v>2.75</v>
      </c>
      <c r="Y11">
        <v>0</v>
      </c>
      <c r="Z11">
        <v>744.8</v>
      </c>
      <c r="AA11">
        <v>575.17999999999995</v>
      </c>
      <c r="AB11">
        <f t="shared" si="0"/>
        <v>511.54399999999993</v>
      </c>
    </row>
    <row r="12" spans="1:29" x14ac:dyDescent="0.3">
      <c r="A12" s="2">
        <v>45440</v>
      </c>
      <c r="B12" s="3">
        <v>0.51280092592592597</v>
      </c>
      <c r="C12">
        <v>0</v>
      </c>
      <c r="D12" t="s">
        <v>51</v>
      </c>
      <c r="E12">
        <v>25.6</v>
      </c>
      <c r="F12">
        <v>73.253</v>
      </c>
      <c r="G12">
        <v>33.5</v>
      </c>
      <c r="H12">
        <v>96.8</v>
      </c>
      <c r="I12">
        <v>98.8</v>
      </c>
      <c r="J12">
        <v>10.15</v>
      </c>
      <c r="K12">
        <v>31.736999999999998</v>
      </c>
      <c r="L12">
        <v>0.01</v>
      </c>
      <c r="M12">
        <v>33</v>
      </c>
      <c r="N12">
        <v>21</v>
      </c>
      <c r="O12">
        <v>0.72</v>
      </c>
      <c r="P12">
        <v>0</v>
      </c>
      <c r="Q12">
        <v>7.29</v>
      </c>
      <c r="R12">
        <v>-36.799999999999997</v>
      </c>
      <c r="S12">
        <v>55.847999999999999</v>
      </c>
      <c r="T12">
        <v>72.927999999999997</v>
      </c>
      <c r="U12">
        <v>89.999989999999997</v>
      </c>
      <c r="V12">
        <v>180</v>
      </c>
      <c r="W12">
        <v>99.9</v>
      </c>
      <c r="X12">
        <v>2.75</v>
      </c>
      <c r="Y12">
        <v>0</v>
      </c>
      <c r="Z12">
        <v>744.8</v>
      </c>
      <c r="AA12">
        <v>575.17999999999995</v>
      </c>
      <c r="AB12">
        <f t="shared" si="0"/>
        <v>502.25199999999995</v>
      </c>
    </row>
    <row r="13" spans="1:29" x14ac:dyDescent="0.3">
      <c r="A13" s="2">
        <v>45440</v>
      </c>
      <c r="B13" s="3">
        <v>0.51296296296296295</v>
      </c>
      <c r="C13">
        <v>0</v>
      </c>
      <c r="D13" t="s">
        <v>51</v>
      </c>
      <c r="E13">
        <v>26.5</v>
      </c>
      <c r="F13">
        <v>83.128</v>
      </c>
      <c r="G13">
        <v>35.1</v>
      </c>
      <c r="H13">
        <v>95.8</v>
      </c>
      <c r="I13">
        <v>97.7</v>
      </c>
      <c r="J13">
        <v>10.11</v>
      </c>
      <c r="K13">
        <v>36.018000000000001</v>
      </c>
      <c r="L13">
        <v>0.01</v>
      </c>
      <c r="M13">
        <v>34.5</v>
      </c>
      <c r="N13">
        <v>22</v>
      </c>
      <c r="O13">
        <v>0.68</v>
      </c>
      <c r="P13">
        <v>0</v>
      </c>
      <c r="Q13">
        <v>7.26</v>
      </c>
      <c r="R13">
        <v>-35</v>
      </c>
      <c r="S13">
        <v>55.253999999999998</v>
      </c>
      <c r="T13">
        <v>82.903999999999996</v>
      </c>
      <c r="U13">
        <v>89.999989999999997</v>
      </c>
      <c r="V13">
        <v>180</v>
      </c>
      <c r="W13">
        <v>99.9</v>
      </c>
      <c r="X13">
        <v>2.75</v>
      </c>
      <c r="Y13">
        <v>0</v>
      </c>
      <c r="Z13">
        <v>744.8</v>
      </c>
      <c r="AA13">
        <v>575.17999999999995</v>
      </c>
      <c r="AB13">
        <f t="shared" si="0"/>
        <v>492.27599999999995</v>
      </c>
    </row>
    <row r="14" spans="1:29" x14ac:dyDescent="0.3">
      <c r="A14" s="2">
        <v>45440</v>
      </c>
      <c r="B14" s="3">
        <v>0.51324074074074078</v>
      </c>
      <c r="C14">
        <v>0</v>
      </c>
      <c r="D14" t="s">
        <v>51</v>
      </c>
      <c r="E14">
        <v>28.5</v>
      </c>
      <c r="F14">
        <v>93.197999999999993</v>
      </c>
      <c r="G14">
        <v>38.1</v>
      </c>
      <c r="H14">
        <v>94.2</v>
      </c>
      <c r="I14">
        <v>96.1</v>
      </c>
      <c r="J14">
        <v>10.039999999999999</v>
      </c>
      <c r="K14">
        <v>40.383000000000003</v>
      </c>
      <c r="L14">
        <v>0.02</v>
      </c>
      <c r="M14">
        <v>37.4</v>
      </c>
      <c r="N14">
        <v>24</v>
      </c>
      <c r="O14">
        <v>0.53</v>
      </c>
      <c r="P14">
        <v>0</v>
      </c>
      <c r="Q14">
        <v>7.21</v>
      </c>
      <c r="R14">
        <v>-32.1</v>
      </c>
      <c r="S14">
        <v>54.478999999999999</v>
      </c>
      <c r="T14">
        <v>93.194000000000003</v>
      </c>
      <c r="U14">
        <v>89.999989999999997</v>
      </c>
      <c r="V14">
        <v>180</v>
      </c>
      <c r="W14">
        <v>99.9</v>
      </c>
      <c r="X14">
        <v>2.74</v>
      </c>
      <c r="Y14">
        <v>0</v>
      </c>
      <c r="Z14">
        <v>744.8</v>
      </c>
      <c r="AA14">
        <v>575.17999999999995</v>
      </c>
      <c r="AB14">
        <f t="shared" si="0"/>
        <v>481.98599999999993</v>
      </c>
    </row>
    <row r="15" spans="1:29" x14ac:dyDescent="0.3">
      <c r="A15" s="2">
        <v>45440</v>
      </c>
      <c r="B15" s="3">
        <v>0.51344907407407414</v>
      </c>
      <c r="C15">
        <v>0</v>
      </c>
      <c r="D15" t="s">
        <v>51</v>
      </c>
      <c r="E15">
        <v>29.8</v>
      </c>
      <c r="F15">
        <v>102.599</v>
      </c>
      <c r="G15">
        <v>40.299999999999997</v>
      </c>
      <c r="H15">
        <v>92.4</v>
      </c>
      <c r="I15">
        <v>94.3</v>
      </c>
      <c r="J15">
        <v>9.9499999999999993</v>
      </c>
      <c r="K15">
        <v>44.459000000000003</v>
      </c>
      <c r="L15">
        <v>0.02</v>
      </c>
      <c r="M15">
        <v>39.700000000000003</v>
      </c>
      <c r="N15">
        <v>26</v>
      </c>
      <c r="O15">
        <v>0.48</v>
      </c>
      <c r="P15">
        <v>0</v>
      </c>
      <c r="Q15">
        <v>7.17</v>
      </c>
      <c r="R15">
        <v>-30.1</v>
      </c>
      <c r="S15">
        <v>53.668999999999997</v>
      </c>
      <c r="T15">
        <v>102.982</v>
      </c>
      <c r="U15">
        <v>89.999989999999997</v>
      </c>
      <c r="V15">
        <v>180</v>
      </c>
      <c r="W15">
        <v>99.9</v>
      </c>
      <c r="X15">
        <v>2.74</v>
      </c>
      <c r="Y15">
        <v>0</v>
      </c>
      <c r="Z15">
        <v>744.8</v>
      </c>
      <c r="AA15">
        <v>575.17999999999995</v>
      </c>
      <c r="AB15">
        <f t="shared" si="0"/>
        <v>472.19799999999998</v>
      </c>
    </row>
    <row r="16" spans="1:29" x14ac:dyDescent="0.3">
      <c r="A16" s="2">
        <v>45440</v>
      </c>
      <c r="B16" s="3">
        <v>0.5136574074074074</v>
      </c>
      <c r="C16">
        <v>0</v>
      </c>
      <c r="D16" t="s">
        <v>51</v>
      </c>
      <c r="E16">
        <v>30.9</v>
      </c>
      <c r="F16">
        <v>112.913</v>
      </c>
      <c r="G16">
        <v>42.2</v>
      </c>
      <c r="H16">
        <v>91</v>
      </c>
      <c r="I16">
        <v>92.8</v>
      </c>
      <c r="J16">
        <v>9.89</v>
      </c>
      <c r="K16">
        <v>48.932000000000002</v>
      </c>
      <c r="L16">
        <v>0.02</v>
      </c>
      <c r="M16">
        <v>41.5</v>
      </c>
      <c r="N16">
        <v>27</v>
      </c>
      <c r="O16">
        <v>0.49</v>
      </c>
      <c r="P16">
        <v>0</v>
      </c>
      <c r="Q16">
        <v>7.14</v>
      </c>
      <c r="R16">
        <v>-28.7</v>
      </c>
      <c r="S16">
        <v>52.911999999999999</v>
      </c>
      <c r="T16">
        <v>112.979</v>
      </c>
      <c r="U16">
        <v>89.999989999999997</v>
      </c>
      <c r="V16">
        <v>180</v>
      </c>
      <c r="W16">
        <v>99.9</v>
      </c>
      <c r="X16">
        <v>2.75</v>
      </c>
      <c r="Y16">
        <v>0</v>
      </c>
      <c r="Z16">
        <v>744.8</v>
      </c>
      <c r="AA16">
        <v>575.17999999999995</v>
      </c>
      <c r="AB16">
        <f t="shared" si="0"/>
        <v>462.20099999999996</v>
      </c>
    </row>
    <row r="17" spans="1:28" x14ac:dyDescent="0.3">
      <c r="A17" s="2">
        <v>45440</v>
      </c>
      <c r="B17" s="3">
        <v>0.51386574074074076</v>
      </c>
      <c r="C17">
        <v>0</v>
      </c>
      <c r="D17" t="s">
        <v>51</v>
      </c>
      <c r="E17">
        <v>31.7</v>
      </c>
      <c r="F17">
        <v>122.223</v>
      </c>
      <c r="G17">
        <v>43.8</v>
      </c>
      <c r="H17">
        <v>89.9</v>
      </c>
      <c r="I17">
        <v>91.7</v>
      </c>
      <c r="J17">
        <v>9.86</v>
      </c>
      <c r="K17">
        <v>52.969000000000001</v>
      </c>
      <c r="L17">
        <v>0.02</v>
      </c>
      <c r="M17">
        <v>43</v>
      </c>
      <c r="N17">
        <v>28</v>
      </c>
      <c r="O17">
        <v>0.49</v>
      </c>
      <c r="P17">
        <v>0</v>
      </c>
      <c r="Q17">
        <v>7.12</v>
      </c>
      <c r="R17">
        <v>-27.3</v>
      </c>
      <c r="S17">
        <v>52.225999999999999</v>
      </c>
      <c r="T17">
        <v>123.21</v>
      </c>
      <c r="U17">
        <v>89.999989999999997</v>
      </c>
      <c r="V17">
        <v>180</v>
      </c>
      <c r="W17">
        <v>99.9</v>
      </c>
      <c r="X17">
        <v>2.74</v>
      </c>
      <c r="Y17">
        <v>0</v>
      </c>
      <c r="Z17">
        <v>744.8</v>
      </c>
      <c r="AA17">
        <v>575.17999999999995</v>
      </c>
      <c r="AB17">
        <f t="shared" si="0"/>
        <v>451.96999999999997</v>
      </c>
    </row>
    <row r="18" spans="1:28" x14ac:dyDescent="0.3">
      <c r="A18" s="2">
        <v>45440</v>
      </c>
      <c r="B18" s="3">
        <v>0.51406249999999998</v>
      </c>
      <c r="C18">
        <v>0</v>
      </c>
      <c r="D18" t="s">
        <v>51</v>
      </c>
      <c r="E18">
        <v>33.299999999999997</v>
      </c>
      <c r="F18">
        <v>132.77099999999999</v>
      </c>
      <c r="G18">
        <v>46.5</v>
      </c>
      <c r="H18">
        <v>88.2</v>
      </c>
      <c r="I18">
        <v>89.9</v>
      </c>
      <c r="J18">
        <v>9.76</v>
      </c>
      <c r="K18">
        <v>57.542999999999999</v>
      </c>
      <c r="L18">
        <v>0.02</v>
      </c>
      <c r="M18">
        <v>45.7</v>
      </c>
      <c r="N18">
        <v>30</v>
      </c>
      <c r="O18">
        <v>0.56000000000000005</v>
      </c>
      <c r="P18">
        <v>0</v>
      </c>
      <c r="Q18">
        <v>7.09</v>
      </c>
      <c r="R18">
        <v>-25.8</v>
      </c>
      <c r="S18">
        <v>51.457000000000001</v>
      </c>
      <c r="T18">
        <v>132.58099999999999</v>
      </c>
      <c r="U18">
        <v>89.999989999999997</v>
      </c>
      <c r="V18">
        <v>180</v>
      </c>
      <c r="W18">
        <v>99.9</v>
      </c>
      <c r="X18">
        <v>2.73</v>
      </c>
      <c r="Y18">
        <v>0</v>
      </c>
      <c r="Z18">
        <v>744.8</v>
      </c>
      <c r="AA18">
        <v>575.17999999999995</v>
      </c>
      <c r="AB18">
        <f t="shared" si="0"/>
        <v>442.59899999999993</v>
      </c>
    </row>
    <row r="19" spans="1:28" x14ac:dyDescent="0.3">
      <c r="A19" s="2">
        <v>45440</v>
      </c>
      <c r="B19" s="3">
        <v>0.51468749999999996</v>
      </c>
      <c r="C19">
        <v>0</v>
      </c>
      <c r="D19" t="s">
        <v>51</v>
      </c>
      <c r="E19">
        <v>35.799999999999997</v>
      </c>
      <c r="F19">
        <v>143.511</v>
      </c>
      <c r="G19">
        <v>51</v>
      </c>
      <c r="H19">
        <v>82</v>
      </c>
      <c r="I19">
        <v>83.6</v>
      </c>
      <c r="J19">
        <v>9.24</v>
      </c>
      <c r="K19">
        <v>62.203000000000003</v>
      </c>
      <c r="L19">
        <v>0.02</v>
      </c>
      <c r="M19">
        <v>50.1</v>
      </c>
      <c r="N19">
        <v>33</v>
      </c>
      <c r="Q19">
        <v>7.01</v>
      </c>
      <c r="R19">
        <v>-21.3</v>
      </c>
      <c r="S19">
        <v>50.055</v>
      </c>
      <c r="T19">
        <v>143.58000000000001</v>
      </c>
      <c r="U19">
        <v>89.999989999999997</v>
      </c>
      <c r="V19">
        <v>180</v>
      </c>
      <c r="W19">
        <v>99.9</v>
      </c>
      <c r="X19">
        <v>2.71</v>
      </c>
      <c r="Y19">
        <v>0</v>
      </c>
      <c r="Z19">
        <v>744.8</v>
      </c>
      <c r="AA19">
        <v>575.17999999999995</v>
      </c>
      <c r="AB19">
        <f t="shared" si="0"/>
        <v>431.59999999999991</v>
      </c>
    </row>
    <row r="20" spans="1:28" x14ac:dyDescent="0.3">
      <c r="A20" s="2">
        <v>45440</v>
      </c>
      <c r="B20" s="3">
        <v>0.51495370370370364</v>
      </c>
      <c r="C20">
        <v>0</v>
      </c>
      <c r="D20" t="s">
        <v>51</v>
      </c>
      <c r="E20">
        <v>36.799999999999997</v>
      </c>
      <c r="F20">
        <v>151.83000000000001</v>
      </c>
      <c r="G20">
        <v>53.1</v>
      </c>
      <c r="H20">
        <v>76.599999999999994</v>
      </c>
      <c r="I20">
        <v>78.099999999999994</v>
      </c>
      <c r="J20">
        <v>8.73</v>
      </c>
      <c r="K20">
        <v>65.811000000000007</v>
      </c>
      <c r="L20">
        <v>0.02</v>
      </c>
      <c r="M20">
        <v>52.2</v>
      </c>
      <c r="N20">
        <v>34</v>
      </c>
      <c r="Q20">
        <v>6.95</v>
      </c>
      <c r="R20">
        <v>-18.3</v>
      </c>
      <c r="S20">
        <v>49.28</v>
      </c>
      <c r="T20">
        <v>153.31200000000001</v>
      </c>
      <c r="U20">
        <v>89.999989999999997</v>
      </c>
      <c r="V20">
        <v>180</v>
      </c>
      <c r="W20">
        <v>99.9</v>
      </c>
      <c r="X20">
        <v>2.7</v>
      </c>
      <c r="Y20">
        <v>0</v>
      </c>
      <c r="Z20">
        <v>744.8</v>
      </c>
      <c r="AA20">
        <v>575.17999999999995</v>
      </c>
      <c r="AB20">
        <f t="shared" si="0"/>
        <v>421.86799999999994</v>
      </c>
    </row>
    <row r="21" spans="1:28" x14ac:dyDescent="0.3">
      <c r="A21" s="2">
        <v>45440</v>
      </c>
      <c r="B21" s="3">
        <v>0.51509259259259255</v>
      </c>
      <c r="C21">
        <v>0</v>
      </c>
      <c r="D21" t="s">
        <v>51</v>
      </c>
      <c r="E21">
        <v>37.200000000000003</v>
      </c>
      <c r="F21">
        <v>162.63900000000001</v>
      </c>
      <c r="G21">
        <v>53.7</v>
      </c>
      <c r="H21">
        <v>75.099999999999994</v>
      </c>
      <c r="I21">
        <v>76.599999999999994</v>
      </c>
      <c r="J21">
        <v>8.57</v>
      </c>
      <c r="K21">
        <v>70.498000000000005</v>
      </c>
      <c r="L21">
        <v>0.02</v>
      </c>
      <c r="M21">
        <v>52.8</v>
      </c>
      <c r="N21">
        <v>34</v>
      </c>
      <c r="Q21">
        <v>6.93</v>
      </c>
      <c r="R21">
        <v>-17.2</v>
      </c>
      <c r="S21">
        <v>49.137999999999998</v>
      </c>
      <c r="T21">
        <v>163.59</v>
      </c>
      <c r="U21">
        <v>89.999989999999997</v>
      </c>
      <c r="V21">
        <v>180</v>
      </c>
      <c r="W21">
        <v>99.9</v>
      </c>
      <c r="X21">
        <v>2.68</v>
      </c>
      <c r="Y21">
        <v>0</v>
      </c>
      <c r="Z21">
        <v>744.8</v>
      </c>
      <c r="AA21">
        <v>575.17999999999995</v>
      </c>
      <c r="AB21">
        <f t="shared" si="0"/>
        <v>411.58999999999992</v>
      </c>
    </row>
    <row r="22" spans="1:28" x14ac:dyDescent="0.3">
      <c r="A22" s="2">
        <v>45440</v>
      </c>
      <c r="B22" s="3">
        <v>0.51525462962962965</v>
      </c>
      <c r="C22">
        <v>0</v>
      </c>
      <c r="D22" t="s">
        <v>51</v>
      </c>
      <c r="E22">
        <v>37.4</v>
      </c>
      <c r="F22">
        <v>172.87700000000001</v>
      </c>
      <c r="G22">
        <v>54.2</v>
      </c>
      <c r="H22">
        <v>73.599999999999994</v>
      </c>
      <c r="I22">
        <v>75.099999999999994</v>
      </c>
      <c r="J22">
        <v>8.43</v>
      </c>
      <c r="K22">
        <v>74.936999999999998</v>
      </c>
      <c r="L22">
        <v>0.02</v>
      </c>
      <c r="M22">
        <v>53.3</v>
      </c>
      <c r="N22">
        <v>35</v>
      </c>
      <c r="Q22">
        <v>6.91</v>
      </c>
      <c r="R22">
        <v>-15.9</v>
      </c>
      <c r="S22">
        <v>48.911000000000001</v>
      </c>
      <c r="T22">
        <v>173.69900000000001</v>
      </c>
      <c r="U22">
        <v>89.999989999999997</v>
      </c>
      <c r="V22">
        <v>180</v>
      </c>
      <c r="W22">
        <v>99.9</v>
      </c>
      <c r="X22">
        <v>2.69</v>
      </c>
      <c r="Y22">
        <v>0</v>
      </c>
      <c r="Z22">
        <v>744.8</v>
      </c>
      <c r="AA22">
        <v>575.17999999999995</v>
      </c>
      <c r="AB22">
        <f t="shared" si="0"/>
        <v>401.48099999999994</v>
      </c>
    </row>
    <row r="23" spans="1:28" x14ac:dyDescent="0.3">
      <c r="A23" s="2">
        <v>45440</v>
      </c>
      <c r="B23" s="3">
        <v>0.51549768518518524</v>
      </c>
      <c r="C23">
        <v>0</v>
      </c>
      <c r="D23" t="s">
        <v>51</v>
      </c>
      <c r="E23">
        <v>37.799999999999997</v>
      </c>
      <c r="F23">
        <v>184.19</v>
      </c>
      <c r="G23">
        <v>55</v>
      </c>
      <c r="H23">
        <v>71.900000000000006</v>
      </c>
      <c r="I23">
        <v>73.400000000000006</v>
      </c>
      <c r="J23">
        <v>8.25</v>
      </c>
      <c r="K23">
        <v>79.841999999999999</v>
      </c>
      <c r="L23">
        <v>0.02</v>
      </c>
      <c r="M23">
        <v>54</v>
      </c>
      <c r="N23">
        <v>35</v>
      </c>
      <c r="Q23">
        <v>6.88</v>
      </c>
      <c r="R23">
        <v>-14.7</v>
      </c>
      <c r="S23">
        <v>48.738999999999997</v>
      </c>
      <c r="T23">
        <v>184.08199999999999</v>
      </c>
      <c r="U23">
        <v>89.999989999999997</v>
      </c>
      <c r="V23">
        <v>180</v>
      </c>
      <c r="W23">
        <v>99.9</v>
      </c>
      <c r="X23">
        <v>2.69</v>
      </c>
      <c r="Y23">
        <v>0</v>
      </c>
      <c r="Z23">
        <v>744.8</v>
      </c>
      <c r="AA23">
        <v>575.17999999999995</v>
      </c>
      <c r="AB23">
        <f t="shared" si="0"/>
        <v>391.09799999999996</v>
      </c>
    </row>
    <row r="24" spans="1:28" x14ac:dyDescent="0.3">
      <c r="A24" s="2">
        <v>45440</v>
      </c>
      <c r="B24" s="3">
        <v>0.51571759259259264</v>
      </c>
      <c r="C24">
        <v>0</v>
      </c>
      <c r="D24" t="s">
        <v>51</v>
      </c>
      <c r="E24">
        <v>38.4</v>
      </c>
      <c r="F24">
        <v>193.62200000000001</v>
      </c>
      <c r="G24">
        <v>55.9</v>
      </c>
      <c r="H24">
        <v>68.900000000000006</v>
      </c>
      <c r="I24">
        <v>70.2</v>
      </c>
      <c r="J24">
        <v>7.93</v>
      </c>
      <c r="K24">
        <v>83.932000000000002</v>
      </c>
      <c r="L24">
        <v>0.02</v>
      </c>
      <c r="M24">
        <v>55</v>
      </c>
      <c r="N24">
        <v>36</v>
      </c>
      <c r="Q24">
        <v>6.85</v>
      </c>
      <c r="R24">
        <v>-13</v>
      </c>
      <c r="S24">
        <v>48.518000000000001</v>
      </c>
      <c r="T24">
        <v>192.83600000000001</v>
      </c>
      <c r="U24">
        <v>89.999989999999997</v>
      </c>
      <c r="V24">
        <v>180</v>
      </c>
      <c r="W24">
        <v>99.9</v>
      </c>
      <c r="X24">
        <v>2.69</v>
      </c>
      <c r="Y24">
        <v>0</v>
      </c>
      <c r="Z24">
        <v>744.8</v>
      </c>
      <c r="AA24">
        <v>575.17999999999995</v>
      </c>
      <c r="AB24">
        <f t="shared" si="0"/>
        <v>382.34399999999994</v>
      </c>
    </row>
    <row r="25" spans="1:28" x14ac:dyDescent="0.3">
      <c r="A25" s="2">
        <v>45440</v>
      </c>
      <c r="B25" s="3">
        <v>0.51589120370370367</v>
      </c>
      <c r="C25">
        <v>0</v>
      </c>
      <c r="D25" t="s">
        <v>51</v>
      </c>
      <c r="E25">
        <v>38.299999999999997</v>
      </c>
      <c r="F25">
        <v>202.333</v>
      </c>
      <c r="G25">
        <v>55.9</v>
      </c>
      <c r="H25">
        <v>66.2</v>
      </c>
      <c r="I25">
        <v>67.5</v>
      </c>
      <c r="J25">
        <v>7.62</v>
      </c>
      <c r="K25">
        <v>87.707999999999998</v>
      </c>
      <c r="L25">
        <v>0.02</v>
      </c>
      <c r="M25">
        <v>54.9</v>
      </c>
      <c r="N25">
        <v>36</v>
      </c>
      <c r="Q25">
        <v>6.82</v>
      </c>
      <c r="R25">
        <v>-11.5</v>
      </c>
      <c r="S25">
        <v>48.481999999999999</v>
      </c>
      <c r="T25">
        <v>203.13499999999999</v>
      </c>
      <c r="U25">
        <v>89.999989999999997</v>
      </c>
      <c r="V25">
        <v>180</v>
      </c>
      <c r="W25">
        <v>99.9</v>
      </c>
      <c r="X25">
        <v>2.69</v>
      </c>
      <c r="Y25">
        <v>0</v>
      </c>
      <c r="Z25">
        <v>744.8</v>
      </c>
      <c r="AA25">
        <v>575.17999999999995</v>
      </c>
      <c r="AB25">
        <f t="shared" si="0"/>
        <v>372.04499999999996</v>
      </c>
    </row>
    <row r="26" spans="1:28" x14ac:dyDescent="0.3">
      <c r="A26" s="2">
        <v>45440</v>
      </c>
      <c r="B26" s="3">
        <v>0.51648148148148143</v>
      </c>
      <c r="C26">
        <v>0</v>
      </c>
      <c r="D26" t="s">
        <v>51</v>
      </c>
      <c r="E26">
        <v>40.6</v>
      </c>
      <c r="F26">
        <v>208.95400000000001</v>
      </c>
      <c r="G26">
        <v>59.3</v>
      </c>
      <c r="H26">
        <v>48.7</v>
      </c>
      <c r="I26">
        <v>49.7</v>
      </c>
      <c r="J26">
        <v>5.61</v>
      </c>
      <c r="K26">
        <v>90.578999999999994</v>
      </c>
      <c r="L26">
        <v>0.03</v>
      </c>
      <c r="M26">
        <v>58.2</v>
      </c>
      <c r="N26">
        <v>38</v>
      </c>
      <c r="Q26">
        <v>6.77</v>
      </c>
      <c r="R26">
        <v>-8.6999999999999993</v>
      </c>
      <c r="S26">
        <v>48.5</v>
      </c>
      <c r="T26">
        <v>208.55099999999999</v>
      </c>
      <c r="U26">
        <v>89.999989999999997</v>
      </c>
      <c r="V26">
        <v>180</v>
      </c>
      <c r="W26">
        <v>99.9</v>
      </c>
      <c r="X26">
        <v>2.66</v>
      </c>
      <c r="Y26">
        <v>0</v>
      </c>
      <c r="Z26">
        <v>744.8</v>
      </c>
      <c r="AA26">
        <v>575.17999999999995</v>
      </c>
      <c r="AB26">
        <f t="shared" ref="AB26" si="1">AA26-T26</f>
        <v>366.62899999999996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0A10-4656-496A-8833-2CB9361258E0}">
  <dimension ref="A1:AJ23"/>
  <sheetViews>
    <sheetView workbookViewId="0">
      <selection activeCell="Y1" sqref="Y1"/>
    </sheetView>
  </sheetViews>
  <sheetFormatPr defaultColWidth="9.109375" defaultRowHeight="14.4" x14ac:dyDescent="0.3"/>
  <cols>
    <col min="1" max="1" width="11.3320312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45091</v>
      </c>
      <c r="B2" s="3">
        <v>0.49481481481481482</v>
      </c>
      <c r="C2">
        <v>0</v>
      </c>
      <c r="D2" t="s">
        <v>50</v>
      </c>
      <c r="E2">
        <v>40.299999999999997</v>
      </c>
      <c r="F2">
        <v>0.373</v>
      </c>
      <c r="G2">
        <v>41.1</v>
      </c>
      <c r="H2">
        <v>136.1</v>
      </c>
      <c r="I2">
        <v>137.9</v>
      </c>
      <c r="J2">
        <v>11.43</v>
      </c>
      <c r="K2">
        <v>0.161</v>
      </c>
      <c r="L2">
        <v>0.02</v>
      </c>
      <c r="M2">
        <v>41</v>
      </c>
      <c r="N2">
        <v>27</v>
      </c>
      <c r="O2">
        <v>9.68</v>
      </c>
      <c r="P2">
        <v>-165.8</v>
      </c>
      <c r="Q2">
        <v>75.427000000000007</v>
      </c>
      <c r="R2">
        <v>0.33400000000000002</v>
      </c>
      <c r="S2">
        <v>89.999989999999997</v>
      </c>
      <c r="T2">
        <v>180</v>
      </c>
      <c r="U2">
        <v>99.9</v>
      </c>
      <c r="V2">
        <v>2.86</v>
      </c>
      <c r="W2">
        <v>0</v>
      </c>
      <c r="X2">
        <v>743.3</v>
      </c>
      <c r="Y2">
        <v>530.45000000000005</v>
      </c>
      <c r="Z2">
        <f>Y2-R2</f>
        <v>530.1160000000001</v>
      </c>
      <c r="AA2">
        <v>316.59699999999998</v>
      </c>
    </row>
    <row r="3" spans="1:36" x14ac:dyDescent="0.3">
      <c r="A3" s="2">
        <v>45091</v>
      </c>
      <c r="B3" s="3">
        <v>0.49539351851851854</v>
      </c>
      <c r="C3">
        <v>0</v>
      </c>
      <c r="D3" t="s">
        <v>50</v>
      </c>
      <c r="E3">
        <v>41.5</v>
      </c>
      <c r="F3">
        <v>3.806</v>
      </c>
      <c r="G3">
        <v>42.9</v>
      </c>
      <c r="H3">
        <v>142.69999999999999</v>
      </c>
      <c r="I3">
        <v>144.5</v>
      </c>
      <c r="J3">
        <v>12.14</v>
      </c>
      <c r="K3">
        <v>1.6459999999999999</v>
      </c>
      <c r="L3">
        <v>0.02</v>
      </c>
      <c r="M3">
        <v>42.8</v>
      </c>
      <c r="N3">
        <v>28</v>
      </c>
      <c r="O3">
        <v>9.7899999999999991</v>
      </c>
      <c r="P3">
        <v>-171.5</v>
      </c>
      <c r="Q3">
        <v>74.192999999999998</v>
      </c>
      <c r="R3">
        <v>3.9750000000000001</v>
      </c>
      <c r="S3">
        <v>89.999989999999997</v>
      </c>
      <c r="T3">
        <v>180</v>
      </c>
      <c r="U3">
        <v>99.9</v>
      </c>
      <c r="V3">
        <v>2.86</v>
      </c>
      <c r="W3">
        <v>0</v>
      </c>
      <c r="X3">
        <v>743.3</v>
      </c>
      <c r="Y3">
        <v>530.45000000000005</v>
      </c>
      <c r="Z3">
        <f t="shared" ref="Z3:Z14" si="0">Y3-R3</f>
        <v>526.47500000000002</v>
      </c>
    </row>
    <row r="4" spans="1:36" x14ac:dyDescent="0.3">
      <c r="A4" s="2">
        <v>45091</v>
      </c>
      <c r="B4" s="3">
        <v>0.49559027777777781</v>
      </c>
      <c r="C4">
        <v>0</v>
      </c>
      <c r="D4" t="s">
        <v>50</v>
      </c>
      <c r="E4">
        <v>32.299999999999997</v>
      </c>
      <c r="F4">
        <v>6.782</v>
      </c>
      <c r="G4">
        <v>36</v>
      </c>
      <c r="H4">
        <v>126.6</v>
      </c>
      <c r="I4">
        <v>128.30000000000001</v>
      </c>
      <c r="J4">
        <v>11.48</v>
      </c>
      <c r="K4">
        <v>2.9350000000000001</v>
      </c>
      <c r="L4">
        <v>0.02</v>
      </c>
      <c r="M4">
        <v>35.6</v>
      </c>
      <c r="N4">
        <v>23</v>
      </c>
      <c r="O4">
        <v>9.2100000000000009</v>
      </c>
      <c r="P4">
        <v>-137.4</v>
      </c>
      <c r="Q4">
        <v>68.209000000000003</v>
      </c>
      <c r="R4">
        <v>7.056</v>
      </c>
      <c r="S4">
        <v>89.999989999999997</v>
      </c>
      <c r="T4">
        <v>180</v>
      </c>
      <c r="U4">
        <v>99.9</v>
      </c>
      <c r="V4">
        <v>2.86</v>
      </c>
      <c r="W4">
        <v>0</v>
      </c>
      <c r="X4">
        <v>743.3</v>
      </c>
      <c r="Y4">
        <v>530.45000000000005</v>
      </c>
      <c r="Z4">
        <f t="shared" si="0"/>
        <v>523.39400000000001</v>
      </c>
    </row>
    <row r="5" spans="1:36" x14ac:dyDescent="0.3">
      <c r="A5" s="2">
        <v>45091</v>
      </c>
      <c r="B5" s="3">
        <v>0.49582175925925925</v>
      </c>
      <c r="C5">
        <v>0</v>
      </c>
      <c r="D5" t="s">
        <v>50</v>
      </c>
      <c r="E5">
        <v>22.4</v>
      </c>
      <c r="F5">
        <v>10.208</v>
      </c>
      <c r="G5">
        <v>28.6</v>
      </c>
      <c r="H5">
        <v>117</v>
      </c>
      <c r="I5">
        <v>118.5</v>
      </c>
      <c r="J5">
        <v>11.94</v>
      </c>
      <c r="K5">
        <v>4.4219999999999997</v>
      </c>
      <c r="L5">
        <v>0.01</v>
      </c>
      <c r="M5">
        <v>28.1</v>
      </c>
      <c r="N5">
        <v>18</v>
      </c>
      <c r="O5">
        <v>8.68</v>
      </c>
      <c r="P5">
        <v>-105.3</v>
      </c>
      <c r="Q5">
        <v>57.984999999999999</v>
      </c>
      <c r="R5">
        <v>10.118</v>
      </c>
      <c r="S5">
        <v>89.999989999999997</v>
      </c>
      <c r="T5">
        <v>180</v>
      </c>
      <c r="U5">
        <v>99.9</v>
      </c>
      <c r="V5">
        <v>2.85</v>
      </c>
      <c r="W5">
        <v>0</v>
      </c>
      <c r="X5">
        <v>743.3</v>
      </c>
      <c r="Y5">
        <v>530.45000000000005</v>
      </c>
      <c r="Z5">
        <f t="shared" si="0"/>
        <v>520.33199999999999</v>
      </c>
    </row>
    <row r="6" spans="1:36" x14ac:dyDescent="0.3">
      <c r="A6" s="2">
        <v>45091</v>
      </c>
      <c r="B6" s="3">
        <v>0.49592592592592594</v>
      </c>
      <c r="C6">
        <v>0</v>
      </c>
      <c r="D6" t="s">
        <v>50</v>
      </c>
      <c r="E6">
        <v>21.2</v>
      </c>
      <c r="F6">
        <v>20.125</v>
      </c>
      <c r="G6">
        <v>27.8</v>
      </c>
      <c r="H6">
        <v>111.9</v>
      </c>
      <c r="I6">
        <v>113.3</v>
      </c>
      <c r="J6">
        <v>11.74</v>
      </c>
      <c r="K6">
        <v>8.7189999999999994</v>
      </c>
      <c r="L6">
        <v>0.01</v>
      </c>
      <c r="M6">
        <v>27.4</v>
      </c>
      <c r="N6">
        <v>18</v>
      </c>
      <c r="O6">
        <v>8.32</v>
      </c>
      <c r="P6">
        <v>-84.9</v>
      </c>
      <c r="Q6">
        <v>55.746000000000002</v>
      </c>
      <c r="R6">
        <v>20.148</v>
      </c>
      <c r="S6">
        <v>89.999989999999997</v>
      </c>
      <c r="T6">
        <v>180</v>
      </c>
      <c r="U6">
        <v>99.9</v>
      </c>
      <c r="V6">
        <v>2.86</v>
      </c>
      <c r="W6">
        <v>0</v>
      </c>
      <c r="X6">
        <v>743.4</v>
      </c>
      <c r="Y6">
        <v>530.45000000000005</v>
      </c>
      <c r="Z6">
        <f t="shared" si="0"/>
        <v>510.30200000000002</v>
      </c>
    </row>
    <row r="7" spans="1:36" x14ac:dyDescent="0.3">
      <c r="A7" s="2">
        <v>45091</v>
      </c>
      <c r="B7" s="3">
        <v>0.4962037037037037</v>
      </c>
      <c r="C7">
        <v>0</v>
      </c>
      <c r="D7" t="s">
        <v>50</v>
      </c>
      <c r="E7">
        <v>19.7</v>
      </c>
      <c r="F7">
        <v>29.172000000000001</v>
      </c>
      <c r="G7">
        <v>26.1</v>
      </c>
      <c r="H7">
        <v>107.4</v>
      </c>
      <c r="I7">
        <v>108.8</v>
      </c>
      <c r="J7">
        <v>11.35</v>
      </c>
      <c r="K7">
        <v>12.638999999999999</v>
      </c>
      <c r="L7">
        <v>0.01</v>
      </c>
      <c r="M7">
        <v>25.7</v>
      </c>
      <c r="N7">
        <v>17</v>
      </c>
      <c r="O7">
        <v>8.1199999999999992</v>
      </c>
      <c r="P7">
        <v>-73.900000000000006</v>
      </c>
      <c r="Q7">
        <v>55.098999999999997</v>
      </c>
      <c r="R7">
        <v>30.015999999999998</v>
      </c>
      <c r="S7">
        <v>89.999989999999997</v>
      </c>
      <c r="T7">
        <v>180</v>
      </c>
      <c r="U7">
        <v>99.9</v>
      </c>
      <c r="V7">
        <v>2.85</v>
      </c>
      <c r="W7">
        <v>0</v>
      </c>
      <c r="X7">
        <v>743.3</v>
      </c>
      <c r="Y7">
        <v>530.45000000000005</v>
      </c>
      <c r="Z7">
        <f t="shared" si="0"/>
        <v>500.43400000000003</v>
      </c>
    </row>
    <row r="8" spans="1:36" x14ac:dyDescent="0.3">
      <c r="A8" s="2">
        <v>45091</v>
      </c>
      <c r="B8" s="3">
        <v>0.49637731481481479</v>
      </c>
      <c r="C8">
        <v>0</v>
      </c>
      <c r="D8" t="s">
        <v>50</v>
      </c>
      <c r="E8">
        <v>19.100000000000001</v>
      </c>
      <c r="F8">
        <v>39.011000000000003</v>
      </c>
      <c r="G8">
        <v>25.4</v>
      </c>
      <c r="H8">
        <v>106</v>
      </c>
      <c r="I8">
        <v>107.4</v>
      </c>
      <c r="J8">
        <v>11.26</v>
      </c>
      <c r="K8">
        <v>16.902999999999999</v>
      </c>
      <c r="L8">
        <v>0.01</v>
      </c>
      <c r="M8">
        <v>25</v>
      </c>
      <c r="N8">
        <v>16</v>
      </c>
      <c r="O8">
        <v>7.92</v>
      </c>
      <c r="P8">
        <v>-62.8</v>
      </c>
      <c r="Q8">
        <v>54.726999999999997</v>
      </c>
      <c r="R8">
        <v>40.027000000000001</v>
      </c>
      <c r="S8">
        <v>89.999989999999997</v>
      </c>
      <c r="T8">
        <v>180</v>
      </c>
      <c r="U8">
        <v>99.9</v>
      </c>
      <c r="V8">
        <v>2.85</v>
      </c>
      <c r="W8">
        <v>0</v>
      </c>
      <c r="X8">
        <v>743.3</v>
      </c>
      <c r="Y8">
        <v>530.45000000000005</v>
      </c>
      <c r="Z8">
        <f t="shared" si="0"/>
        <v>490.42300000000006</v>
      </c>
    </row>
    <row r="9" spans="1:36" x14ac:dyDescent="0.3">
      <c r="A9" s="2">
        <v>45091</v>
      </c>
      <c r="B9" s="3">
        <v>0.49665509259259261</v>
      </c>
      <c r="C9">
        <v>0</v>
      </c>
      <c r="D9" t="s">
        <v>50</v>
      </c>
      <c r="E9">
        <v>19.2</v>
      </c>
      <c r="F9">
        <v>48.518999999999998</v>
      </c>
      <c r="G9">
        <v>25.6</v>
      </c>
      <c r="H9">
        <v>105.3</v>
      </c>
      <c r="I9">
        <v>106.6</v>
      </c>
      <c r="J9">
        <v>11.22</v>
      </c>
      <c r="K9">
        <v>21.023</v>
      </c>
      <c r="L9">
        <v>0.01</v>
      </c>
      <c r="M9">
        <v>25.2</v>
      </c>
      <c r="N9">
        <v>16</v>
      </c>
      <c r="O9">
        <v>7.79</v>
      </c>
      <c r="P9">
        <v>-55.9</v>
      </c>
      <c r="Q9">
        <v>54.466000000000001</v>
      </c>
      <c r="R9">
        <v>50.003999999999998</v>
      </c>
      <c r="S9">
        <v>89.999989999999997</v>
      </c>
      <c r="T9">
        <v>180</v>
      </c>
      <c r="U9">
        <v>99.9</v>
      </c>
      <c r="V9">
        <v>2.83</v>
      </c>
      <c r="W9">
        <v>0</v>
      </c>
      <c r="X9">
        <v>743.4</v>
      </c>
      <c r="Y9">
        <v>530.45000000000005</v>
      </c>
      <c r="Z9">
        <f t="shared" si="0"/>
        <v>480.44600000000003</v>
      </c>
    </row>
    <row r="10" spans="1:36" x14ac:dyDescent="0.3">
      <c r="A10" s="2">
        <v>45091</v>
      </c>
      <c r="B10" s="3">
        <v>0.49682870370370374</v>
      </c>
      <c r="C10">
        <v>0</v>
      </c>
      <c r="D10" t="s">
        <v>50</v>
      </c>
      <c r="E10">
        <v>18.899999999999999</v>
      </c>
      <c r="F10">
        <v>59.570999999999998</v>
      </c>
      <c r="G10">
        <v>25.3</v>
      </c>
      <c r="H10">
        <v>104.9</v>
      </c>
      <c r="I10">
        <v>106.2</v>
      </c>
      <c r="J10">
        <v>11.2</v>
      </c>
      <c r="K10">
        <v>25.812000000000001</v>
      </c>
      <c r="L10">
        <v>0.01</v>
      </c>
      <c r="M10">
        <v>24.8</v>
      </c>
      <c r="N10">
        <v>16</v>
      </c>
      <c r="O10">
        <v>7.67</v>
      </c>
      <c r="P10">
        <v>-48.9</v>
      </c>
      <c r="Q10">
        <v>54.332000000000001</v>
      </c>
      <c r="R10">
        <v>60.188000000000002</v>
      </c>
      <c r="S10">
        <v>89.999989999999997</v>
      </c>
      <c r="T10">
        <v>180</v>
      </c>
      <c r="U10">
        <v>99.9</v>
      </c>
      <c r="V10">
        <v>2.83</v>
      </c>
      <c r="W10">
        <v>0</v>
      </c>
      <c r="X10">
        <v>743.3</v>
      </c>
      <c r="Y10">
        <v>530.45000000000005</v>
      </c>
      <c r="Z10">
        <f t="shared" si="0"/>
        <v>470.26200000000006</v>
      </c>
    </row>
    <row r="11" spans="1:36" x14ac:dyDescent="0.3">
      <c r="A11" s="2">
        <v>45091</v>
      </c>
      <c r="B11">
        <v>0.49715277777777778</v>
      </c>
      <c r="C11">
        <v>0</v>
      </c>
      <c r="D11" t="s">
        <v>50</v>
      </c>
      <c r="E11">
        <v>18.8</v>
      </c>
      <c r="F11">
        <v>70.082999999999998</v>
      </c>
      <c r="G11">
        <v>25.2</v>
      </c>
      <c r="H11">
        <v>104.7</v>
      </c>
      <c r="I11">
        <v>106.1</v>
      </c>
      <c r="J11">
        <v>11.19</v>
      </c>
      <c r="K11">
        <v>30.367000000000001</v>
      </c>
      <c r="L11">
        <v>0.01</v>
      </c>
      <c r="M11">
        <v>24.8</v>
      </c>
      <c r="N11">
        <v>16</v>
      </c>
      <c r="O11">
        <v>7.54</v>
      </c>
      <c r="P11">
        <v>-42.1</v>
      </c>
      <c r="Q11">
        <v>54.292999999999999</v>
      </c>
      <c r="R11">
        <v>70.180000000000007</v>
      </c>
      <c r="S11">
        <v>89.999989999999997</v>
      </c>
      <c r="T11">
        <v>180</v>
      </c>
      <c r="U11">
        <v>99.9</v>
      </c>
      <c r="V11">
        <v>2.85</v>
      </c>
      <c r="W11">
        <v>0</v>
      </c>
      <c r="X11">
        <v>743.3</v>
      </c>
      <c r="Y11">
        <v>530.45000000000005</v>
      </c>
      <c r="Z11">
        <f t="shared" si="0"/>
        <v>460.27000000000004</v>
      </c>
    </row>
    <row r="12" spans="1:36" x14ac:dyDescent="0.3">
      <c r="A12" s="2">
        <v>45091</v>
      </c>
      <c r="B12">
        <v>0.49751157407407409</v>
      </c>
      <c r="C12">
        <v>0</v>
      </c>
      <c r="D12" t="s">
        <v>50</v>
      </c>
      <c r="E12">
        <v>20</v>
      </c>
      <c r="F12">
        <v>78.712000000000003</v>
      </c>
      <c r="G12">
        <v>26.9</v>
      </c>
      <c r="H12">
        <v>103.3</v>
      </c>
      <c r="I12">
        <v>104.7</v>
      </c>
      <c r="J12">
        <v>11.05</v>
      </c>
      <c r="K12">
        <v>34.106000000000002</v>
      </c>
      <c r="L12">
        <v>0.01</v>
      </c>
      <c r="M12">
        <v>26.4</v>
      </c>
      <c r="N12">
        <v>17</v>
      </c>
      <c r="O12">
        <v>7.3</v>
      </c>
      <c r="P12">
        <v>-28.9</v>
      </c>
      <c r="Q12">
        <v>54.194000000000003</v>
      </c>
      <c r="R12">
        <v>80.114999999999995</v>
      </c>
      <c r="S12">
        <v>89.999989999999997</v>
      </c>
      <c r="T12">
        <v>180</v>
      </c>
      <c r="U12">
        <v>99.9</v>
      </c>
      <c r="V12">
        <v>2.83</v>
      </c>
      <c r="W12">
        <v>0</v>
      </c>
      <c r="X12">
        <v>743.3</v>
      </c>
      <c r="Y12">
        <v>530.45000000000005</v>
      </c>
      <c r="Z12">
        <f t="shared" si="0"/>
        <v>450.33500000000004</v>
      </c>
    </row>
    <row r="13" spans="1:36" x14ac:dyDescent="0.3">
      <c r="A13" s="2">
        <v>45091</v>
      </c>
      <c r="B13">
        <v>0.49770833333333336</v>
      </c>
      <c r="C13">
        <v>0</v>
      </c>
      <c r="D13" t="s">
        <v>50</v>
      </c>
      <c r="E13">
        <v>20.3</v>
      </c>
      <c r="F13">
        <v>90.218000000000004</v>
      </c>
      <c r="G13">
        <v>27.3</v>
      </c>
      <c r="H13">
        <v>101.5</v>
      </c>
      <c r="I13">
        <v>102.8</v>
      </c>
      <c r="J13">
        <v>10.87</v>
      </c>
      <c r="K13">
        <v>39.091999999999999</v>
      </c>
      <c r="L13">
        <v>0.01</v>
      </c>
      <c r="M13">
        <v>26.9</v>
      </c>
      <c r="N13">
        <v>17</v>
      </c>
      <c r="O13">
        <v>7.08</v>
      </c>
      <c r="P13">
        <v>-16.399999999999999</v>
      </c>
      <c r="Q13">
        <v>54.09</v>
      </c>
      <c r="R13">
        <v>90.105000000000004</v>
      </c>
      <c r="S13">
        <v>89.999989999999997</v>
      </c>
      <c r="T13">
        <v>180</v>
      </c>
      <c r="U13">
        <v>99.9</v>
      </c>
      <c r="V13">
        <v>2.85</v>
      </c>
      <c r="W13">
        <v>0</v>
      </c>
      <c r="X13">
        <v>743.3</v>
      </c>
      <c r="Y13">
        <v>530.45000000000005</v>
      </c>
      <c r="Z13">
        <f t="shared" si="0"/>
        <v>440.34500000000003</v>
      </c>
    </row>
    <row r="14" spans="1:36" x14ac:dyDescent="0.3">
      <c r="A14" s="2">
        <v>45091</v>
      </c>
      <c r="B14">
        <v>0.49806712962962968</v>
      </c>
      <c r="C14">
        <v>0</v>
      </c>
      <c r="D14" t="s">
        <v>50</v>
      </c>
      <c r="E14">
        <v>24.8</v>
      </c>
      <c r="F14">
        <v>95.430999999999997</v>
      </c>
      <c r="G14">
        <v>33.299999999999997</v>
      </c>
      <c r="H14">
        <v>92.7</v>
      </c>
      <c r="I14">
        <v>93.9</v>
      </c>
      <c r="J14">
        <v>9.93</v>
      </c>
      <c r="K14">
        <v>41.351999999999997</v>
      </c>
      <c r="L14">
        <v>0.01</v>
      </c>
      <c r="M14">
        <v>32.799999999999997</v>
      </c>
      <c r="N14">
        <v>21</v>
      </c>
      <c r="O14">
        <v>6.71</v>
      </c>
      <c r="P14">
        <v>3.9</v>
      </c>
      <c r="Q14">
        <v>54.06</v>
      </c>
      <c r="R14">
        <v>94.894999999999996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743.3</v>
      </c>
      <c r="Y14">
        <v>530.45000000000005</v>
      </c>
      <c r="Z14">
        <f t="shared" si="0"/>
        <v>435.55500000000006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1C80-458F-4ECE-B1A3-E965FBE01559}">
  <dimension ref="A1:AJ23"/>
  <sheetViews>
    <sheetView workbookViewId="0">
      <selection activeCell="Y1" sqref="Y1"/>
    </sheetView>
  </sheetViews>
  <sheetFormatPr defaultColWidth="9.109375" defaultRowHeight="14.4" x14ac:dyDescent="0.3"/>
  <cols>
    <col min="1" max="1" width="11.3320312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3">
        <v>0.34054398148148146</v>
      </c>
      <c r="C2">
        <v>0</v>
      </c>
      <c r="D2" t="s">
        <v>50</v>
      </c>
      <c r="E2">
        <v>27.8</v>
      </c>
      <c r="F2">
        <v>-3.1E-2</v>
      </c>
      <c r="G2">
        <v>25.6</v>
      </c>
      <c r="H2">
        <v>126.7</v>
      </c>
      <c r="I2">
        <v>128.69999999999999</v>
      </c>
      <c r="J2">
        <v>9.75</v>
      </c>
      <c r="K2">
        <v>-1.2999999999999999E-2</v>
      </c>
      <c r="L2">
        <v>0.01</v>
      </c>
      <c r="M2">
        <v>25.8</v>
      </c>
      <c r="N2">
        <v>17</v>
      </c>
      <c r="O2">
        <v>9.24</v>
      </c>
      <c r="P2">
        <v>-142</v>
      </c>
      <c r="Q2">
        <v>84.153999999999996</v>
      </c>
      <c r="R2">
        <v>-4.1000000000000002E-2</v>
      </c>
      <c r="S2">
        <v>89.999989999999997</v>
      </c>
      <c r="T2">
        <v>180</v>
      </c>
      <c r="U2">
        <v>99.9</v>
      </c>
      <c r="V2">
        <v>2.66</v>
      </c>
      <c r="W2">
        <v>0</v>
      </c>
      <c r="X2">
        <v>742.4</v>
      </c>
      <c r="Y2">
        <v>579.49</v>
      </c>
      <c r="Z2">
        <f>Y2-R2</f>
        <v>579.53100000000006</v>
      </c>
      <c r="AA2">
        <v>527.87599999999998</v>
      </c>
    </row>
    <row r="3" spans="1:36" x14ac:dyDescent="0.3">
      <c r="A3" s="2">
        <v>45125</v>
      </c>
      <c r="B3" s="3">
        <v>0.34067129629629633</v>
      </c>
      <c r="C3">
        <v>0</v>
      </c>
      <c r="D3" t="s">
        <v>50</v>
      </c>
      <c r="E3">
        <v>38.4</v>
      </c>
      <c r="F3">
        <v>0.129</v>
      </c>
      <c r="G3">
        <v>35.4</v>
      </c>
      <c r="H3">
        <v>131.1</v>
      </c>
      <c r="I3">
        <v>133.19999999999999</v>
      </c>
      <c r="J3">
        <v>10.09</v>
      </c>
      <c r="K3">
        <v>5.6000000000000001E-2</v>
      </c>
      <c r="L3">
        <v>0.01</v>
      </c>
      <c r="M3">
        <v>35.6</v>
      </c>
      <c r="N3">
        <v>23</v>
      </c>
      <c r="O3">
        <v>9.34</v>
      </c>
      <c r="P3">
        <v>-147.30000000000001</v>
      </c>
      <c r="Q3">
        <v>84.188000000000002</v>
      </c>
      <c r="R3">
        <v>1.0169999999999999</v>
      </c>
      <c r="S3">
        <v>89.999989999999997</v>
      </c>
      <c r="T3">
        <v>180</v>
      </c>
      <c r="U3">
        <v>99.9</v>
      </c>
      <c r="V3">
        <v>2.73</v>
      </c>
      <c r="W3">
        <v>0</v>
      </c>
      <c r="X3">
        <v>742.3</v>
      </c>
      <c r="Y3">
        <v>579.49</v>
      </c>
      <c r="Z3">
        <f t="shared" ref="Z3:Z14" si="0">Y3-R3</f>
        <v>578.47299999999996</v>
      </c>
    </row>
    <row r="4" spans="1:36" x14ac:dyDescent="0.3">
      <c r="A4" s="2">
        <v>45125</v>
      </c>
      <c r="B4" s="3">
        <v>0.34085648148148145</v>
      </c>
      <c r="C4">
        <v>0</v>
      </c>
      <c r="D4" t="s">
        <v>50</v>
      </c>
      <c r="E4">
        <v>37.799999999999997</v>
      </c>
      <c r="F4">
        <v>4.048</v>
      </c>
      <c r="G4">
        <v>35.1</v>
      </c>
      <c r="H4">
        <v>132.9</v>
      </c>
      <c r="I4">
        <v>135</v>
      </c>
      <c r="J4">
        <v>10.31</v>
      </c>
      <c r="K4">
        <v>1.748</v>
      </c>
      <c r="L4">
        <v>0.01</v>
      </c>
      <c r="M4">
        <v>35.4</v>
      </c>
      <c r="N4">
        <v>23</v>
      </c>
      <c r="O4">
        <v>9.43</v>
      </c>
      <c r="P4">
        <v>-152.4</v>
      </c>
      <c r="Q4">
        <v>83.32</v>
      </c>
      <c r="R4">
        <v>4.0199999999999996</v>
      </c>
      <c r="S4">
        <v>89.999989999999997</v>
      </c>
      <c r="T4">
        <v>180</v>
      </c>
      <c r="U4">
        <v>99.9</v>
      </c>
      <c r="V4">
        <v>2.71</v>
      </c>
      <c r="W4">
        <v>0</v>
      </c>
      <c r="X4">
        <v>742.2</v>
      </c>
      <c r="Y4">
        <v>579.49</v>
      </c>
      <c r="Z4">
        <f t="shared" si="0"/>
        <v>575.47</v>
      </c>
    </row>
    <row r="5" spans="1:36" x14ac:dyDescent="0.3">
      <c r="A5" s="2">
        <v>45125</v>
      </c>
      <c r="B5" s="3">
        <v>0.34111111111111114</v>
      </c>
      <c r="C5">
        <v>0</v>
      </c>
      <c r="D5" t="s">
        <v>50</v>
      </c>
      <c r="E5">
        <v>32.5</v>
      </c>
      <c r="F5">
        <v>5.53</v>
      </c>
      <c r="G5">
        <v>32.299999999999997</v>
      </c>
      <c r="H5">
        <v>123.4</v>
      </c>
      <c r="I5">
        <v>125.4</v>
      </c>
      <c r="J5">
        <v>10.119999999999999</v>
      </c>
      <c r="K5">
        <v>2.39</v>
      </c>
      <c r="L5">
        <v>0.01</v>
      </c>
      <c r="M5">
        <v>32.299999999999997</v>
      </c>
      <c r="N5">
        <v>21</v>
      </c>
      <c r="O5">
        <v>9.26</v>
      </c>
      <c r="P5">
        <v>-141.6</v>
      </c>
      <c r="Q5">
        <v>77.751000000000005</v>
      </c>
      <c r="R5">
        <v>6.9429999999999996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742.4</v>
      </c>
      <c r="Y5">
        <v>579.49</v>
      </c>
      <c r="Z5">
        <f t="shared" si="0"/>
        <v>572.54700000000003</v>
      </c>
    </row>
    <row r="6" spans="1:36" x14ac:dyDescent="0.3">
      <c r="A6" s="2">
        <v>45125</v>
      </c>
      <c r="B6" s="3">
        <v>0.34134259259259259</v>
      </c>
      <c r="C6">
        <v>0</v>
      </c>
      <c r="D6" t="s">
        <v>50</v>
      </c>
      <c r="E6">
        <v>18.7</v>
      </c>
      <c r="F6">
        <v>17.081</v>
      </c>
      <c r="G6">
        <v>22.9</v>
      </c>
      <c r="H6">
        <v>102.7</v>
      </c>
      <c r="I6">
        <v>104.3</v>
      </c>
      <c r="J6">
        <v>10.15</v>
      </c>
      <c r="K6">
        <v>7.3970000000000002</v>
      </c>
      <c r="L6">
        <v>0.01</v>
      </c>
      <c r="M6">
        <v>22.6</v>
      </c>
      <c r="N6">
        <v>15</v>
      </c>
      <c r="O6">
        <v>8.34</v>
      </c>
      <c r="P6">
        <v>-87.6</v>
      </c>
      <c r="Q6">
        <v>60.744</v>
      </c>
      <c r="R6">
        <v>16.963000000000001</v>
      </c>
      <c r="S6">
        <v>89.999989999999997</v>
      </c>
      <c r="T6">
        <v>180</v>
      </c>
      <c r="U6">
        <v>99.9</v>
      </c>
      <c r="V6">
        <v>2.74</v>
      </c>
      <c r="W6">
        <v>0</v>
      </c>
      <c r="X6">
        <v>742.3</v>
      </c>
      <c r="Y6">
        <v>579.49</v>
      </c>
      <c r="Z6">
        <f t="shared" si="0"/>
        <v>562.52700000000004</v>
      </c>
    </row>
    <row r="7" spans="1:36" x14ac:dyDescent="0.3">
      <c r="A7" s="2">
        <v>45125</v>
      </c>
      <c r="B7" s="3">
        <v>0.34162037037037035</v>
      </c>
      <c r="C7">
        <v>0</v>
      </c>
      <c r="D7" t="s">
        <v>50</v>
      </c>
      <c r="E7">
        <v>17.100000000000001</v>
      </c>
      <c r="F7">
        <v>27.202999999999999</v>
      </c>
      <c r="G7">
        <v>21.3</v>
      </c>
      <c r="H7">
        <v>101.2</v>
      </c>
      <c r="I7">
        <v>102.8</v>
      </c>
      <c r="J7">
        <v>10.17</v>
      </c>
      <c r="K7">
        <v>11.782</v>
      </c>
      <c r="L7">
        <v>0.01</v>
      </c>
      <c r="M7">
        <v>21</v>
      </c>
      <c r="N7">
        <v>14</v>
      </c>
      <c r="O7">
        <v>8.02</v>
      </c>
      <c r="P7">
        <v>-70</v>
      </c>
      <c r="Q7">
        <v>59.28</v>
      </c>
      <c r="R7">
        <v>27.007999999999999</v>
      </c>
      <c r="S7">
        <v>89.999989999999997</v>
      </c>
      <c r="T7">
        <v>180</v>
      </c>
      <c r="U7">
        <v>99.9</v>
      </c>
      <c r="V7">
        <v>2.74</v>
      </c>
      <c r="W7">
        <v>0</v>
      </c>
      <c r="X7">
        <v>742.2</v>
      </c>
      <c r="Y7">
        <v>579.49</v>
      </c>
      <c r="Z7">
        <f t="shared" si="0"/>
        <v>552.48199999999997</v>
      </c>
    </row>
    <row r="8" spans="1:36" x14ac:dyDescent="0.3">
      <c r="A8" s="2">
        <v>45125</v>
      </c>
      <c r="B8" s="3">
        <v>0.34193287037037035</v>
      </c>
      <c r="C8">
        <v>0</v>
      </c>
      <c r="D8" t="s">
        <v>50</v>
      </c>
      <c r="E8">
        <v>16.7</v>
      </c>
      <c r="F8">
        <v>36.856999999999999</v>
      </c>
      <c r="G8">
        <v>20.9</v>
      </c>
      <c r="H8">
        <v>101.6</v>
      </c>
      <c r="I8">
        <v>103.2</v>
      </c>
      <c r="J8">
        <v>10.26</v>
      </c>
      <c r="K8">
        <v>15.964</v>
      </c>
      <c r="L8">
        <v>0.01</v>
      </c>
      <c r="M8">
        <v>20.6</v>
      </c>
      <c r="N8">
        <v>13</v>
      </c>
      <c r="O8">
        <v>7.74</v>
      </c>
      <c r="P8">
        <v>-54.8</v>
      </c>
      <c r="Q8">
        <v>58.866</v>
      </c>
      <c r="R8">
        <v>37.052999999999997</v>
      </c>
      <c r="S8">
        <v>89.999989999999997</v>
      </c>
      <c r="T8">
        <v>180</v>
      </c>
      <c r="U8">
        <v>99.9</v>
      </c>
      <c r="V8">
        <v>2.74</v>
      </c>
      <c r="W8">
        <v>0</v>
      </c>
      <c r="X8">
        <v>742.4</v>
      </c>
      <c r="Y8">
        <v>579.49</v>
      </c>
      <c r="Z8">
        <f t="shared" si="0"/>
        <v>542.43700000000001</v>
      </c>
    </row>
    <row r="9" spans="1:36" x14ac:dyDescent="0.3">
      <c r="A9" s="2">
        <v>45125</v>
      </c>
      <c r="B9" s="3">
        <v>0.34225694444444449</v>
      </c>
      <c r="C9">
        <v>0</v>
      </c>
      <c r="D9" t="s">
        <v>50</v>
      </c>
      <c r="E9">
        <v>16.600000000000001</v>
      </c>
      <c r="F9">
        <v>46.502000000000002</v>
      </c>
      <c r="G9">
        <v>20.9</v>
      </c>
      <c r="H9">
        <v>101.9</v>
      </c>
      <c r="I9">
        <v>103.5</v>
      </c>
      <c r="J9">
        <v>10.33</v>
      </c>
      <c r="K9">
        <v>20.141999999999999</v>
      </c>
      <c r="L9">
        <v>0.01</v>
      </c>
      <c r="M9">
        <v>20.6</v>
      </c>
      <c r="N9">
        <v>13</v>
      </c>
      <c r="O9">
        <v>7.55</v>
      </c>
      <c r="P9">
        <v>-44.6</v>
      </c>
      <c r="Q9">
        <v>58.594999999999999</v>
      </c>
      <c r="R9">
        <v>47.002000000000002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742.2</v>
      </c>
      <c r="Y9">
        <v>579.49</v>
      </c>
      <c r="Z9">
        <f t="shared" si="0"/>
        <v>532.48800000000006</v>
      </c>
    </row>
    <row r="10" spans="1:36" x14ac:dyDescent="0.3">
      <c r="A10" s="2">
        <v>45125</v>
      </c>
      <c r="B10" s="3">
        <v>0.34251157407407407</v>
      </c>
      <c r="C10">
        <v>0</v>
      </c>
      <c r="D10" t="s">
        <v>50</v>
      </c>
      <c r="E10">
        <v>16.899999999999999</v>
      </c>
      <c r="F10">
        <v>56.878</v>
      </c>
      <c r="G10">
        <v>21.4</v>
      </c>
      <c r="H10">
        <v>101.7</v>
      </c>
      <c r="I10">
        <v>103.3</v>
      </c>
      <c r="J10">
        <v>10.32</v>
      </c>
      <c r="K10">
        <v>24.638000000000002</v>
      </c>
      <c r="L10">
        <v>0.01</v>
      </c>
      <c r="M10">
        <v>21</v>
      </c>
      <c r="N10">
        <v>14</v>
      </c>
      <c r="O10">
        <v>7.45</v>
      </c>
      <c r="P10">
        <v>-39</v>
      </c>
      <c r="Q10">
        <v>58.429000000000002</v>
      </c>
      <c r="R10">
        <v>56.951000000000001</v>
      </c>
      <c r="S10">
        <v>89.999989999999997</v>
      </c>
      <c r="T10">
        <v>180</v>
      </c>
      <c r="U10">
        <v>99.9</v>
      </c>
      <c r="V10">
        <v>2.74</v>
      </c>
      <c r="W10">
        <v>0</v>
      </c>
      <c r="X10">
        <v>742.2</v>
      </c>
      <c r="Y10">
        <v>579.49</v>
      </c>
      <c r="Z10">
        <f t="shared" si="0"/>
        <v>522.53899999999999</v>
      </c>
    </row>
    <row r="11" spans="1:36" x14ac:dyDescent="0.3">
      <c r="A11" s="2">
        <v>45125</v>
      </c>
      <c r="B11" s="3">
        <v>0.34327546296296302</v>
      </c>
      <c r="C11">
        <v>0</v>
      </c>
      <c r="D11" t="s">
        <v>50</v>
      </c>
      <c r="E11">
        <v>16.7</v>
      </c>
      <c r="F11">
        <v>67.069999999999993</v>
      </c>
      <c r="G11">
        <v>21.2</v>
      </c>
      <c r="H11">
        <v>101.4</v>
      </c>
      <c r="I11">
        <v>103</v>
      </c>
      <c r="J11">
        <v>10.33</v>
      </c>
      <c r="K11">
        <v>29.053000000000001</v>
      </c>
      <c r="L11">
        <v>0.01</v>
      </c>
      <c r="M11">
        <v>20.9</v>
      </c>
      <c r="N11">
        <v>14</v>
      </c>
      <c r="O11">
        <v>7.13</v>
      </c>
      <c r="P11">
        <v>-21.7</v>
      </c>
      <c r="Q11">
        <v>58.167999999999999</v>
      </c>
      <c r="R11">
        <v>67.010000000000005</v>
      </c>
      <c r="S11">
        <v>89.999989999999997</v>
      </c>
      <c r="T11">
        <v>180</v>
      </c>
      <c r="U11">
        <v>99.9</v>
      </c>
      <c r="V11">
        <v>2.73</v>
      </c>
      <c r="W11">
        <v>0</v>
      </c>
      <c r="X11">
        <v>742.4</v>
      </c>
      <c r="Y11">
        <v>579.49</v>
      </c>
      <c r="Z11">
        <f t="shared" si="0"/>
        <v>512.48</v>
      </c>
    </row>
    <row r="12" spans="1:36" x14ac:dyDescent="0.3">
      <c r="A12" s="2">
        <v>45125</v>
      </c>
      <c r="B12" s="3">
        <v>0.34343750000000001</v>
      </c>
      <c r="C12">
        <v>0</v>
      </c>
      <c r="D12" t="s">
        <v>50</v>
      </c>
      <c r="E12">
        <v>16.8</v>
      </c>
      <c r="F12">
        <v>76.432000000000002</v>
      </c>
      <c r="G12">
        <v>21.4</v>
      </c>
      <c r="H12">
        <v>101.3</v>
      </c>
      <c r="I12">
        <v>102.9</v>
      </c>
      <c r="J12">
        <v>10.33</v>
      </c>
      <c r="K12">
        <v>33.109000000000002</v>
      </c>
      <c r="L12">
        <v>0.01</v>
      </c>
      <c r="M12">
        <v>21</v>
      </c>
      <c r="N12">
        <v>14</v>
      </c>
      <c r="O12">
        <v>7.08</v>
      </c>
      <c r="P12">
        <v>-18.899999999999999</v>
      </c>
      <c r="Q12">
        <v>58.063000000000002</v>
      </c>
      <c r="R12">
        <v>77.266999999999996</v>
      </c>
      <c r="S12">
        <v>89.999989999999997</v>
      </c>
      <c r="T12">
        <v>180</v>
      </c>
      <c r="U12">
        <v>99.9</v>
      </c>
      <c r="V12">
        <v>2.73</v>
      </c>
      <c r="W12">
        <v>0</v>
      </c>
      <c r="X12">
        <v>742.4</v>
      </c>
      <c r="Y12">
        <v>579.49</v>
      </c>
      <c r="Z12">
        <f t="shared" si="0"/>
        <v>502.22300000000001</v>
      </c>
    </row>
    <row r="13" spans="1:36" x14ac:dyDescent="0.3">
      <c r="A13" s="2">
        <v>45125</v>
      </c>
      <c r="B13" s="3">
        <v>0.34361111111111109</v>
      </c>
      <c r="C13">
        <v>0</v>
      </c>
      <c r="D13" t="s">
        <v>50</v>
      </c>
      <c r="E13">
        <v>17.5</v>
      </c>
      <c r="F13">
        <v>86.759</v>
      </c>
      <c r="G13">
        <v>22.4</v>
      </c>
      <c r="H13">
        <v>100.5</v>
      </c>
      <c r="I13">
        <v>102.1</v>
      </c>
      <c r="J13">
        <v>10.28</v>
      </c>
      <c r="K13">
        <v>37.584000000000003</v>
      </c>
      <c r="L13">
        <v>0.01</v>
      </c>
      <c r="M13">
        <v>22</v>
      </c>
      <c r="N13">
        <v>14</v>
      </c>
      <c r="O13">
        <v>7.01</v>
      </c>
      <c r="P13">
        <v>-15.5</v>
      </c>
      <c r="Q13">
        <v>57.759</v>
      </c>
      <c r="R13">
        <v>86.953999999999994</v>
      </c>
      <c r="S13">
        <v>89.999989999999997</v>
      </c>
      <c r="T13">
        <v>180</v>
      </c>
      <c r="U13">
        <v>99.9</v>
      </c>
      <c r="V13">
        <v>2.73</v>
      </c>
      <c r="W13">
        <v>0</v>
      </c>
      <c r="X13">
        <v>742.4</v>
      </c>
      <c r="Y13">
        <v>579.49</v>
      </c>
      <c r="Z13">
        <f t="shared" si="0"/>
        <v>492.536</v>
      </c>
    </row>
    <row r="14" spans="1:36" x14ac:dyDescent="0.3">
      <c r="A14" s="2">
        <v>45125</v>
      </c>
      <c r="B14" s="3">
        <v>0.34387731481481482</v>
      </c>
      <c r="C14">
        <v>0</v>
      </c>
      <c r="D14" t="s">
        <v>50</v>
      </c>
      <c r="E14">
        <v>17.600000000000001</v>
      </c>
      <c r="F14">
        <v>97.296000000000006</v>
      </c>
      <c r="G14">
        <v>22.5</v>
      </c>
      <c r="H14">
        <v>99.5</v>
      </c>
      <c r="I14">
        <v>101</v>
      </c>
      <c r="J14">
        <v>10.199999999999999</v>
      </c>
      <c r="K14">
        <v>42.149000000000001</v>
      </c>
      <c r="L14">
        <v>0.01</v>
      </c>
      <c r="M14">
        <v>22.1</v>
      </c>
      <c r="N14">
        <v>14</v>
      </c>
      <c r="O14">
        <v>6.95</v>
      </c>
      <c r="P14">
        <v>-12.3</v>
      </c>
      <c r="Q14">
        <v>57.555999999999997</v>
      </c>
      <c r="R14">
        <v>96.775000000000006</v>
      </c>
      <c r="S14">
        <v>89.999989999999997</v>
      </c>
      <c r="T14">
        <v>180</v>
      </c>
      <c r="U14">
        <v>99.9</v>
      </c>
      <c r="V14">
        <v>2.73</v>
      </c>
      <c r="W14">
        <v>0</v>
      </c>
      <c r="X14">
        <v>742.4</v>
      </c>
      <c r="Y14">
        <v>579.49</v>
      </c>
      <c r="Z14">
        <f t="shared" si="0"/>
        <v>482.71500000000003</v>
      </c>
    </row>
    <row r="15" spans="1:36" x14ac:dyDescent="0.3">
      <c r="A15" s="2">
        <v>45125</v>
      </c>
      <c r="B15" s="3">
        <v>0.34413194444444445</v>
      </c>
      <c r="C15">
        <v>0</v>
      </c>
      <c r="D15" t="s">
        <v>50</v>
      </c>
      <c r="E15">
        <v>17.8</v>
      </c>
      <c r="F15">
        <v>105.875</v>
      </c>
      <c r="G15">
        <v>22.8</v>
      </c>
      <c r="H15">
        <v>99</v>
      </c>
      <c r="I15">
        <v>100.6</v>
      </c>
      <c r="J15">
        <v>10.18</v>
      </c>
      <c r="K15">
        <v>45.866999999999997</v>
      </c>
      <c r="L15">
        <v>0.01</v>
      </c>
      <c r="M15">
        <v>22.4</v>
      </c>
      <c r="N15">
        <v>15</v>
      </c>
      <c r="O15">
        <v>6.88</v>
      </c>
      <c r="P15">
        <v>-8.4</v>
      </c>
      <c r="Q15">
        <v>57.38</v>
      </c>
      <c r="R15">
        <v>106.899</v>
      </c>
      <c r="S15">
        <v>89.999989999999997</v>
      </c>
      <c r="T15">
        <v>180</v>
      </c>
      <c r="U15">
        <v>99.9</v>
      </c>
      <c r="V15">
        <v>2.7</v>
      </c>
      <c r="W15">
        <v>0</v>
      </c>
      <c r="X15">
        <v>742.4</v>
      </c>
      <c r="Y15">
        <v>579.49</v>
      </c>
      <c r="Z15">
        <f t="shared" ref="Z15:Z19" si="1">Y15-R15</f>
        <v>472.59100000000001</v>
      </c>
    </row>
    <row r="16" spans="1:36" x14ac:dyDescent="0.3">
      <c r="A16" s="2">
        <v>45125</v>
      </c>
      <c r="B16" s="3">
        <v>0.3445833333333333</v>
      </c>
      <c r="C16">
        <v>0</v>
      </c>
      <c r="D16" t="s">
        <v>50</v>
      </c>
      <c r="E16">
        <v>17.8</v>
      </c>
      <c r="F16">
        <v>118.188</v>
      </c>
      <c r="G16">
        <v>22.9</v>
      </c>
      <c r="H16">
        <v>98.7</v>
      </c>
      <c r="I16">
        <v>100.3</v>
      </c>
      <c r="J16">
        <v>10.18</v>
      </c>
      <c r="K16">
        <v>51.201999999999998</v>
      </c>
      <c r="L16">
        <v>0.01</v>
      </c>
      <c r="M16">
        <v>22.5</v>
      </c>
      <c r="N16">
        <v>15</v>
      </c>
      <c r="O16">
        <v>6.81</v>
      </c>
      <c r="P16">
        <v>-4.4000000000000004</v>
      </c>
      <c r="Q16">
        <v>57.191000000000003</v>
      </c>
      <c r="R16">
        <v>117.212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742.4</v>
      </c>
      <c r="Y16">
        <v>579.49</v>
      </c>
      <c r="Z16">
        <f t="shared" si="1"/>
        <v>462.27800000000002</v>
      </c>
    </row>
    <row r="17" spans="1:26" x14ac:dyDescent="0.3">
      <c r="A17" s="2">
        <v>45125</v>
      </c>
      <c r="B17" s="3">
        <v>0.34482638888888889</v>
      </c>
      <c r="C17">
        <v>0</v>
      </c>
      <c r="D17" t="s">
        <v>50</v>
      </c>
      <c r="E17">
        <v>18.3</v>
      </c>
      <c r="F17">
        <v>126.794</v>
      </c>
      <c r="G17">
        <v>23.6</v>
      </c>
      <c r="H17">
        <v>97</v>
      </c>
      <c r="I17">
        <v>98.6</v>
      </c>
      <c r="J17">
        <v>10.029999999999999</v>
      </c>
      <c r="K17">
        <v>54.932000000000002</v>
      </c>
      <c r="L17">
        <v>0.01</v>
      </c>
      <c r="M17">
        <v>23.3</v>
      </c>
      <c r="N17">
        <v>15</v>
      </c>
      <c r="O17">
        <v>6.73</v>
      </c>
      <c r="P17">
        <v>0</v>
      </c>
      <c r="Q17">
        <v>56.994999999999997</v>
      </c>
      <c r="R17">
        <v>127.09099999999999</v>
      </c>
      <c r="S17">
        <v>89.999989999999997</v>
      </c>
      <c r="T17">
        <v>180</v>
      </c>
      <c r="U17">
        <v>99.9</v>
      </c>
      <c r="V17">
        <v>2.72</v>
      </c>
      <c r="W17">
        <v>0</v>
      </c>
      <c r="X17">
        <v>742.3</v>
      </c>
      <c r="Y17">
        <v>579.49</v>
      </c>
      <c r="Z17">
        <f t="shared" si="1"/>
        <v>452.399</v>
      </c>
    </row>
    <row r="18" spans="1:26" x14ac:dyDescent="0.3">
      <c r="A18" s="2">
        <v>45125</v>
      </c>
      <c r="B18" s="3">
        <v>0.34506944444444443</v>
      </c>
      <c r="C18">
        <v>0</v>
      </c>
      <c r="D18" t="s">
        <v>50</v>
      </c>
      <c r="E18">
        <v>18.8</v>
      </c>
      <c r="F18">
        <v>136.131</v>
      </c>
      <c r="G18">
        <v>24.3</v>
      </c>
      <c r="H18">
        <v>94.7</v>
      </c>
      <c r="I18">
        <v>96.2</v>
      </c>
      <c r="J18">
        <v>9.81</v>
      </c>
      <c r="K18">
        <v>58.978000000000002</v>
      </c>
      <c r="L18">
        <v>0.01</v>
      </c>
      <c r="M18">
        <v>23.9</v>
      </c>
      <c r="N18">
        <v>16</v>
      </c>
      <c r="O18">
        <v>6.63</v>
      </c>
      <c r="P18">
        <v>5.2</v>
      </c>
      <c r="Q18">
        <v>56.77</v>
      </c>
      <c r="R18">
        <v>137.018</v>
      </c>
      <c r="S18">
        <v>89.999989999999997</v>
      </c>
      <c r="T18">
        <v>180</v>
      </c>
      <c r="U18">
        <v>99.9</v>
      </c>
      <c r="V18">
        <v>2.72</v>
      </c>
      <c r="W18">
        <v>0</v>
      </c>
      <c r="X18">
        <v>742.3</v>
      </c>
      <c r="Y18">
        <v>579.49</v>
      </c>
      <c r="Z18">
        <f t="shared" si="1"/>
        <v>442.47199999999998</v>
      </c>
    </row>
    <row r="19" spans="1:26" x14ac:dyDescent="0.3">
      <c r="A19" s="2">
        <v>45125</v>
      </c>
      <c r="B19" s="3">
        <v>0.3454861111111111</v>
      </c>
      <c r="C19">
        <v>0</v>
      </c>
      <c r="D19" t="s">
        <v>50</v>
      </c>
      <c r="E19">
        <v>23.3</v>
      </c>
      <c r="F19">
        <v>142.625</v>
      </c>
      <c r="G19">
        <v>30.4</v>
      </c>
      <c r="H19">
        <v>83.7</v>
      </c>
      <c r="I19">
        <v>85</v>
      </c>
      <c r="J19">
        <v>8.73</v>
      </c>
      <c r="K19">
        <v>61.795000000000002</v>
      </c>
      <c r="L19">
        <v>0.01</v>
      </c>
      <c r="M19">
        <v>29.9</v>
      </c>
      <c r="N19">
        <v>19</v>
      </c>
      <c r="O19">
        <v>6.36</v>
      </c>
      <c r="P19">
        <v>19.8</v>
      </c>
      <c r="Q19">
        <v>56.207000000000001</v>
      </c>
      <c r="R19">
        <v>141.971</v>
      </c>
      <c r="S19">
        <v>89.999989999999997</v>
      </c>
      <c r="T19">
        <v>180</v>
      </c>
      <c r="U19">
        <v>99.9</v>
      </c>
      <c r="V19">
        <v>2.71</v>
      </c>
      <c r="W19">
        <v>0</v>
      </c>
      <c r="X19">
        <v>742.4</v>
      </c>
      <c r="Y19">
        <v>579.49</v>
      </c>
      <c r="Z19">
        <f t="shared" si="1"/>
        <v>437.51900000000001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BF7B2-522F-49AB-A1C7-BB9777E74154}">
  <dimension ref="A1:AJ23"/>
  <sheetViews>
    <sheetView workbookViewId="0">
      <selection activeCell="Y1" sqref="Y1"/>
    </sheetView>
  </sheetViews>
  <sheetFormatPr defaultColWidth="9.109375" defaultRowHeight="14.4" x14ac:dyDescent="0.3"/>
  <cols>
    <col min="1" max="1" width="11.3320312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45147</v>
      </c>
      <c r="B2" s="3">
        <v>0.50916666666666666</v>
      </c>
      <c r="C2">
        <v>0</v>
      </c>
      <c r="D2" t="s">
        <v>50</v>
      </c>
      <c r="E2">
        <v>32.700000000000003</v>
      </c>
      <c r="F2">
        <v>8.5999999999999993E-2</v>
      </c>
      <c r="G2">
        <v>30.5</v>
      </c>
      <c r="H2">
        <v>111.9</v>
      </c>
      <c r="I2">
        <v>113.6</v>
      </c>
      <c r="J2">
        <v>8.7100000000000009</v>
      </c>
      <c r="K2">
        <v>3.6999999999999998E-2</v>
      </c>
      <c r="L2">
        <v>0.01</v>
      </c>
      <c r="M2">
        <v>30.7</v>
      </c>
      <c r="N2">
        <v>20</v>
      </c>
      <c r="O2">
        <v>9.19</v>
      </c>
      <c r="P2">
        <v>-138.6</v>
      </c>
      <c r="Q2">
        <v>82.992000000000004</v>
      </c>
      <c r="R2">
        <v>1.0900000000000001</v>
      </c>
      <c r="S2">
        <v>89.999989999999997</v>
      </c>
      <c r="T2">
        <v>180</v>
      </c>
      <c r="U2">
        <v>99.9</v>
      </c>
      <c r="V2">
        <v>2.31</v>
      </c>
      <c r="W2">
        <v>0</v>
      </c>
      <c r="X2">
        <v>743.3</v>
      </c>
      <c r="Y2">
        <v>565.54999999999995</v>
      </c>
      <c r="Z2">
        <f>Y2-R2</f>
        <v>564.45999999999992</v>
      </c>
      <c r="AA2">
        <v>461.49299999999999</v>
      </c>
    </row>
    <row r="3" spans="1:36" x14ac:dyDescent="0.3">
      <c r="A3" s="2">
        <v>45147</v>
      </c>
      <c r="B3" s="3">
        <v>0.50934027777777779</v>
      </c>
      <c r="C3">
        <v>0</v>
      </c>
      <c r="D3" t="s">
        <v>50</v>
      </c>
      <c r="E3">
        <v>30</v>
      </c>
      <c r="F3">
        <v>4.032</v>
      </c>
      <c r="G3">
        <v>28.8</v>
      </c>
      <c r="H3">
        <v>109.8</v>
      </c>
      <c r="I3">
        <v>111.4</v>
      </c>
      <c r="J3">
        <v>8.74</v>
      </c>
      <c r="K3">
        <v>1.742</v>
      </c>
      <c r="L3">
        <v>0.01</v>
      </c>
      <c r="M3">
        <v>28.9</v>
      </c>
      <c r="N3">
        <v>19</v>
      </c>
      <c r="O3">
        <v>9.26</v>
      </c>
      <c r="P3">
        <v>-142</v>
      </c>
      <c r="Q3">
        <v>80.61</v>
      </c>
      <c r="R3">
        <v>4.0810000000000004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743.3</v>
      </c>
      <c r="Y3">
        <v>565.54999999999995</v>
      </c>
      <c r="Z3">
        <f t="shared" ref="Z3:Z22" si="0">Y3-R3</f>
        <v>561.46899999999994</v>
      </c>
    </row>
    <row r="4" spans="1:36" x14ac:dyDescent="0.3">
      <c r="A4" s="2">
        <v>45147</v>
      </c>
      <c r="B4" s="3">
        <v>0.50944444444444448</v>
      </c>
      <c r="C4">
        <v>0</v>
      </c>
      <c r="D4" t="s">
        <v>50</v>
      </c>
      <c r="E4">
        <v>28.1</v>
      </c>
      <c r="F4">
        <v>6.875</v>
      </c>
      <c r="G4">
        <v>27.4</v>
      </c>
      <c r="H4">
        <v>102.4</v>
      </c>
      <c r="I4">
        <v>103.9</v>
      </c>
      <c r="J4">
        <v>8.26</v>
      </c>
      <c r="K4">
        <v>2.97</v>
      </c>
      <c r="L4">
        <v>0.01</v>
      </c>
      <c r="M4">
        <v>27.4</v>
      </c>
      <c r="N4">
        <v>18</v>
      </c>
      <c r="O4">
        <v>8.7200000000000006</v>
      </c>
      <c r="P4">
        <v>-111.3</v>
      </c>
      <c r="Q4">
        <v>79.335999999999999</v>
      </c>
      <c r="R4">
        <v>6.8940000000000001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743.3</v>
      </c>
      <c r="Y4">
        <v>565.54999999999995</v>
      </c>
      <c r="Z4">
        <f t="shared" si="0"/>
        <v>558.65599999999995</v>
      </c>
    </row>
    <row r="5" spans="1:36" x14ac:dyDescent="0.3">
      <c r="A5" s="2">
        <v>45147</v>
      </c>
      <c r="B5" s="3">
        <v>0.50962962962962965</v>
      </c>
      <c r="C5">
        <v>0</v>
      </c>
      <c r="D5" t="s">
        <v>50</v>
      </c>
      <c r="E5">
        <v>26.6</v>
      </c>
      <c r="F5">
        <v>9.6839999999999993</v>
      </c>
      <c r="G5">
        <v>26.4</v>
      </c>
      <c r="H5">
        <v>96</v>
      </c>
      <c r="I5">
        <v>97.5</v>
      </c>
      <c r="J5">
        <v>7.87</v>
      </c>
      <c r="K5">
        <v>4.1849999999999996</v>
      </c>
      <c r="L5">
        <v>0.01</v>
      </c>
      <c r="M5">
        <v>26.4</v>
      </c>
      <c r="N5">
        <v>17</v>
      </c>
      <c r="O5">
        <v>8.2799999999999994</v>
      </c>
      <c r="P5">
        <v>-86.6</v>
      </c>
      <c r="Q5">
        <v>77.760999999999996</v>
      </c>
      <c r="R5">
        <v>10.034000000000001</v>
      </c>
      <c r="S5">
        <v>89.999989999999997</v>
      </c>
      <c r="T5">
        <v>180</v>
      </c>
      <c r="U5">
        <v>99.9</v>
      </c>
      <c r="V5">
        <v>2.34</v>
      </c>
      <c r="W5">
        <v>0</v>
      </c>
      <c r="X5">
        <v>743.3</v>
      </c>
      <c r="Y5">
        <v>565.54999999999995</v>
      </c>
      <c r="Z5">
        <f t="shared" si="0"/>
        <v>555.51599999999996</v>
      </c>
    </row>
    <row r="6" spans="1:36" x14ac:dyDescent="0.3">
      <c r="A6" s="2">
        <v>45147</v>
      </c>
      <c r="B6" s="3">
        <v>0.50979166666666664</v>
      </c>
      <c r="C6">
        <v>0</v>
      </c>
      <c r="D6" t="s">
        <v>50</v>
      </c>
      <c r="E6">
        <v>24.9</v>
      </c>
      <c r="F6">
        <v>11.238</v>
      </c>
      <c r="G6">
        <v>26.6</v>
      </c>
      <c r="H6">
        <v>77.5</v>
      </c>
      <c r="I6">
        <v>78.7</v>
      </c>
      <c r="J6">
        <v>6.79</v>
      </c>
      <c r="K6">
        <v>4.8609999999999998</v>
      </c>
      <c r="L6">
        <v>0.01</v>
      </c>
      <c r="M6">
        <v>26.5</v>
      </c>
      <c r="N6">
        <v>17</v>
      </c>
      <c r="O6">
        <v>7.86</v>
      </c>
      <c r="P6">
        <v>-62.2</v>
      </c>
      <c r="Q6">
        <v>71.379000000000005</v>
      </c>
      <c r="R6">
        <v>13.096</v>
      </c>
      <c r="S6">
        <v>89.999989999999997</v>
      </c>
      <c r="T6">
        <v>180</v>
      </c>
      <c r="U6">
        <v>99.9</v>
      </c>
      <c r="V6">
        <v>2.35</v>
      </c>
      <c r="W6">
        <v>0</v>
      </c>
      <c r="X6">
        <v>743.3</v>
      </c>
      <c r="Y6">
        <v>565.54999999999995</v>
      </c>
      <c r="Z6">
        <f t="shared" si="0"/>
        <v>552.45399999999995</v>
      </c>
    </row>
    <row r="7" spans="1:36" x14ac:dyDescent="0.3">
      <c r="A7" s="2">
        <v>45147</v>
      </c>
      <c r="B7" s="3">
        <v>0.50988425925925929</v>
      </c>
      <c r="C7">
        <v>0</v>
      </c>
      <c r="D7" t="s">
        <v>50</v>
      </c>
      <c r="E7">
        <v>23</v>
      </c>
      <c r="F7">
        <v>16.010999999999999</v>
      </c>
      <c r="G7">
        <v>26.3</v>
      </c>
      <c r="H7">
        <v>75.400000000000006</v>
      </c>
      <c r="I7">
        <v>76.599999999999994</v>
      </c>
      <c r="J7">
        <v>7.01</v>
      </c>
      <c r="K7">
        <v>6.93</v>
      </c>
      <c r="L7">
        <v>0.01</v>
      </c>
      <c r="M7">
        <v>26.1</v>
      </c>
      <c r="N7">
        <v>17</v>
      </c>
      <c r="O7">
        <v>7.77</v>
      </c>
      <c r="P7">
        <v>-56.8</v>
      </c>
      <c r="Q7">
        <v>65.960999999999999</v>
      </c>
      <c r="R7">
        <v>15.988</v>
      </c>
      <c r="S7">
        <v>89.999989999999997</v>
      </c>
      <c r="T7">
        <v>180</v>
      </c>
      <c r="U7">
        <v>99.9</v>
      </c>
      <c r="V7">
        <v>2.35</v>
      </c>
      <c r="W7">
        <v>0</v>
      </c>
      <c r="X7">
        <v>743.3</v>
      </c>
      <c r="Y7">
        <v>565.54999999999995</v>
      </c>
      <c r="Z7">
        <f t="shared" si="0"/>
        <v>549.5619999999999</v>
      </c>
    </row>
    <row r="8" spans="1:36" x14ac:dyDescent="0.3">
      <c r="A8" s="2">
        <v>45147</v>
      </c>
      <c r="B8" s="3">
        <v>0.51016203703703711</v>
      </c>
      <c r="C8">
        <v>0</v>
      </c>
      <c r="D8" t="s">
        <v>50</v>
      </c>
      <c r="E8">
        <v>20.3</v>
      </c>
      <c r="F8">
        <v>25.716000000000001</v>
      </c>
      <c r="G8">
        <v>23.7</v>
      </c>
      <c r="H8">
        <v>82.4</v>
      </c>
      <c r="I8">
        <v>83.6</v>
      </c>
      <c r="J8">
        <v>7.79</v>
      </c>
      <c r="K8">
        <v>11.132999999999999</v>
      </c>
      <c r="L8">
        <v>0.01</v>
      </c>
      <c r="M8">
        <v>23.4</v>
      </c>
      <c r="N8">
        <v>15</v>
      </c>
      <c r="O8">
        <v>7.45</v>
      </c>
      <c r="P8">
        <v>-39</v>
      </c>
      <c r="Q8">
        <v>64.483000000000004</v>
      </c>
      <c r="R8">
        <v>26.033000000000001</v>
      </c>
      <c r="S8">
        <v>89.999989999999997</v>
      </c>
      <c r="T8">
        <v>180</v>
      </c>
      <c r="U8">
        <v>99.9</v>
      </c>
      <c r="V8">
        <v>2.3199999999999998</v>
      </c>
      <c r="W8">
        <v>0</v>
      </c>
      <c r="X8">
        <v>743.3</v>
      </c>
      <c r="Y8">
        <v>565.54999999999995</v>
      </c>
      <c r="Z8">
        <f t="shared" si="0"/>
        <v>539.51699999999994</v>
      </c>
    </row>
    <row r="9" spans="1:36" x14ac:dyDescent="0.3">
      <c r="A9" s="2">
        <v>45147</v>
      </c>
      <c r="B9" s="3">
        <v>0.51030092592592591</v>
      </c>
      <c r="C9">
        <v>0</v>
      </c>
      <c r="D9" t="s">
        <v>50</v>
      </c>
      <c r="E9">
        <v>20</v>
      </c>
      <c r="F9">
        <v>35.834000000000003</v>
      </c>
      <c r="G9">
        <v>23.6</v>
      </c>
      <c r="H9">
        <v>85.4</v>
      </c>
      <c r="I9">
        <v>86.6</v>
      </c>
      <c r="J9">
        <v>8.14</v>
      </c>
      <c r="K9">
        <v>15.513999999999999</v>
      </c>
      <c r="L9">
        <v>0.01</v>
      </c>
      <c r="M9">
        <v>23.3</v>
      </c>
      <c r="N9">
        <v>15</v>
      </c>
      <c r="O9">
        <v>7.34</v>
      </c>
      <c r="P9">
        <v>-33</v>
      </c>
      <c r="Q9">
        <v>63.718000000000004</v>
      </c>
      <c r="R9">
        <v>36.137</v>
      </c>
      <c r="S9">
        <v>89.999989999999997</v>
      </c>
      <c r="T9">
        <v>180</v>
      </c>
      <c r="U9">
        <v>99.9</v>
      </c>
      <c r="V9">
        <v>2.31</v>
      </c>
      <c r="W9">
        <v>0</v>
      </c>
      <c r="X9">
        <v>743.3</v>
      </c>
      <c r="Y9">
        <v>565.54999999999995</v>
      </c>
      <c r="Z9">
        <f t="shared" si="0"/>
        <v>529.41300000000001</v>
      </c>
    </row>
    <row r="10" spans="1:36" x14ac:dyDescent="0.3">
      <c r="A10" s="2">
        <v>45147</v>
      </c>
      <c r="B10" s="3">
        <v>0.51047453703703705</v>
      </c>
      <c r="C10">
        <v>0</v>
      </c>
      <c r="D10" t="s">
        <v>50</v>
      </c>
      <c r="E10">
        <v>19.100000000000001</v>
      </c>
      <c r="F10">
        <v>46.420999999999999</v>
      </c>
      <c r="G10">
        <v>22.8</v>
      </c>
      <c r="H10">
        <v>88</v>
      </c>
      <c r="I10">
        <v>89.3</v>
      </c>
      <c r="J10">
        <v>8.4700000000000006</v>
      </c>
      <c r="K10">
        <v>20.099</v>
      </c>
      <c r="L10">
        <v>0.01</v>
      </c>
      <c r="M10">
        <v>22.5</v>
      </c>
      <c r="N10">
        <v>15</v>
      </c>
      <c r="O10">
        <v>7.21</v>
      </c>
      <c r="P10">
        <v>-25.9</v>
      </c>
      <c r="Q10">
        <v>62.984000000000002</v>
      </c>
      <c r="R10">
        <v>46.088999999999999</v>
      </c>
      <c r="S10">
        <v>89.999989999999997</v>
      </c>
      <c r="T10">
        <v>180</v>
      </c>
      <c r="U10">
        <v>99.9</v>
      </c>
      <c r="V10">
        <v>2.2999999999999998</v>
      </c>
      <c r="W10">
        <v>0</v>
      </c>
      <c r="X10">
        <v>743.4</v>
      </c>
      <c r="Y10">
        <v>565.54999999999995</v>
      </c>
      <c r="Z10">
        <f t="shared" si="0"/>
        <v>519.46100000000001</v>
      </c>
    </row>
    <row r="11" spans="1:36" x14ac:dyDescent="0.3">
      <c r="A11" s="2">
        <v>45147</v>
      </c>
      <c r="B11" s="3">
        <v>0.51065972222222222</v>
      </c>
      <c r="C11">
        <v>0</v>
      </c>
      <c r="D11" t="s">
        <v>50</v>
      </c>
      <c r="E11">
        <v>18.5</v>
      </c>
      <c r="F11">
        <v>56.587000000000003</v>
      </c>
      <c r="G11">
        <v>22.3</v>
      </c>
      <c r="H11">
        <v>89.5</v>
      </c>
      <c r="I11">
        <v>90.9</v>
      </c>
      <c r="J11">
        <v>8.6999999999999993</v>
      </c>
      <c r="K11">
        <v>24.503</v>
      </c>
      <c r="L11">
        <v>0.01</v>
      </c>
      <c r="M11">
        <v>22</v>
      </c>
      <c r="N11">
        <v>14</v>
      </c>
      <c r="O11">
        <v>7.12</v>
      </c>
      <c r="P11">
        <v>-21.3</v>
      </c>
      <c r="Q11">
        <v>62.158000000000001</v>
      </c>
      <c r="R11">
        <v>56.258000000000003</v>
      </c>
      <c r="S11">
        <v>89.999989999999997</v>
      </c>
      <c r="T11">
        <v>180</v>
      </c>
      <c r="U11">
        <v>99.9</v>
      </c>
      <c r="V11">
        <v>2.25</v>
      </c>
      <c r="W11">
        <v>0</v>
      </c>
      <c r="X11">
        <v>743.3</v>
      </c>
      <c r="Y11">
        <v>565.54999999999995</v>
      </c>
      <c r="Z11">
        <f t="shared" si="0"/>
        <v>509.29199999999997</v>
      </c>
    </row>
    <row r="12" spans="1:36" x14ac:dyDescent="0.3">
      <c r="A12" s="2">
        <v>45147</v>
      </c>
      <c r="B12" s="3">
        <v>0.51082175925925932</v>
      </c>
      <c r="C12">
        <v>0</v>
      </c>
      <c r="D12" t="s">
        <v>50</v>
      </c>
      <c r="E12">
        <v>18.5</v>
      </c>
      <c r="F12">
        <v>65.257000000000005</v>
      </c>
      <c r="G12">
        <v>22.4</v>
      </c>
      <c r="H12">
        <v>90.3</v>
      </c>
      <c r="I12">
        <v>91.7</v>
      </c>
      <c r="J12">
        <v>8.81</v>
      </c>
      <c r="K12">
        <v>28.259</v>
      </c>
      <c r="L12">
        <v>0.01</v>
      </c>
      <c r="M12">
        <v>22.1</v>
      </c>
      <c r="N12">
        <v>14</v>
      </c>
      <c r="O12">
        <v>7.08</v>
      </c>
      <c r="P12">
        <v>-19</v>
      </c>
      <c r="Q12">
        <v>61.777000000000001</v>
      </c>
      <c r="R12">
        <v>66.316000000000003</v>
      </c>
      <c r="S12">
        <v>89.999989999999997</v>
      </c>
      <c r="T12">
        <v>180</v>
      </c>
      <c r="U12">
        <v>99.9</v>
      </c>
      <c r="V12">
        <v>2.33</v>
      </c>
      <c r="W12">
        <v>0</v>
      </c>
      <c r="X12">
        <v>743.3</v>
      </c>
      <c r="Y12">
        <v>565.54999999999995</v>
      </c>
      <c r="Z12">
        <f t="shared" si="0"/>
        <v>499.23399999999992</v>
      </c>
    </row>
    <row r="13" spans="1:36" x14ac:dyDescent="0.3">
      <c r="A13" s="2">
        <v>45147</v>
      </c>
      <c r="B13" s="3">
        <v>0.51104166666666673</v>
      </c>
      <c r="C13">
        <v>0</v>
      </c>
      <c r="D13" t="s">
        <v>50</v>
      </c>
      <c r="E13">
        <v>18.399999999999999</v>
      </c>
      <c r="F13">
        <v>75.677000000000007</v>
      </c>
      <c r="G13">
        <v>22.7</v>
      </c>
      <c r="H13">
        <v>90</v>
      </c>
      <c r="I13">
        <v>91.4</v>
      </c>
      <c r="J13">
        <v>8.93</v>
      </c>
      <c r="K13">
        <v>32.774999999999999</v>
      </c>
      <c r="L13">
        <v>0.01</v>
      </c>
      <c r="M13">
        <v>22.4</v>
      </c>
      <c r="N13">
        <v>15</v>
      </c>
      <c r="O13">
        <v>6.95</v>
      </c>
      <c r="P13">
        <v>-11.6</v>
      </c>
      <c r="Q13">
        <v>60.378</v>
      </c>
      <c r="R13">
        <v>75.951999999999998</v>
      </c>
      <c r="S13">
        <v>89.999989999999997</v>
      </c>
      <c r="T13">
        <v>180</v>
      </c>
      <c r="U13">
        <v>99.9</v>
      </c>
      <c r="V13">
        <v>2.3199999999999998</v>
      </c>
      <c r="W13">
        <v>0</v>
      </c>
      <c r="X13">
        <v>743.3</v>
      </c>
      <c r="Y13">
        <v>565.54999999999995</v>
      </c>
      <c r="Z13">
        <f t="shared" si="0"/>
        <v>489.59799999999996</v>
      </c>
    </row>
    <row r="14" spans="1:36" x14ac:dyDescent="0.3">
      <c r="A14" s="2">
        <v>45147</v>
      </c>
      <c r="B14" s="3">
        <v>0.51119212962962968</v>
      </c>
      <c r="C14">
        <v>0</v>
      </c>
      <c r="D14" t="s">
        <v>50</v>
      </c>
      <c r="E14">
        <v>18.3</v>
      </c>
      <c r="F14">
        <v>86.567999999999998</v>
      </c>
      <c r="G14">
        <v>22.8</v>
      </c>
      <c r="H14">
        <v>89.4</v>
      </c>
      <c r="I14">
        <v>90.7</v>
      </c>
      <c r="J14">
        <v>8.9600000000000009</v>
      </c>
      <c r="K14">
        <v>37.496000000000002</v>
      </c>
      <c r="L14">
        <v>0.01</v>
      </c>
      <c r="M14">
        <v>22.5</v>
      </c>
      <c r="N14">
        <v>15</v>
      </c>
      <c r="O14">
        <v>6.88</v>
      </c>
      <c r="P14">
        <v>-8</v>
      </c>
      <c r="Q14">
        <v>59.459000000000003</v>
      </c>
      <c r="R14">
        <v>85.965000000000003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743.2</v>
      </c>
      <c r="Y14">
        <v>565.54999999999995</v>
      </c>
      <c r="Z14">
        <f t="shared" si="0"/>
        <v>479.58499999999992</v>
      </c>
    </row>
    <row r="15" spans="1:36" x14ac:dyDescent="0.3">
      <c r="A15" s="2">
        <v>45147</v>
      </c>
      <c r="B15" s="3">
        <v>0.51134259259259263</v>
      </c>
      <c r="C15">
        <v>0</v>
      </c>
      <c r="D15" t="s">
        <v>50</v>
      </c>
      <c r="E15">
        <v>18.100000000000001</v>
      </c>
      <c r="F15">
        <v>96.748999999999995</v>
      </c>
      <c r="G15">
        <v>22.9</v>
      </c>
      <c r="H15">
        <v>89</v>
      </c>
      <c r="I15">
        <v>90.3</v>
      </c>
      <c r="J15">
        <v>9.02</v>
      </c>
      <c r="K15">
        <v>41.908999999999999</v>
      </c>
      <c r="L15">
        <v>0.01</v>
      </c>
      <c r="M15">
        <v>22.5</v>
      </c>
      <c r="N15">
        <v>15</v>
      </c>
      <c r="O15">
        <v>6.82</v>
      </c>
      <c r="P15">
        <v>-4.5999999999999996</v>
      </c>
      <c r="Q15">
        <v>58.542999999999999</v>
      </c>
      <c r="R15">
        <v>96.24</v>
      </c>
      <c r="S15">
        <v>89.999989999999997</v>
      </c>
      <c r="T15">
        <v>180</v>
      </c>
      <c r="U15">
        <v>99.9</v>
      </c>
      <c r="V15">
        <v>2.27</v>
      </c>
      <c r="W15">
        <v>0</v>
      </c>
      <c r="X15">
        <v>743.3</v>
      </c>
      <c r="Y15">
        <v>565.54999999999995</v>
      </c>
      <c r="Z15">
        <f t="shared" si="0"/>
        <v>469.30999999999995</v>
      </c>
    </row>
    <row r="16" spans="1:36" x14ac:dyDescent="0.3">
      <c r="A16" s="2">
        <v>45147</v>
      </c>
      <c r="B16" s="3">
        <v>0.51148148148148154</v>
      </c>
      <c r="C16">
        <v>0</v>
      </c>
      <c r="D16" t="s">
        <v>50</v>
      </c>
      <c r="E16">
        <v>18.100000000000001</v>
      </c>
      <c r="F16">
        <v>106.45399999999999</v>
      </c>
      <c r="G16">
        <v>22.9</v>
      </c>
      <c r="H16">
        <v>89.3</v>
      </c>
      <c r="I16">
        <v>90.6</v>
      </c>
      <c r="J16">
        <v>9.1</v>
      </c>
      <c r="K16">
        <v>46.115000000000002</v>
      </c>
      <c r="L16">
        <v>0.01</v>
      </c>
      <c r="M16">
        <v>22.6</v>
      </c>
      <c r="N16">
        <v>15</v>
      </c>
      <c r="O16">
        <v>6.78</v>
      </c>
      <c r="P16">
        <v>-2.6</v>
      </c>
      <c r="Q16">
        <v>58.112000000000002</v>
      </c>
      <c r="R16">
        <v>105.99299999999999</v>
      </c>
      <c r="S16">
        <v>89.999989999999997</v>
      </c>
      <c r="T16">
        <v>180</v>
      </c>
      <c r="U16">
        <v>99.9</v>
      </c>
      <c r="V16">
        <v>2.29</v>
      </c>
      <c r="W16">
        <v>0</v>
      </c>
      <c r="X16">
        <v>743.3</v>
      </c>
      <c r="Y16">
        <v>565.54999999999995</v>
      </c>
      <c r="Z16">
        <f t="shared" si="0"/>
        <v>459.55699999999996</v>
      </c>
    </row>
    <row r="17" spans="1:26" x14ac:dyDescent="0.3">
      <c r="A17" s="2">
        <v>45147</v>
      </c>
      <c r="B17" s="3">
        <v>0.51162037037037034</v>
      </c>
      <c r="C17">
        <v>0</v>
      </c>
      <c r="D17" t="s">
        <v>50</v>
      </c>
      <c r="E17">
        <v>17.8</v>
      </c>
      <c r="F17">
        <v>115.744</v>
      </c>
      <c r="G17">
        <v>22.7</v>
      </c>
      <c r="H17">
        <v>90.7</v>
      </c>
      <c r="I17">
        <v>92.1</v>
      </c>
      <c r="J17">
        <v>9.2899999999999991</v>
      </c>
      <c r="K17">
        <v>50.140999999999998</v>
      </c>
      <c r="L17">
        <v>0.01</v>
      </c>
      <c r="M17">
        <v>22.4</v>
      </c>
      <c r="N17">
        <v>15</v>
      </c>
      <c r="O17">
        <v>6.74</v>
      </c>
      <c r="P17">
        <v>-0.4</v>
      </c>
      <c r="Q17">
        <v>57.667999999999999</v>
      </c>
      <c r="R17">
        <v>115.824</v>
      </c>
      <c r="S17">
        <v>89.999989999999997</v>
      </c>
      <c r="T17">
        <v>180</v>
      </c>
      <c r="U17">
        <v>99.9</v>
      </c>
      <c r="V17">
        <v>2.2799999999999998</v>
      </c>
      <c r="W17">
        <v>0</v>
      </c>
      <c r="X17">
        <v>743.3</v>
      </c>
      <c r="Y17">
        <v>565.54999999999995</v>
      </c>
      <c r="Z17">
        <f t="shared" si="0"/>
        <v>449.72599999999994</v>
      </c>
    </row>
    <row r="18" spans="1:26" x14ac:dyDescent="0.3">
      <c r="A18" s="2">
        <v>45147</v>
      </c>
      <c r="B18" s="3">
        <v>0.51178240740740744</v>
      </c>
      <c r="C18">
        <v>0</v>
      </c>
      <c r="D18" t="s">
        <v>50</v>
      </c>
      <c r="E18">
        <v>18.3</v>
      </c>
      <c r="F18">
        <v>126.679</v>
      </c>
      <c r="G18">
        <v>23.6</v>
      </c>
      <c r="H18">
        <v>91.7</v>
      </c>
      <c r="I18">
        <v>93.1</v>
      </c>
      <c r="J18">
        <v>9.44</v>
      </c>
      <c r="K18">
        <v>54.881</v>
      </c>
      <c r="L18">
        <v>0.01</v>
      </c>
      <c r="M18">
        <v>23.2</v>
      </c>
      <c r="N18">
        <v>15</v>
      </c>
      <c r="O18">
        <v>6.7</v>
      </c>
      <c r="P18">
        <v>1.6</v>
      </c>
      <c r="Q18">
        <v>57.271999999999998</v>
      </c>
      <c r="R18">
        <v>126.048</v>
      </c>
      <c r="S18">
        <v>89.999989999999997</v>
      </c>
      <c r="T18">
        <v>180</v>
      </c>
      <c r="U18">
        <v>99.9</v>
      </c>
      <c r="V18">
        <v>2.31</v>
      </c>
      <c r="W18">
        <v>0</v>
      </c>
      <c r="X18">
        <v>743.3</v>
      </c>
      <c r="Y18">
        <v>565.54999999999995</v>
      </c>
      <c r="Z18">
        <f t="shared" si="0"/>
        <v>439.50199999999995</v>
      </c>
    </row>
    <row r="19" spans="1:26" x14ac:dyDescent="0.3">
      <c r="A19" s="2">
        <v>45147</v>
      </c>
      <c r="B19" s="3">
        <v>0.51195601851851846</v>
      </c>
      <c r="C19">
        <v>0</v>
      </c>
      <c r="D19" t="s">
        <v>50</v>
      </c>
      <c r="E19">
        <v>18.7</v>
      </c>
      <c r="F19">
        <v>137.06800000000001</v>
      </c>
      <c r="G19">
        <v>24.1</v>
      </c>
      <c r="H19">
        <v>91.4</v>
      </c>
      <c r="I19">
        <v>92.8</v>
      </c>
      <c r="J19">
        <v>9.4600000000000009</v>
      </c>
      <c r="K19">
        <v>59.384</v>
      </c>
      <c r="L19">
        <v>0.01</v>
      </c>
      <c r="M19">
        <v>23.8</v>
      </c>
      <c r="N19">
        <v>15</v>
      </c>
      <c r="O19">
        <v>6.65</v>
      </c>
      <c r="P19">
        <v>4.5999999999999996</v>
      </c>
      <c r="Q19">
        <v>56.869</v>
      </c>
      <c r="R19">
        <v>136.065</v>
      </c>
      <c r="S19">
        <v>89.999989999999997</v>
      </c>
      <c r="T19">
        <v>180</v>
      </c>
      <c r="U19">
        <v>99.9</v>
      </c>
      <c r="V19">
        <v>2.31</v>
      </c>
      <c r="W19">
        <v>0</v>
      </c>
      <c r="X19">
        <v>743.3</v>
      </c>
      <c r="Y19">
        <v>565.54999999999995</v>
      </c>
      <c r="Z19">
        <f t="shared" si="0"/>
        <v>429.48499999999996</v>
      </c>
    </row>
    <row r="20" spans="1:26" x14ac:dyDescent="0.3">
      <c r="A20" s="2">
        <v>45147</v>
      </c>
      <c r="B20" s="3">
        <v>0.51208333333333333</v>
      </c>
      <c r="C20">
        <v>0</v>
      </c>
      <c r="D20" t="s">
        <v>50</v>
      </c>
      <c r="E20">
        <v>19</v>
      </c>
      <c r="F20">
        <v>146.38800000000001</v>
      </c>
      <c r="G20">
        <v>24.6</v>
      </c>
      <c r="H20">
        <v>90.7</v>
      </c>
      <c r="I20">
        <v>92</v>
      </c>
      <c r="J20">
        <v>9.41</v>
      </c>
      <c r="K20">
        <v>63.423000000000002</v>
      </c>
      <c r="L20">
        <v>0.01</v>
      </c>
      <c r="M20">
        <v>24.2</v>
      </c>
      <c r="N20">
        <v>16</v>
      </c>
      <c r="O20">
        <v>6.5</v>
      </c>
      <c r="P20">
        <v>12.4</v>
      </c>
      <c r="Q20">
        <v>56.646999999999998</v>
      </c>
      <c r="R20">
        <v>146.244</v>
      </c>
      <c r="S20">
        <v>89.999989999999997</v>
      </c>
      <c r="T20">
        <v>180</v>
      </c>
      <c r="U20">
        <v>99.9</v>
      </c>
      <c r="V20">
        <v>2.3199999999999998</v>
      </c>
      <c r="W20">
        <v>0</v>
      </c>
      <c r="X20">
        <v>743.3</v>
      </c>
      <c r="Y20">
        <v>565.54999999999995</v>
      </c>
      <c r="Z20">
        <f t="shared" si="0"/>
        <v>419.30599999999993</v>
      </c>
    </row>
    <row r="21" spans="1:26" x14ac:dyDescent="0.3">
      <c r="A21" s="2">
        <v>45147</v>
      </c>
      <c r="B21" s="3">
        <v>0.51222222222222225</v>
      </c>
      <c r="C21">
        <v>0</v>
      </c>
      <c r="D21" t="s">
        <v>50</v>
      </c>
      <c r="E21">
        <v>19.5</v>
      </c>
      <c r="F21">
        <v>156.672</v>
      </c>
      <c r="G21">
        <v>25.3</v>
      </c>
      <c r="H21">
        <v>88.8</v>
      </c>
      <c r="I21">
        <v>90.2</v>
      </c>
      <c r="J21">
        <v>9.24</v>
      </c>
      <c r="K21">
        <v>67.88</v>
      </c>
      <c r="L21">
        <v>0.01</v>
      </c>
      <c r="M21">
        <v>24.9</v>
      </c>
      <c r="N21">
        <v>16</v>
      </c>
      <c r="O21">
        <v>6.35</v>
      </c>
      <c r="P21">
        <v>20.3</v>
      </c>
      <c r="Q21">
        <v>56.386000000000003</v>
      </c>
      <c r="R21">
        <v>155.88200000000001</v>
      </c>
      <c r="S21">
        <v>89.999989999999997</v>
      </c>
      <c r="T21">
        <v>180</v>
      </c>
      <c r="U21">
        <v>99.9</v>
      </c>
      <c r="V21">
        <v>2.2999999999999998</v>
      </c>
      <c r="W21">
        <v>0</v>
      </c>
      <c r="X21">
        <v>743.3</v>
      </c>
      <c r="Y21">
        <v>565.54999999999995</v>
      </c>
      <c r="Z21">
        <f t="shared" si="0"/>
        <v>409.66799999999995</v>
      </c>
    </row>
    <row r="22" spans="1:26" x14ac:dyDescent="0.3">
      <c r="A22" s="2">
        <v>45147</v>
      </c>
      <c r="B22" s="3">
        <v>0.51262731481481483</v>
      </c>
      <c r="C22">
        <v>0</v>
      </c>
      <c r="D22" t="s">
        <v>50</v>
      </c>
      <c r="E22">
        <v>22.6</v>
      </c>
      <c r="F22">
        <v>164.59899999999999</v>
      </c>
      <c r="G22">
        <v>29.5</v>
      </c>
      <c r="H22">
        <v>81.3</v>
      </c>
      <c r="I22">
        <v>82.5</v>
      </c>
      <c r="J22">
        <v>8.49</v>
      </c>
      <c r="K22">
        <v>71.316999999999993</v>
      </c>
      <c r="L22">
        <v>0.01</v>
      </c>
      <c r="M22">
        <v>29</v>
      </c>
      <c r="N22">
        <v>19</v>
      </c>
      <c r="O22">
        <v>6.08</v>
      </c>
      <c r="P22">
        <v>35.1</v>
      </c>
      <c r="Q22">
        <v>56.15</v>
      </c>
      <c r="R22">
        <v>163.959</v>
      </c>
      <c r="S22">
        <v>89.999989999999997</v>
      </c>
      <c r="T22">
        <v>180</v>
      </c>
      <c r="U22">
        <v>99.9</v>
      </c>
      <c r="V22">
        <v>2.31</v>
      </c>
      <c r="W22">
        <v>0</v>
      </c>
      <c r="X22">
        <v>743.3</v>
      </c>
      <c r="Y22">
        <v>565.54999999999995</v>
      </c>
      <c r="Z22">
        <f t="shared" si="0"/>
        <v>401.59099999999995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85199-036B-4DEF-B271-9E357C9AAB30}">
  <sheetPr>
    <tabColor theme="2"/>
  </sheetPr>
  <dimension ref="A1:AA17"/>
  <sheetViews>
    <sheetView workbookViewId="0">
      <selection activeCell="Y1" sqref="Y1"/>
    </sheetView>
  </sheetViews>
  <sheetFormatPr defaultRowHeight="14.4" x14ac:dyDescent="0.3"/>
  <cols>
    <col min="1" max="1" width="9.6640625" bestFit="1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45203</v>
      </c>
      <c r="B2" s="3">
        <v>0.44217592592592592</v>
      </c>
      <c r="C2">
        <v>0</v>
      </c>
      <c r="D2" t="s">
        <v>50</v>
      </c>
      <c r="E2">
        <v>28</v>
      </c>
      <c r="F2">
        <v>1.2999999999999999E-2</v>
      </c>
      <c r="G2">
        <v>30.5</v>
      </c>
      <c r="H2">
        <v>110.1</v>
      </c>
      <c r="I2">
        <v>111.7</v>
      </c>
      <c r="J2">
        <v>9.8000000000000007</v>
      </c>
      <c r="K2">
        <v>6.0000000000000001E-3</v>
      </c>
      <c r="L2">
        <v>0.01</v>
      </c>
      <c r="M2">
        <v>30.3</v>
      </c>
      <c r="N2">
        <v>20</v>
      </c>
      <c r="O2">
        <v>1.86</v>
      </c>
      <c r="P2">
        <v>0</v>
      </c>
      <c r="Q2">
        <v>57.454999999999998</v>
      </c>
      <c r="R2">
        <v>8.2000000000000003E-2</v>
      </c>
      <c r="S2">
        <v>89.999989999999997</v>
      </c>
      <c r="T2">
        <v>180</v>
      </c>
      <c r="U2">
        <v>99.9</v>
      </c>
      <c r="V2">
        <v>2.4700000000000002</v>
      </c>
      <c r="W2">
        <v>0</v>
      </c>
      <c r="X2">
        <v>747.7</v>
      </c>
      <c r="Y2">
        <v>494.63</v>
      </c>
      <c r="Z2">
        <f>Y2-R2</f>
        <v>494.548</v>
      </c>
      <c r="AA2">
        <v>200.209</v>
      </c>
    </row>
    <row r="3" spans="1:27" x14ac:dyDescent="0.3">
      <c r="A3" s="2">
        <v>45203</v>
      </c>
      <c r="B3" s="3">
        <v>0.4424305555555556</v>
      </c>
      <c r="C3">
        <v>0</v>
      </c>
      <c r="D3" t="s">
        <v>50</v>
      </c>
      <c r="E3">
        <v>27.6</v>
      </c>
      <c r="F3">
        <v>0.47599999999999998</v>
      </c>
      <c r="G3">
        <v>30.4</v>
      </c>
      <c r="H3">
        <v>109.6</v>
      </c>
      <c r="I3">
        <v>111.2</v>
      </c>
      <c r="J3">
        <v>9.83</v>
      </c>
      <c r="K3">
        <v>0.20599999999999999</v>
      </c>
      <c r="L3">
        <v>0.01</v>
      </c>
      <c r="M3">
        <v>30.1</v>
      </c>
      <c r="N3">
        <v>20</v>
      </c>
      <c r="O3">
        <v>1.82</v>
      </c>
      <c r="P3">
        <v>0</v>
      </c>
      <c r="Q3">
        <v>57.468000000000004</v>
      </c>
      <c r="R3">
        <v>1.1639999999999999</v>
      </c>
      <c r="S3">
        <v>89.999989999999997</v>
      </c>
      <c r="T3">
        <v>180</v>
      </c>
      <c r="U3">
        <v>99.9</v>
      </c>
      <c r="V3">
        <v>2.42</v>
      </c>
      <c r="W3">
        <v>0</v>
      </c>
      <c r="X3">
        <v>747.7</v>
      </c>
      <c r="Y3">
        <v>494.63</v>
      </c>
      <c r="Z3">
        <f t="shared" ref="Z3:Z17" si="0">Y3-R3</f>
        <v>493.46600000000001</v>
      </c>
    </row>
    <row r="4" spans="1:27" x14ac:dyDescent="0.3">
      <c r="A4" s="2">
        <v>45203</v>
      </c>
      <c r="B4" s="3">
        <v>0.44265046296296301</v>
      </c>
      <c r="C4">
        <v>0</v>
      </c>
      <c r="D4" t="s">
        <v>50</v>
      </c>
      <c r="E4">
        <v>27.3</v>
      </c>
      <c r="F4">
        <v>3.863</v>
      </c>
      <c r="G4">
        <v>30.3</v>
      </c>
      <c r="H4">
        <v>108.4</v>
      </c>
      <c r="I4">
        <v>110</v>
      </c>
      <c r="J4">
        <v>9.81</v>
      </c>
      <c r="K4">
        <v>1.6719999999999999</v>
      </c>
      <c r="L4">
        <v>0.01</v>
      </c>
      <c r="M4">
        <v>30</v>
      </c>
      <c r="N4">
        <v>20</v>
      </c>
      <c r="O4">
        <v>1.71</v>
      </c>
      <c r="P4">
        <v>0</v>
      </c>
      <c r="Q4">
        <v>58.000999999999998</v>
      </c>
      <c r="R4">
        <v>3.927</v>
      </c>
      <c r="S4">
        <v>89.999989999999997</v>
      </c>
      <c r="T4">
        <v>180</v>
      </c>
      <c r="U4">
        <v>99.9</v>
      </c>
      <c r="V4">
        <v>2.4900000000000002</v>
      </c>
      <c r="W4">
        <v>0</v>
      </c>
      <c r="X4">
        <v>747.7</v>
      </c>
      <c r="Y4">
        <v>494.63</v>
      </c>
      <c r="Z4">
        <f t="shared" si="0"/>
        <v>490.70299999999997</v>
      </c>
    </row>
    <row r="5" spans="1:27" x14ac:dyDescent="0.3">
      <c r="A5" s="2">
        <v>45203</v>
      </c>
      <c r="B5" s="3">
        <v>0.44285879629629626</v>
      </c>
      <c r="C5">
        <v>0</v>
      </c>
      <c r="D5" t="s">
        <v>50</v>
      </c>
      <c r="E5">
        <v>27.2</v>
      </c>
      <c r="F5">
        <v>5.7450000000000001</v>
      </c>
      <c r="G5">
        <v>30.5</v>
      </c>
      <c r="H5">
        <v>106.5</v>
      </c>
      <c r="I5">
        <v>108.1</v>
      </c>
      <c r="J5">
        <v>9.7100000000000009</v>
      </c>
      <c r="K5">
        <v>2.4860000000000002</v>
      </c>
      <c r="L5">
        <v>0.01</v>
      </c>
      <c r="M5">
        <v>30.2</v>
      </c>
      <c r="N5">
        <v>20</v>
      </c>
      <c r="O5">
        <v>1.57</v>
      </c>
      <c r="P5">
        <v>0</v>
      </c>
      <c r="Q5">
        <v>58.371000000000002</v>
      </c>
      <c r="R5">
        <v>7.0250000000000004</v>
      </c>
      <c r="S5">
        <v>89.999989999999997</v>
      </c>
      <c r="T5">
        <v>180</v>
      </c>
      <c r="U5">
        <v>99.9</v>
      </c>
      <c r="V5">
        <v>2.5099999999999998</v>
      </c>
      <c r="W5">
        <v>0</v>
      </c>
      <c r="X5">
        <v>747.6</v>
      </c>
      <c r="Y5">
        <v>494.63</v>
      </c>
      <c r="Z5">
        <f t="shared" si="0"/>
        <v>487.60500000000002</v>
      </c>
    </row>
    <row r="6" spans="1:27" x14ac:dyDescent="0.3">
      <c r="A6" s="2">
        <v>45203</v>
      </c>
      <c r="B6" s="3">
        <v>0.44312499999999999</v>
      </c>
      <c r="C6">
        <v>0</v>
      </c>
      <c r="D6" t="s">
        <v>50</v>
      </c>
      <c r="E6">
        <v>27.2</v>
      </c>
      <c r="F6">
        <v>9.5150000000000006</v>
      </c>
      <c r="G6">
        <v>30.6</v>
      </c>
      <c r="H6">
        <v>104.2</v>
      </c>
      <c r="I6">
        <v>105.7</v>
      </c>
      <c r="J6">
        <v>9.5500000000000007</v>
      </c>
      <c r="K6">
        <v>4.1180000000000003</v>
      </c>
      <c r="L6">
        <v>0.01</v>
      </c>
      <c r="M6">
        <v>30.3</v>
      </c>
      <c r="N6">
        <v>20</v>
      </c>
      <c r="O6">
        <v>1.59</v>
      </c>
      <c r="P6">
        <v>0</v>
      </c>
      <c r="Q6">
        <v>60.173999999999999</v>
      </c>
      <c r="R6">
        <v>10.179</v>
      </c>
      <c r="S6">
        <v>89.999989999999997</v>
      </c>
      <c r="T6">
        <v>180</v>
      </c>
      <c r="U6">
        <v>99.9</v>
      </c>
      <c r="V6">
        <v>2.52</v>
      </c>
      <c r="W6">
        <v>0</v>
      </c>
      <c r="X6">
        <v>747.5</v>
      </c>
      <c r="Y6">
        <v>494.63</v>
      </c>
      <c r="Z6">
        <f t="shared" si="0"/>
        <v>484.45100000000002</v>
      </c>
    </row>
    <row r="7" spans="1:27" x14ac:dyDescent="0.3">
      <c r="A7" s="2">
        <v>45203</v>
      </c>
      <c r="B7" s="3">
        <v>0.44329861111111107</v>
      </c>
      <c r="C7">
        <v>0</v>
      </c>
      <c r="D7" t="s">
        <v>50</v>
      </c>
      <c r="E7">
        <v>27</v>
      </c>
      <c r="F7">
        <v>13.173999999999999</v>
      </c>
      <c r="G7">
        <v>30.6</v>
      </c>
      <c r="H7">
        <v>102.5</v>
      </c>
      <c r="I7">
        <v>104</v>
      </c>
      <c r="J7">
        <v>9.4499999999999993</v>
      </c>
      <c r="K7">
        <v>5.702</v>
      </c>
      <c r="L7">
        <v>0.01</v>
      </c>
      <c r="M7">
        <v>30.3</v>
      </c>
      <c r="N7">
        <v>20</v>
      </c>
      <c r="O7">
        <v>1.4</v>
      </c>
      <c r="P7">
        <v>0</v>
      </c>
      <c r="Q7">
        <v>62.151000000000003</v>
      </c>
      <c r="R7">
        <v>13.173999999999999</v>
      </c>
      <c r="S7">
        <v>89.999989999999997</v>
      </c>
      <c r="T7">
        <v>180</v>
      </c>
      <c r="U7">
        <v>99.9</v>
      </c>
      <c r="V7">
        <v>2.4700000000000002</v>
      </c>
      <c r="W7">
        <v>0</v>
      </c>
      <c r="X7">
        <v>747.6</v>
      </c>
      <c r="Y7">
        <v>494.63</v>
      </c>
      <c r="Z7">
        <f t="shared" si="0"/>
        <v>481.45600000000002</v>
      </c>
    </row>
    <row r="8" spans="1:27" x14ac:dyDescent="0.3">
      <c r="A8" s="2">
        <v>45203</v>
      </c>
      <c r="B8" s="3">
        <v>0.44353009259259263</v>
      </c>
      <c r="C8">
        <v>0</v>
      </c>
      <c r="D8" t="s">
        <v>50</v>
      </c>
      <c r="E8">
        <v>26.8</v>
      </c>
      <c r="F8">
        <v>15.241</v>
      </c>
      <c r="G8">
        <v>30.5</v>
      </c>
      <c r="H8">
        <v>98.6</v>
      </c>
      <c r="I8">
        <v>100</v>
      </c>
      <c r="J8">
        <v>9.1199999999999992</v>
      </c>
      <c r="K8">
        <v>6.5970000000000004</v>
      </c>
      <c r="L8">
        <v>0.01</v>
      </c>
      <c r="M8">
        <v>30.2</v>
      </c>
      <c r="N8">
        <v>20</v>
      </c>
      <c r="O8">
        <v>1.24</v>
      </c>
      <c r="P8">
        <v>0</v>
      </c>
      <c r="Q8">
        <v>62.877000000000002</v>
      </c>
      <c r="R8">
        <v>16.059999999999999</v>
      </c>
      <c r="S8">
        <v>89.999989999999997</v>
      </c>
      <c r="T8">
        <v>180</v>
      </c>
      <c r="U8">
        <v>99.9</v>
      </c>
      <c r="V8">
        <v>2.52</v>
      </c>
      <c r="W8">
        <v>0</v>
      </c>
      <c r="X8">
        <v>747.5</v>
      </c>
      <c r="Y8">
        <v>494.63</v>
      </c>
      <c r="Z8">
        <f t="shared" si="0"/>
        <v>478.57</v>
      </c>
    </row>
    <row r="9" spans="1:27" x14ac:dyDescent="0.3">
      <c r="A9" s="2">
        <v>45203</v>
      </c>
      <c r="B9" s="3">
        <v>0.44372685185185184</v>
      </c>
      <c r="C9">
        <v>0</v>
      </c>
      <c r="D9" t="s">
        <v>50</v>
      </c>
      <c r="E9">
        <v>25.6</v>
      </c>
      <c r="F9">
        <v>19.167000000000002</v>
      </c>
      <c r="G9">
        <v>29.8</v>
      </c>
      <c r="H9">
        <v>90.2</v>
      </c>
      <c r="I9">
        <v>91.5</v>
      </c>
      <c r="J9">
        <v>8.51</v>
      </c>
      <c r="K9">
        <v>8.2970000000000006</v>
      </c>
      <c r="L9">
        <v>0.01</v>
      </c>
      <c r="M9">
        <v>29.4</v>
      </c>
      <c r="N9">
        <v>19</v>
      </c>
      <c r="O9">
        <v>0.83</v>
      </c>
      <c r="P9">
        <v>0</v>
      </c>
      <c r="Q9">
        <v>63.070999999999998</v>
      </c>
      <c r="R9">
        <v>19.062999999999999</v>
      </c>
      <c r="S9">
        <v>89.999989999999997</v>
      </c>
      <c r="T9">
        <v>180</v>
      </c>
      <c r="U9">
        <v>99.9</v>
      </c>
      <c r="V9">
        <v>2.52</v>
      </c>
      <c r="W9">
        <v>0</v>
      </c>
      <c r="X9">
        <v>747.6</v>
      </c>
      <c r="Y9">
        <v>494.63</v>
      </c>
      <c r="Z9">
        <f t="shared" si="0"/>
        <v>475.56700000000001</v>
      </c>
    </row>
    <row r="10" spans="1:27" x14ac:dyDescent="0.3">
      <c r="A10" s="2">
        <v>45203</v>
      </c>
      <c r="B10" s="3">
        <v>0.44393518518518515</v>
      </c>
      <c r="C10">
        <v>0</v>
      </c>
      <c r="D10" t="s">
        <v>50</v>
      </c>
      <c r="E10">
        <v>25.1</v>
      </c>
      <c r="F10">
        <v>29.03</v>
      </c>
      <c r="G10">
        <v>29.7</v>
      </c>
      <c r="H10">
        <v>84.7</v>
      </c>
      <c r="I10">
        <v>85.9</v>
      </c>
      <c r="J10">
        <v>8.09</v>
      </c>
      <c r="K10">
        <v>12.569000000000001</v>
      </c>
      <c r="L10">
        <v>0.01</v>
      </c>
      <c r="M10">
        <v>29.3</v>
      </c>
      <c r="N10">
        <v>19</v>
      </c>
      <c r="O10">
        <v>0.66</v>
      </c>
      <c r="P10">
        <v>0</v>
      </c>
      <c r="Q10">
        <v>63.619</v>
      </c>
      <c r="R10">
        <v>29.071000000000002</v>
      </c>
      <c r="S10">
        <v>89.999989999999997</v>
      </c>
      <c r="T10">
        <v>180</v>
      </c>
      <c r="U10">
        <v>99.9</v>
      </c>
      <c r="V10">
        <v>2.52</v>
      </c>
      <c r="W10">
        <v>0</v>
      </c>
      <c r="X10">
        <v>747.7</v>
      </c>
      <c r="Y10">
        <v>494.63</v>
      </c>
      <c r="Z10">
        <f t="shared" si="0"/>
        <v>465.55899999999997</v>
      </c>
    </row>
    <row r="11" spans="1:27" x14ac:dyDescent="0.3">
      <c r="A11" s="2">
        <v>45203</v>
      </c>
      <c r="B11" s="3">
        <v>0.44416666666666665</v>
      </c>
      <c r="C11">
        <v>0</v>
      </c>
      <c r="D11" t="s">
        <v>50</v>
      </c>
      <c r="E11">
        <v>24.9</v>
      </c>
      <c r="F11">
        <v>39.347999999999999</v>
      </c>
      <c r="G11">
        <v>29.6</v>
      </c>
      <c r="H11">
        <v>84</v>
      </c>
      <c r="I11">
        <v>85.2</v>
      </c>
      <c r="J11">
        <v>8.07</v>
      </c>
      <c r="K11">
        <v>17.036999999999999</v>
      </c>
      <c r="L11">
        <v>0.01</v>
      </c>
      <c r="M11">
        <v>29.3</v>
      </c>
      <c r="N11">
        <v>19</v>
      </c>
      <c r="O11">
        <v>1.22</v>
      </c>
      <c r="P11">
        <v>0</v>
      </c>
      <c r="Q11">
        <v>64.739999999999995</v>
      </c>
      <c r="R11">
        <v>39.994</v>
      </c>
      <c r="S11">
        <v>89.999989999999997</v>
      </c>
      <c r="T11">
        <v>180</v>
      </c>
      <c r="U11">
        <v>99.9</v>
      </c>
      <c r="V11">
        <v>2.5</v>
      </c>
      <c r="W11">
        <v>0</v>
      </c>
      <c r="X11">
        <v>747.6</v>
      </c>
      <c r="Y11">
        <v>494.63</v>
      </c>
      <c r="Z11">
        <f t="shared" si="0"/>
        <v>454.63599999999997</v>
      </c>
    </row>
    <row r="12" spans="1:27" x14ac:dyDescent="0.3">
      <c r="A12" s="2">
        <v>45203</v>
      </c>
      <c r="B12" s="3">
        <v>0.44446759259259255</v>
      </c>
      <c r="C12">
        <v>0</v>
      </c>
      <c r="D12" t="s">
        <v>50</v>
      </c>
      <c r="E12">
        <v>25.1</v>
      </c>
      <c r="F12">
        <v>49.238</v>
      </c>
      <c r="G12">
        <v>29.9</v>
      </c>
      <c r="H12">
        <v>84.2</v>
      </c>
      <c r="I12">
        <v>85.4</v>
      </c>
      <c r="J12">
        <v>8.11</v>
      </c>
      <c r="K12">
        <v>21.32</v>
      </c>
      <c r="L12">
        <v>0.01</v>
      </c>
      <c r="M12">
        <v>29.5</v>
      </c>
      <c r="N12">
        <v>19</v>
      </c>
      <c r="O12">
        <v>1.33</v>
      </c>
      <c r="P12">
        <v>0</v>
      </c>
      <c r="Q12">
        <v>66.406999999999996</v>
      </c>
      <c r="R12">
        <v>49.837000000000003</v>
      </c>
      <c r="S12">
        <v>89.999989999999997</v>
      </c>
      <c r="T12">
        <v>180</v>
      </c>
      <c r="U12">
        <v>99.9</v>
      </c>
      <c r="V12">
        <v>2.4900000000000002</v>
      </c>
      <c r="W12">
        <v>0</v>
      </c>
      <c r="X12">
        <v>747.5</v>
      </c>
      <c r="Y12">
        <v>494.63</v>
      </c>
      <c r="Z12">
        <f t="shared" si="0"/>
        <v>444.79300000000001</v>
      </c>
    </row>
    <row r="13" spans="1:27" x14ac:dyDescent="0.3">
      <c r="A13" s="2">
        <v>45203</v>
      </c>
      <c r="B13" s="3">
        <v>0.44484953703703706</v>
      </c>
      <c r="C13">
        <v>0</v>
      </c>
      <c r="D13" t="s">
        <v>50</v>
      </c>
      <c r="E13">
        <v>24.2</v>
      </c>
      <c r="F13">
        <v>57.234000000000002</v>
      </c>
      <c r="G13">
        <v>29.2</v>
      </c>
      <c r="H13">
        <v>78.8</v>
      </c>
      <c r="I13">
        <v>80</v>
      </c>
      <c r="J13">
        <v>7.66</v>
      </c>
      <c r="K13">
        <v>24.783000000000001</v>
      </c>
      <c r="L13">
        <v>0.01</v>
      </c>
      <c r="M13">
        <v>28.8</v>
      </c>
      <c r="N13">
        <v>19</v>
      </c>
      <c r="O13">
        <v>4.09</v>
      </c>
      <c r="P13">
        <v>0</v>
      </c>
      <c r="Q13">
        <v>66.694999999999993</v>
      </c>
      <c r="R13">
        <v>58.926000000000002</v>
      </c>
      <c r="S13">
        <v>89.999989999999997</v>
      </c>
      <c r="T13">
        <v>180</v>
      </c>
      <c r="U13">
        <v>99.9</v>
      </c>
      <c r="V13">
        <v>2.4900000000000002</v>
      </c>
      <c r="W13">
        <v>0</v>
      </c>
      <c r="X13">
        <v>747.5</v>
      </c>
      <c r="Y13">
        <v>494.63</v>
      </c>
      <c r="Z13">
        <f t="shared" si="0"/>
        <v>435.70400000000001</v>
      </c>
    </row>
    <row r="14" spans="1:27" x14ac:dyDescent="0.3">
      <c r="A14" s="2">
        <v>45203</v>
      </c>
      <c r="B14" s="3">
        <v>0.44502314814814814</v>
      </c>
      <c r="C14">
        <v>0</v>
      </c>
      <c r="D14" t="s">
        <v>50</v>
      </c>
      <c r="E14">
        <v>21.4</v>
      </c>
      <c r="F14">
        <v>69.974999999999994</v>
      </c>
      <c r="G14">
        <v>26.5</v>
      </c>
      <c r="H14">
        <v>69.7</v>
      </c>
      <c r="I14">
        <v>70.7</v>
      </c>
      <c r="J14">
        <v>6.93</v>
      </c>
      <c r="K14">
        <v>30.306999999999999</v>
      </c>
      <c r="L14">
        <v>0.01</v>
      </c>
      <c r="M14">
        <v>26.1</v>
      </c>
      <c r="N14">
        <v>17</v>
      </c>
      <c r="O14">
        <v>5.97</v>
      </c>
      <c r="P14">
        <v>0</v>
      </c>
      <c r="Q14">
        <v>67.293999999999997</v>
      </c>
      <c r="R14">
        <v>69.076999999999998</v>
      </c>
      <c r="S14">
        <v>89.999989999999997</v>
      </c>
      <c r="T14">
        <v>180</v>
      </c>
      <c r="U14">
        <v>99.9</v>
      </c>
      <c r="V14">
        <v>2.5</v>
      </c>
      <c r="W14">
        <v>0</v>
      </c>
      <c r="X14">
        <v>747.5</v>
      </c>
      <c r="Y14">
        <v>494.63</v>
      </c>
      <c r="Z14">
        <f t="shared" si="0"/>
        <v>425.553</v>
      </c>
    </row>
    <row r="15" spans="1:27" x14ac:dyDescent="0.3">
      <c r="A15" s="2">
        <v>45203</v>
      </c>
      <c r="B15" s="3">
        <v>0.44521990740740741</v>
      </c>
      <c r="C15">
        <v>0</v>
      </c>
      <c r="D15" t="s">
        <v>50</v>
      </c>
      <c r="E15">
        <v>20.2</v>
      </c>
      <c r="F15">
        <v>79.736999999999995</v>
      </c>
      <c r="G15">
        <v>25.6</v>
      </c>
      <c r="H15">
        <v>63.1</v>
      </c>
      <c r="I15">
        <v>64</v>
      </c>
      <c r="J15">
        <v>6.41</v>
      </c>
      <c r="K15">
        <v>34.54</v>
      </c>
      <c r="L15">
        <v>0.01</v>
      </c>
      <c r="M15">
        <v>25.2</v>
      </c>
      <c r="N15">
        <v>16</v>
      </c>
      <c r="O15">
        <v>9.41</v>
      </c>
      <c r="P15">
        <v>0</v>
      </c>
      <c r="Q15">
        <v>67.751999999999995</v>
      </c>
      <c r="R15">
        <v>78.831999999999994</v>
      </c>
      <c r="S15">
        <v>89.999989999999997</v>
      </c>
      <c r="T15">
        <v>180</v>
      </c>
      <c r="U15">
        <v>99.9</v>
      </c>
      <c r="V15">
        <v>2.52</v>
      </c>
      <c r="W15">
        <v>0</v>
      </c>
      <c r="X15">
        <v>747.6</v>
      </c>
      <c r="Y15">
        <v>494.63</v>
      </c>
      <c r="Z15">
        <f t="shared" si="0"/>
        <v>415.798</v>
      </c>
    </row>
    <row r="16" spans="1:27" x14ac:dyDescent="0.3">
      <c r="A16" s="2">
        <v>45203</v>
      </c>
      <c r="B16" s="3">
        <v>0.44533564814814813</v>
      </c>
      <c r="C16">
        <v>0</v>
      </c>
      <c r="D16" t="s">
        <v>50</v>
      </c>
      <c r="E16">
        <v>19.7</v>
      </c>
      <c r="F16">
        <v>88.950999999999993</v>
      </c>
      <c r="G16">
        <v>25</v>
      </c>
      <c r="H16">
        <v>63.1</v>
      </c>
      <c r="I16">
        <v>64</v>
      </c>
      <c r="J16">
        <v>6.44</v>
      </c>
      <c r="K16">
        <v>38.531999999999996</v>
      </c>
      <c r="L16">
        <v>0.01</v>
      </c>
      <c r="M16">
        <v>24.6</v>
      </c>
      <c r="N16">
        <v>16</v>
      </c>
      <c r="O16">
        <v>7.67</v>
      </c>
      <c r="P16">
        <v>0</v>
      </c>
      <c r="Q16">
        <v>68.38</v>
      </c>
      <c r="R16">
        <v>88.968999999999994</v>
      </c>
      <c r="S16">
        <v>89.999989999999997</v>
      </c>
      <c r="T16">
        <v>180</v>
      </c>
      <c r="U16">
        <v>99.9</v>
      </c>
      <c r="V16">
        <v>2.52</v>
      </c>
      <c r="W16">
        <v>0</v>
      </c>
      <c r="X16">
        <v>747.6</v>
      </c>
      <c r="Y16">
        <v>494.63</v>
      </c>
      <c r="Z16">
        <f t="shared" si="0"/>
        <v>405.661</v>
      </c>
    </row>
    <row r="17" spans="1:26" x14ac:dyDescent="0.3">
      <c r="A17" s="2">
        <v>45203</v>
      </c>
      <c r="B17" s="3">
        <v>0.44598379629629631</v>
      </c>
      <c r="C17">
        <v>0</v>
      </c>
      <c r="D17" t="s">
        <v>50</v>
      </c>
      <c r="E17">
        <v>20.3</v>
      </c>
      <c r="F17">
        <v>97.858000000000004</v>
      </c>
      <c r="G17">
        <v>26</v>
      </c>
      <c r="H17">
        <v>66.5</v>
      </c>
      <c r="I17">
        <v>67.400000000000006</v>
      </c>
      <c r="J17">
        <v>6.83</v>
      </c>
      <c r="K17">
        <v>42.393000000000001</v>
      </c>
      <c r="L17">
        <v>0.01</v>
      </c>
      <c r="M17">
        <v>25.6</v>
      </c>
      <c r="N17">
        <v>17</v>
      </c>
      <c r="O17">
        <v>209.87</v>
      </c>
      <c r="P17">
        <v>0</v>
      </c>
      <c r="Q17">
        <v>69.209999999999994</v>
      </c>
      <c r="R17">
        <v>97.963999999999999</v>
      </c>
      <c r="S17">
        <v>89.999989999999997</v>
      </c>
      <c r="T17">
        <v>180</v>
      </c>
      <c r="U17">
        <v>99.9</v>
      </c>
      <c r="V17">
        <v>2.4900000000000002</v>
      </c>
      <c r="W17">
        <v>0</v>
      </c>
      <c r="X17">
        <v>747.6</v>
      </c>
      <c r="Y17">
        <v>494.63</v>
      </c>
      <c r="Z17">
        <f t="shared" si="0"/>
        <v>396.666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5CFA-EDB5-4D08-940D-8368A5ECBEF6}">
  <dimension ref="A1:AA19"/>
  <sheetViews>
    <sheetView workbookViewId="0">
      <selection activeCell="Y1" sqref="Y1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45245</v>
      </c>
      <c r="B2" s="3">
        <v>0.46429398148148149</v>
      </c>
      <c r="C2">
        <v>0</v>
      </c>
      <c r="D2" t="s">
        <v>50</v>
      </c>
      <c r="E2">
        <v>28.5</v>
      </c>
      <c r="F2">
        <v>0.20399999999999999</v>
      </c>
      <c r="G2">
        <v>35.5</v>
      </c>
      <c r="H2">
        <v>97.4</v>
      </c>
      <c r="I2">
        <v>98.8</v>
      </c>
      <c r="J2">
        <v>9.77</v>
      </c>
      <c r="K2">
        <v>8.8999999999999996E-2</v>
      </c>
      <c r="L2">
        <v>0.02</v>
      </c>
      <c r="M2">
        <v>35</v>
      </c>
      <c r="N2">
        <v>23</v>
      </c>
      <c r="Q2">
        <v>59.484999999999999</v>
      </c>
      <c r="R2">
        <v>0.371</v>
      </c>
      <c r="S2">
        <v>89.999989999999997</v>
      </c>
      <c r="T2">
        <v>180</v>
      </c>
      <c r="U2">
        <v>99.9</v>
      </c>
      <c r="V2">
        <v>2.97</v>
      </c>
      <c r="W2">
        <v>0</v>
      </c>
      <c r="X2">
        <v>744.6</v>
      </c>
      <c r="Y2">
        <v>473.53</v>
      </c>
      <c r="Z2">
        <f>Y2-R2</f>
        <v>473.15899999999999</v>
      </c>
      <c r="AA2">
        <v>146.375</v>
      </c>
    </row>
    <row r="3" spans="1:27" x14ac:dyDescent="0.3">
      <c r="A3" s="2">
        <v>45245</v>
      </c>
      <c r="B3" s="3">
        <v>0.46457175925925925</v>
      </c>
      <c r="C3">
        <v>0</v>
      </c>
      <c r="D3" t="s">
        <v>50</v>
      </c>
      <c r="E3">
        <v>28.2</v>
      </c>
      <c r="F3">
        <v>0.54600000000000004</v>
      </c>
      <c r="G3">
        <v>35.200000000000003</v>
      </c>
      <c r="H3">
        <v>96.3</v>
      </c>
      <c r="I3">
        <v>97.7</v>
      </c>
      <c r="J3">
        <v>9.66</v>
      </c>
      <c r="K3">
        <v>0.23699999999999999</v>
      </c>
      <c r="L3">
        <v>0.02</v>
      </c>
      <c r="M3">
        <v>34.700000000000003</v>
      </c>
      <c r="N3">
        <v>23</v>
      </c>
      <c r="Q3">
        <v>59.451999999999998</v>
      </c>
      <c r="R3">
        <v>1.042</v>
      </c>
      <c r="S3">
        <v>89.999989999999997</v>
      </c>
      <c r="T3">
        <v>180</v>
      </c>
      <c r="U3">
        <v>99.9</v>
      </c>
      <c r="V3">
        <v>2.98</v>
      </c>
      <c r="W3">
        <v>0</v>
      </c>
      <c r="X3">
        <v>744.6</v>
      </c>
      <c r="Y3">
        <v>473.53</v>
      </c>
      <c r="Z3">
        <f t="shared" ref="Z3:Z19" si="0">Y3-R3</f>
        <v>472.488</v>
      </c>
    </row>
    <row r="4" spans="1:27" x14ac:dyDescent="0.3">
      <c r="A4" s="2">
        <v>45245</v>
      </c>
      <c r="B4" s="3">
        <v>0.46504629629629629</v>
      </c>
      <c r="C4">
        <v>0</v>
      </c>
      <c r="D4" t="s">
        <v>50</v>
      </c>
      <c r="E4">
        <v>28.2</v>
      </c>
      <c r="F4">
        <v>3.9260000000000002</v>
      </c>
      <c r="G4">
        <v>35.200000000000003</v>
      </c>
      <c r="H4">
        <v>95.8</v>
      </c>
      <c r="I4">
        <v>97.2</v>
      </c>
      <c r="J4">
        <v>9.61</v>
      </c>
      <c r="K4">
        <v>1.7</v>
      </c>
      <c r="L4">
        <v>0.02</v>
      </c>
      <c r="M4">
        <v>34.700000000000003</v>
      </c>
      <c r="N4">
        <v>23</v>
      </c>
      <c r="Q4">
        <v>59.421999999999997</v>
      </c>
      <c r="R4">
        <v>4.0339999999999998</v>
      </c>
      <c r="S4">
        <v>89.999989999999997</v>
      </c>
      <c r="T4">
        <v>180</v>
      </c>
      <c r="U4">
        <v>99.9</v>
      </c>
      <c r="V4">
        <v>2.98</v>
      </c>
      <c r="W4">
        <v>0</v>
      </c>
      <c r="X4">
        <v>744.6</v>
      </c>
      <c r="Y4">
        <v>473.53</v>
      </c>
      <c r="Z4">
        <f t="shared" si="0"/>
        <v>469.49599999999998</v>
      </c>
    </row>
    <row r="5" spans="1:27" x14ac:dyDescent="0.3">
      <c r="A5" s="2">
        <v>45245</v>
      </c>
      <c r="B5" s="3">
        <v>0.46546296296296297</v>
      </c>
      <c r="C5">
        <v>0</v>
      </c>
      <c r="D5" t="s">
        <v>50</v>
      </c>
      <c r="E5">
        <v>28.2</v>
      </c>
      <c r="F5">
        <v>6.9409999999999998</v>
      </c>
      <c r="G5">
        <v>35.200000000000003</v>
      </c>
      <c r="H5">
        <v>95.5</v>
      </c>
      <c r="I5">
        <v>96.9</v>
      </c>
      <c r="J5">
        <v>9.59</v>
      </c>
      <c r="K5">
        <v>3.0059999999999998</v>
      </c>
      <c r="L5">
        <v>0.02</v>
      </c>
      <c r="M5">
        <v>34.700000000000003</v>
      </c>
      <c r="N5">
        <v>23</v>
      </c>
      <c r="Q5">
        <v>59.38</v>
      </c>
      <c r="R5">
        <v>6.96</v>
      </c>
      <c r="S5">
        <v>89.999989999999997</v>
      </c>
      <c r="T5">
        <v>180</v>
      </c>
      <c r="U5">
        <v>99.9</v>
      </c>
      <c r="V5">
        <v>2.97</v>
      </c>
      <c r="W5">
        <v>0</v>
      </c>
      <c r="X5">
        <v>744.4</v>
      </c>
      <c r="Y5">
        <v>473.53</v>
      </c>
      <c r="Z5">
        <f t="shared" si="0"/>
        <v>466.57</v>
      </c>
    </row>
    <row r="6" spans="1:27" x14ac:dyDescent="0.3">
      <c r="A6" s="2">
        <v>45245</v>
      </c>
      <c r="B6" s="3">
        <v>0.46592592592592591</v>
      </c>
      <c r="C6">
        <v>0</v>
      </c>
      <c r="D6" t="s">
        <v>50</v>
      </c>
      <c r="E6">
        <v>28</v>
      </c>
      <c r="F6">
        <v>10.695</v>
      </c>
      <c r="G6">
        <v>35</v>
      </c>
      <c r="H6">
        <v>95.1</v>
      </c>
      <c r="I6">
        <v>96.5</v>
      </c>
      <c r="J6">
        <v>9.56</v>
      </c>
      <c r="K6">
        <v>4.6319999999999997</v>
      </c>
      <c r="L6">
        <v>0.01</v>
      </c>
      <c r="M6">
        <v>34.5</v>
      </c>
      <c r="N6">
        <v>22</v>
      </c>
      <c r="Q6">
        <v>59.337000000000003</v>
      </c>
      <c r="R6">
        <v>11.02</v>
      </c>
      <c r="S6">
        <v>89.999989999999997</v>
      </c>
      <c r="T6">
        <v>180</v>
      </c>
      <c r="U6">
        <v>99.9</v>
      </c>
      <c r="V6">
        <v>2.97</v>
      </c>
      <c r="W6">
        <v>0</v>
      </c>
      <c r="X6">
        <v>744.5</v>
      </c>
      <c r="Y6">
        <v>473.53</v>
      </c>
      <c r="Z6">
        <f t="shared" si="0"/>
        <v>462.51</v>
      </c>
    </row>
    <row r="7" spans="1:27" x14ac:dyDescent="0.3">
      <c r="A7" s="2">
        <v>45245</v>
      </c>
      <c r="B7" s="3">
        <v>0.46645833333333336</v>
      </c>
      <c r="C7">
        <v>0</v>
      </c>
      <c r="D7" t="s">
        <v>50</v>
      </c>
      <c r="E7">
        <v>28</v>
      </c>
      <c r="F7">
        <v>13.519</v>
      </c>
      <c r="G7">
        <v>35</v>
      </c>
      <c r="H7">
        <v>95.1</v>
      </c>
      <c r="I7">
        <v>96.5</v>
      </c>
      <c r="J7">
        <v>9.56</v>
      </c>
      <c r="K7">
        <v>5.8559999999999999</v>
      </c>
      <c r="L7">
        <v>0.01</v>
      </c>
      <c r="M7">
        <v>34.5</v>
      </c>
      <c r="N7">
        <v>22</v>
      </c>
      <c r="Q7">
        <v>59.326999999999998</v>
      </c>
      <c r="R7">
        <v>14.034000000000001</v>
      </c>
      <c r="S7">
        <v>89.999989999999997</v>
      </c>
      <c r="T7">
        <v>180</v>
      </c>
      <c r="U7">
        <v>99.9</v>
      </c>
      <c r="V7">
        <v>2.97</v>
      </c>
      <c r="W7">
        <v>0</v>
      </c>
      <c r="X7">
        <v>744.6</v>
      </c>
      <c r="Y7">
        <v>473.53</v>
      </c>
      <c r="Z7">
        <f t="shared" si="0"/>
        <v>459.49599999999998</v>
      </c>
    </row>
    <row r="8" spans="1:27" x14ac:dyDescent="0.3">
      <c r="A8" s="2">
        <v>45245</v>
      </c>
      <c r="B8" s="3">
        <v>0.46688657407407402</v>
      </c>
      <c r="C8">
        <v>0</v>
      </c>
      <c r="D8" t="s">
        <v>50</v>
      </c>
      <c r="E8">
        <v>28</v>
      </c>
      <c r="F8">
        <v>15.499000000000001</v>
      </c>
      <c r="G8">
        <v>35</v>
      </c>
      <c r="H8">
        <v>95</v>
      </c>
      <c r="I8">
        <v>96.4</v>
      </c>
      <c r="J8">
        <v>9.5399999999999991</v>
      </c>
      <c r="K8">
        <v>6.7130000000000001</v>
      </c>
      <c r="L8">
        <v>0.01</v>
      </c>
      <c r="M8">
        <v>34.5</v>
      </c>
      <c r="N8">
        <v>22</v>
      </c>
      <c r="Q8">
        <v>59.33</v>
      </c>
      <c r="R8">
        <v>17.044</v>
      </c>
      <c r="S8">
        <v>89.999989999999997</v>
      </c>
      <c r="T8">
        <v>180</v>
      </c>
      <c r="U8">
        <v>99.9</v>
      </c>
      <c r="V8">
        <v>2.97</v>
      </c>
      <c r="W8">
        <v>0</v>
      </c>
      <c r="X8">
        <v>744.5</v>
      </c>
      <c r="Y8">
        <v>473.53</v>
      </c>
      <c r="Z8">
        <f t="shared" si="0"/>
        <v>456.48599999999999</v>
      </c>
    </row>
    <row r="9" spans="1:27" x14ac:dyDescent="0.3">
      <c r="A9" s="2">
        <v>45245</v>
      </c>
      <c r="B9" s="3">
        <v>0.46725694444444449</v>
      </c>
      <c r="C9">
        <v>0</v>
      </c>
      <c r="D9" t="s">
        <v>50</v>
      </c>
      <c r="E9">
        <v>28.1</v>
      </c>
      <c r="F9">
        <v>19.97</v>
      </c>
      <c r="G9">
        <v>35.1</v>
      </c>
      <c r="H9">
        <v>95</v>
      </c>
      <c r="I9">
        <v>96.4</v>
      </c>
      <c r="J9">
        <v>9.5399999999999991</v>
      </c>
      <c r="K9">
        <v>8.65</v>
      </c>
      <c r="L9">
        <v>0.01</v>
      </c>
      <c r="M9">
        <v>34.6</v>
      </c>
      <c r="N9">
        <v>22</v>
      </c>
      <c r="Q9">
        <v>59.332999999999998</v>
      </c>
      <c r="R9">
        <v>19.984000000000002</v>
      </c>
      <c r="S9">
        <v>89.999989999999997</v>
      </c>
      <c r="T9">
        <v>180</v>
      </c>
      <c r="U9">
        <v>99.9</v>
      </c>
      <c r="V9">
        <v>2.97</v>
      </c>
      <c r="W9">
        <v>0</v>
      </c>
      <c r="X9">
        <v>744.4</v>
      </c>
      <c r="Y9">
        <v>473.53</v>
      </c>
      <c r="Z9">
        <f t="shared" si="0"/>
        <v>453.54599999999999</v>
      </c>
    </row>
    <row r="10" spans="1:27" x14ac:dyDescent="0.3">
      <c r="A10" s="2">
        <v>45245</v>
      </c>
      <c r="B10" s="3">
        <v>0.46767361111111111</v>
      </c>
      <c r="C10">
        <v>0</v>
      </c>
      <c r="D10" t="s">
        <v>50</v>
      </c>
      <c r="E10">
        <v>28</v>
      </c>
      <c r="F10">
        <v>22.977</v>
      </c>
      <c r="G10">
        <v>35</v>
      </c>
      <c r="H10">
        <v>94.8</v>
      </c>
      <c r="I10">
        <v>96.2</v>
      </c>
      <c r="J10">
        <v>9.52</v>
      </c>
      <c r="K10">
        <v>9.952</v>
      </c>
      <c r="L10">
        <v>0.01</v>
      </c>
      <c r="M10">
        <v>34.5</v>
      </c>
      <c r="N10">
        <v>22</v>
      </c>
      <c r="Q10">
        <v>59.332000000000001</v>
      </c>
      <c r="R10">
        <v>22.981999999999999</v>
      </c>
      <c r="S10">
        <v>89.999989999999997</v>
      </c>
      <c r="T10">
        <v>180</v>
      </c>
      <c r="U10">
        <v>99.9</v>
      </c>
      <c r="V10">
        <v>2.97</v>
      </c>
      <c r="W10">
        <v>0</v>
      </c>
      <c r="X10">
        <v>744.5</v>
      </c>
      <c r="Y10">
        <v>473.53</v>
      </c>
      <c r="Z10">
        <f t="shared" si="0"/>
        <v>450.548</v>
      </c>
    </row>
    <row r="11" spans="1:27" x14ac:dyDescent="0.3">
      <c r="A11" s="2">
        <v>45245</v>
      </c>
      <c r="B11" s="3">
        <v>0.46804398148148146</v>
      </c>
      <c r="C11">
        <v>0</v>
      </c>
      <c r="D11" t="s">
        <v>50</v>
      </c>
      <c r="E11">
        <v>28</v>
      </c>
      <c r="F11">
        <v>24.733000000000001</v>
      </c>
      <c r="G11">
        <v>35</v>
      </c>
      <c r="H11">
        <v>94.7</v>
      </c>
      <c r="I11">
        <v>96.1</v>
      </c>
      <c r="J11">
        <v>9.51</v>
      </c>
      <c r="K11">
        <v>10.712</v>
      </c>
      <c r="L11">
        <v>0.01</v>
      </c>
      <c r="M11">
        <v>34.5</v>
      </c>
      <c r="N11">
        <v>22</v>
      </c>
      <c r="Q11">
        <v>59.329000000000001</v>
      </c>
      <c r="R11">
        <v>26.021000000000001</v>
      </c>
      <c r="S11">
        <v>89.999989999999997</v>
      </c>
      <c r="T11">
        <v>180</v>
      </c>
      <c r="U11">
        <v>99.9</v>
      </c>
      <c r="V11">
        <v>2.97</v>
      </c>
      <c r="W11">
        <v>0</v>
      </c>
      <c r="X11">
        <v>744.5</v>
      </c>
      <c r="Y11">
        <v>473.53</v>
      </c>
      <c r="Z11">
        <f t="shared" si="0"/>
        <v>447.50899999999996</v>
      </c>
    </row>
    <row r="12" spans="1:27" x14ac:dyDescent="0.3">
      <c r="A12" s="2">
        <v>45245</v>
      </c>
      <c r="B12" s="3">
        <v>0.46826388888888887</v>
      </c>
      <c r="C12">
        <v>0</v>
      </c>
      <c r="D12" t="s">
        <v>50</v>
      </c>
      <c r="E12">
        <v>28.1</v>
      </c>
      <c r="F12">
        <v>28.901</v>
      </c>
      <c r="G12">
        <v>35.1</v>
      </c>
      <c r="H12">
        <v>94.6</v>
      </c>
      <c r="I12">
        <v>96</v>
      </c>
      <c r="J12">
        <v>9.51</v>
      </c>
      <c r="K12">
        <v>12.518000000000001</v>
      </c>
      <c r="L12">
        <v>0.01</v>
      </c>
      <c r="M12">
        <v>34.6</v>
      </c>
      <c r="N12">
        <v>22</v>
      </c>
      <c r="Q12">
        <v>59.326000000000001</v>
      </c>
      <c r="R12">
        <v>29.007000000000001</v>
      </c>
      <c r="S12">
        <v>89.999989999999997</v>
      </c>
      <c r="T12">
        <v>180</v>
      </c>
      <c r="U12">
        <v>99.9</v>
      </c>
      <c r="V12">
        <v>2.97</v>
      </c>
      <c r="W12">
        <v>0</v>
      </c>
      <c r="X12">
        <v>744.4</v>
      </c>
      <c r="Y12">
        <v>473.53</v>
      </c>
      <c r="Z12">
        <f t="shared" si="0"/>
        <v>444.52299999999997</v>
      </c>
    </row>
    <row r="13" spans="1:27" x14ac:dyDescent="0.3">
      <c r="A13" s="2">
        <v>45245</v>
      </c>
      <c r="B13" s="3">
        <v>0.46883101851851849</v>
      </c>
      <c r="C13">
        <v>0</v>
      </c>
      <c r="D13" t="s">
        <v>50</v>
      </c>
      <c r="E13">
        <v>28</v>
      </c>
      <c r="F13">
        <v>31.033000000000001</v>
      </c>
      <c r="G13">
        <v>35</v>
      </c>
      <c r="H13">
        <v>94.4</v>
      </c>
      <c r="I13">
        <v>95.8</v>
      </c>
      <c r="J13">
        <v>9.49</v>
      </c>
      <c r="K13">
        <v>13.441000000000001</v>
      </c>
      <c r="L13">
        <v>0.01</v>
      </c>
      <c r="M13">
        <v>34.5</v>
      </c>
      <c r="N13">
        <v>22</v>
      </c>
      <c r="Q13">
        <v>59.316000000000003</v>
      </c>
      <c r="R13">
        <v>31.978000000000002</v>
      </c>
      <c r="S13">
        <v>89.999989999999997</v>
      </c>
      <c r="T13">
        <v>180</v>
      </c>
      <c r="U13">
        <v>99.9</v>
      </c>
      <c r="V13">
        <v>2.96</v>
      </c>
      <c r="W13">
        <v>0</v>
      </c>
      <c r="X13">
        <v>744.4</v>
      </c>
      <c r="Y13">
        <v>473.53</v>
      </c>
      <c r="Z13">
        <f t="shared" si="0"/>
        <v>441.55199999999996</v>
      </c>
    </row>
    <row r="14" spans="1:27" x14ac:dyDescent="0.3">
      <c r="A14" s="2">
        <v>45245</v>
      </c>
      <c r="B14" s="3">
        <v>0.46937500000000004</v>
      </c>
      <c r="C14">
        <v>0</v>
      </c>
      <c r="D14" t="s">
        <v>50</v>
      </c>
      <c r="E14">
        <v>28.2</v>
      </c>
      <c r="F14">
        <v>33.807000000000002</v>
      </c>
      <c r="G14">
        <v>35.200000000000003</v>
      </c>
      <c r="H14">
        <v>94</v>
      </c>
      <c r="I14">
        <v>95.4</v>
      </c>
      <c r="J14">
        <v>9.44</v>
      </c>
      <c r="K14">
        <v>14.643000000000001</v>
      </c>
      <c r="L14">
        <v>0.02</v>
      </c>
      <c r="M14">
        <v>34.700000000000003</v>
      </c>
      <c r="N14">
        <v>23</v>
      </c>
      <c r="Q14">
        <v>59.311</v>
      </c>
      <c r="R14">
        <v>35.002000000000002</v>
      </c>
      <c r="S14">
        <v>89.999989999999997</v>
      </c>
      <c r="T14">
        <v>180</v>
      </c>
      <c r="U14">
        <v>99.9</v>
      </c>
      <c r="V14">
        <v>2.96</v>
      </c>
      <c r="W14">
        <v>0</v>
      </c>
      <c r="X14">
        <v>744.4</v>
      </c>
      <c r="Y14">
        <v>473.53</v>
      </c>
      <c r="Z14">
        <f t="shared" si="0"/>
        <v>438.52799999999996</v>
      </c>
    </row>
    <row r="15" spans="1:27" x14ac:dyDescent="0.3">
      <c r="A15" s="2">
        <v>45245</v>
      </c>
      <c r="B15" s="3">
        <v>0.46978009259259257</v>
      </c>
      <c r="C15">
        <v>0</v>
      </c>
      <c r="D15" t="s">
        <v>50</v>
      </c>
      <c r="E15">
        <v>28.1</v>
      </c>
      <c r="F15">
        <v>37.942999999999998</v>
      </c>
      <c r="G15">
        <v>35.200000000000003</v>
      </c>
      <c r="H15">
        <v>92.7</v>
      </c>
      <c r="I15">
        <v>94</v>
      </c>
      <c r="J15">
        <v>9.32</v>
      </c>
      <c r="K15">
        <v>16.434000000000001</v>
      </c>
      <c r="L15">
        <v>0.02</v>
      </c>
      <c r="M15">
        <v>34.700000000000003</v>
      </c>
      <c r="N15">
        <v>23</v>
      </c>
      <c r="Q15">
        <v>59.231999999999999</v>
      </c>
      <c r="R15">
        <v>38.054000000000002</v>
      </c>
      <c r="S15">
        <v>89.999989999999997</v>
      </c>
      <c r="T15">
        <v>180</v>
      </c>
      <c r="U15">
        <v>99.9</v>
      </c>
      <c r="V15">
        <v>2.96</v>
      </c>
      <c r="W15">
        <v>0</v>
      </c>
      <c r="X15">
        <v>744.5</v>
      </c>
      <c r="Y15">
        <v>473.53</v>
      </c>
      <c r="Z15">
        <f t="shared" si="0"/>
        <v>435.476</v>
      </c>
    </row>
    <row r="16" spans="1:27" x14ac:dyDescent="0.3">
      <c r="A16" s="2">
        <v>45245</v>
      </c>
      <c r="B16" s="3">
        <v>0.47024305555555551</v>
      </c>
      <c r="C16">
        <v>0</v>
      </c>
      <c r="D16" t="s">
        <v>50</v>
      </c>
      <c r="E16">
        <v>28.2</v>
      </c>
      <c r="F16">
        <v>46.87</v>
      </c>
      <c r="G16">
        <v>35.4</v>
      </c>
      <c r="H16">
        <v>90.5</v>
      </c>
      <c r="I16">
        <v>91.9</v>
      </c>
      <c r="J16">
        <v>9.1199999999999992</v>
      </c>
      <c r="K16">
        <v>20.300999999999998</v>
      </c>
      <c r="L16">
        <v>0.02</v>
      </c>
      <c r="M16">
        <v>34.799999999999997</v>
      </c>
      <c r="N16">
        <v>23</v>
      </c>
      <c r="Q16">
        <v>59.08</v>
      </c>
      <c r="R16">
        <v>48.036000000000001</v>
      </c>
      <c r="S16">
        <v>89.999989999999997</v>
      </c>
      <c r="T16">
        <v>180</v>
      </c>
      <c r="U16">
        <v>99.9</v>
      </c>
      <c r="V16">
        <v>2.96</v>
      </c>
      <c r="W16">
        <v>0</v>
      </c>
      <c r="X16">
        <v>744.5</v>
      </c>
      <c r="Y16">
        <v>473.53</v>
      </c>
      <c r="Z16">
        <f t="shared" si="0"/>
        <v>425.49399999999997</v>
      </c>
    </row>
    <row r="17" spans="1:26" x14ac:dyDescent="0.3">
      <c r="A17" s="2">
        <v>45245</v>
      </c>
      <c r="B17" s="3">
        <v>0.47075231481481478</v>
      </c>
      <c r="C17">
        <v>0</v>
      </c>
      <c r="D17" t="s">
        <v>50</v>
      </c>
      <c r="E17">
        <v>27.9</v>
      </c>
      <c r="F17">
        <v>56.941000000000003</v>
      </c>
      <c r="G17">
        <v>35</v>
      </c>
      <c r="H17">
        <v>86.4</v>
      </c>
      <c r="I17">
        <v>87.6</v>
      </c>
      <c r="J17">
        <v>8.7200000000000006</v>
      </c>
      <c r="K17">
        <v>24.664000000000001</v>
      </c>
      <c r="L17">
        <v>0.01</v>
      </c>
      <c r="M17">
        <v>34.5</v>
      </c>
      <c r="N17">
        <v>22</v>
      </c>
      <c r="Q17">
        <v>58.914000000000001</v>
      </c>
      <c r="R17">
        <v>57.999000000000002</v>
      </c>
      <c r="S17">
        <v>89.999989999999997</v>
      </c>
      <c r="T17">
        <v>180</v>
      </c>
      <c r="U17">
        <v>99.9</v>
      </c>
      <c r="V17">
        <v>2.96</v>
      </c>
      <c r="W17">
        <v>0</v>
      </c>
      <c r="X17">
        <v>744.4</v>
      </c>
      <c r="Y17">
        <v>473.53</v>
      </c>
      <c r="Z17">
        <f t="shared" si="0"/>
        <v>415.53099999999995</v>
      </c>
    </row>
    <row r="18" spans="1:26" x14ac:dyDescent="0.3">
      <c r="A18" s="2">
        <v>45245</v>
      </c>
      <c r="B18" s="3">
        <v>0.47158564814814818</v>
      </c>
      <c r="C18">
        <v>0</v>
      </c>
      <c r="D18" t="s">
        <v>50</v>
      </c>
      <c r="E18">
        <v>27.2</v>
      </c>
      <c r="F18">
        <v>66.483999999999995</v>
      </c>
      <c r="G18">
        <v>34.299999999999997</v>
      </c>
      <c r="H18">
        <v>75.900000000000006</v>
      </c>
      <c r="I18">
        <v>77</v>
      </c>
      <c r="J18">
        <v>7.69</v>
      </c>
      <c r="K18">
        <v>28.798999999999999</v>
      </c>
      <c r="L18">
        <v>0.01</v>
      </c>
      <c r="M18">
        <v>33.799999999999997</v>
      </c>
      <c r="N18">
        <v>22</v>
      </c>
      <c r="Q18">
        <v>58.557000000000002</v>
      </c>
      <c r="R18">
        <v>68.019000000000005</v>
      </c>
      <c r="S18">
        <v>89.999989999999997</v>
      </c>
      <c r="T18">
        <v>180</v>
      </c>
      <c r="U18">
        <v>99.9</v>
      </c>
      <c r="V18">
        <v>2.96</v>
      </c>
      <c r="W18">
        <v>0</v>
      </c>
      <c r="X18">
        <v>744.4</v>
      </c>
      <c r="Y18">
        <v>473.53</v>
      </c>
      <c r="Z18">
        <f t="shared" si="0"/>
        <v>405.51099999999997</v>
      </c>
    </row>
    <row r="19" spans="1:26" x14ac:dyDescent="0.3">
      <c r="A19" s="2">
        <v>45245</v>
      </c>
      <c r="B19" s="3">
        <v>0.47209490740740739</v>
      </c>
      <c r="C19">
        <v>0</v>
      </c>
      <c r="D19" t="s">
        <v>50</v>
      </c>
      <c r="E19">
        <v>27.7</v>
      </c>
      <c r="F19">
        <v>77.994</v>
      </c>
      <c r="G19">
        <v>35.200000000000003</v>
      </c>
      <c r="H19">
        <v>70</v>
      </c>
      <c r="I19">
        <v>71</v>
      </c>
      <c r="J19">
        <v>7.12</v>
      </c>
      <c r="K19">
        <v>33.784999999999997</v>
      </c>
      <c r="L19">
        <v>0.02</v>
      </c>
      <c r="M19">
        <v>34.6</v>
      </c>
      <c r="N19">
        <v>23</v>
      </c>
      <c r="Q19">
        <v>58.277000000000001</v>
      </c>
      <c r="R19">
        <v>77.974999999999994</v>
      </c>
      <c r="S19">
        <v>89.999989999999997</v>
      </c>
      <c r="T19">
        <v>180</v>
      </c>
      <c r="U19">
        <v>99.9</v>
      </c>
      <c r="V19">
        <v>2.94</v>
      </c>
      <c r="W19">
        <v>0</v>
      </c>
      <c r="X19">
        <v>744.4</v>
      </c>
      <c r="Y19">
        <v>473.53</v>
      </c>
      <c r="Z19">
        <f t="shared" si="0"/>
        <v>395.55499999999995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92B9-509F-4077-8F6D-39C30D144D0E}">
  <dimension ref="A1:AA19"/>
  <sheetViews>
    <sheetView workbookViewId="0">
      <selection activeCell="L32" sqref="L32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45273</v>
      </c>
      <c r="B2" s="3">
        <v>0.45473379629629629</v>
      </c>
      <c r="C2">
        <v>0</v>
      </c>
      <c r="D2" t="s">
        <v>50</v>
      </c>
      <c r="E2">
        <v>25.4</v>
      </c>
      <c r="F2">
        <v>0.30099999999999999</v>
      </c>
      <c r="G2">
        <v>33.9</v>
      </c>
      <c r="H2">
        <v>100.8</v>
      </c>
      <c r="I2">
        <v>102.3</v>
      </c>
      <c r="J2">
        <v>10.71</v>
      </c>
      <c r="K2">
        <v>0.42799999999999999</v>
      </c>
      <c r="L2">
        <v>0.01</v>
      </c>
      <c r="M2">
        <v>33.299999999999997</v>
      </c>
      <c r="N2">
        <v>22</v>
      </c>
      <c r="Q2">
        <v>54.7286</v>
      </c>
      <c r="R2">
        <v>1.01049872</v>
      </c>
      <c r="S2">
        <v>89.999989999999997</v>
      </c>
      <c r="T2">
        <v>180</v>
      </c>
      <c r="U2">
        <v>99.9</v>
      </c>
      <c r="V2">
        <v>2.91</v>
      </c>
      <c r="W2">
        <v>0</v>
      </c>
      <c r="X2">
        <v>750.5</v>
      </c>
      <c r="Y2">
        <v>495.41</v>
      </c>
      <c r="Z2">
        <f>Y2-R2</f>
        <v>494.39950128000004</v>
      </c>
      <c r="AA2">
        <v>202.4</v>
      </c>
    </row>
    <row r="3" spans="1:27" x14ac:dyDescent="0.3">
      <c r="A3" s="2">
        <v>45273</v>
      </c>
      <c r="B3" s="3">
        <v>0.45483796296296292</v>
      </c>
      <c r="C3">
        <v>0</v>
      </c>
      <c r="D3" t="s">
        <v>50</v>
      </c>
      <c r="E3">
        <v>25.4</v>
      </c>
      <c r="F3">
        <v>0.44500000000000001</v>
      </c>
      <c r="G3">
        <v>33.9</v>
      </c>
      <c r="H3">
        <v>100.5</v>
      </c>
      <c r="I3">
        <v>102</v>
      </c>
      <c r="J3">
        <v>10.68</v>
      </c>
      <c r="K3">
        <v>0.63200000000000001</v>
      </c>
      <c r="L3">
        <v>0.01</v>
      </c>
      <c r="M3">
        <v>33.299999999999997</v>
      </c>
      <c r="N3">
        <v>22</v>
      </c>
      <c r="Q3">
        <v>54.683599999999998</v>
      </c>
      <c r="R3">
        <v>3.1200788400000001</v>
      </c>
      <c r="S3">
        <v>89.999989999999997</v>
      </c>
      <c r="T3">
        <v>180</v>
      </c>
      <c r="U3">
        <v>99.9</v>
      </c>
      <c r="V3">
        <v>2.91</v>
      </c>
      <c r="W3">
        <v>0</v>
      </c>
      <c r="X3">
        <v>750.5</v>
      </c>
      <c r="Y3">
        <v>495.41</v>
      </c>
      <c r="Z3">
        <f t="shared" ref="Z3:Z19" si="0">Y3-R3</f>
        <v>492.28992116000001</v>
      </c>
    </row>
    <row r="4" spans="1:27" x14ac:dyDescent="0.3">
      <c r="A4" s="2">
        <v>45273</v>
      </c>
      <c r="B4" s="3">
        <v>0.45494212962962965</v>
      </c>
      <c r="C4">
        <v>0</v>
      </c>
      <c r="D4" t="s">
        <v>50</v>
      </c>
      <c r="E4">
        <v>25.3</v>
      </c>
      <c r="F4">
        <v>1.7729999999999999</v>
      </c>
      <c r="G4">
        <v>33.799999999999997</v>
      </c>
      <c r="H4">
        <v>100.2</v>
      </c>
      <c r="I4">
        <v>101.7</v>
      </c>
      <c r="J4">
        <v>10.67</v>
      </c>
      <c r="K4">
        <v>2.5209999999999999</v>
      </c>
      <c r="L4">
        <v>0.01</v>
      </c>
      <c r="M4">
        <v>33.200000000000003</v>
      </c>
      <c r="N4">
        <v>22</v>
      </c>
      <c r="Q4">
        <v>54.563000000000002</v>
      </c>
      <c r="R4">
        <v>5.7841209200000003</v>
      </c>
      <c r="S4">
        <v>89.999989999999997</v>
      </c>
      <c r="T4">
        <v>180</v>
      </c>
      <c r="U4">
        <v>99.9</v>
      </c>
      <c r="V4">
        <v>2.89</v>
      </c>
      <c r="W4">
        <v>0</v>
      </c>
      <c r="X4">
        <v>750.6</v>
      </c>
      <c r="Y4">
        <v>495.41</v>
      </c>
      <c r="Z4">
        <f t="shared" si="0"/>
        <v>489.62587908</v>
      </c>
    </row>
    <row r="5" spans="1:27" x14ac:dyDescent="0.3">
      <c r="A5" s="2">
        <v>45273</v>
      </c>
      <c r="B5" s="3">
        <v>0.45508101851851851</v>
      </c>
      <c r="C5">
        <v>0</v>
      </c>
      <c r="D5" t="s">
        <v>50</v>
      </c>
      <c r="E5">
        <v>25.3</v>
      </c>
      <c r="F5">
        <v>2.6909999999999998</v>
      </c>
      <c r="G5">
        <v>33.799999999999997</v>
      </c>
      <c r="H5">
        <v>99.9</v>
      </c>
      <c r="I5">
        <v>101.4</v>
      </c>
      <c r="J5">
        <v>10.65</v>
      </c>
      <c r="K5">
        <v>3.8250000000000002</v>
      </c>
      <c r="L5">
        <v>0.01</v>
      </c>
      <c r="M5">
        <v>33.200000000000003</v>
      </c>
      <c r="N5">
        <v>22</v>
      </c>
      <c r="Q5">
        <v>54.489199999999997</v>
      </c>
      <c r="R5">
        <v>8.9960632799999996</v>
      </c>
      <c r="S5">
        <v>89.999989999999997</v>
      </c>
      <c r="T5">
        <v>180</v>
      </c>
      <c r="U5">
        <v>99.9</v>
      </c>
      <c r="V5">
        <v>2.9</v>
      </c>
      <c r="W5">
        <v>0</v>
      </c>
      <c r="X5">
        <v>750.5</v>
      </c>
      <c r="Y5">
        <v>495.41</v>
      </c>
      <c r="Z5">
        <f t="shared" si="0"/>
        <v>486.41393672000004</v>
      </c>
    </row>
    <row r="6" spans="1:27" x14ac:dyDescent="0.3">
      <c r="A6" s="2">
        <v>45273</v>
      </c>
      <c r="B6" s="3">
        <v>0.45518518518518519</v>
      </c>
      <c r="C6">
        <v>0</v>
      </c>
      <c r="D6" t="s">
        <v>50</v>
      </c>
      <c r="E6">
        <v>25.4</v>
      </c>
      <c r="F6">
        <v>3.6629999999999998</v>
      </c>
      <c r="G6">
        <v>33.9</v>
      </c>
      <c r="H6">
        <v>99.5</v>
      </c>
      <c r="I6">
        <v>101</v>
      </c>
      <c r="J6">
        <v>10.61</v>
      </c>
      <c r="K6">
        <v>5.2060000000000004</v>
      </c>
      <c r="L6">
        <v>0.01</v>
      </c>
      <c r="M6">
        <v>33.4</v>
      </c>
      <c r="N6">
        <v>22</v>
      </c>
      <c r="Q6">
        <v>54.471200000000003</v>
      </c>
      <c r="R6">
        <v>12.11942296</v>
      </c>
      <c r="S6">
        <v>89.999989999999997</v>
      </c>
      <c r="T6">
        <v>180</v>
      </c>
      <c r="U6">
        <v>99.9</v>
      </c>
      <c r="V6">
        <v>2.9</v>
      </c>
      <c r="W6">
        <v>0</v>
      </c>
      <c r="X6">
        <v>750.5</v>
      </c>
      <c r="Y6">
        <v>495.41</v>
      </c>
      <c r="Z6">
        <f t="shared" si="0"/>
        <v>483.29057704000002</v>
      </c>
    </row>
    <row r="7" spans="1:27" x14ac:dyDescent="0.3">
      <c r="A7" s="2">
        <v>45273</v>
      </c>
      <c r="B7" s="3">
        <v>0.45537037037037037</v>
      </c>
      <c r="C7">
        <v>0</v>
      </c>
      <c r="D7" t="s">
        <v>50</v>
      </c>
      <c r="E7">
        <v>25.3</v>
      </c>
      <c r="F7">
        <v>4.0830000000000002</v>
      </c>
      <c r="G7">
        <v>33.799999999999997</v>
      </c>
      <c r="H7">
        <v>99.1</v>
      </c>
      <c r="I7">
        <v>100.6</v>
      </c>
      <c r="J7">
        <v>10.56</v>
      </c>
      <c r="K7">
        <v>5.8040000000000003</v>
      </c>
      <c r="L7">
        <v>0.01</v>
      </c>
      <c r="M7">
        <v>33.200000000000003</v>
      </c>
      <c r="N7">
        <v>22</v>
      </c>
      <c r="Q7">
        <v>54.453200000000002</v>
      </c>
      <c r="R7">
        <v>15.0262472</v>
      </c>
      <c r="S7">
        <v>89.999989999999997</v>
      </c>
      <c r="T7">
        <v>180</v>
      </c>
      <c r="U7">
        <v>99.9</v>
      </c>
      <c r="V7">
        <v>2.9</v>
      </c>
      <c r="W7">
        <v>0</v>
      </c>
      <c r="X7">
        <v>750.5</v>
      </c>
      <c r="Y7">
        <v>495.41</v>
      </c>
      <c r="Z7">
        <f t="shared" si="0"/>
        <v>480.38375280000002</v>
      </c>
    </row>
    <row r="8" spans="1:27" x14ac:dyDescent="0.3">
      <c r="A8" s="2">
        <v>45273</v>
      </c>
      <c r="B8" s="3">
        <v>0.45548611111111109</v>
      </c>
      <c r="C8">
        <v>0</v>
      </c>
      <c r="D8" t="s">
        <v>50</v>
      </c>
      <c r="E8">
        <v>25.3</v>
      </c>
      <c r="F8">
        <v>5.44</v>
      </c>
      <c r="G8">
        <v>33.799999999999997</v>
      </c>
      <c r="H8">
        <v>98.7</v>
      </c>
      <c r="I8">
        <v>100.2</v>
      </c>
      <c r="J8">
        <v>10.53</v>
      </c>
      <c r="K8">
        <v>7.7329999999999997</v>
      </c>
      <c r="L8">
        <v>0.01</v>
      </c>
      <c r="M8">
        <v>33.200000000000003</v>
      </c>
      <c r="N8">
        <v>22</v>
      </c>
      <c r="Q8">
        <v>54.445999999999998</v>
      </c>
      <c r="R8">
        <v>17.959318159999999</v>
      </c>
      <c r="S8">
        <v>89.999989999999997</v>
      </c>
      <c r="T8">
        <v>180</v>
      </c>
      <c r="U8">
        <v>99.9</v>
      </c>
      <c r="V8">
        <v>2.9</v>
      </c>
      <c r="W8">
        <v>0</v>
      </c>
      <c r="X8">
        <v>750.4</v>
      </c>
      <c r="Y8">
        <v>495.41</v>
      </c>
      <c r="Z8">
        <f t="shared" si="0"/>
        <v>477.45068184000002</v>
      </c>
    </row>
    <row r="9" spans="1:27" x14ac:dyDescent="0.3">
      <c r="A9" s="2">
        <v>45273</v>
      </c>
      <c r="B9" s="3">
        <v>0.45561342592592591</v>
      </c>
      <c r="C9">
        <v>0</v>
      </c>
      <c r="D9" t="s">
        <v>50</v>
      </c>
      <c r="E9">
        <v>25.3</v>
      </c>
      <c r="F9">
        <v>6.44</v>
      </c>
      <c r="G9">
        <v>33.799999999999997</v>
      </c>
      <c r="H9">
        <v>98.5</v>
      </c>
      <c r="I9">
        <v>99.9</v>
      </c>
      <c r="J9">
        <v>10.5</v>
      </c>
      <c r="K9">
        <v>9.1539999999999999</v>
      </c>
      <c r="L9">
        <v>0.01</v>
      </c>
      <c r="M9">
        <v>33.200000000000003</v>
      </c>
      <c r="N9">
        <v>22</v>
      </c>
      <c r="Q9">
        <v>54.442399999999999</v>
      </c>
      <c r="R9">
        <v>21.158137159999999</v>
      </c>
      <c r="S9">
        <v>89.999989999999997</v>
      </c>
      <c r="T9">
        <v>180</v>
      </c>
      <c r="U9">
        <v>99.9</v>
      </c>
      <c r="V9">
        <v>2.9</v>
      </c>
      <c r="W9">
        <v>0</v>
      </c>
      <c r="X9">
        <v>750.5</v>
      </c>
      <c r="Y9">
        <v>495.41</v>
      </c>
      <c r="Z9">
        <f t="shared" si="0"/>
        <v>474.25186284</v>
      </c>
    </row>
    <row r="10" spans="1:27" x14ac:dyDescent="0.3">
      <c r="A10" s="2">
        <v>45273</v>
      </c>
      <c r="B10" s="3">
        <v>0.45571759259259265</v>
      </c>
      <c r="C10">
        <v>0</v>
      </c>
      <c r="D10" t="s">
        <v>50</v>
      </c>
      <c r="E10">
        <v>25.4</v>
      </c>
      <c r="F10">
        <v>7.0140000000000002</v>
      </c>
      <c r="G10">
        <v>33.9</v>
      </c>
      <c r="H10">
        <v>98.3</v>
      </c>
      <c r="I10">
        <v>99.7</v>
      </c>
      <c r="J10">
        <v>10.48</v>
      </c>
      <c r="K10">
        <v>9.9710000000000001</v>
      </c>
      <c r="L10">
        <v>0.01</v>
      </c>
      <c r="M10">
        <v>33.4</v>
      </c>
      <c r="N10">
        <v>22</v>
      </c>
      <c r="Q10">
        <v>54.440600000000003</v>
      </c>
      <c r="R10">
        <v>23.979659560000002</v>
      </c>
      <c r="S10">
        <v>89.999989999999997</v>
      </c>
      <c r="T10">
        <v>180</v>
      </c>
      <c r="U10">
        <v>99.9</v>
      </c>
      <c r="V10">
        <v>2.9</v>
      </c>
      <c r="W10">
        <v>0</v>
      </c>
      <c r="X10">
        <v>750.5</v>
      </c>
      <c r="Y10">
        <v>495.41</v>
      </c>
      <c r="Z10">
        <f t="shared" si="0"/>
        <v>471.43034044000001</v>
      </c>
    </row>
    <row r="11" spans="1:27" x14ac:dyDescent="0.3">
      <c r="A11" s="2">
        <v>45273</v>
      </c>
      <c r="B11" s="3">
        <v>0.45583333333333331</v>
      </c>
      <c r="C11">
        <v>0</v>
      </c>
      <c r="D11" t="s">
        <v>50</v>
      </c>
      <c r="E11">
        <v>25.4</v>
      </c>
      <c r="F11">
        <v>8.2520000000000007</v>
      </c>
      <c r="G11">
        <v>33.9</v>
      </c>
      <c r="H11">
        <v>98.1</v>
      </c>
      <c r="I11">
        <v>99.5</v>
      </c>
      <c r="J11">
        <v>10.46</v>
      </c>
      <c r="K11">
        <v>11.73</v>
      </c>
      <c r="L11">
        <v>0.01</v>
      </c>
      <c r="M11">
        <v>33.299999999999997</v>
      </c>
      <c r="N11">
        <v>22</v>
      </c>
      <c r="Q11">
        <v>54.436999999999998</v>
      </c>
      <c r="R11">
        <v>27.001313199999998</v>
      </c>
      <c r="S11">
        <v>89.999989999999997</v>
      </c>
      <c r="T11">
        <v>180</v>
      </c>
      <c r="U11">
        <v>99.9</v>
      </c>
      <c r="V11">
        <v>2.9</v>
      </c>
      <c r="W11">
        <v>0</v>
      </c>
      <c r="X11">
        <v>750.5</v>
      </c>
      <c r="Y11">
        <v>495.41</v>
      </c>
      <c r="Z11">
        <f t="shared" si="0"/>
        <v>468.40868680000005</v>
      </c>
    </row>
    <row r="12" spans="1:27" x14ac:dyDescent="0.3">
      <c r="A12" s="2">
        <v>45273</v>
      </c>
      <c r="B12" s="3">
        <v>0.45589120370370373</v>
      </c>
      <c r="C12">
        <v>0</v>
      </c>
      <c r="D12" t="s">
        <v>50</v>
      </c>
      <c r="E12">
        <v>25.3</v>
      </c>
      <c r="F12">
        <v>9.3209999999999997</v>
      </c>
      <c r="G12">
        <v>33.799999999999997</v>
      </c>
      <c r="H12">
        <v>97.9</v>
      </c>
      <c r="I12">
        <v>99.4</v>
      </c>
      <c r="J12">
        <v>10.44</v>
      </c>
      <c r="K12">
        <v>13.25</v>
      </c>
      <c r="L12">
        <v>0.01</v>
      </c>
      <c r="M12">
        <v>33.299999999999997</v>
      </c>
      <c r="N12">
        <v>22</v>
      </c>
      <c r="Q12">
        <v>54.435200000000002</v>
      </c>
      <c r="R12">
        <v>30.67913484</v>
      </c>
      <c r="S12">
        <v>89.999989999999997</v>
      </c>
      <c r="T12">
        <v>180</v>
      </c>
      <c r="U12">
        <v>99.9</v>
      </c>
      <c r="V12">
        <v>2.9</v>
      </c>
      <c r="W12">
        <v>0</v>
      </c>
      <c r="X12">
        <v>750.5</v>
      </c>
      <c r="Y12">
        <v>495.41</v>
      </c>
      <c r="Z12">
        <f t="shared" si="0"/>
        <v>464.73086516000001</v>
      </c>
    </row>
    <row r="13" spans="1:27" x14ac:dyDescent="0.3">
      <c r="A13" s="2">
        <v>45273</v>
      </c>
      <c r="B13" s="3">
        <v>0.45603009259259258</v>
      </c>
      <c r="C13">
        <v>0</v>
      </c>
      <c r="D13" t="s">
        <v>50</v>
      </c>
      <c r="E13">
        <v>25.4</v>
      </c>
      <c r="F13">
        <v>12.183999999999999</v>
      </c>
      <c r="G13">
        <v>34</v>
      </c>
      <c r="H13">
        <v>97.5</v>
      </c>
      <c r="I13">
        <v>98.9</v>
      </c>
      <c r="J13">
        <v>10.4</v>
      </c>
      <c r="K13">
        <v>17.321000000000002</v>
      </c>
      <c r="L13">
        <v>0.01</v>
      </c>
      <c r="M13">
        <v>33.4</v>
      </c>
      <c r="N13">
        <v>22</v>
      </c>
      <c r="Q13">
        <v>54.415399999999998</v>
      </c>
      <c r="R13">
        <v>40.02296716</v>
      </c>
      <c r="S13">
        <v>89.999989999999997</v>
      </c>
      <c r="T13">
        <v>180</v>
      </c>
      <c r="U13">
        <v>99.9</v>
      </c>
      <c r="V13">
        <v>2.9</v>
      </c>
      <c r="W13">
        <v>0</v>
      </c>
      <c r="X13">
        <v>750.5</v>
      </c>
      <c r="Y13">
        <v>495.41</v>
      </c>
      <c r="Z13">
        <f t="shared" si="0"/>
        <v>455.38703284000002</v>
      </c>
    </row>
    <row r="14" spans="1:27" x14ac:dyDescent="0.3">
      <c r="A14" s="2">
        <v>45273</v>
      </c>
      <c r="B14" s="3">
        <v>0.45616898148148149</v>
      </c>
      <c r="C14">
        <v>0</v>
      </c>
      <c r="D14" t="s">
        <v>50</v>
      </c>
      <c r="E14">
        <v>25.5</v>
      </c>
      <c r="F14">
        <v>15.127000000000001</v>
      </c>
      <c r="G14">
        <v>34.1</v>
      </c>
      <c r="H14">
        <v>97</v>
      </c>
      <c r="I14">
        <v>98.4</v>
      </c>
      <c r="J14">
        <v>10.35</v>
      </c>
      <c r="K14">
        <v>21.503</v>
      </c>
      <c r="L14">
        <v>0.01</v>
      </c>
      <c r="M14">
        <v>33.5</v>
      </c>
      <c r="N14">
        <v>22</v>
      </c>
      <c r="Q14">
        <v>54.363199999999999</v>
      </c>
      <c r="R14">
        <v>50.150920239999998</v>
      </c>
      <c r="S14">
        <v>89.999989999999997</v>
      </c>
      <c r="T14">
        <v>180</v>
      </c>
      <c r="U14">
        <v>99.9</v>
      </c>
      <c r="V14">
        <v>2.9</v>
      </c>
      <c r="W14">
        <v>0</v>
      </c>
      <c r="X14">
        <v>750.5</v>
      </c>
      <c r="Y14">
        <v>495.41</v>
      </c>
      <c r="Z14">
        <f t="shared" si="0"/>
        <v>445.25907976000002</v>
      </c>
    </row>
    <row r="15" spans="1:27" x14ac:dyDescent="0.3">
      <c r="A15" s="2">
        <v>45273</v>
      </c>
      <c r="B15" s="3">
        <v>0.45628472222222222</v>
      </c>
      <c r="C15">
        <v>0</v>
      </c>
      <c r="D15" t="s">
        <v>50</v>
      </c>
      <c r="E15">
        <v>25.5</v>
      </c>
      <c r="F15">
        <v>18.382000000000001</v>
      </c>
      <c r="G15">
        <v>34.200000000000003</v>
      </c>
      <c r="H15">
        <v>96.3</v>
      </c>
      <c r="I15">
        <v>97.7</v>
      </c>
      <c r="J15">
        <v>10.3</v>
      </c>
      <c r="K15">
        <v>26.132000000000001</v>
      </c>
      <c r="L15">
        <v>0.01</v>
      </c>
      <c r="M15">
        <v>33.700000000000003</v>
      </c>
      <c r="N15">
        <v>22</v>
      </c>
      <c r="Q15">
        <v>54.199399999999997</v>
      </c>
      <c r="R15">
        <v>60.203414000000002</v>
      </c>
      <c r="S15">
        <v>89.999989999999997</v>
      </c>
      <c r="T15">
        <v>180</v>
      </c>
      <c r="U15">
        <v>99.9</v>
      </c>
      <c r="V15">
        <v>2.9</v>
      </c>
      <c r="W15">
        <v>0</v>
      </c>
      <c r="X15">
        <v>750.5</v>
      </c>
      <c r="Y15">
        <v>495.41</v>
      </c>
      <c r="Z15">
        <f t="shared" si="0"/>
        <v>435.20658600000002</v>
      </c>
    </row>
    <row r="16" spans="1:27" x14ac:dyDescent="0.3">
      <c r="A16" s="2">
        <v>45273</v>
      </c>
      <c r="B16" s="3">
        <v>0.45649305555555553</v>
      </c>
      <c r="C16">
        <v>0</v>
      </c>
      <c r="D16" t="s">
        <v>50</v>
      </c>
      <c r="E16">
        <v>25.7</v>
      </c>
      <c r="F16">
        <v>21.18</v>
      </c>
      <c r="G16">
        <v>34.799999999999997</v>
      </c>
      <c r="H16">
        <v>95.4</v>
      </c>
      <c r="I16">
        <v>96.8</v>
      </c>
      <c r="J16">
        <v>10.29</v>
      </c>
      <c r="K16">
        <v>30.11</v>
      </c>
      <c r="L16">
        <v>0.01</v>
      </c>
      <c r="M16">
        <v>34.200000000000003</v>
      </c>
      <c r="N16">
        <v>22</v>
      </c>
      <c r="Q16">
        <v>53.490200000000002</v>
      </c>
      <c r="R16">
        <v>70.374018000000007</v>
      </c>
      <c r="S16">
        <v>89.999989999999997</v>
      </c>
      <c r="T16">
        <v>180</v>
      </c>
      <c r="U16">
        <v>99.9</v>
      </c>
      <c r="V16">
        <v>2.88</v>
      </c>
      <c r="W16">
        <v>0</v>
      </c>
      <c r="X16">
        <v>750.5</v>
      </c>
      <c r="Y16">
        <v>495.41</v>
      </c>
      <c r="Z16">
        <f t="shared" si="0"/>
        <v>425.03598199999999</v>
      </c>
    </row>
    <row r="17" spans="1:26" x14ac:dyDescent="0.3">
      <c r="A17" s="2">
        <v>45273</v>
      </c>
      <c r="B17" s="3">
        <v>0.45658564814814812</v>
      </c>
      <c r="C17">
        <v>0</v>
      </c>
      <c r="D17" t="s">
        <v>50</v>
      </c>
      <c r="E17">
        <v>25.7</v>
      </c>
      <c r="F17">
        <v>24.347000000000001</v>
      </c>
      <c r="G17">
        <v>35</v>
      </c>
      <c r="H17">
        <v>95.2</v>
      </c>
      <c r="I17">
        <v>96.6</v>
      </c>
      <c r="J17">
        <v>10.3</v>
      </c>
      <c r="K17">
        <v>34.613999999999997</v>
      </c>
      <c r="L17">
        <v>0.01</v>
      </c>
      <c r="M17">
        <v>34.4</v>
      </c>
      <c r="N17">
        <v>22</v>
      </c>
      <c r="Q17">
        <v>53.187800000000003</v>
      </c>
      <c r="R17">
        <v>80.019687599999997</v>
      </c>
      <c r="S17">
        <v>89.999989999999997</v>
      </c>
      <c r="T17">
        <v>180</v>
      </c>
      <c r="U17">
        <v>99.9</v>
      </c>
      <c r="V17">
        <v>2.88</v>
      </c>
      <c r="W17">
        <v>0</v>
      </c>
      <c r="X17">
        <v>750.5</v>
      </c>
      <c r="Y17">
        <v>495.41</v>
      </c>
      <c r="Z17">
        <f t="shared" si="0"/>
        <v>415.39031240000003</v>
      </c>
    </row>
    <row r="18" spans="1:26" x14ac:dyDescent="0.3">
      <c r="A18" s="2">
        <v>45273</v>
      </c>
      <c r="B18" s="3">
        <v>0.45667824074074076</v>
      </c>
      <c r="C18">
        <v>0</v>
      </c>
      <c r="D18" t="s">
        <v>50</v>
      </c>
      <c r="E18">
        <v>25.8</v>
      </c>
      <c r="F18">
        <v>27.454999999999998</v>
      </c>
      <c r="G18">
        <v>35.299999999999997</v>
      </c>
      <c r="H18">
        <v>94.7</v>
      </c>
      <c r="I18">
        <v>96.1</v>
      </c>
      <c r="J18">
        <v>10.31</v>
      </c>
      <c r="K18">
        <v>39.033000000000001</v>
      </c>
      <c r="L18">
        <v>0.02</v>
      </c>
      <c r="M18">
        <v>34.700000000000003</v>
      </c>
      <c r="N18">
        <v>23</v>
      </c>
      <c r="Q18">
        <v>52.79</v>
      </c>
      <c r="R18">
        <v>90.121393960000006</v>
      </c>
      <c r="S18">
        <v>89.999989999999997</v>
      </c>
      <c r="T18">
        <v>180</v>
      </c>
      <c r="U18">
        <v>99.9</v>
      </c>
      <c r="V18">
        <v>2.89</v>
      </c>
      <c r="W18">
        <v>0</v>
      </c>
      <c r="X18">
        <v>750.5</v>
      </c>
      <c r="Y18">
        <v>495.41</v>
      </c>
      <c r="Z18">
        <f t="shared" si="0"/>
        <v>405.28860603999999</v>
      </c>
    </row>
    <row r="19" spans="1:26" x14ac:dyDescent="0.3">
      <c r="A19" s="2">
        <v>45273</v>
      </c>
      <c r="B19" s="3">
        <v>0.45711805555555557</v>
      </c>
      <c r="C19">
        <v>0</v>
      </c>
      <c r="D19" t="s">
        <v>50</v>
      </c>
      <c r="E19">
        <v>25.7</v>
      </c>
      <c r="F19">
        <v>27.497</v>
      </c>
      <c r="G19">
        <v>35.299999999999997</v>
      </c>
      <c r="H19">
        <v>94.5</v>
      </c>
      <c r="I19">
        <v>95.9</v>
      </c>
      <c r="J19">
        <v>10.3</v>
      </c>
      <c r="K19">
        <v>39.094000000000001</v>
      </c>
      <c r="L19">
        <v>0.02</v>
      </c>
      <c r="M19">
        <v>34.700000000000003</v>
      </c>
      <c r="N19">
        <v>23</v>
      </c>
      <c r="Q19">
        <v>52.710799999999999</v>
      </c>
      <c r="R19">
        <v>90.164044880000006</v>
      </c>
      <c r="S19">
        <v>89.999989999999997</v>
      </c>
      <c r="T19">
        <v>180</v>
      </c>
      <c r="U19">
        <v>99.9</v>
      </c>
      <c r="V19">
        <v>2.89</v>
      </c>
      <c r="W19">
        <v>0</v>
      </c>
      <c r="X19">
        <v>750.5</v>
      </c>
      <c r="Y19">
        <v>495.41</v>
      </c>
      <c r="Z19">
        <f t="shared" si="0"/>
        <v>405.24595512000002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5F063-84B7-4F53-95B6-E68D3D091D48}">
  <dimension ref="A1:AA20"/>
  <sheetViews>
    <sheetView zoomScale="80" zoomScaleNormal="80" workbookViewId="0">
      <selection activeCell="J29" sqref="J29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45301</v>
      </c>
      <c r="B2" s="3">
        <v>0.55381944444444442</v>
      </c>
      <c r="C2">
        <v>0</v>
      </c>
      <c r="D2" t="s">
        <v>50</v>
      </c>
      <c r="E2">
        <v>26.1</v>
      </c>
      <c r="F2">
        <v>0.34899999999999998</v>
      </c>
      <c r="G2">
        <v>35.6</v>
      </c>
      <c r="H2">
        <v>100.8</v>
      </c>
      <c r="I2">
        <v>102.3</v>
      </c>
      <c r="J2">
        <v>10.96</v>
      </c>
      <c r="K2">
        <v>0.151</v>
      </c>
      <c r="L2">
        <v>0.02</v>
      </c>
      <c r="M2">
        <v>35</v>
      </c>
      <c r="N2">
        <v>23</v>
      </c>
      <c r="Q2">
        <v>52.933999999999997</v>
      </c>
      <c r="R2">
        <v>0.95699999999999996</v>
      </c>
      <c r="S2">
        <v>89.999989999999997</v>
      </c>
      <c r="T2">
        <v>180</v>
      </c>
      <c r="U2">
        <v>99.9</v>
      </c>
      <c r="V2">
        <v>2.82</v>
      </c>
      <c r="W2">
        <v>0</v>
      </c>
      <c r="X2">
        <v>748.3</v>
      </c>
      <c r="Y2">
        <v>511.22</v>
      </c>
      <c r="Z2">
        <f>Y2-R2</f>
        <v>510.26300000000003</v>
      </c>
      <c r="AA2">
        <v>250.18600000000001</v>
      </c>
    </row>
    <row r="3" spans="1:27" x14ac:dyDescent="0.3">
      <c r="A3" s="2">
        <v>45301</v>
      </c>
      <c r="B3" s="3">
        <v>0.55395833333333333</v>
      </c>
      <c r="C3">
        <v>0</v>
      </c>
      <c r="D3" t="s">
        <v>50</v>
      </c>
      <c r="E3">
        <v>26</v>
      </c>
      <c r="F3">
        <v>3.9020000000000001</v>
      </c>
      <c r="G3">
        <v>35.6</v>
      </c>
      <c r="H3">
        <v>100.3</v>
      </c>
      <c r="I3">
        <v>101.8</v>
      </c>
      <c r="J3">
        <v>10.93</v>
      </c>
      <c r="K3">
        <v>1.6910000000000001</v>
      </c>
      <c r="L3">
        <v>0.02</v>
      </c>
      <c r="M3">
        <v>35</v>
      </c>
      <c r="N3">
        <v>23</v>
      </c>
      <c r="Q3">
        <v>52.732999999999997</v>
      </c>
      <c r="R3">
        <v>3.9119999999999999</v>
      </c>
      <c r="S3">
        <v>89.999989999999997</v>
      </c>
      <c r="T3">
        <v>180</v>
      </c>
      <c r="U3">
        <v>99.9</v>
      </c>
      <c r="V3">
        <v>2.7</v>
      </c>
      <c r="W3">
        <v>0</v>
      </c>
      <c r="X3">
        <v>748.4</v>
      </c>
      <c r="Y3">
        <v>511.22</v>
      </c>
      <c r="Z3">
        <f t="shared" ref="Z3:Z20" si="0">Y3-R3</f>
        <v>507.30800000000005</v>
      </c>
    </row>
    <row r="4" spans="1:27" x14ac:dyDescent="0.3">
      <c r="A4" s="2">
        <v>45301</v>
      </c>
      <c r="B4" s="3">
        <v>0.55403935185185182</v>
      </c>
      <c r="C4">
        <v>0</v>
      </c>
      <c r="D4" t="s">
        <v>50</v>
      </c>
      <c r="E4">
        <v>25.8</v>
      </c>
      <c r="F4">
        <v>7.1070000000000002</v>
      </c>
      <c r="G4">
        <v>35.5</v>
      </c>
      <c r="H4">
        <v>100.1</v>
      </c>
      <c r="I4">
        <v>101.5</v>
      </c>
      <c r="J4">
        <v>10.93</v>
      </c>
      <c r="K4">
        <v>3.08</v>
      </c>
      <c r="L4">
        <v>0.02</v>
      </c>
      <c r="M4">
        <v>34.9</v>
      </c>
      <c r="N4">
        <v>23</v>
      </c>
      <c r="Q4">
        <v>52.570999999999998</v>
      </c>
      <c r="R4">
        <v>7.109</v>
      </c>
      <c r="S4">
        <v>89.999989999999997</v>
      </c>
      <c r="T4">
        <v>180</v>
      </c>
      <c r="U4">
        <v>99.9</v>
      </c>
      <c r="V4">
        <v>2.67</v>
      </c>
      <c r="W4">
        <v>0</v>
      </c>
      <c r="X4">
        <v>748.4</v>
      </c>
      <c r="Y4">
        <v>511.22</v>
      </c>
      <c r="Z4">
        <f t="shared" si="0"/>
        <v>504.11100000000005</v>
      </c>
    </row>
    <row r="5" spans="1:27" x14ac:dyDescent="0.3">
      <c r="A5" s="2">
        <v>45301</v>
      </c>
      <c r="B5" s="3">
        <v>0.55414351851851851</v>
      </c>
      <c r="C5">
        <v>0</v>
      </c>
      <c r="D5" t="s">
        <v>50</v>
      </c>
      <c r="E5">
        <v>25.7</v>
      </c>
      <c r="F5">
        <v>8.8000000000000007</v>
      </c>
      <c r="G5">
        <v>35.5</v>
      </c>
      <c r="H5">
        <v>99.6</v>
      </c>
      <c r="I5">
        <v>101.1</v>
      </c>
      <c r="J5">
        <v>10.91</v>
      </c>
      <c r="K5">
        <v>3.8130000000000002</v>
      </c>
      <c r="L5">
        <v>0.02</v>
      </c>
      <c r="M5">
        <v>34.9</v>
      </c>
      <c r="N5">
        <v>23</v>
      </c>
      <c r="Q5">
        <v>52.335999999999999</v>
      </c>
      <c r="R5">
        <v>10.225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748.4</v>
      </c>
      <c r="Y5">
        <v>511.22</v>
      </c>
      <c r="Z5">
        <f t="shared" si="0"/>
        <v>500.995</v>
      </c>
    </row>
    <row r="6" spans="1:27" x14ac:dyDescent="0.3">
      <c r="A6" s="2">
        <v>45301</v>
      </c>
      <c r="B6" s="3">
        <v>0.55427083333333338</v>
      </c>
      <c r="C6">
        <v>0</v>
      </c>
      <c r="D6" t="s">
        <v>50</v>
      </c>
      <c r="E6">
        <v>25.7</v>
      </c>
      <c r="F6">
        <v>13.025</v>
      </c>
      <c r="G6">
        <v>35.5</v>
      </c>
      <c r="H6">
        <v>99.3</v>
      </c>
      <c r="I6">
        <v>100.8</v>
      </c>
      <c r="J6">
        <v>10.89</v>
      </c>
      <c r="K6">
        <v>5.6440000000000001</v>
      </c>
      <c r="L6">
        <v>0.02</v>
      </c>
      <c r="M6">
        <v>34.9</v>
      </c>
      <c r="N6">
        <v>23</v>
      </c>
      <c r="Q6">
        <v>52.302</v>
      </c>
      <c r="R6">
        <v>13.031000000000001</v>
      </c>
      <c r="S6">
        <v>89.999989999999997</v>
      </c>
      <c r="T6">
        <v>180</v>
      </c>
      <c r="U6">
        <v>99.9</v>
      </c>
      <c r="V6">
        <v>2.74</v>
      </c>
      <c r="W6">
        <v>0</v>
      </c>
      <c r="X6">
        <v>748.4</v>
      </c>
      <c r="Y6">
        <v>511.22</v>
      </c>
      <c r="Z6">
        <f t="shared" si="0"/>
        <v>498.18900000000002</v>
      </c>
    </row>
    <row r="7" spans="1:27" x14ac:dyDescent="0.3">
      <c r="A7" s="2">
        <v>45301</v>
      </c>
      <c r="B7" s="3">
        <v>0.55443287037037037</v>
      </c>
      <c r="C7">
        <v>0</v>
      </c>
      <c r="D7" t="s">
        <v>50</v>
      </c>
      <c r="E7">
        <v>25.6</v>
      </c>
      <c r="F7">
        <v>16.125</v>
      </c>
      <c r="G7">
        <v>35.299999999999997</v>
      </c>
      <c r="H7">
        <v>99</v>
      </c>
      <c r="I7">
        <v>100.5</v>
      </c>
      <c r="J7">
        <v>10.86</v>
      </c>
      <c r="K7">
        <v>6.9880000000000004</v>
      </c>
      <c r="L7">
        <v>0.02</v>
      </c>
      <c r="M7">
        <v>34.700000000000003</v>
      </c>
      <c r="N7">
        <v>23</v>
      </c>
      <c r="Q7">
        <v>52.26</v>
      </c>
      <c r="R7">
        <v>15.907</v>
      </c>
      <c r="S7">
        <v>89.999989999999997</v>
      </c>
      <c r="T7">
        <v>180</v>
      </c>
      <c r="U7">
        <v>99.9</v>
      </c>
      <c r="V7">
        <v>2.74</v>
      </c>
      <c r="W7">
        <v>0</v>
      </c>
      <c r="X7">
        <v>748.4</v>
      </c>
      <c r="Y7">
        <v>511.22</v>
      </c>
      <c r="Z7">
        <f t="shared" si="0"/>
        <v>495.31300000000005</v>
      </c>
    </row>
    <row r="8" spans="1:27" x14ac:dyDescent="0.3">
      <c r="A8" s="2">
        <v>45301</v>
      </c>
      <c r="B8" s="3">
        <v>0.5545254629629629</v>
      </c>
      <c r="C8">
        <v>0</v>
      </c>
      <c r="D8" t="s">
        <v>50</v>
      </c>
      <c r="E8">
        <v>25.6</v>
      </c>
      <c r="F8">
        <v>17.289000000000001</v>
      </c>
      <c r="G8">
        <v>35.299999999999997</v>
      </c>
      <c r="H8">
        <v>98.9</v>
      </c>
      <c r="I8">
        <v>100.3</v>
      </c>
      <c r="J8">
        <v>10.84</v>
      </c>
      <c r="K8">
        <v>7.492</v>
      </c>
      <c r="L8">
        <v>0.02</v>
      </c>
      <c r="M8">
        <v>34.700000000000003</v>
      </c>
      <c r="N8">
        <v>23</v>
      </c>
      <c r="Q8">
        <v>52.237000000000002</v>
      </c>
      <c r="R8">
        <v>19.106000000000002</v>
      </c>
      <c r="S8">
        <v>89.999989999999997</v>
      </c>
      <c r="T8">
        <v>180</v>
      </c>
      <c r="U8">
        <v>99.9</v>
      </c>
      <c r="V8">
        <v>2.75</v>
      </c>
      <c r="W8">
        <v>0</v>
      </c>
      <c r="X8">
        <v>748.3</v>
      </c>
      <c r="Y8">
        <v>511.22</v>
      </c>
      <c r="Z8">
        <f t="shared" si="0"/>
        <v>492.11400000000003</v>
      </c>
    </row>
    <row r="9" spans="1:27" x14ac:dyDescent="0.3">
      <c r="A9" s="2">
        <v>45301</v>
      </c>
      <c r="B9" s="3">
        <v>0.55461805555555554</v>
      </c>
      <c r="C9">
        <v>0</v>
      </c>
      <c r="D9" t="s">
        <v>50</v>
      </c>
      <c r="E9">
        <v>25.7</v>
      </c>
      <c r="F9">
        <v>22.015000000000001</v>
      </c>
      <c r="G9">
        <v>35.5</v>
      </c>
      <c r="H9">
        <v>98.7</v>
      </c>
      <c r="I9">
        <v>100.1</v>
      </c>
      <c r="J9">
        <v>10.83</v>
      </c>
      <c r="K9">
        <v>9.5399999999999991</v>
      </c>
      <c r="L9">
        <v>0.02</v>
      </c>
      <c r="M9">
        <v>34.9</v>
      </c>
      <c r="N9">
        <v>23</v>
      </c>
      <c r="Q9">
        <v>52.21</v>
      </c>
      <c r="R9">
        <v>22.009</v>
      </c>
      <c r="S9">
        <v>89.999989999999997</v>
      </c>
      <c r="T9">
        <v>180</v>
      </c>
      <c r="U9">
        <v>99.9</v>
      </c>
      <c r="V9">
        <v>2.75</v>
      </c>
      <c r="W9">
        <v>0</v>
      </c>
      <c r="X9">
        <v>748.3</v>
      </c>
      <c r="Y9">
        <v>511.22</v>
      </c>
      <c r="Z9">
        <f t="shared" si="0"/>
        <v>489.21100000000001</v>
      </c>
    </row>
    <row r="10" spans="1:27" x14ac:dyDescent="0.3">
      <c r="A10" s="2">
        <v>45301</v>
      </c>
      <c r="B10" s="3">
        <v>0.55474537037037031</v>
      </c>
      <c r="C10">
        <v>0</v>
      </c>
      <c r="D10" t="s">
        <v>50</v>
      </c>
      <c r="E10">
        <v>25.8</v>
      </c>
      <c r="F10">
        <v>24.88</v>
      </c>
      <c r="G10">
        <v>35.700000000000003</v>
      </c>
      <c r="H10">
        <v>98.3</v>
      </c>
      <c r="I10">
        <v>99.7</v>
      </c>
      <c r="J10">
        <v>10.79</v>
      </c>
      <c r="K10">
        <v>10.782</v>
      </c>
      <c r="L10">
        <v>0.02</v>
      </c>
      <c r="M10">
        <v>35.1</v>
      </c>
      <c r="N10">
        <v>23</v>
      </c>
      <c r="Q10">
        <v>52.165999999999997</v>
      </c>
      <c r="R10">
        <v>24.876999999999999</v>
      </c>
      <c r="S10">
        <v>89.999989999999997</v>
      </c>
      <c r="T10">
        <v>180</v>
      </c>
      <c r="U10">
        <v>99.9</v>
      </c>
      <c r="V10">
        <v>2.75</v>
      </c>
      <c r="W10">
        <v>0</v>
      </c>
      <c r="X10">
        <v>748.3</v>
      </c>
      <c r="Y10">
        <v>511.22</v>
      </c>
      <c r="Z10">
        <f t="shared" si="0"/>
        <v>486.34300000000002</v>
      </c>
    </row>
    <row r="11" spans="1:27" x14ac:dyDescent="0.3">
      <c r="A11" s="2">
        <v>45301</v>
      </c>
      <c r="B11" s="3">
        <v>0.55495370370370367</v>
      </c>
      <c r="C11">
        <v>0</v>
      </c>
      <c r="D11" t="s">
        <v>50</v>
      </c>
      <c r="E11">
        <v>25.8</v>
      </c>
      <c r="F11">
        <v>31.466000000000001</v>
      </c>
      <c r="G11">
        <v>35.6</v>
      </c>
      <c r="H11">
        <v>97.5</v>
      </c>
      <c r="I11">
        <v>98.9</v>
      </c>
      <c r="J11">
        <v>10.71</v>
      </c>
      <c r="K11">
        <v>13.635999999999999</v>
      </c>
      <c r="L11">
        <v>0.02</v>
      </c>
      <c r="M11">
        <v>35</v>
      </c>
      <c r="N11">
        <v>23</v>
      </c>
      <c r="Q11">
        <v>52.103000000000002</v>
      </c>
      <c r="R11">
        <v>31.884</v>
      </c>
      <c r="S11">
        <v>89.999989999999997</v>
      </c>
      <c r="T11">
        <v>180</v>
      </c>
      <c r="U11">
        <v>99.9</v>
      </c>
      <c r="V11">
        <v>2.74</v>
      </c>
      <c r="W11">
        <v>0</v>
      </c>
      <c r="X11">
        <v>748.4</v>
      </c>
      <c r="Y11">
        <v>511.22</v>
      </c>
      <c r="Z11">
        <f t="shared" si="0"/>
        <v>479.33600000000001</v>
      </c>
    </row>
    <row r="12" spans="1:27" x14ac:dyDescent="0.3">
      <c r="A12" s="2">
        <v>45301</v>
      </c>
      <c r="B12" s="3">
        <v>0.55510416666666662</v>
      </c>
      <c r="C12">
        <v>0</v>
      </c>
      <c r="D12" t="s">
        <v>50</v>
      </c>
      <c r="E12">
        <v>25.8</v>
      </c>
      <c r="F12">
        <v>41.289000000000001</v>
      </c>
      <c r="G12">
        <v>35.700000000000003</v>
      </c>
      <c r="H12">
        <v>97</v>
      </c>
      <c r="I12">
        <v>98.5</v>
      </c>
      <c r="J12">
        <v>10.66</v>
      </c>
      <c r="K12">
        <v>17.893000000000001</v>
      </c>
      <c r="L12">
        <v>0.02</v>
      </c>
      <c r="M12">
        <v>35.1</v>
      </c>
      <c r="N12">
        <v>23</v>
      </c>
      <c r="Q12">
        <v>52.054000000000002</v>
      </c>
      <c r="R12">
        <v>42.353000000000002</v>
      </c>
      <c r="S12">
        <v>89.999989999999997</v>
      </c>
      <c r="T12">
        <v>180</v>
      </c>
      <c r="U12">
        <v>99.9</v>
      </c>
      <c r="V12">
        <v>2.74</v>
      </c>
      <c r="W12">
        <v>0</v>
      </c>
      <c r="X12">
        <v>748.4</v>
      </c>
      <c r="Y12">
        <v>511.22</v>
      </c>
      <c r="Z12">
        <f t="shared" si="0"/>
        <v>468.86700000000002</v>
      </c>
    </row>
    <row r="13" spans="1:27" x14ac:dyDescent="0.3">
      <c r="A13" s="2">
        <v>45301</v>
      </c>
      <c r="B13" s="3">
        <v>0.55523148148148149</v>
      </c>
      <c r="C13">
        <v>0</v>
      </c>
      <c r="D13" t="s">
        <v>50</v>
      </c>
      <c r="E13">
        <v>25.7</v>
      </c>
      <c r="F13">
        <v>51.719000000000001</v>
      </c>
      <c r="G13">
        <v>35.6</v>
      </c>
      <c r="H13">
        <v>96.4</v>
      </c>
      <c r="I13">
        <v>97.9</v>
      </c>
      <c r="J13">
        <v>10.61</v>
      </c>
      <c r="K13">
        <v>22.413</v>
      </c>
      <c r="L13">
        <v>0.02</v>
      </c>
      <c r="M13">
        <v>35</v>
      </c>
      <c r="N13">
        <v>23</v>
      </c>
      <c r="Q13">
        <v>51.963999999999999</v>
      </c>
      <c r="R13">
        <v>52.427999999999997</v>
      </c>
      <c r="S13">
        <v>89.999989999999997</v>
      </c>
      <c r="T13">
        <v>180</v>
      </c>
      <c r="U13">
        <v>99.9</v>
      </c>
      <c r="V13">
        <v>2.5499999999999998</v>
      </c>
      <c r="W13">
        <v>0</v>
      </c>
      <c r="X13">
        <v>748.2</v>
      </c>
      <c r="Y13">
        <v>511.22</v>
      </c>
      <c r="Z13">
        <f t="shared" si="0"/>
        <v>458.79200000000003</v>
      </c>
    </row>
    <row r="14" spans="1:27" x14ac:dyDescent="0.3">
      <c r="A14" s="2">
        <v>45301</v>
      </c>
      <c r="B14" s="3">
        <v>0.55538194444444444</v>
      </c>
      <c r="C14">
        <v>0</v>
      </c>
      <c r="D14" t="s">
        <v>50</v>
      </c>
      <c r="E14">
        <v>25.7</v>
      </c>
      <c r="F14">
        <v>61.228000000000002</v>
      </c>
      <c r="G14">
        <v>35.700000000000003</v>
      </c>
      <c r="H14">
        <v>96</v>
      </c>
      <c r="I14">
        <v>97.4</v>
      </c>
      <c r="J14">
        <v>10.57</v>
      </c>
      <c r="K14">
        <v>26.533999999999999</v>
      </c>
      <c r="L14">
        <v>0.02</v>
      </c>
      <c r="M14">
        <v>35.1</v>
      </c>
      <c r="N14">
        <v>23</v>
      </c>
      <c r="Q14">
        <v>51.863</v>
      </c>
      <c r="R14">
        <v>62.173000000000002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748.3</v>
      </c>
      <c r="Y14">
        <v>511.22</v>
      </c>
      <c r="Z14">
        <f t="shared" si="0"/>
        <v>449.04700000000003</v>
      </c>
    </row>
    <row r="15" spans="1:27" x14ac:dyDescent="0.3">
      <c r="A15" s="2">
        <v>45301</v>
      </c>
      <c r="B15" s="3">
        <v>0.55548611111111112</v>
      </c>
      <c r="C15">
        <v>0</v>
      </c>
      <c r="D15" t="s">
        <v>50</v>
      </c>
      <c r="E15">
        <v>27.6</v>
      </c>
      <c r="F15">
        <v>71.855999999999995</v>
      </c>
      <c r="G15">
        <v>38.5</v>
      </c>
      <c r="H15">
        <v>94.9</v>
      </c>
      <c r="I15">
        <v>96.3</v>
      </c>
      <c r="J15">
        <v>10.5</v>
      </c>
      <c r="K15">
        <v>31.140999999999998</v>
      </c>
      <c r="L15">
        <v>0.02</v>
      </c>
      <c r="M15">
        <v>37.799999999999997</v>
      </c>
      <c r="N15">
        <v>25</v>
      </c>
      <c r="Q15">
        <v>51.512999999999998</v>
      </c>
      <c r="R15">
        <v>72.13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748.3</v>
      </c>
      <c r="Y15">
        <v>511.22</v>
      </c>
      <c r="Z15">
        <f t="shared" si="0"/>
        <v>439.09000000000003</v>
      </c>
    </row>
    <row r="16" spans="1:27" x14ac:dyDescent="0.3">
      <c r="A16" s="2">
        <v>45301</v>
      </c>
      <c r="B16" s="3">
        <v>0.55561342592592589</v>
      </c>
      <c r="C16">
        <v>0</v>
      </c>
      <c r="D16" t="s">
        <v>50</v>
      </c>
      <c r="E16">
        <v>30.4</v>
      </c>
      <c r="F16">
        <v>81.866</v>
      </c>
      <c r="G16">
        <v>42.8</v>
      </c>
      <c r="H16">
        <v>92.2</v>
      </c>
      <c r="I16">
        <v>93.6</v>
      </c>
      <c r="J16">
        <v>10.29</v>
      </c>
      <c r="K16">
        <v>35.481000000000002</v>
      </c>
      <c r="L16">
        <v>0.02</v>
      </c>
      <c r="M16">
        <v>42.1</v>
      </c>
      <c r="N16">
        <v>27</v>
      </c>
      <c r="Q16">
        <v>50.814999999999998</v>
      </c>
      <c r="R16">
        <v>82.509</v>
      </c>
      <c r="S16">
        <v>89.999989999999997</v>
      </c>
      <c r="T16">
        <v>180</v>
      </c>
      <c r="U16">
        <v>99.9</v>
      </c>
      <c r="V16">
        <v>2.74</v>
      </c>
      <c r="W16">
        <v>0</v>
      </c>
      <c r="X16">
        <v>748.3</v>
      </c>
      <c r="Y16">
        <v>511.22</v>
      </c>
      <c r="Z16">
        <f t="shared" si="0"/>
        <v>428.71100000000001</v>
      </c>
    </row>
    <row r="17" spans="1:26" x14ac:dyDescent="0.3">
      <c r="A17" s="2">
        <v>45301</v>
      </c>
      <c r="B17" s="3">
        <v>0.55574074074074076</v>
      </c>
      <c r="C17">
        <v>0</v>
      </c>
      <c r="D17" t="s">
        <v>50</v>
      </c>
      <c r="E17">
        <v>30.4</v>
      </c>
      <c r="F17">
        <v>91.87</v>
      </c>
      <c r="G17">
        <v>43.1</v>
      </c>
      <c r="H17">
        <v>91.6</v>
      </c>
      <c r="I17">
        <v>92.9</v>
      </c>
      <c r="J17">
        <v>10.28</v>
      </c>
      <c r="K17">
        <v>39.817</v>
      </c>
      <c r="L17">
        <v>0.02</v>
      </c>
      <c r="M17">
        <v>42.3</v>
      </c>
      <c r="N17">
        <v>28</v>
      </c>
      <c r="Q17">
        <v>50.444000000000003</v>
      </c>
      <c r="R17">
        <v>92.25</v>
      </c>
      <c r="S17">
        <v>89.999989999999997</v>
      </c>
      <c r="T17">
        <v>180</v>
      </c>
      <c r="U17">
        <v>99.9</v>
      </c>
      <c r="V17">
        <v>2.74</v>
      </c>
      <c r="W17">
        <v>0</v>
      </c>
      <c r="X17">
        <v>748.3</v>
      </c>
      <c r="Y17">
        <v>511.22</v>
      </c>
      <c r="Z17">
        <f t="shared" si="0"/>
        <v>418.97</v>
      </c>
    </row>
    <row r="18" spans="1:26" x14ac:dyDescent="0.3">
      <c r="A18" s="2">
        <v>45301</v>
      </c>
      <c r="B18" s="3">
        <v>0.55587962962962967</v>
      </c>
      <c r="C18">
        <v>0</v>
      </c>
      <c r="D18" t="s">
        <v>50</v>
      </c>
      <c r="E18">
        <v>30.3</v>
      </c>
      <c r="F18">
        <v>101.514</v>
      </c>
      <c r="G18">
        <v>43</v>
      </c>
      <c r="H18">
        <v>92.3</v>
      </c>
      <c r="I18">
        <v>93.7</v>
      </c>
      <c r="J18">
        <v>10.39</v>
      </c>
      <c r="K18">
        <v>43.997999999999998</v>
      </c>
      <c r="L18">
        <v>0.02</v>
      </c>
      <c r="M18">
        <v>42.3</v>
      </c>
      <c r="N18">
        <v>27</v>
      </c>
      <c r="Q18">
        <v>50.216999999999999</v>
      </c>
      <c r="R18">
        <v>101.943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748.4</v>
      </c>
      <c r="Y18">
        <v>511.22</v>
      </c>
      <c r="Z18">
        <f t="shared" si="0"/>
        <v>409.27700000000004</v>
      </c>
    </row>
    <row r="19" spans="1:26" x14ac:dyDescent="0.3">
      <c r="A19" s="2">
        <v>45301</v>
      </c>
      <c r="B19" s="3">
        <v>0.55600694444444443</v>
      </c>
      <c r="C19">
        <v>0</v>
      </c>
      <c r="D19" t="s">
        <v>50</v>
      </c>
      <c r="E19">
        <v>30.3</v>
      </c>
      <c r="F19">
        <v>112.193</v>
      </c>
      <c r="G19">
        <v>43.1</v>
      </c>
      <c r="H19">
        <v>92.7</v>
      </c>
      <c r="I19">
        <v>94.1</v>
      </c>
      <c r="J19">
        <v>10.46</v>
      </c>
      <c r="K19">
        <v>48.627000000000002</v>
      </c>
      <c r="L19">
        <v>0.02</v>
      </c>
      <c r="M19">
        <v>42.3</v>
      </c>
      <c r="N19">
        <v>28</v>
      </c>
      <c r="Q19">
        <v>50.084000000000003</v>
      </c>
      <c r="R19">
        <v>112.3</v>
      </c>
      <c r="S19">
        <v>89.999989999999997</v>
      </c>
      <c r="T19">
        <v>180</v>
      </c>
      <c r="U19">
        <v>99.9</v>
      </c>
      <c r="V19">
        <v>2.74</v>
      </c>
      <c r="W19">
        <v>0</v>
      </c>
      <c r="X19">
        <v>748.4</v>
      </c>
      <c r="Y19">
        <v>511.22</v>
      </c>
      <c r="Z19">
        <f t="shared" si="0"/>
        <v>398.92</v>
      </c>
    </row>
    <row r="20" spans="1:26" x14ac:dyDescent="0.3">
      <c r="A20" s="2">
        <v>45301</v>
      </c>
      <c r="B20" s="3">
        <v>0.55628472222222225</v>
      </c>
      <c r="C20">
        <v>0</v>
      </c>
      <c r="D20" t="s">
        <v>50</v>
      </c>
      <c r="E20">
        <v>35.9</v>
      </c>
      <c r="F20">
        <v>114.854</v>
      </c>
      <c r="G20">
        <v>51.1</v>
      </c>
      <c r="H20">
        <v>85.9</v>
      </c>
      <c r="I20">
        <v>87.2</v>
      </c>
      <c r="J20">
        <v>9.69</v>
      </c>
      <c r="K20">
        <v>49.780999999999999</v>
      </c>
      <c r="L20">
        <v>0.02</v>
      </c>
      <c r="M20">
        <v>50.2</v>
      </c>
      <c r="N20">
        <v>33</v>
      </c>
      <c r="Q20">
        <v>50.070999999999998</v>
      </c>
      <c r="R20">
        <v>114.887</v>
      </c>
      <c r="S20">
        <v>89.999989999999997</v>
      </c>
      <c r="T20">
        <v>180</v>
      </c>
      <c r="U20">
        <v>99.9</v>
      </c>
      <c r="V20">
        <v>2.8</v>
      </c>
      <c r="W20">
        <v>0</v>
      </c>
      <c r="X20">
        <v>748.3</v>
      </c>
      <c r="Y20">
        <v>511.22</v>
      </c>
      <c r="Z20">
        <f t="shared" si="0"/>
        <v>396.33300000000003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E02C-89B2-4890-AD19-A2B3F3EF7764}">
  <dimension ref="A1:AA22"/>
  <sheetViews>
    <sheetView zoomScale="80" zoomScaleNormal="80" workbookViewId="0">
      <selection activeCell="AA3" sqref="AA3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45329</v>
      </c>
      <c r="B2" s="3">
        <v>0.54346064814814821</v>
      </c>
      <c r="C2">
        <v>0</v>
      </c>
      <c r="D2" t="s">
        <v>50</v>
      </c>
      <c r="E2">
        <v>27.2</v>
      </c>
      <c r="F2">
        <v>0.68200000000000005</v>
      </c>
      <c r="G2">
        <v>36.6</v>
      </c>
      <c r="H2">
        <v>108.5</v>
      </c>
      <c r="I2">
        <v>110.1</v>
      </c>
      <c r="J2">
        <v>11.63</v>
      </c>
      <c r="K2">
        <v>0.29499999999999998</v>
      </c>
      <c r="L2">
        <v>0.02</v>
      </c>
      <c r="M2">
        <v>36</v>
      </c>
      <c r="N2">
        <v>23</v>
      </c>
      <c r="Q2">
        <v>54.033999999999999</v>
      </c>
      <c r="R2">
        <v>1.012</v>
      </c>
      <c r="S2">
        <v>89.999989999999997</v>
      </c>
      <c r="T2">
        <v>180</v>
      </c>
      <c r="U2">
        <v>99.9</v>
      </c>
      <c r="V2">
        <v>2.81</v>
      </c>
      <c r="W2">
        <v>0</v>
      </c>
      <c r="X2">
        <v>742.1</v>
      </c>
      <c r="Y2">
        <v>525.99</v>
      </c>
      <c r="Z2">
        <f>Y2-R2</f>
        <v>524.97800000000007</v>
      </c>
      <c r="AA2">
        <v>300.36</v>
      </c>
    </row>
    <row r="3" spans="1:27" x14ac:dyDescent="0.3">
      <c r="A3" s="2">
        <v>45329</v>
      </c>
      <c r="B3" s="3">
        <v>0.54356481481481478</v>
      </c>
      <c r="C3">
        <v>0</v>
      </c>
      <c r="D3" t="s">
        <v>50</v>
      </c>
      <c r="E3">
        <v>27.2</v>
      </c>
      <c r="F3">
        <v>4.4669999999999996</v>
      </c>
      <c r="G3">
        <v>36.6</v>
      </c>
      <c r="H3">
        <v>108.9</v>
      </c>
      <c r="I3">
        <v>110.5</v>
      </c>
      <c r="J3">
        <v>11.67</v>
      </c>
      <c r="K3">
        <v>1.9350000000000001</v>
      </c>
      <c r="L3">
        <v>0.02</v>
      </c>
      <c r="M3">
        <v>36</v>
      </c>
      <c r="N3">
        <v>23</v>
      </c>
      <c r="Q3">
        <v>54.015000000000001</v>
      </c>
      <c r="R3">
        <v>4.4829999999999997</v>
      </c>
      <c r="S3">
        <v>89.999989999999997</v>
      </c>
      <c r="T3">
        <v>180</v>
      </c>
      <c r="U3">
        <v>99.9</v>
      </c>
      <c r="V3">
        <v>2.81</v>
      </c>
      <c r="W3">
        <v>0</v>
      </c>
      <c r="X3">
        <v>742.1</v>
      </c>
      <c r="Y3">
        <v>525.99</v>
      </c>
      <c r="Z3">
        <f t="shared" ref="Z3:Z22" si="0">Y3-R3</f>
        <v>521.50700000000006</v>
      </c>
    </row>
    <row r="4" spans="1:27" x14ac:dyDescent="0.3">
      <c r="A4" s="2">
        <v>45329</v>
      </c>
      <c r="B4" s="3">
        <v>0.54363425925925923</v>
      </c>
      <c r="C4">
        <v>0</v>
      </c>
      <c r="D4" t="s">
        <v>50</v>
      </c>
      <c r="E4">
        <v>27.2</v>
      </c>
      <c r="F4">
        <v>5.7640000000000002</v>
      </c>
      <c r="G4">
        <v>36.6</v>
      </c>
      <c r="H4">
        <v>109</v>
      </c>
      <c r="I4">
        <v>110.6</v>
      </c>
      <c r="J4">
        <v>11.69</v>
      </c>
      <c r="K4">
        <v>2.4980000000000002</v>
      </c>
      <c r="L4">
        <v>0.02</v>
      </c>
      <c r="M4">
        <v>36</v>
      </c>
      <c r="N4">
        <v>23</v>
      </c>
      <c r="Q4">
        <v>53.988</v>
      </c>
      <c r="R4">
        <v>6.8029999999999999</v>
      </c>
      <c r="S4">
        <v>89.999989999999997</v>
      </c>
      <c r="T4">
        <v>180</v>
      </c>
      <c r="U4">
        <v>99.9</v>
      </c>
      <c r="V4">
        <v>2.8</v>
      </c>
      <c r="W4">
        <v>0</v>
      </c>
      <c r="X4">
        <v>742.1</v>
      </c>
      <c r="Y4">
        <v>525.99</v>
      </c>
      <c r="Z4">
        <f t="shared" si="0"/>
        <v>519.18700000000001</v>
      </c>
    </row>
    <row r="5" spans="1:27" x14ac:dyDescent="0.3">
      <c r="A5" s="2">
        <v>45329</v>
      </c>
      <c r="B5" s="3">
        <v>0.54377314814814814</v>
      </c>
      <c r="C5">
        <v>0</v>
      </c>
      <c r="D5" t="s">
        <v>50</v>
      </c>
      <c r="E5">
        <v>27.1</v>
      </c>
      <c r="F5">
        <v>10.130000000000001</v>
      </c>
      <c r="G5">
        <v>36.6</v>
      </c>
      <c r="H5">
        <v>108.9</v>
      </c>
      <c r="I5">
        <v>110.5</v>
      </c>
      <c r="J5">
        <v>11.7</v>
      </c>
      <c r="K5">
        <v>4.3890000000000002</v>
      </c>
      <c r="L5">
        <v>0.02</v>
      </c>
      <c r="M5">
        <v>36</v>
      </c>
      <c r="N5">
        <v>23</v>
      </c>
      <c r="Q5">
        <v>53.808999999999997</v>
      </c>
      <c r="R5">
        <v>10.191000000000001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742.1</v>
      </c>
      <c r="Y5">
        <v>525.99</v>
      </c>
      <c r="Z5">
        <f t="shared" si="0"/>
        <v>515.79899999999998</v>
      </c>
    </row>
    <row r="6" spans="1:27" x14ac:dyDescent="0.3">
      <c r="A6" s="2">
        <v>45329</v>
      </c>
      <c r="B6" s="3">
        <v>0.54391203703703705</v>
      </c>
      <c r="C6">
        <v>0</v>
      </c>
      <c r="D6" t="s">
        <v>50</v>
      </c>
      <c r="E6">
        <v>27.1</v>
      </c>
      <c r="F6">
        <v>13.146000000000001</v>
      </c>
      <c r="G6">
        <v>36.6</v>
      </c>
      <c r="H6">
        <v>108.4</v>
      </c>
      <c r="I6">
        <v>110</v>
      </c>
      <c r="J6">
        <v>11.67</v>
      </c>
      <c r="K6">
        <v>5.6959999999999997</v>
      </c>
      <c r="L6">
        <v>0.02</v>
      </c>
      <c r="M6">
        <v>36</v>
      </c>
      <c r="N6">
        <v>23</v>
      </c>
      <c r="Q6">
        <v>53.67</v>
      </c>
      <c r="R6">
        <v>12.833</v>
      </c>
      <c r="S6">
        <v>89.999989999999997</v>
      </c>
      <c r="T6">
        <v>180</v>
      </c>
      <c r="U6">
        <v>99.9</v>
      </c>
      <c r="V6">
        <v>2.81</v>
      </c>
      <c r="W6">
        <v>0</v>
      </c>
      <c r="X6">
        <v>742.1</v>
      </c>
      <c r="Y6">
        <v>525.99</v>
      </c>
      <c r="Z6">
        <f t="shared" si="0"/>
        <v>513.15700000000004</v>
      </c>
    </row>
    <row r="7" spans="1:27" x14ac:dyDescent="0.3">
      <c r="A7" s="2">
        <v>45329</v>
      </c>
      <c r="B7" s="3">
        <v>0.54399305555555555</v>
      </c>
      <c r="C7">
        <v>0</v>
      </c>
      <c r="D7" t="s">
        <v>50</v>
      </c>
      <c r="E7">
        <v>27.1</v>
      </c>
      <c r="F7">
        <v>16.015999999999998</v>
      </c>
      <c r="G7">
        <v>36.700000000000003</v>
      </c>
      <c r="H7">
        <v>108</v>
      </c>
      <c r="I7">
        <v>109.6</v>
      </c>
      <c r="J7">
        <v>11.63</v>
      </c>
      <c r="K7">
        <v>6.94</v>
      </c>
      <c r="L7">
        <v>0.02</v>
      </c>
      <c r="M7">
        <v>36.1</v>
      </c>
      <c r="N7">
        <v>23</v>
      </c>
      <c r="Q7">
        <v>53.634999999999998</v>
      </c>
      <c r="R7">
        <v>16.04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742.1</v>
      </c>
      <c r="Y7">
        <v>525.99</v>
      </c>
      <c r="Z7">
        <f t="shared" si="0"/>
        <v>509.95</v>
      </c>
    </row>
    <row r="8" spans="1:27" x14ac:dyDescent="0.3">
      <c r="A8" s="2">
        <v>45329</v>
      </c>
      <c r="B8" s="3">
        <v>0.54422453703703699</v>
      </c>
      <c r="C8">
        <v>0</v>
      </c>
      <c r="D8" t="s">
        <v>50</v>
      </c>
      <c r="E8">
        <v>27.3</v>
      </c>
      <c r="F8">
        <v>18.937000000000001</v>
      </c>
      <c r="G8">
        <v>36.9</v>
      </c>
      <c r="H8">
        <v>107.3</v>
      </c>
      <c r="I8">
        <v>108.9</v>
      </c>
      <c r="J8">
        <v>11.57</v>
      </c>
      <c r="K8">
        <v>8.2059999999999995</v>
      </c>
      <c r="L8">
        <v>0.02</v>
      </c>
      <c r="M8">
        <v>36.299999999999997</v>
      </c>
      <c r="N8">
        <v>24</v>
      </c>
      <c r="Q8">
        <v>53.554000000000002</v>
      </c>
      <c r="R8">
        <v>18.994</v>
      </c>
      <c r="S8">
        <v>89.999989999999997</v>
      </c>
      <c r="T8">
        <v>180</v>
      </c>
      <c r="U8">
        <v>99.9</v>
      </c>
      <c r="V8">
        <v>2.81</v>
      </c>
      <c r="W8">
        <v>0</v>
      </c>
      <c r="X8">
        <v>742.1</v>
      </c>
      <c r="Y8">
        <v>525.99</v>
      </c>
      <c r="Z8">
        <f t="shared" si="0"/>
        <v>506.99599999999998</v>
      </c>
    </row>
    <row r="9" spans="1:27" x14ac:dyDescent="0.3">
      <c r="A9" s="2">
        <v>45329</v>
      </c>
      <c r="B9" s="3">
        <v>0.54434027777777783</v>
      </c>
      <c r="C9">
        <v>0</v>
      </c>
      <c r="D9" t="s">
        <v>50</v>
      </c>
      <c r="E9">
        <v>27.3</v>
      </c>
      <c r="F9">
        <v>21.66</v>
      </c>
      <c r="G9">
        <v>37.1</v>
      </c>
      <c r="H9">
        <v>106.5</v>
      </c>
      <c r="I9">
        <v>108.1</v>
      </c>
      <c r="J9">
        <v>11.51</v>
      </c>
      <c r="K9">
        <v>9.3859999999999992</v>
      </c>
      <c r="L9">
        <v>0.02</v>
      </c>
      <c r="M9">
        <v>36.5</v>
      </c>
      <c r="N9">
        <v>24</v>
      </c>
      <c r="Q9">
        <v>53.345999999999997</v>
      </c>
      <c r="R9">
        <v>21.611999999999998</v>
      </c>
      <c r="S9">
        <v>89.999989999999997</v>
      </c>
      <c r="T9">
        <v>180</v>
      </c>
      <c r="U9">
        <v>99.9</v>
      </c>
      <c r="V9">
        <v>2.81</v>
      </c>
      <c r="W9">
        <v>0</v>
      </c>
      <c r="X9">
        <v>742.1</v>
      </c>
      <c r="Y9">
        <v>525.99</v>
      </c>
      <c r="Z9">
        <f t="shared" si="0"/>
        <v>504.37799999999999</v>
      </c>
    </row>
    <row r="10" spans="1:27" x14ac:dyDescent="0.3">
      <c r="A10" s="2">
        <v>45329</v>
      </c>
      <c r="B10" s="3">
        <v>0.5444444444444444</v>
      </c>
      <c r="C10">
        <v>0</v>
      </c>
      <c r="D10" t="s">
        <v>50</v>
      </c>
      <c r="E10">
        <v>27.4</v>
      </c>
      <c r="F10">
        <v>24.969000000000001</v>
      </c>
      <c r="G10">
        <v>37.299999999999997</v>
      </c>
      <c r="H10">
        <v>105.5</v>
      </c>
      <c r="I10">
        <v>107.1</v>
      </c>
      <c r="J10">
        <v>11.43</v>
      </c>
      <c r="K10">
        <v>10.82</v>
      </c>
      <c r="L10">
        <v>0.02</v>
      </c>
      <c r="M10">
        <v>36.6</v>
      </c>
      <c r="N10">
        <v>24</v>
      </c>
      <c r="Q10">
        <v>53.183999999999997</v>
      </c>
      <c r="R10">
        <v>24.963000000000001</v>
      </c>
      <c r="S10">
        <v>89.999989999999997</v>
      </c>
      <c r="T10">
        <v>180</v>
      </c>
      <c r="U10">
        <v>99.9</v>
      </c>
      <c r="V10">
        <v>2.81</v>
      </c>
      <c r="W10">
        <v>0</v>
      </c>
      <c r="X10">
        <v>742.1</v>
      </c>
      <c r="Y10">
        <v>525.99</v>
      </c>
      <c r="Z10">
        <f t="shared" si="0"/>
        <v>501.02699999999999</v>
      </c>
    </row>
    <row r="11" spans="1:27" x14ac:dyDescent="0.3">
      <c r="A11" s="2">
        <v>45329</v>
      </c>
      <c r="B11" s="3">
        <v>0.54459490740740735</v>
      </c>
      <c r="C11">
        <v>0</v>
      </c>
      <c r="D11" t="s">
        <v>50</v>
      </c>
      <c r="E11">
        <v>27.8</v>
      </c>
      <c r="F11">
        <v>35.771000000000001</v>
      </c>
      <c r="G11">
        <v>38.200000000000003</v>
      </c>
      <c r="H11">
        <v>103</v>
      </c>
      <c r="I11">
        <v>104.5</v>
      </c>
      <c r="J11">
        <v>11.23</v>
      </c>
      <c r="K11">
        <v>15.500999999999999</v>
      </c>
      <c r="L11">
        <v>0.02</v>
      </c>
      <c r="M11">
        <v>37.5</v>
      </c>
      <c r="N11">
        <v>24</v>
      </c>
      <c r="Q11">
        <v>52.652000000000001</v>
      </c>
      <c r="R11">
        <v>35.081000000000003</v>
      </c>
      <c r="S11">
        <v>89.999989999999997</v>
      </c>
      <c r="T11">
        <v>180</v>
      </c>
      <c r="U11">
        <v>99.9</v>
      </c>
      <c r="V11">
        <v>2.8</v>
      </c>
      <c r="W11">
        <v>0</v>
      </c>
      <c r="X11">
        <v>742</v>
      </c>
      <c r="Y11">
        <v>525.99</v>
      </c>
      <c r="Z11">
        <f t="shared" si="0"/>
        <v>490.90899999999999</v>
      </c>
    </row>
    <row r="12" spans="1:27" x14ac:dyDescent="0.3">
      <c r="A12" s="2">
        <v>45329</v>
      </c>
      <c r="B12" s="3">
        <v>0.5447453703703703</v>
      </c>
      <c r="C12">
        <v>0</v>
      </c>
      <c r="D12" t="s">
        <v>50</v>
      </c>
      <c r="E12">
        <v>29.2</v>
      </c>
      <c r="F12">
        <v>44.134999999999998</v>
      </c>
      <c r="G12">
        <v>41</v>
      </c>
      <c r="H12">
        <v>95.4</v>
      </c>
      <c r="I12">
        <v>96.8</v>
      </c>
      <c r="J12">
        <v>10.6</v>
      </c>
      <c r="K12">
        <v>19.126999999999999</v>
      </c>
      <c r="L12">
        <v>0.02</v>
      </c>
      <c r="M12">
        <v>40.299999999999997</v>
      </c>
      <c r="N12">
        <v>26</v>
      </c>
      <c r="Q12">
        <v>51.076999999999998</v>
      </c>
      <c r="R12">
        <v>44.863</v>
      </c>
      <c r="S12">
        <v>89.999989999999997</v>
      </c>
      <c r="T12">
        <v>180</v>
      </c>
      <c r="U12">
        <v>99.9</v>
      </c>
      <c r="V12">
        <v>2.81</v>
      </c>
      <c r="W12">
        <v>0</v>
      </c>
      <c r="X12">
        <v>742.1</v>
      </c>
      <c r="Y12">
        <v>525.99</v>
      </c>
      <c r="Z12">
        <f t="shared" si="0"/>
        <v>481.12700000000001</v>
      </c>
    </row>
    <row r="13" spans="1:27" x14ac:dyDescent="0.3">
      <c r="A13" s="2">
        <v>45329</v>
      </c>
      <c r="B13" s="3">
        <v>0.54487268518518517</v>
      </c>
      <c r="C13">
        <v>0</v>
      </c>
      <c r="D13" t="s">
        <v>50</v>
      </c>
      <c r="E13">
        <v>29.9</v>
      </c>
      <c r="F13">
        <v>54.4</v>
      </c>
      <c r="G13">
        <v>42.7</v>
      </c>
      <c r="H13">
        <v>93.1</v>
      </c>
      <c r="I13">
        <v>94.5</v>
      </c>
      <c r="J13">
        <v>10.5</v>
      </c>
      <c r="K13">
        <v>23.577000000000002</v>
      </c>
      <c r="L13">
        <v>0.02</v>
      </c>
      <c r="M13">
        <v>41.9</v>
      </c>
      <c r="N13">
        <v>27</v>
      </c>
      <c r="Q13">
        <v>50.070999999999998</v>
      </c>
      <c r="R13">
        <v>55.097000000000001</v>
      </c>
      <c r="S13">
        <v>89.999989999999997</v>
      </c>
      <c r="T13">
        <v>180</v>
      </c>
      <c r="U13">
        <v>99.9</v>
      </c>
      <c r="V13">
        <v>2.81</v>
      </c>
      <c r="W13">
        <v>0</v>
      </c>
      <c r="X13">
        <v>742.1</v>
      </c>
      <c r="Y13">
        <v>525.99</v>
      </c>
      <c r="Z13">
        <f t="shared" si="0"/>
        <v>470.89300000000003</v>
      </c>
    </row>
    <row r="14" spans="1:27" x14ac:dyDescent="0.3">
      <c r="A14" s="2">
        <v>45329</v>
      </c>
      <c r="B14" s="3">
        <v>0.54503472222222216</v>
      </c>
      <c r="C14">
        <v>0</v>
      </c>
      <c r="D14" t="s">
        <v>50</v>
      </c>
      <c r="E14">
        <v>30.1</v>
      </c>
      <c r="F14">
        <v>64.381</v>
      </c>
      <c r="G14">
        <v>43.3</v>
      </c>
      <c r="H14">
        <v>91.7</v>
      </c>
      <c r="I14">
        <v>93</v>
      </c>
      <c r="J14">
        <v>10.43</v>
      </c>
      <c r="K14">
        <v>27.904</v>
      </c>
      <c r="L14">
        <v>0.02</v>
      </c>
      <c r="M14">
        <v>42.5</v>
      </c>
      <c r="N14">
        <v>28</v>
      </c>
      <c r="Q14">
        <v>49.405000000000001</v>
      </c>
      <c r="R14">
        <v>65.069999999999993</v>
      </c>
      <c r="S14">
        <v>89.999989999999997</v>
      </c>
      <c r="T14">
        <v>180</v>
      </c>
      <c r="U14">
        <v>99.9</v>
      </c>
      <c r="V14">
        <v>2.8</v>
      </c>
      <c r="W14">
        <v>0</v>
      </c>
      <c r="X14">
        <v>742.1</v>
      </c>
      <c r="Y14">
        <v>525.99</v>
      </c>
      <c r="Z14">
        <f t="shared" si="0"/>
        <v>460.92</v>
      </c>
    </row>
    <row r="15" spans="1:27" x14ac:dyDescent="0.3">
      <c r="A15" s="2">
        <v>45329</v>
      </c>
      <c r="B15" s="3">
        <v>0.54515046296296299</v>
      </c>
      <c r="C15">
        <v>0</v>
      </c>
      <c r="D15" t="s">
        <v>50</v>
      </c>
      <c r="E15">
        <v>30</v>
      </c>
      <c r="F15">
        <v>74.545000000000002</v>
      </c>
      <c r="G15">
        <v>43.4</v>
      </c>
      <c r="H15">
        <v>91.3</v>
      </c>
      <c r="I15">
        <v>92.7</v>
      </c>
      <c r="J15">
        <v>10.42</v>
      </c>
      <c r="K15">
        <v>32.31</v>
      </c>
      <c r="L15">
        <v>0.02</v>
      </c>
      <c r="M15">
        <v>42.6</v>
      </c>
      <c r="N15">
        <v>28</v>
      </c>
      <c r="Q15">
        <v>49.176000000000002</v>
      </c>
      <c r="R15">
        <v>74.882000000000005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742.1</v>
      </c>
      <c r="Y15">
        <v>525.99</v>
      </c>
      <c r="Z15">
        <f t="shared" si="0"/>
        <v>451.108</v>
      </c>
    </row>
    <row r="16" spans="1:27" x14ac:dyDescent="0.3">
      <c r="A16" s="2">
        <v>45329</v>
      </c>
      <c r="B16" s="3">
        <v>0.54533564814814817</v>
      </c>
      <c r="C16">
        <v>0</v>
      </c>
      <c r="D16" t="s">
        <v>50</v>
      </c>
      <c r="E16">
        <v>30</v>
      </c>
      <c r="F16">
        <v>84.617999999999995</v>
      </c>
      <c r="G16">
        <v>43.5</v>
      </c>
      <c r="H16">
        <v>91.1</v>
      </c>
      <c r="I16">
        <v>92.5</v>
      </c>
      <c r="J16">
        <v>10.45</v>
      </c>
      <c r="K16">
        <v>36.677</v>
      </c>
      <c r="L16">
        <v>0.02</v>
      </c>
      <c r="M16">
        <v>42.7</v>
      </c>
      <c r="N16">
        <v>28</v>
      </c>
      <c r="Q16">
        <v>48.802999999999997</v>
      </c>
      <c r="R16">
        <v>85.012</v>
      </c>
      <c r="S16">
        <v>89.999989999999997</v>
      </c>
      <c r="T16">
        <v>180</v>
      </c>
      <c r="U16">
        <v>99.9</v>
      </c>
      <c r="V16">
        <v>2.8</v>
      </c>
      <c r="W16">
        <v>0</v>
      </c>
      <c r="X16">
        <v>742</v>
      </c>
      <c r="Y16">
        <v>525.99</v>
      </c>
      <c r="Z16">
        <f t="shared" si="0"/>
        <v>440.97800000000001</v>
      </c>
    </row>
    <row r="17" spans="1:26" x14ac:dyDescent="0.3">
      <c r="A17" s="2">
        <v>45329</v>
      </c>
      <c r="B17" s="3">
        <v>0.54548611111111112</v>
      </c>
      <c r="C17">
        <v>0</v>
      </c>
      <c r="D17" t="s">
        <v>50</v>
      </c>
      <c r="E17">
        <v>30.1</v>
      </c>
      <c r="F17">
        <v>94.837000000000003</v>
      </c>
      <c r="G17">
        <v>43.9</v>
      </c>
      <c r="H17">
        <v>91.2</v>
      </c>
      <c r="I17">
        <v>92.6</v>
      </c>
      <c r="J17">
        <v>10.48</v>
      </c>
      <c r="K17">
        <v>41.106999999999999</v>
      </c>
      <c r="L17">
        <v>0.02</v>
      </c>
      <c r="M17">
        <v>43.1</v>
      </c>
      <c r="N17">
        <v>28</v>
      </c>
      <c r="Q17">
        <v>48.658000000000001</v>
      </c>
      <c r="R17">
        <v>95.054000000000002</v>
      </c>
      <c r="S17">
        <v>89.999989999999997</v>
      </c>
      <c r="T17">
        <v>180</v>
      </c>
      <c r="U17">
        <v>99.9</v>
      </c>
      <c r="V17">
        <v>2.8</v>
      </c>
      <c r="W17">
        <v>0</v>
      </c>
      <c r="X17">
        <v>742.1</v>
      </c>
      <c r="Y17">
        <v>525.99</v>
      </c>
      <c r="Z17">
        <f t="shared" si="0"/>
        <v>430.93600000000004</v>
      </c>
    </row>
    <row r="18" spans="1:26" x14ac:dyDescent="0.3">
      <c r="A18" s="2">
        <v>45329</v>
      </c>
      <c r="B18" s="3">
        <v>0.5455902777777778</v>
      </c>
      <c r="C18">
        <v>0</v>
      </c>
      <c r="D18" t="s">
        <v>50</v>
      </c>
      <c r="E18">
        <v>30.4</v>
      </c>
      <c r="F18">
        <v>104.794</v>
      </c>
      <c r="G18">
        <v>44.4</v>
      </c>
      <c r="H18">
        <v>91.5</v>
      </c>
      <c r="I18">
        <v>92.8</v>
      </c>
      <c r="J18">
        <v>10.53</v>
      </c>
      <c r="K18">
        <v>45.423000000000002</v>
      </c>
      <c r="L18">
        <v>0.02</v>
      </c>
      <c r="M18">
        <v>43.6</v>
      </c>
      <c r="N18">
        <v>28</v>
      </c>
      <c r="Q18">
        <v>48.497</v>
      </c>
      <c r="R18">
        <v>105.139</v>
      </c>
      <c r="S18">
        <v>89.999989999999997</v>
      </c>
      <c r="T18">
        <v>180</v>
      </c>
      <c r="U18">
        <v>99.9</v>
      </c>
      <c r="V18">
        <v>2.8</v>
      </c>
      <c r="W18">
        <v>0</v>
      </c>
      <c r="X18">
        <v>742.1</v>
      </c>
      <c r="Y18">
        <v>525.99</v>
      </c>
      <c r="Z18">
        <f t="shared" si="0"/>
        <v>420.851</v>
      </c>
    </row>
    <row r="19" spans="1:26" x14ac:dyDescent="0.3">
      <c r="A19" s="2">
        <v>45329</v>
      </c>
      <c r="B19" s="3">
        <v>0.54572916666666671</v>
      </c>
      <c r="C19">
        <v>0</v>
      </c>
      <c r="D19" t="s">
        <v>50</v>
      </c>
      <c r="E19">
        <v>30.8</v>
      </c>
      <c r="F19">
        <v>115.249</v>
      </c>
      <c r="G19">
        <v>45.1</v>
      </c>
      <c r="H19">
        <v>91.4</v>
      </c>
      <c r="I19">
        <v>92.7</v>
      </c>
      <c r="J19">
        <v>10.56</v>
      </c>
      <c r="K19">
        <v>49.956000000000003</v>
      </c>
      <c r="L19">
        <v>0.02</v>
      </c>
      <c r="M19">
        <v>44.3</v>
      </c>
      <c r="N19">
        <v>29</v>
      </c>
      <c r="Q19">
        <v>48.188000000000002</v>
      </c>
      <c r="R19">
        <v>115.123</v>
      </c>
      <c r="S19">
        <v>89.999989999999997</v>
      </c>
      <c r="T19">
        <v>180</v>
      </c>
      <c r="U19">
        <v>99.9</v>
      </c>
      <c r="V19">
        <v>2.79</v>
      </c>
      <c r="W19">
        <v>0</v>
      </c>
      <c r="X19">
        <v>742.1</v>
      </c>
      <c r="Y19">
        <v>525.99</v>
      </c>
      <c r="Z19">
        <f t="shared" si="0"/>
        <v>410.86700000000002</v>
      </c>
    </row>
    <row r="20" spans="1:26" x14ac:dyDescent="0.3">
      <c r="A20" s="2">
        <v>45329</v>
      </c>
      <c r="B20" s="3">
        <v>0.54585648148148147</v>
      </c>
      <c r="C20">
        <v>0</v>
      </c>
      <c r="D20" t="s">
        <v>50</v>
      </c>
      <c r="E20">
        <v>31.2</v>
      </c>
      <c r="F20">
        <v>124.893</v>
      </c>
      <c r="G20">
        <v>45.8</v>
      </c>
      <c r="H20">
        <v>91.4</v>
      </c>
      <c r="I20">
        <v>92.8</v>
      </c>
      <c r="J20">
        <v>10.6</v>
      </c>
      <c r="K20">
        <v>54.137</v>
      </c>
      <c r="L20">
        <v>0.02</v>
      </c>
      <c r="M20">
        <v>45</v>
      </c>
      <c r="N20">
        <v>29</v>
      </c>
      <c r="Q20">
        <v>47.975000000000001</v>
      </c>
      <c r="R20">
        <v>125.232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742</v>
      </c>
      <c r="Y20">
        <v>525.99</v>
      </c>
      <c r="Z20">
        <f t="shared" si="0"/>
        <v>400.75800000000004</v>
      </c>
    </row>
    <row r="21" spans="1:26" x14ac:dyDescent="0.3">
      <c r="A21" s="2">
        <v>45329</v>
      </c>
      <c r="B21" s="3">
        <v>0.54600694444444442</v>
      </c>
      <c r="C21">
        <v>0</v>
      </c>
      <c r="D21" t="s">
        <v>50</v>
      </c>
      <c r="E21">
        <v>31.3</v>
      </c>
      <c r="F21">
        <v>134.29300000000001</v>
      </c>
      <c r="G21">
        <v>46</v>
      </c>
      <c r="H21">
        <v>91.9</v>
      </c>
      <c r="I21">
        <v>93.2</v>
      </c>
      <c r="J21">
        <v>10.66</v>
      </c>
      <c r="K21">
        <v>58.212000000000003</v>
      </c>
      <c r="L21">
        <v>0.02</v>
      </c>
      <c r="M21">
        <v>45.2</v>
      </c>
      <c r="N21">
        <v>29</v>
      </c>
      <c r="Q21">
        <v>47.905999999999999</v>
      </c>
      <c r="R21">
        <v>135.001</v>
      </c>
      <c r="S21">
        <v>89.999989999999997</v>
      </c>
      <c r="T21">
        <v>180</v>
      </c>
      <c r="U21">
        <v>99.9</v>
      </c>
      <c r="V21">
        <v>2.79</v>
      </c>
      <c r="W21">
        <v>0</v>
      </c>
      <c r="X21">
        <v>742</v>
      </c>
      <c r="Y21">
        <v>525.99</v>
      </c>
      <c r="Z21">
        <f t="shared" si="0"/>
        <v>390.98900000000003</v>
      </c>
    </row>
    <row r="22" spans="1:26" x14ac:dyDescent="0.3">
      <c r="A22" s="2">
        <v>45329</v>
      </c>
      <c r="B22" s="3">
        <v>0.54643518518518519</v>
      </c>
      <c r="C22">
        <v>0</v>
      </c>
      <c r="D22" t="s">
        <v>50</v>
      </c>
      <c r="E22">
        <v>32.200000000000003</v>
      </c>
      <c r="F22">
        <v>143.45599999999999</v>
      </c>
      <c r="G22">
        <v>47.3</v>
      </c>
      <c r="H22">
        <v>87.6</v>
      </c>
      <c r="I22">
        <v>88.9</v>
      </c>
      <c r="J22">
        <v>10.16</v>
      </c>
      <c r="K22">
        <v>62.185000000000002</v>
      </c>
      <c r="L22">
        <v>0.02</v>
      </c>
      <c r="M22">
        <v>46.5</v>
      </c>
      <c r="N22">
        <v>30</v>
      </c>
      <c r="Q22">
        <v>47.926000000000002</v>
      </c>
      <c r="R22">
        <v>142.02099999999999</v>
      </c>
      <c r="S22">
        <v>89.999989999999997</v>
      </c>
      <c r="T22">
        <v>180</v>
      </c>
      <c r="U22">
        <v>99.9</v>
      </c>
      <c r="V22">
        <v>2.8</v>
      </c>
      <c r="W22">
        <v>0</v>
      </c>
      <c r="X22">
        <v>742.1</v>
      </c>
      <c r="Y22">
        <v>525.99</v>
      </c>
      <c r="Z22">
        <f t="shared" si="0"/>
        <v>383.96900000000005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0009-3853-43C7-8982-5A24C94A0684}">
  <dimension ref="A1:AA23"/>
  <sheetViews>
    <sheetView zoomScale="80" zoomScaleNormal="80" workbookViewId="0">
      <selection activeCell="U41" sqref="U41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154</v>
      </c>
      <c r="P1" t="s">
        <v>138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45366</v>
      </c>
      <c r="B2" s="3">
        <v>0.39181712962962961</v>
      </c>
      <c r="C2">
        <v>0</v>
      </c>
      <c r="D2" t="s">
        <v>50</v>
      </c>
      <c r="E2">
        <v>32.299999999999997</v>
      </c>
      <c r="F2">
        <v>0.66500000000000004</v>
      </c>
      <c r="G2">
        <v>41.4</v>
      </c>
      <c r="H2">
        <v>108</v>
      </c>
      <c r="I2">
        <v>109.6</v>
      </c>
      <c r="J2">
        <v>11.09</v>
      </c>
      <c r="K2">
        <v>0.28799999999999998</v>
      </c>
      <c r="L2">
        <v>0.02</v>
      </c>
      <c r="M2">
        <v>40.700000000000003</v>
      </c>
      <c r="N2">
        <v>26</v>
      </c>
      <c r="Q2">
        <v>57.456000000000003</v>
      </c>
      <c r="R2">
        <v>1.018</v>
      </c>
      <c r="S2">
        <v>89.999989999999997</v>
      </c>
      <c r="T2">
        <v>180</v>
      </c>
      <c r="U2">
        <v>99.9</v>
      </c>
      <c r="V2">
        <v>2.79</v>
      </c>
      <c r="W2">
        <v>0</v>
      </c>
      <c r="X2">
        <v>741.3</v>
      </c>
      <c r="Y2">
        <v>541.37</v>
      </c>
      <c r="Z2">
        <f>Y2-R2</f>
        <v>540.35199999999998</v>
      </c>
      <c r="AA2">
        <v>358.34899999999999</v>
      </c>
    </row>
    <row r="3" spans="1:27" x14ac:dyDescent="0.3">
      <c r="A3" s="2">
        <v>45366</v>
      </c>
      <c r="B3" s="3">
        <v>0.39199074074074075</v>
      </c>
      <c r="C3">
        <v>0</v>
      </c>
      <c r="D3" t="s">
        <v>50</v>
      </c>
      <c r="E3">
        <v>32.4</v>
      </c>
      <c r="F3">
        <v>3.7160000000000002</v>
      </c>
      <c r="G3">
        <v>41.5</v>
      </c>
      <c r="H3">
        <v>107.9</v>
      </c>
      <c r="I3">
        <v>109.5</v>
      </c>
      <c r="J3">
        <v>11.09</v>
      </c>
      <c r="K3">
        <v>1.61</v>
      </c>
      <c r="L3">
        <v>0.02</v>
      </c>
      <c r="M3">
        <v>40.9</v>
      </c>
      <c r="N3">
        <v>27</v>
      </c>
      <c r="Q3">
        <v>57.396999999999998</v>
      </c>
      <c r="R3">
        <v>3.7160000000000002</v>
      </c>
      <c r="S3">
        <v>89.999989999999997</v>
      </c>
      <c r="T3">
        <v>180</v>
      </c>
      <c r="U3">
        <v>99.9</v>
      </c>
      <c r="V3">
        <v>2.74</v>
      </c>
      <c r="W3">
        <v>0</v>
      </c>
      <c r="X3">
        <v>741.3</v>
      </c>
      <c r="Y3">
        <v>541.37</v>
      </c>
      <c r="Z3">
        <f t="shared" ref="Z3:Z23" si="0">Y3-R3</f>
        <v>537.654</v>
      </c>
    </row>
    <row r="4" spans="1:27" x14ac:dyDescent="0.3">
      <c r="A4" s="2">
        <v>45366</v>
      </c>
      <c r="B4" s="3">
        <v>0.39284722222222218</v>
      </c>
      <c r="C4">
        <v>0</v>
      </c>
      <c r="D4" t="s">
        <v>50</v>
      </c>
      <c r="E4">
        <v>32.299999999999997</v>
      </c>
      <c r="F4">
        <v>7.1829999999999998</v>
      </c>
      <c r="G4">
        <v>41.4</v>
      </c>
      <c r="H4">
        <v>107.8</v>
      </c>
      <c r="I4">
        <v>109.4</v>
      </c>
      <c r="J4">
        <v>11.08</v>
      </c>
      <c r="K4">
        <v>3.1120000000000001</v>
      </c>
      <c r="L4">
        <v>0.02</v>
      </c>
      <c r="M4">
        <v>40.799999999999997</v>
      </c>
      <c r="N4">
        <v>27</v>
      </c>
      <c r="Q4">
        <v>57.38</v>
      </c>
      <c r="R4">
        <v>7.1980000000000004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741.4</v>
      </c>
      <c r="Y4">
        <v>541.37</v>
      </c>
      <c r="Z4">
        <f t="shared" si="0"/>
        <v>534.17200000000003</v>
      </c>
    </row>
    <row r="5" spans="1:27" x14ac:dyDescent="0.3">
      <c r="A5" s="2">
        <v>45366</v>
      </c>
      <c r="B5" s="3">
        <v>0.39297453703703705</v>
      </c>
      <c r="C5">
        <v>0</v>
      </c>
      <c r="D5" t="s">
        <v>50</v>
      </c>
      <c r="E5">
        <v>32.200000000000003</v>
      </c>
      <c r="F5">
        <v>8.8309999999999995</v>
      </c>
      <c r="G5">
        <v>41.4</v>
      </c>
      <c r="H5">
        <v>107.6</v>
      </c>
      <c r="I5">
        <v>109.2</v>
      </c>
      <c r="J5">
        <v>11.09</v>
      </c>
      <c r="K5">
        <v>3.8260000000000001</v>
      </c>
      <c r="L5">
        <v>0.02</v>
      </c>
      <c r="M5">
        <v>40.700000000000003</v>
      </c>
      <c r="N5">
        <v>26</v>
      </c>
      <c r="Q5">
        <v>57.26</v>
      </c>
      <c r="R5">
        <v>10.090999999999999</v>
      </c>
      <c r="S5">
        <v>89.999989999999997</v>
      </c>
      <c r="T5">
        <v>180</v>
      </c>
      <c r="U5">
        <v>99.9</v>
      </c>
      <c r="V5">
        <v>2.78</v>
      </c>
      <c r="W5">
        <v>0</v>
      </c>
      <c r="X5">
        <v>741.2</v>
      </c>
      <c r="Y5">
        <v>541.37</v>
      </c>
      <c r="Z5">
        <f t="shared" si="0"/>
        <v>531.279</v>
      </c>
    </row>
    <row r="6" spans="1:27" x14ac:dyDescent="0.3">
      <c r="A6" s="2">
        <v>45366</v>
      </c>
      <c r="B6" s="3">
        <v>0.39314814814814819</v>
      </c>
      <c r="C6">
        <v>0</v>
      </c>
      <c r="D6" t="s">
        <v>50</v>
      </c>
      <c r="E6">
        <v>32</v>
      </c>
      <c r="F6">
        <v>13.228</v>
      </c>
      <c r="G6">
        <v>41.2</v>
      </c>
      <c r="H6">
        <v>107.6</v>
      </c>
      <c r="I6">
        <v>109.2</v>
      </c>
      <c r="J6">
        <v>11.09</v>
      </c>
      <c r="K6">
        <v>5.73</v>
      </c>
      <c r="L6">
        <v>0.02</v>
      </c>
      <c r="M6">
        <v>40.6</v>
      </c>
      <c r="N6">
        <v>26</v>
      </c>
      <c r="Q6">
        <v>57.185000000000002</v>
      </c>
      <c r="R6">
        <v>13.234</v>
      </c>
      <c r="S6">
        <v>89.999989999999997</v>
      </c>
      <c r="T6">
        <v>180</v>
      </c>
      <c r="U6">
        <v>99.9</v>
      </c>
      <c r="V6">
        <v>2.78</v>
      </c>
      <c r="W6">
        <v>0</v>
      </c>
      <c r="X6">
        <v>741.4</v>
      </c>
      <c r="Y6">
        <v>541.37</v>
      </c>
      <c r="Z6">
        <f t="shared" si="0"/>
        <v>528.13599999999997</v>
      </c>
    </row>
    <row r="7" spans="1:27" x14ac:dyDescent="0.3">
      <c r="A7" s="2">
        <v>45366</v>
      </c>
      <c r="B7" s="3">
        <v>0.39344907407407409</v>
      </c>
      <c r="C7">
        <v>0</v>
      </c>
      <c r="D7" t="s">
        <v>50</v>
      </c>
      <c r="E7">
        <v>32</v>
      </c>
      <c r="F7">
        <v>17.091000000000001</v>
      </c>
      <c r="G7">
        <v>41.2</v>
      </c>
      <c r="H7">
        <v>107.5</v>
      </c>
      <c r="I7">
        <v>109</v>
      </c>
      <c r="J7">
        <v>11.09</v>
      </c>
      <c r="K7">
        <v>7.4039999999999999</v>
      </c>
      <c r="L7">
        <v>0.02</v>
      </c>
      <c r="M7">
        <v>40.6</v>
      </c>
      <c r="N7">
        <v>26</v>
      </c>
      <c r="Q7">
        <v>57.109000000000002</v>
      </c>
      <c r="R7">
        <v>17.100000000000001</v>
      </c>
      <c r="S7">
        <v>89.999989999999997</v>
      </c>
      <c r="T7">
        <v>180</v>
      </c>
      <c r="U7">
        <v>99.9</v>
      </c>
      <c r="V7">
        <v>2.78</v>
      </c>
      <c r="W7">
        <v>0</v>
      </c>
      <c r="X7">
        <v>741.2</v>
      </c>
      <c r="Y7">
        <v>541.37</v>
      </c>
      <c r="Z7">
        <f t="shared" si="0"/>
        <v>524.27</v>
      </c>
    </row>
    <row r="8" spans="1:27" x14ac:dyDescent="0.3">
      <c r="A8" s="2">
        <v>45366</v>
      </c>
      <c r="B8" s="3">
        <v>0.39361111111111113</v>
      </c>
      <c r="C8">
        <v>0</v>
      </c>
      <c r="D8" t="s">
        <v>50</v>
      </c>
      <c r="E8">
        <v>32.1</v>
      </c>
      <c r="F8">
        <v>19.984999999999999</v>
      </c>
      <c r="G8">
        <v>41.4</v>
      </c>
      <c r="H8">
        <v>107.2</v>
      </c>
      <c r="I8">
        <v>108.8</v>
      </c>
      <c r="J8">
        <v>11.07</v>
      </c>
      <c r="K8">
        <v>8.6579999999999995</v>
      </c>
      <c r="L8">
        <v>0.02</v>
      </c>
      <c r="M8">
        <v>40.700000000000003</v>
      </c>
      <c r="N8">
        <v>26</v>
      </c>
      <c r="Q8">
        <v>57.039000000000001</v>
      </c>
      <c r="R8">
        <v>20.023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741.4</v>
      </c>
      <c r="Y8">
        <v>541.37</v>
      </c>
      <c r="Z8">
        <f t="shared" si="0"/>
        <v>521.34699999999998</v>
      </c>
    </row>
    <row r="9" spans="1:27" x14ac:dyDescent="0.3">
      <c r="A9" s="2">
        <v>45366</v>
      </c>
      <c r="B9" s="3">
        <v>0.3944212962962963</v>
      </c>
      <c r="C9">
        <v>0</v>
      </c>
      <c r="D9" t="s">
        <v>50</v>
      </c>
      <c r="E9">
        <v>32.299999999999997</v>
      </c>
      <c r="F9">
        <v>29.643000000000001</v>
      </c>
      <c r="G9">
        <v>42.6</v>
      </c>
      <c r="H9">
        <v>103.1</v>
      </c>
      <c r="I9">
        <v>104.6</v>
      </c>
      <c r="J9">
        <v>10.88</v>
      </c>
      <c r="K9">
        <v>12.843</v>
      </c>
      <c r="L9">
        <v>0.02</v>
      </c>
      <c r="M9">
        <v>41.9</v>
      </c>
      <c r="N9">
        <v>27</v>
      </c>
      <c r="Q9">
        <v>55.280999999999999</v>
      </c>
      <c r="R9">
        <v>29.998000000000001</v>
      </c>
      <c r="S9">
        <v>89.999989999999997</v>
      </c>
      <c r="T9">
        <v>180</v>
      </c>
      <c r="U9">
        <v>99.9</v>
      </c>
      <c r="V9">
        <v>2.78</v>
      </c>
      <c r="W9">
        <v>0</v>
      </c>
      <c r="X9">
        <v>741.3</v>
      </c>
      <c r="Y9">
        <v>541.37</v>
      </c>
      <c r="Z9">
        <f t="shared" si="0"/>
        <v>511.37200000000001</v>
      </c>
    </row>
    <row r="10" spans="1:27" x14ac:dyDescent="0.3">
      <c r="A10" s="2">
        <v>45366</v>
      </c>
      <c r="B10" s="3">
        <v>0.39497685185185188</v>
      </c>
      <c r="C10">
        <v>0</v>
      </c>
      <c r="D10" t="s">
        <v>50</v>
      </c>
      <c r="E10">
        <v>34.1</v>
      </c>
      <c r="F10">
        <v>39.875999999999998</v>
      </c>
      <c r="G10">
        <v>46.6</v>
      </c>
      <c r="H10">
        <v>95.5</v>
      </c>
      <c r="I10">
        <v>96.9</v>
      </c>
      <c r="J10">
        <v>10.38</v>
      </c>
      <c r="K10">
        <v>17.279</v>
      </c>
      <c r="L10">
        <v>0.02</v>
      </c>
      <c r="M10">
        <v>45.8</v>
      </c>
      <c r="N10">
        <v>30</v>
      </c>
      <c r="Q10">
        <v>52.932000000000002</v>
      </c>
      <c r="R10">
        <v>39.933999999999997</v>
      </c>
      <c r="S10">
        <v>89.999989999999997</v>
      </c>
      <c r="T10">
        <v>180</v>
      </c>
      <c r="U10">
        <v>99.9</v>
      </c>
      <c r="V10">
        <v>2.78</v>
      </c>
      <c r="W10">
        <v>0</v>
      </c>
      <c r="X10">
        <v>741.2</v>
      </c>
      <c r="Y10">
        <v>541.37</v>
      </c>
      <c r="Z10">
        <f t="shared" si="0"/>
        <v>501.43600000000004</v>
      </c>
    </row>
    <row r="11" spans="1:27" x14ac:dyDescent="0.3">
      <c r="A11" s="2">
        <v>45366</v>
      </c>
      <c r="B11" s="3">
        <v>0.39540509259259254</v>
      </c>
      <c r="C11">
        <v>0</v>
      </c>
      <c r="D11" t="s">
        <v>50</v>
      </c>
      <c r="E11">
        <v>35.299999999999997</v>
      </c>
      <c r="F11">
        <v>50.003999999999998</v>
      </c>
      <c r="G11">
        <v>50.4</v>
      </c>
      <c r="H11">
        <v>89</v>
      </c>
      <c r="I11">
        <v>90.3</v>
      </c>
      <c r="J11">
        <v>10.039999999999999</v>
      </c>
      <c r="K11">
        <v>21.672000000000001</v>
      </c>
      <c r="L11">
        <v>0.02</v>
      </c>
      <c r="M11">
        <v>49.5</v>
      </c>
      <c r="N11">
        <v>32</v>
      </c>
      <c r="Q11">
        <v>50.036999999999999</v>
      </c>
      <c r="R11">
        <v>50.034999999999997</v>
      </c>
      <c r="S11">
        <v>89.999989999999997</v>
      </c>
      <c r="T11">
        <v>180</v>
      </c>
      <c r="U11">
        <v>99.9</v>
      </c>
      <c r="V11">
        <v>2.78</v>
      </c>
      <c r="W11">
        <v>0</v>
      </c>
      <c r="X11">
        <v>741.4</v>
      </c>
      <c r="Y11">
        <v>541.37</v>
      </c>
      <c r="Z11">
        <f t="shared" si="0"/>
        <v>491.33500000000004</v>
      </c>
    </row>
    <row r="12" spans="1:27" x14ac:dyDescent="0.3">
      <c r="A12" s="2">
        <v>45366</v>
      </c>
      <c r="B12" s="3">
        <v>0.39589120370370368</v>
      </c>
      <c r="C12">
        <v>0</v>
      </c>
      <c r="D12" t="s">
        <v>50</v>
      </c>
      <c r="E12">
        <v>34.6</v>
      </c>
      <c r="F12">
        <v>52.145000000000003</v>
      </c>
      <c r="G12">
        <v>49.8</v>
      </c>
      <c r="H12">
        <v>88.2</v>
      </c>
      <c r="I12">
        <v>89.5</v>
      </c>
      <c r="J12">
        <v>10.029999999999999</v>
      </c>
      <c r="K12">
        <v>22.600999999999999</v>
      </c>
      <c r="L12">
        <v>0.02</v>
      </c>
      <c r="M12">
        <v>48.9</v>
      </c>
      <c r="N12">
        <v>32</v>
      </c>
      <c r="Q12">
        <v>49.384999999999998</v>
      </c>
      <c r="R12">
        <v>50.697000000000003</v>
      </c>
      <c r="S12">
        <v>89.999989999999997</v>
      </c>
      <c r="T12">
        <v>180</v>
      </c>
      <c r="U12">
        <v>99.9</v>
      </c>
      <c r="V12">
        <v>2.78</v>
      </c>
      <c r="W12">
        <v>0</v>
      </c>
      <c r="X12">
        <v>741.4</v>
      </c>
      <c r="Y12">
        <v>541.37</v>
      </c>
      <c r="Z12">
        <f t="shared" si="0"/>
        <v>490.673</v>
      </c>
    </row>
    <row r="13" spans="1:27" x14ac:dyDescent="0.3">
      <c r="A13" s="2">
        <v>45366</v>
      </c>
      <c r="B13" s="3">
        <v>0.39623842592592595</v>
      </c>
      <c r="C13">
        <v>0</v>
      </c>
      <c r="D13" t="s">
        <v>50</v>
      </c>
      <c r="E13">
        <v>34.6</v>
      </c>
      <c r="F13">
        <v>58.796999999999997</v>
      </c>
      <c r="G13">
        <v>50</v>
      </c>
      <c r="H13">
        <v>87.7</v>
      </c>
      <c r="I13">
        <v>89</v>
      </c>
      <c r="J13">
        <v>10.01</v>
      </c>
      <c r="K13">
        <v>25.484000000000002</v>
      </c>
      <c r="L13">
        <v>0.02</v>
      </c>
      <c r="M13">
        <v>49.1</v>
      </c>
      <c r="N13">
        <v>32</v>
      </c>
      <c r="Q13">
        <v>49.162999999999997</v>
      </c>
      <c r="R13">
        <v>60.290999999999997</v>
      </c>
      <c r="S13">
        <v>89.999989999999997</v>
      </c>
      <c r="T13">
        <v>180</v>
      </c>
      <c r="U13">
        <v>99.9</v>
      </c>
      <c r="V13">
        <v>2.78</v>
      </c>
      <c r="W13">
        <v>0</v>
      </c>
      <c r="X13">
        <v>741.4</v>
      </c>
      <c r="Y13">
        <v>541.37</v>
      </c>
      <c r="Z13">
        <f t="shared" si="0"/>
        <v>481.07900000000001</v>
      </c>
    </row>
    <row r="14" spans="1:27" x14ac:dyDescent="0.3">
      <c r="A14" s="2">
        <v>45366</v>
      </c>
      <c r="B14" s="3">
        <v>0.39652777777777781</v>
      </c>
      <c r="C14">
        <v>0</v>
      </c>
      <c r="D14" t="s">
        <v>50</v>
      </c>
      <c r="E14">
        <v>34.9</v>
      </c>
      <c r="F14">
        <v>70.289000000000001</v>
      </c>
      <c r="G14">
        <v>50.8</v>
      </c>
      <c r="H14">
        <v>87.6</v>
      </c>
      <c r="I14">
        <v>88.9</v>
      </c>
      <c r="J14">
        <v>10.06</v>
      </c>
      <c r="K14">
        <v>30.466000000000001</v>
      </c>
      <c r="L14">
        <v>0.02</v>
      </c>
      <c r="M14">
        <v>49.9</v>
      </c>
      <c r="N14">
        <v>32</v>
      </c>
      <c r="Q14">
        <v>48.726999999999997</v>
      </c>
      <c r="R14">
        <v>70.426000000000002</v>
      </c>
      <c r="S14">
        <v>89.999989999999997</v>
      </c>
      <c r="T14">
        <v>180</v>
      </c>
      <c r="U14">
        <v>99.9</v>
      </c>
      <c r="V14">
        <v>2.78</v>
      </c>
      <c r="W14">
        <v>0</v>
      </c>
      <c r="X14">
        <v>741.4</v>
      </c>
      <c r="Y14">
        <v>541.37</v>
      </c>
      <c r="Z14">
        <f t="shared" si="0"/>
        <v>470.94400000000002</v>
      </c>
    </row>
    <row r="15" spans="1:27" x14ac:dyDescent="0.3">
      <c r="A15" s="2">
        <v>45366</v>
      </c>
      <c r="B15" s="3">
        <v>0.39679398148148143</v>
      </c>
      <c r="C15">
        <v>0</v>
      </c>
      <c r="D15" t="s">
        <v>50</v>
      </c>
      <c r="E15">
        <v>34.9</v>
      </c>
      <c r="F15">
        <v>80.87</v>
      </c>
      <c r="G15">
        <v>50.9</v>
      </c>
      <c r="H15">
        <v>88.3</v>
      </c>
      <c r="I15">
        <v>89.6</v>
      </c>
      <c r="J15">
        <v>10.16</v>
      </c>
      <c r="K15">
        <v>35.052999999999997</v>
      </c>
      <c r="L15">
        <v>0.02</v>
      </c>
      <c r="M15">
        <v>50</v>
      </c>
      <c r="N15">
        <v>33</v>
      </c>
      <c r="Q15">
        <v>48.533999999999999</v>
      </c>
      <c r="R15">
        <v>80.95</v>
      </c>
      <c r="S15">
        <v>89.999989999999997</v>
      </c>
      <c r="T15">
        <v>180</v>
      </c>
      <c r="U15">
        <v>99.9</v>
      </c>
      <c r="V15">
        <v>2.77</v>
      </c>
      <c r="W15">
        <v>0</v>
      </c>
      <c r="X15">
        <v>741.4</v>
      </c>
      <c r="Y15">
        <v>541.37</v>
      </c>
      <c r="Z15">
        <f t="shared" si="0"/>
        <v>460.42</v>
      </c>
    </row>
    <row r="16" spans="1:27" x14ac:dyDescent="0.3">
      <c r="A16" s="2">
        <v>45366</v>
      </c>
      <c r="B16" s="3">
        <v>0.39706018518518515</v>
      </c>
      <c r="C16">
        <v>0</v>
      </c>
      <c r="D16" t="s">
        <v>50</v>
      </c>
      <c r="E16">
        <v>35</v>
      </c>
      <c r="F16">
        <v>88.742000000000004</v>
      </c>
      <c r="G16">
        <v>51.2</v>
      </c>
      <c r="H16">
        <v>88.6</v>
      </c>
      <c r="I16">
        <v>89.9</v>
      </c>
      <c r="J16">
        <v>10.220000000000001</v>
      </c>
      <c r="K16">
        <v>38.466000000000001</v>
      </c>
      <c r="L16">
        <v>0.02</v>
      </c>
      <c r="M16">
        <v>50.3</v>
      </c>
      <c r="N16">
        <v>33</v>
      </c>
      <c r="Q16">
        <v>48.36</v>
      </c>
      <c r="R16">
        <v>90.415999999999997</v>
      </c>
      <c r="S16">
        <v>89.999989999999997</v>
      </c>
      <c r="T16">
        <v>180</v>
      </c>
      <c r="U16">
        <v>99.9</v>
      </c>
      <c r="V16">
        <v>2.78</v>
      </c>
      <c r="W16">
        <v>0</v>
      </c>
      <c r="X16">
        <v>741.5</v>
      </c>
      <c r="Y16">
        <v>541.37</v>
      </c>
      <c r="Z16">
        <f t="shared" si="0"/>
        <v>450.95400000000001</v>
      </c>
    </row>
    <row r="17" spans="1:26" x14ac:dyDescent="0.3">
      <c r="A17" s="2">
        <v>45366</v>
      </c>
      <c r="B17" s="3">
        <v>0.39730324074074069</v>
      </c>
      <c r="C17">
        <v>0</v>
      </c>
      <c r="D17" t="s">
        <v>50</v>
      </c>
      <c r="E17">
        <v>35.1</v>
      </c>
      <c r="F17">
        <v>99.995000000000005</v>
      </c>
      <c r="G17">
        <v>51.3</v>
      </c>
      <c r="H17">
        <v>88.8</v>
      </c>
      <c r="I17">
        <v>90.1</v>
      </c>
      <c r="J17">
        <v>10.24</v>
      </c>
      <c r="K17">
        <v>43.343000000000004</v>
      </c>
      <c r="L17">
        <v>0.02</v>
      </c>
      <c r="M17">
        <v>50.4</v>
      </c>
      <c r="N17">
        <v>33</v>
      </c>
      <c r="Q17">
        <v>48.374000000000002</v>
      </c>
      <c r="R17">
        <v>99.998999999999995</v>
      </c>
      <c r="S17">
        <v>89.999989999999997</v>
      </c>
      <c r="T17">
        <v>180</v>
      </c>
      <c r="U17">
        <v>99.9</v>
      </c>
      <c r="V17">
        <v>2.78</v>
      </c>
      <c r="W17">
        <v>0</v>
      </c>
      <c r="X17">
        <v>741.4</v>
      </c>
      <c r="Y17">
        <v>541.37</v>
      </c>
      <c r="Z17">
        <f t="shared" si="0"/>
        <v>441.37099999999998</v>
      </c>
    </row>
    <row r="18" spans="1:26" x14ac:dyDescent="0.3">
      <c r="A18" s="2">
        <v>45366</v>
      </c>
      <c r="B18" s="3">
        <v>0.3975231481481481</v>
      </c>
      <c r="C18">
        <v>0</v>
      </c>
      <c r="D18" t="s">
        <v>50</v>
      </c>
      <c r="E18">
        <v>35.200000000000003</v>
      </c>
      <c r="F18">
        <v>109.151</v>
      </c>
      <c r="G18">
        <v>51.6</v>
      </c>
      <c r="H18">
        <v>88.8</v>
      </c>
      <c r="I18">
        <v>90.1</v>
      </c>
      <c r="J18">
        <v>10.26</v>
      </c>
      <c r="K18">
        <v>47.313000000000002</v>
      </c>
      <c r="L18">
        <v>0.02</v>
      </c>
      <c r="M18">
        <v>50.7</v>
      </c>
      <c r="N18">
        <v>33</v>
      </c>
      <c r="Q18">
        <v>48.258000000000003</v>
      </c>
      <c r="R18">
        <v>110.087</v>
      </c>
      <c r="S18">
        <v>89.999989999999997</v>
      </c>
      <c r="T18">
        <v>180</v>
      </c>
      <c r="U18">
        <v>99.9</v>
      </c>
      <c r="V18">
        <v>2.77</v>
      </c>
      <c r="W18">
        <v>0</v>
      </c>
      <c r="X18">
        <v>741.4</v>
      </c>
      <c r="Y18">
        <v>541.37</v>
      </c>
      <c r="Z18">
        <f t="shared" si="0"/>
        <v>431.28300000000002</v>
      </c>
    </row>
    <row r="19" spans="1:26" x14ac:dyDescent="0.3">
      <c r="A19" s="2">
        <v>45366</v>
      </c>
      <c r="B19" s="3">
        <v>0.39778935185185182</v>
      </c>
      <c r="C19">
        <v>0</v>
      </c>
      <c r="D19" t="s">
        <v>50</v>
      </c>
      <c r="E19">
        <v>35.700000000000003</v>
      </c>
      <c r="F19">
        <v>119.973</v>
      </c>
      <c r="G19">
        <v>52.4</v>
      </c>
      <c r="H19">
        <v>89.3</v>
      </c>
      <c r="I19">
        <v>90.6</v>
      </c>
      <c r="J19">
        <v>10.35</v>
      </c>
      <c r="K19">
        <v>52.003999999999998</v>
      </c>
      <c r="L19">
        <v>0.02</v>
      </c>
      <c r="M19">
        <v>51.5</v>
      </c>
      <c r="N19">
        <v>33</v>
      </c>
      <c r="Q19">
        <v>47.981000000000002</v>
      </c>
      <c r="R19">
        <v>119.96899999999999</v>
      </c>
      <c r="S19">
        <v>89.999989999999997</v>
      </c>
      <c r="T19">
        <v>180</v>
      </c>
      <c r="U19">
        <v>99.9</v>
      </c>
      <c r="V19">
        <v>2.77</v>
      </c>
      <c r="W19">
        <v>0</v>
      </c>
      <c r="X19">
        <v>741.4</v>
      </c>
      <c r="Y19">
        <v>541.37</v>
      </c>
      <c r="Z19">
        <f t="shared" si="0"/>
        <v>421.40100000000001</v>
      </c>
    </row>
    <row r="20" spans="1:26" x14ac:dyDescent="0.3">
      <c r="A20" s="2">
        <v>45366</v>
      </c>
      <c r="B20" s="3">
        <v>0.39799768518518519</v>
      </c>
      <c r="C20">
        <v>0</v>
      </c>
      <c r="D20" t="s">
        <v>50</v>
      </c>
      <c r="E20">
        <v>36.1</v>
      </c>
      <c r="F20">
        <v>129.32</v>
      </c>
      <c r="G20">
        <v>53.3</v>
      </c>
      <c r="H20">
        <v>89.9</v>
      </c>
      <c r="I20">
        <v>91.2</v>
      </c>
      <c r="J20">
        <v>10.45</v>
      </c>
      <c r="K20">
        <v>56.057000000000002</v>
      </c>
      <c r="L20">
        <v>0.02</v>
      </c>
      <c r="M20">
        <v>52.4</v>
      </c>
      <c r="N20">
        <v>34</v>
      </c>
      <c r="Q20">
        <v>47.728000000000002</v>
      </c>
      <c r="R20">
        <v>130.096</v>
      </c>
      <c r="S20">
        <v>89.999989999999997</v>
      </c>
      <c r="T20">
        <v>180</v>
      </c>
      <c r="U20">
        <v>99.9</v>
      </c>
      <c r="V20">
        <v>2.77</v>
      </c>
      <c r="W20">
        <v>0</v>
      </c>
      <c r="X20">
        <v>741.4</v>
      </c>
      <c r="Y20">
        <v>541.37</v>
      </c>
      <c r="Z20">
        <f t="shared" si="0"/>
        <v>411.274</v>
      </c>
    </row>
    <row r="21" spans="1:26" x14ac:dyDescent="0.3">
      <c r="A21" s="2">
        <v>45366</v>
      </c>
      <c r="B21" s="3">
        <v>0.39817129629629627</v>
      </c>
      <c r="C21">
        <v>0</v>
      </c>
      <c r="D21" t="s">
        <v>50</v>
      </c>
      <c r="E21">
        <v>36</v>
      </c>
      <c r="F21">
        <v>139.34200000000001</v>
      </c>
      <c r="G21">
        <v>53.2</v>
      </c>
      <c r="H21">
        <v>90.5</v>
      </c>
      <c r="I21">
        <v>91.9</v>
      </c>
      <c r="J21">
        <v>10.53</v>
      </c>
      <c r="K21">
        <v>60.402000000000001</v>
      </c>
      <c r="L21">
        <v>0.02</v>
      </c>
      <c r="M21">
        <v>52.3</v>
      </c>
      <c r="N21">
        <v>34</v>
      </c>
      <c r="Q21">
        <v>47.723999999999997</v>
      </c>
      <c r="R21">
        <v>140.268</v>
      </c>
      <c r="S21">
        <v>89.999989999999997</v>
      </c>
      <c r="T21">
        <v>180</v>
      </c>
      <c r="U21">
        <v>99.9</v>
      </c>
      <c r="V21">
        <v>2.77</v>
      </c>
      <c r="W21">
        <v>0</v>
      </c>
      <c r="X21">
        <v>741.5</v>
      </c>
      <c r="Y21">
        <v>541.37</v>
      </c>
      <c r="Z21">
        <f t="shared" si="0"/>
        <v>401.10199999999998</v>
      </c>
    </row>
    <row r="22" spans="1:26" x14ac:dyDescent="0.3">
      <c r="A22" s="2">
        <v>45366</v>
      </c>
      <c r="B22" s="3">
        <v>0.39844907407407404</v>
      </c>
      <c r="C22">
        <v>0</v>
      </c>
      <c r="D22" t="s">
        <v>50</v>
      </c>
      <c r="E22">
        <v>36.1</v>
      </c>
      <c r="F22">
        <v>150.584</v>
      </c>
      <c r="G22">
        <v>53.3</v>
      </c>
      <c r="H22">
        <v>90.9</v>
      </c>
      <c r="I22">
        <v>92.3</v>
      </c>
      <c r="J22">
        <v>10.58</v>
      </c>
      <c r="K22">
        <v>65.275999999999996</v>
      </c>
      <c r="L22">
        <v>0.02</v>
      </c>
      <c r="M22">
        <v>52.4</v>
      </c>
      <c r="N22">
        <v>34</v>
      </c>
      <c r="Q22">
        <v>47.704000000000001</v>
      </c>
      <c r="R22">
        <v>150.44999999999999</v>
      </c>
      <c r="S22">
        <v>89.999989999999997</v>
      </c>
      <c r="T22">
        <v>180</v>
      </c>
      <c r="U22">
        <v>99.9</v>
      </c>
      <c r="V22">
        <v>2.77</v>
      </c>
      <c r="W22">
        <v>0</v>
      </c>
      <c r="X22">
        <v>741.4</v>
      </c>
      <c r="Y22">
        <v>541.37</v>
      </c>
      <c r="Z22">
        <f t="shared" si="0"/>
        <v>390.92</v>
      </c>
    </row>
    <row r="23" spans="1:26" x14ac:dyDescent="0.3">
      <c r="A23" s="2">
        <v>45366</v>
      </c>
      <c r="B23" s="3">
        <v>0.39931712962962962</v>
      </c>
      <c r="C23">
        <v>0</v>
      </c>
      <c r="D23" t="s">
        <v>50</v>
      </c>
      <c r="E23">
        <v>36.299999999999997</v>
      </c>
      <c r="F23">
        <v>152.53100000000001</v>
      </c>
      <c r="G23">
        <v>53.5</v>
      </c>
      <c r="H23">
        <v>89.6</v>
      </c>
      <c r="I23">
        <v>90.9</v>
      </c>
      <c r="J23">
        <v>10.42</v>
      </c>
      <c r="K23">
        <v>66.12</v>
      </c>
      <c r="L23">
        <v>0.02</v>
      </c>
      <c r="M23">
        <v>52.6</v>
      </c>
      <c r="N23">
        <v>34</v>
      </c>
      <c r="Q23">
        <v>47.695999999999998</v>
      </c>
      <c r="R23">
        <v>152.61500000000001</v>
      </c>
      <c r="S23">
        <v>89.999989999999997</v>
      </c>
      <c r="T23">
        <v>180</v>
      </c>
      <c r="U23">
        <v>99.9</v>
      </c>
      <c r="V23">
        <v>2.77</v>
      </c>
      <c r="W23">
        <v>0</v>
      </c>
      <c r="X23">
        <v>741.4</v>
      </c>
      <c r="Y23">
        <v>541.37</v>
      </c>
      <c r="Z23">
        <f t="shared" si="0"/>
        <v>388.755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52EB-A54E-4C5B-B213-0EB8ABEE95CB}">
  <sheetPr>
    <tabColor theme="7" tint="0.79998168889431442"/>
  </sheetPr>
  <dimension ref="A1:AA23"/>
  <sheetViews>
    <sheetView zoomScale="80" zoomScaleNormal="80" workbookViewId="0">
      <selection activeCell="AA3" sqref="AA3"/>
    </sheetView>
  </sheetViews>
  <sheetFormatPr defaultRowHeight="14.4" x14ac:dyDescent="0.3"/>
  <cols>
    <col min="1" max="1" width="11.5546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45440</v>
      </c>
      <c r="B2" s="3">
        <v>0.47332175925925929</v>
      </c>
      <c r="C2">
        <v>0</v>
      </c>
      <c r="D2" t="s">
        <v>50</v>
      </c>
      <c r="E2">
        <v>47.8</v>
      </c>
      <c r="F2">
        <v>0.91400000000000003</v>
      </c>
      <c r="G2">
        <v>49.6</v>
      </c>
      <c r="H2">
        <v>105.1</v>
      </c>
      <c r="I2">
        <v>107.2</v>
      </c>
      <c r="J2">
        <v>8.9700000000000006</v>
      </c>
      <c r="K2">
        <v>0.39500000000000002</v>
      </c>
      <c r="L2">
        <v>0.02</v>
      </c>
      <c r="M2">
        <v>49.4</v>
      </c>
      <c r="N2">
        <v>32</v>
      </c>
      <c r="O2">
        <v>7.36</v>
      </c>
      <c r="P2">
        <v>-41</v>
      </c>
      <c r="Q2">
        <v>73.849999999999994</v>
      </c>
      <c r="R2">
        <v>1.0429999999999999</v>
      </c>
      <c r="S2">
        <v>89.999989999999997</v>
      </c>
      <c r="T2">
        <v>180</v>
      </c>
      <c r="U2">
        <v>99.9</v>
      </c>
      <c r="V2">
        <v>2.85</v>
      </c>
      <c r="W2">
        <v>0</v>
      </c>
      <c r="X2">
        <v>745.2</v>
      </c>
      <c r="Y2">
        <v>575.17999999999995</v>
      </c>
      <c r="Z2">
        <f>Y2-R2</f>
        <v>574.13699999999994</v>
      </c>
      <c r="AA2">
        <v>506.8</v>
      </c>
    </row>
    <row r="3" spans="1:27" x14ac:dyDescent="0.3">
      <c r="A3" s="2">
        <v>45440</v>
      </c>
      <c r="B3" s="3">
        <v>0.4734606481481482</v>
      </c>
      <c r="C3">
        <v>0</v>
      </c>
      <c r="D3" t="s">
        <v>50</v>
      </c>
      <c r="E3">
        <v>47.4</v>
      </c>
      <c r="F3">
        <v>4.016</v>
      </c>
      <c r="G3">
        <v>49.3</v>
      </c>
      <c r="H3">
        <v>105.3</v>
      </c>
      <c r="I3">
        <v>107.4</v>
      </c>
      <c r="J3">
        <v>9.01</v>
      </c>
      <c r="K3">
        <v>1.7370000000000001</v>
      </c>
      <c r="L3">
        <v>0.02</v>
      </c>
      <c r="M3">
        <v>49.2</v>
      </c>
      <c r="N3">
        <v>32</v>
      </c>
      <c r="O3">
        <v>7.4</v>
      </c>
      <c r="P3">
        <v>-43.5</v>
      </c>
      <c r="Q3">
        <v>73.563000000000002</v>
      </c>
      <c r="R3">
        <v>4.0090000000000003</v>
      </c>
      <c r="S3">
        <v>89.999989999999997</v>
      </c>
      <c r="T3">
        <v>180</v>
      </c>
      <c r="U3">
        <v>99.9</v>
      </c>
      <c r="V3">
        <v>2.87</v>
      </c>
      <c r="W3">
        <v>0</v>
      </c>
      <c r="X3">
        <v>745.1</v>
      </c>
      <c r="Y3">
        <v>575.17999999999995</v>
      </c>
      <c r="Z3">
        <f t="shared" ref="Z3:Z23" si="0">Y3-R3</f>
        <v>571.17099999999994</v>
      </c>
    </row>
    <row r="4" spans="1:27" x14ac:dyDescent="0.3">
      <c r="A4" s="2">
        <v>45440</v>
      </c>
      <c r="B4" s="3">
        <v>0.47387731481481482</v>
      </c>
      <c r="C4">
        <v>0</v>
      </c>
      <c r="D4" t="s">
        <v>50</v>
      </c>
      <c r="E4">
        <v>47.2</v>
      </c>
      <c r="F4">
        <v>6.2169999999999996</v>
      </c>
      <c r="G4">
        <v>49.3</v>
      </c>
      <c r="H4">
        <v>105.6</v>
      </c>
      <c r="I4">
        <v>107.7</v>
      </c>
      <c r="J4">
        <v>9.07</v>
      </c>
      <c r="K4">
        <v>2.6890000000000001</v>
      </c>
      <c r="L4">
        <v>0.02</v>
      </c>
      <c r="M4">
        <v>49.1</v>
      </c>
      <c r="N4">
        <v>32</v>
      </c>
      <c r="O4">
        <v>7.57</v>
      </c>
      <c r="P4">
        <v>-52.9</v>
      </c>
      <c r="Q4">
        <v>73.260999999999996</v>
      </c>
      <c r="R4">
        <v>6.9939999999999998</v>
      </c>
      <c r="S4">
        <v>89.999989999999997</v>
      </c>
      <c r="T4">
        <v>180</v>
      </c>
      <c r="U4">
        <v>99.9</v>
      </c>
      <c r="V4">
        <v>2.87</v>
      </c>
      <c r="W4">
        <v>0</v>
      </c>
      <c r="X4">
        <v>745.1</v>
      </c>
      <c r="Y4">
        <v>575.17999999999995</v>
      </c>
      <c r="Z4">
        <f t="shared" si="0"/>
        <v>568.18599999999992</v>
      </c>
    </row>
    <row r="5" spans="1:27" x14ac:dyDescent="0.3">
      <c r="A5" s="2">
        <v>45440</v>
      </c>
      <c r="B5" s="3">
        <v>0.47412037037037041</v>
      </c>
      <c r="C5">
        <v>0</v>
      </c>
      <c r="D5" t="s">
        <v>50</v>
      </c>
      <c r="E5">
        <v>47</v>
      </c>
      <c r="F5">
        <v>9.8369999999999997</v>
      </c>
      <c r="G5">
        <v>49.4</v>
      </c>
      <c r="H5">
        <v>105.6</v>
      </c>
      <c r="I5">
        <v>107.7</v>
      </c>
      <c r="J5">
        <v>9.11</v>
      </c>
      <c r="K5">
        <v>4.2539999999999996</v>
      </c>
      <c r="L5">
        <v>0.02</v>
      </c>
      <c r="M5">
        <v>49.2</v>
      </c>
      <c r="N5">
        <v>32</v>
      </c>
      <c r="O5">
        <v>7.63</v>
      </c>
      <c r="P5">
        <v>-56</v>
      </c>
      <c r="Q5">
        <v>72.899000000000001</v>
      </c>
      <c r="R5">
        <v>10.007999999999999</v>
      </c>
      <c r="S5">
        <v>89.999989999999997</v>
      </c>
      <c r="T5">
        <v>180</v>
      </c>
      <c r="U5">
        <v>99.9</v>
      </c>
      <c r="V5">
        <v>2.88</v>
      </c>
      <c r="W5">
        <v>0</v>
      </c>
      <c r="X5">
        <v>745.1</v>
      </c>
      <c r="Y5">
        <v>575.17999999999995</v>
      </c>
      <c r="Z5">
        <f t="shared" si="0"/>
        <v>565.17199999999991</v>
      </c>
    </row>
    <row r="6" spans="1:27" x14ac:dyDescent="0.3">
      <c r="A6" s="2">
        <v>45440</v>
      </c>
      <c r="B6" s="3">
        <v>0.47431712962962963</v>
      </c>
      <c r="C6">
        <v>0</v>
      </c>
      <c r="D6" t="s">
        <v>50</v>
      </c>
      <c r="E6">
        <v>46.6</v>
      </c>
      <c r="F6">
        <v>11.412000000000001</v>
      </c>
      <c r="G6">
        <v>49.2</v>
      </c>
      <c r="H6">
        <v>106.5</v>
      </c>
      <c r="I6">
        <v>108.6</v>
      </c>
      <c r="J6">
        <v>9.24</v>
      </c>
      <c r="K6">
        <v>4.9359999999999999</v>
      </c>
      <c r="L6">
        <v>0.02</v>
      </c>
      <c r="M6">
        <v>49</v>
      </c>
      <c r="N6">
        <v>32</v>
      </c>
      <c r="O6">
        <v>7.69</v>
      </c>
      <c r="P6">
        <v>-59.6</v>
      </c>
      <c r="Q6">
        <v>72.385000000000005</v>
      </c>
      <c r="R6">
        <v>13.031000000000001</v>
      </c>
      <c r="S6">
        <v>89.999989999999997</v>
      </c>
      <c r="T6">
        <v>180</v>
      </c>
      <c r="U6">
        <v>99.9</v>
      </c>
      <c r="V6">
        <v>2.89</v>
      </c>
      <c r="W6">
        <v>0</v>
      </c>
      <c r="X6">
        <v>745.1</v>
      </c>
      <c r="Y6">
        <v>575.17999999999995</v>
      </c>
      <c r="Z6">
        <f t="shared" si="0"/>
        <v>562.149</v>
      </c>
    </row>
    <row r="7" spans="1:27" x14ac:dyDescent="0.3">
      <c r="A7" s="2">
        <v>45440</v>
      </c>
      <c r="B7" s="3">
        <v>0.47484953703703708</v>
      </c>
      <c r="C7">
        <v>0</v>
      </c>
      <c r="D7" t="s">
        <v>50</v>
      </c>
      <c r="E7">
        <v>44</v>
      </c>
      <c r="F7">
        <v>15.930999999999999</v>
      </c>
      <c r="G7">
        <v>48.5</v>
      </c>
      <c r="H7">
        <v>113.6</v>
      </c>
      <c r="I7">
        <v>115.8</v>
      </c>
      <c r="J7">
        <v>10.210000000000001</v>
      </c>
      <c r="K7">
        <v>6.8929999999999998</v>
      </c>
      <c r="L7">
        <v>0.02</v>
      </c>
      <c r="M7">
        <v>48.1</v>
      </c>
      <c r="N7">
        <v>31</v>
      </c>
      <c r="O7">
        <v>8.0500000000000007</v>
      </c>
      <c r="P7">
        <v>-79.2</v>
      </c>
      <c r="Q7">
        <v>68.977999999999994</v>
      </c>
      <c r="R7">
        <v>15.832000000000001</v>
      </c>
      <c r="S7">
        <v>89.999989999999997</v>
      </c>
      <c r="T7">
        <v>180</v>
      </c>
      <c r="U7">
        <v>99.9</v>
      </c>
      <c r="V7">
        <v>2.89</v>
      </c>
      <c r="W7">
        <v>0</v>
      </c>
      <c r="X7">
        <v>745.1</v>
      </c>
      <c r="Y7">
        <v>575.17999999999995</v>
      </c>
      <c r="Z7">
        <f t="shared" si="0"/>
        <v>559.34799999999996</v>
      </c>
    </row>
    <row r="8" spans="1:27" x14ac:dyDescent="0.3">
      <c r="A8" s="2">
        <v>45440</v>
      </c>
      <c r="B8" s="3">
        <v>0.47497685185185184</v>
      </c>
      <c r="C8">
        <v>0</v>
      </c>
      <c r="D8" t="s">
        <v>50</v>
      </c>
      <c r="E8">
        <v>37.6</v>
      </c>
      <c r="F8">
        <v>26.175999999999998</v>
      </c>
      <c r="G8">
        <v>46.7</v>
      </c>
      <c r="H8">
        <v>109</v>
      </c>
      <c r="I8">
        <v>111.2</v>
      </c>
      <c r="J8">
        <v>10.89</v>
      </c>
      <c r="K8">
        <v>11.337</v>
      </c>
      <c r="L8">
        <v>0.02</v>
      </c>
      <c r="M8">
        <v>46</v>
      </c>
      <c r="N8">
        <v>30</v>
      </c>
      <c r="O8">
        <v>8.08</v>
      </c>
      <c r="P8">
        <v>-79.8</v>
      </c>
      <c r="Q8">
        <v>59.786000000000001</v>
      </c>
      <c r="R8">
        <v>25.698</v>
      </c>
      <c r="S8">
        <v>89.999989999999997</v>
      </c>
      <c r="T8">
        <v>180</v>
      </c>
      <c r="U8">
        <v>99.9</v>
      </c>
      <c r="V8">
        <v>2.87</v>
      </c>
      <c r="W8">
        <v>0</v>
      </c>
      <c r="X8">
        <v>745.1</v>
      </c>
      <c r="Y8">
        <v>575.17999999999995</v>
      </c>
      <c r="Z8">
        <f t="shared" si="0"/>
        <v>549.48199999999997</v>
      </c>
    </row>
    <row r="9" spans="1:27" x14ac:dyDescent="0.3">
      <c r="A9" s="2">
        <v>45440</v>
      </c>
      <c r="B9" s="3">
        <v>0.47511574074074076</v>
      </c>
      <c r="C9">
        <v>0</v>
      </c>
      <c r="D9" t="s">
        <v>50</v>
      </c>
      <c r="E9">
        <v>29.9</v>
      </c>
      <c r="F9">
        <v>35.908000000000001</v>
      </c>
      <c r="G9">
        <v>37.700000000000003</v>
      </c>
      <c r="H9">
        <v>103.5</v>
      </c>
      <c r="I9">
        <v>105.6</v>
      </c>
      <c r="J9">
        <v>10.47</v>
      </c>
      <c r="K9">
        <v>15.553000000000001</v>
      </c>
      <c r="L9">
        <v>0.02</v>
      </c>
      <c r="M9">
        <v>37.200000000000003</v>
      </c>
      <c r="N9">
        <v>24</v>
      </c>
      <c r="O9">
        <v>7.9</v>
      </c>
      <c r="P9">
        <v>-70</v>
      </c>
      <c r="Q9">
        <v>58.646999999999998</v>
      </c>
      <c r="R9">
        <v>36.061</v>
      </c>
      <c r="S9">
        <v>89.999989999999997</v>
      </c>
      <c r="T9">
        <v>180</v>
      </c>
      <c r="U9">
        <v>99.9</v>
      </c>
      <c r="V9">
        <v>2.78</v>
      </c>
      <c r="W9">
        <v>0</v>
      </c>
      <c r="X9">
        <v>745.1</v>
      </c>
      <c r="Y9">
        <v>575.17999999999995</v>
      </c>
      <c r="Z9">
        <f t="shared" si="0"/>
        <v>539.11899999999991</v>
      </c>
    </row>
    <row r="10" spans="1:27" x14ac:dyDescent="0.3">
      <c r="A10" s="2">
        <v>45440</v>
      </c>
      <c r="B10" s="3">
        <v>0.47532407407407407</v>
      </c>
      <c r="C10">
        <v>0</v>
      </c>
      <c r="D10" t="s">
        <v>50</v>
      </c>
      <c r="E10">
        <v>27.7</v>
      </c>
      <c r="F10">
        <v>45.037999999999997</v>
      </c>
      <c r="G10">
        <v>35.700000000000003</v>
      </c>
      <c r="H10">
        <v>99.8</v>
      </c>
      <c r="I10">
        <v>101.7</v>
      </c>
      <c r="J10">
        <v>10.3</v>
      </c>
      <c r="K10">
        <v>19.510999999999999</v>
      </c>
      <c r="L10">
        <v>0.02</v>
      </c>
      <c r="M10">
        <v>35.1</v>
      </c>
      <c r="N10">
        <v>23</v>
      </c>
      <c r="O10">
        <v>7.7</v>
      </c>
      <c r="P10">
        <v>-59</v>
      </c>
      <c r="Q10">
        <v>57.006</v>
      </c>
      <c r="R10">
        <v>45.988999999999997</v>
      </c>
      <c r="S10">
        <v>89.999989999999997</v>
      </c>
      <c r="T10">
        <v>180</v>
      </c>
      <c r="U10">
        <v>99.9</v>
      </c>
      <c r="V10">
        <v>2.8</v>
      </c>
      <c r="W10">
        <v>0</v>
      </c>
      <c r="X10">
        <v>745.1</v>
      </c>
      <c r="Y10">
        <v>575.17999999999995</v>
      </c>
      <c r="Z10">
        <f t="shared" si="0"/>
        <v>529.19099999999992</v>
      </c>
    </row>
    <row r="11" spans="1:27" x14ac:dyDescent="0.3">
      <c r="A11" s="2">
        <v>45440</v>
      </c>
      <c r="B11" s="3">
        <v>0.47565972222222225</v>
      </c>
      <c r="C11">
        <v>0</v>
      </c>
      <c r="D11" t="s">
        <v>50</v>
      </c>
      <c r="E11">
        <v>28.2</v>
      </c>
      <c r="F11">
        <v>55.848999999999997</v>
      </c>
      <c r="G11">
        <v>36.799999999999997</v>
      </c>
      <c r="H11">
        <v>96.6</v>
      </c>
      <c r="I11">
        <v>98.5</v>
      </c>
      <c r="J11">
        <v>10.07</v>
      </c>
      <c r="K11">
        <v>24.196000000000002</v>
      </c>
      <c r="L11">
        <v>0.02</v>
      </c>
      <c r="M11">
        <v>36.200000000000003</v>
      </c>
      <c r="N11">
        <v>24</v>
      </c>
      <c r="O11">
        <v>7.58</v>
      </c>
      <c r="P11">
        <v>-52.2</v>
      </c>
      <c r="Q11">
        <v>56.265999999999998</v>
      </c>
      <c r="R11">
        <v>55.957000000000001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745.1</v>
      </c>
      <c r="Y11">
        <v>575.17999999999995</v>
      </c>
      <c r="Z11">
        <f t="shared" si="0"/>
        <v>519.22299999999996</v>
      </c>
    </row>
    <row r="12" spans="1:27" x14ac:dyDescent="0.3">
      <c r="A12" s="2">
        <v>45440</v>
      </c>
      <c r="B12" s="3">
        <v>0.47592592592592592</v>
      </c>
      <c r="C12">
        <v>0</v>
      </c>
      <c r="D12" t="s">
        <v>50</v>
      </c>
      <c r="E12">
        <v>27.7</v>
      </c>
      <c r="F12">
        <v>65.84</v>
      </c>
      <c r="G12">
        <v>36.200000000000003</v>
      </c>
      <c r="H12">
        <v>96</v>
      </c>
      <c r="I12">
        <v>97.9</v>
      </c>
      <c r="J12">
        <v>10.039999999999999</v>
      </c>
      <c r="K12">
        <v>28.524999999999999</v>
      </c>
      <c r="L12">
        <v>0.02</v>
      </c>
      <c r="M12">
        <v>35.6</v>
      </c>
      <c r="N12">
        <v>23</v>
      </c>
      <c r="O12">
        <v>7.49</v>
      </c>
      <c r="P12">
        <v>-47.4</v>
      </c>
      <c r="Q12">
        <v>55.984000000000002</v>
      </c>
      <c r="R12">
        <v>66.048000000000002</v>
      </c>
      <c r="S12">
        <v>89.999989999999997</v>
      </c>
      <c r="T12">
        <v>180</v>
      </c>
      <c r="U12">
        <v>99.9</v>
      </c>
      <c r="V12">
        <v>2.73</v>
      </c>
      <c r="W12">
        <v>0</v>
      </c>
      <c r="X12">
        <v>745.1</v>
      </c>
      <c r="Y12">
        <v>575.17999999999995</v>
      </c>
      <c r="Z12">
        <f t="shared" si="0"/>
        <v>509.13199999999995</v>
      </c>
    </row>
    <row r="13" spans="1:27" x14ac:dyDescent="0.3">
      <c r="A13" s="2">
        <v>45440</v>
      </c>
      <c r="B13" s="3">
        <v>0.47616898148148151</v>
      </c>
      <c r="C13">
        <v>0</v>
      </c>
      <c r="D13" t="s">
        <v>50</v>
      </c>
      <c r="E13">
        <v>29.1</v>
      </c>
      <c r="F13">
        <v>76.5</v>
      </c>
      <c r="G13">
        <v>38.4</v>
      </c>
      <c r="H13">
        <v>94.6</v>
      </c>
      <c r="I13">
        <v>96.5</v>
      </c>
      <c r="J13">
        <v>9.9499999999999993</v>
      </c>
      <c r="K13">
        <v>33.145000000000003</v>
      </c>
      <c r="L13">
        <v>0.02</v>
      </c>
      <c r="M13">
        <v>37.700000000000003</v>
      </c>
      <c r="N13">
        <v>25</v>
      </c>
      <c r="O13">
        <v>7.39</v>
      </c>
      <c r="P13">
        <v>-42.1</v>
      </c>
      <c r="Q13">
        <v>55.497999999999998</v>
      </c>
      <c r="R13">
        <v>76.087000000000003</v>
      </c>
      <c r="S13">
        <v>89.999989999999997</v>
      </c>
      <c r="T13">
        <v>180</v>
      </c>
      <c r="U13">
        <v>99.9</v>
      </c>
      <c r="V13">
        <v>2.71</v>
      </c>
      <c r="W13">
        <v>0</v>
      </c>
      <c r="X13">
        <v>745.1</v>
      </c>
      <c r="Y13">
        <v>575.17999999999995</v>
      </c>
      <c r="Z13">
        <f t="shared" si="0"/>
        <v>499.09299999999996</v>
      </c>
    </row>
    <row r="14" spans="1:27" x14ac:dyDescent="0.3">
      <c r="A14" s="2">
        <v>45440</v>
      </c>
      <c r="B14" s="3">
        <v>0.47630787037037042</v>
      </c>
      <c r="C14">
        <v>0</v>
      </c>
      <c r="D14" t="s">
        <v>50</v>
      </c>
      <c r="E14">
        <v>29.7</v>
      </c>
      <c r="F14">
        <v>86.379000000000005</v>
      </c>
      <c r="G14">
        <v>39.4</v>
      </c>
      <c r="H14">
        <v>93.7</v>
      </c>
      <c r="I14">
        <v>95.6</v>
      </c>
      <c r="J14">
        <v>9.92</v>
      </c>
      <c r="K14">
        <v>37.427</v>
      </c>
      <c r="L14">
        <v>0.02</v>
      </c>
      <c r="M14">
        <v>38.799999999999997</v>
      </c>
      <c r="N14">
        <v>25</v>
      </c>
      <c r="O14">
        <v>7.35</v>
      </c>
      <c r="P14">
        <v>-39.6</v>
      </c>
      <c r="Q14">
        <v>55.014000000000003</v>
      </c>
      <c r="R14">
        <v>85.924999999999997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745.1</v>
      </c>
      <c r="Y14">
        <v>575.17999999999995</v>
      </c>
      <c r="Z14">
        <f t="shared" si="0"/>
        <v>489.25499999999994</v>
      </c>
    </row>
    <row r="15" spans="1:27" x14ac:dyDescent="0.3">
      <c r="A15" s="2">
        <v>45440</v>
      </c>
      <c r="B15" s="3">
        <v>0.47648148148148151</v>
      </c>
      <c r="C15">
        <v>0</v>
      </c>
      <c r="D15" t="s">
        <v>50</v>
      </c>
      <c r="E15">
        <v>31.4</v>
      </c>
      <c r="F15">
        <v>96.212999999999994</v>
      </c>
      <c r="G15">
        <v>42.2</v>
      </c>
      <c r="H15">
        <v>91.4</v>
      </c>
      <c r="I15">
        <v>93.2</v>
      </c>
      <c r="J15">
        <v>9.8000000000000007</v>
      </c>
      <c r="K15">
        <v>41.691000000000003</v>
      </c>
      <c r="L15">
        <v>0.02</v>
      </c>
      <c r="M15">
        <v>41.5</v>
      </c>
      <c r="N15">
        <v>27</v>
      </c>
      <c r="O15">
        <v>7.29</v>
      </c>
      <c r="P15">
        <v>-36.6</v>
      </c>
      <c r="Q15">
        <v>53.991</v>
      </c>
      <c r="R15">
        <v>95.846000000000004</v>
      </c>
      <c r="S15">
        <v>89.999989999999997</v>
      </c>
      <c r="T15">
        <v>180</v>
      </c>
      <c r="U15">
        <v>99.9</v>
      </c>
      <c r="V15">
        <v>2.78</v>
      </c>
      <c r="W15">
        <v>0</v>
      </c>
      <c r="X15">
        <v>745.1</v>
      </c>
      <c r="Y15">
        <v>575.17999999999995</v>
      </c>
      <c r="Z15">
        <f t="shared" si="0"/>
        <v>479.33399999999995</v>
      </c>
    </row>
    <row r="16" spans="1:27" x14ac:dyDescent="0.3">
      <c r="A16" s="2">
        <v>45440</v>
      </c>
      <c r="B16" s="3">
        <v>0.47666666666666663</v>
      </c>
      <c r="C16">
        <v>0</v>
      </c>
      <c r="D16" t="s">
        <v>50</v>
      </c>
      <c r="E16">
        <v>32</v>
      </c>
      <c r="F16">
        <v>105.52800000000001</v>
      </c>
      <c r="G16">
        <v>43.5</v>
      </c>
      <c r="H16">
        <v>89.4</v>
      </c>
      <c r="I16">
        <v>91.2</v>
      </c>
      <c r="J16">
        <v>9.68</v>
      </c>
      <c r="K16">
        <v>45.73</v>
      </c>
      <c r="L16">
        <v>0.02</v>
      </c>
      <c r="M16">
        <v>42.8</v>
      </c>
      <c r="N16">
        <v>28</v>
      </c>
      <c r="O16">
        <v>7.24</v>
      </c>
      <c r="P16">
        <v>-33.799999999999997</v>
      </c>
      <c r="Q16">
        <v>53.222000000000001</v>
      </c>
      <c r="R16">
        <v>105.931</v>
      </c>
      <c r="S16">
        <v>89.999989999999997</v>
      </c>
      <c r="T16">
        <v>180</v>
      </c>
      <c r="U16">
        <v>99.9</v>
      </c>
      <c r="V16">
        <v>2.8</v>
      </c>
      <c r="W16">
        <v>0</v>
      </c>
      <c r="X16">
        <v>745.2</v>
      </c>
      <c r="Y16">
        <v>575.17999999999995</v>
      </c>
      <c r="Z16">
        <f t="shared" si="0"/>
        <v>469.24899999999997</v>
      </c>
    </row>
    <row r="17" spans="1:26" x14ac:dyDescent="0.3">
      <c r="A17" s="2">
        <v>45440</v>
      </c>
      <c r="B17" s="3">
        <v>0.47688657407407403</v>
      </c>
      <c r="C17">
        <v>0</v>
      </c>
      <c r="D17" t="s">
        <v>50</v>
      </c>
      <c r="E17">
        <v>33</v>
      </c>
      <c r="F17">
        <v>115.194</v>
      </c>
      <c r="G17">
        <v>45.2</v>
      </c>
      <c r="H17">
        <v>89.2</v>
      </c>
      <c r="I17">
        <v>91</v>
      </c>
      <c r="J17">
        <v>9.7200000000000006</v>
      </c>
      <c r="K17">
        <v>49.920999999999999</v>
      </c>
      <c r="L17">
        <v>0.02</v>
      </c>
      <c r="M17">
        <v>44.4</v>
      </c>
      <c r="N17">
        <v>29</v>
      </c>
      <c r="O17">
        <v>7.2</v>
      </c>
      <c r="P17">
        <v>-31.8</v>
      </c>
      <c r="Q17">
        <v>52.686999999999998</v>
      </c>
      <c r="R17">
        <v>116.002</v>
      </c>
      <c r="S17">
        <v>89.999989999999997</v>
      </c>
      <c r="T17">
        <v>180</v>
      </c>
      <c r="U17">
        <v>99.9</v>
      </c>
      <c r="V17">
        <v>2.73</v>
      </c>
      <c r="W17">
        <v>0</v>
      </c>
      <c r="X17">
        <v>745.1</v>
      </c>
      <c r="Y17">
        <v>575.17999999999995</v>
      </c>
      <c r="Z17">
        <f t="shared" si="0"/>
        <v>459.17799999999994</v>
      </c>
    </row>
    <row r="18" spans="1:26" x14ac:dyDescent="0.3">
      <c r="A18" s="2">
        <v>45440</v>
      </c>
      <c r="B18" s="3">
        <v>0.47714120370370372</v>
      </c>
      <c r="C18">
        <v>0</v>
      </c>
      <c r="D18" t="s">
        <v>50</v>
      </c>
      <c r="E18">
        <v>35.9</v>
      </c>
      <c r="F18">
        <v>125.726</v>
      </c>
      <c r="G18">
        <v>50.6</v>
      </c>
      <c r="H18">
        <v>86.1</v>
      </c>
      <c r="I18">
        <v>87.8</v>
      </c>
      <c r="J18">
        <v>9.6300000000000008</v>
      </c>
      <c r="K18">
        <v>54.491999999999997</v>
      </c>
      <c r="L18">
        <v>0.02</v>
      </c>
      <c r="M18">
        <v>49.7</v>
      </c>
      <c r="N18">
        <v>32</v>
      </c>
      <c r="O18">
        <v>7.15</v>
      </c>
      <c r="P18">
        <v>-29.1</v>
      </c>
      <c r="Q18">
        <v>50.716000000000001</v>
      </c>
      <c r="R18">
        <v>125.73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745.1</v>
      </c>
      <c r="Y18">
        <v>575.17999999999995</v>
      </c>
      <c r="Z18">
        <f t="shared" si="0"/>
        <v>449.44999999999993</v>
      </c>
    </row>
    <row r="19" spans="1:26" x14ac:dyDescent="0.3">
      <c r="A19" s="2">
        <v>45440</v>
      </c>
      <c r="B19" s="3">
        <v>0.47730324074074071</v>
      </c>
      <c r="C19">
        <v>0</v>
      </c>
      <c r="D19" t="s">
        <v>50</v>
      </c>
      <c r="E19">
        <v>36.4</v>
      </c>
      <c r="F19">
        <v>135.83000000000001</v>
      </c>
      <c r="G19">
        <v>52.1</v>
      </c>
      <c r="H19">
        <v>84.6</v>
      </c>
      <c r="I19">
        <v>86.3</v>
      </c>
      <c r="J19">
        <v>9.57</v>
      </c>
      <c r="K19">
        <v>58.874000000000002</v>
      </c>
      <c r="L19">
        <v>0.02</v>
      </c>
      <c r="M19">
        <v>51.2</v>
      </c>
      <c r="N19">
        <v>33</v>
      </c>
      <c r="O19">
        <v>7.13</v>
      </c>
      <c r="P19">
        <v>-27.9</v>
      </c>
      <c r="Q19">
        <v>49.795999999999999</v>
      </c>
      <c r="R19">
        <v>135.922</v>
      </c>
      <c r="S19">
        <v>89.999989999999997</v>
      </c>
      <c r="T19">
        <v>180</v>
      </c>
      <c r="U19">
        <v>99.9</v>
      </c>
      <c r="V19">
        <v>2.72</v>
      </c>
      <c r="W19">
        <v>0</v>
      </c>
      <c r="X19">
        <v>745.1</v>
      </c>
      <c r="Y19">
        <v>575.17999999999995</v>
      </c>
      <c r="Z19">
        <f t="shared" si="0"/>
        <v>439.25799999999992</v>
      </c>
    </row>
    <row r="20" spans="1:26" x14ac:dyDescent="0.3">
      <c r="A20" s="2">
        <v>45440</v>
      </c>
      <c r="B20" s="3">
        <v>0.47752314814814811</v>
      </c>
      <c r="C20">
        <v>0</v>
      </c>
      <c r="D20" t="s">
        <v>50</v>
      </c>
      <c r="E20">
        <v>36.6</v>
      </c>
      <c r="F20">
        <v>146.185</v>
      </c>
      <c r="G20">
        <v>52.7</v>
      </c>
      <c r="H20">
        <v>83.7</v>
      </c>
      <c r="I20">
        <v>85.4</v>
      </c>
      <c r="J20">
        <v>9.5399999999999991</v>
      </c>
      <c r="K20">
        <v>63.363999999999997</v>
      </c>
      <c r="L20">
        <v>0.02</v>
      </c>
      <c r="M20">
        <v>51.8</v>
      </c>
      <c r="N20">
        <v>34</v>
      </c>
      <c r="O20">
        <v>7.11</v>
      </c>
      <c r="P20">
        <v>-26.6</v>
      </c>
      <c r="Q20">
        <v>49.277999999999999</v>
      </c>
      <c r="R20">
        <v>146.09100000000001</v>
      </c>
      <c r="S20">
        <v>89.999989999999997</v>
      </c>
      <c r="T20">
        <v>180</v>
      </c>
      <c r="U20">
        <v>99.9</v>
      </c>
      <c r="V20">
        <v>2.76</v>
      </c>
      <c r="W20">
        <v>0</v>
      </c>
      <c r="X20">
        <v>745.1</v>
      </c>
      <c r="Y20">
        <v>575.17999999999995</v>
      </c>
      <c r="Z20">
        <f t="shared" si="0"/>
        <v>429.08899999999994</v>
      </c>
    </row>
    <row r="21" spans="1:26" x14ac:dyDescent="0.3">
      <c r="A21" s="2">
        <v>45440</v>
      </c>
      <c r="B21" s="3">
        <v>0.47767361111111112</v>
      </c>
      <c r="C21">
        <v>0</v>
      </c>
      <c r="D21" t="s">
        <v>50</v>
      </c>
      <c r="E21">
        <v>36.700000000000003</v>
      </c>
      <c r="F21">
        <v>155.90199999999999</v>
      </c>
      <c r="G21">
        <v>53</v>
      </c>
      <c r="H21">
        <v>82.7</v>
      </c>
      <c r="I21">
        <v>84.4</v>
      </c>
      <c r="J21">
        <v>9.44</v>
      </c>
      <c r="K21">
        <v>67.576999999999998</v>
      </c>
      <c r="L21">
        <v>0.02</v>
      </c>
      <c r="M21">
        <v>52.1</v>
      </c>
      <c r="N21">
        <v>34</v>
      </c>
      <c r="O21">
        <v>7.09</v>
      </c>
      <c r="P21">
        <v>-25.6</v>
      </c>
      <c r="Q21">
        <v>49.189</v>
      </c>
      <c r="R21">
        <v>155.97499999999999</v>
      </c>
      <c r="S21">
        <v>89.999989999999997</v>
      </c>
      <c r="T21">
        <v>180</v>
      </c>
      <c r="U21">
        <v>99.9</v>
      </c>
      <c r="V21">
        <v>2.78</v>
      </c>
      <c r="W21">
        <v>0</v>
      </c>
      <c r="X21">
        <v>745.1</v>
      </c>
      <c r="Y21">
        <v>575.17999999999995</v>
      </c>
      <c r="Z21">
        <f t="shared" si="0"/>
        <v>419.20499999999993</v>
      </c>
    </row>
    <row r="22" spans="1:26" x14ac:dyDescent="0.3">
      <c r="A22" s="2">
        <v>45440</v>
      </c>
      <c r="B22" s="3">
        <v>0.47782407407407407</v>
      </c>
      <c r="C22">
        <v>0</v>
      </c>
      <c r="D22" t="s">
        <v>50</v>
      </c>
      <c r="E22">
        <v>36.799999999999997</v>
      </c>
      <c r="F22">
        <v>165.90199999999999</v>
      </c>
      <c r="G22">
        <v>53.3</v>
      </c>
      <c r="H22">
        <v>81.099999999999994</v>
      </c>
      <c r="I22">
        <v>82.7</v>
      </c>
      <c r="J22">
        <v>9.2899999999999991</v>
      </c>
      <c r="K22">
        <v>71.912999999999997</v>
      </c>
      <c r="L22">
        <v>0.02</v>
      </c>
      <c r="M22">
        <v>52.3</v>
      </c>
      <c r="N22">
        <v>34</v>
      </c>
      <c r="O22">
        <v>7.07</v>
      </c>
      <c r="P22">
        <v>-24.5</v>
      </c>
      <c r="Q22">
        <v>48.920999999999999</v>
      </c>
      <c r="R22">
        <v>166.20500000000001</v>
      </c>
      <c r="S22">
        <v>89.999989999999997</v>
      </c>
      <c r="T22">
        <v>180</v>
      </c>
      <c r="U22">
        <v>99.9</v>
      </c>
      <c r="V22">
        <v>2.82</v>
      </c>
      <c r="W22">
        <v>0</v>
      </c>
      <c r="X22">
        <v>745.1</v>
      </c>
      <c r="Y22">
        <v>575.17999999999995</v>
      </c>
      <c r="Z22">
        <f t="shared" si="0"/>
        <v>408.97499999999991</v>
      </c>
    </row>
    <row r="23" spans="1:26" x14ac:dyDescent="0.3">
      <c r="A23" s="2">
        <v>45440</v>
      </c>
      <c r="B23" s="3">
        <v>0.47841435185185183</v>
      </c>
      <c r="C23">
        <v>0</v>
      </c>
      <c r="D23" t="s">
        <v>50</v>
      </c>
      <c r="E23">
        <v>37.299999999999997</v>
      </c>
      <c r="F23">
        <v>174.18899999999999</v>
      </c>
      <c r="G23">
        <v>54.3</v>
      </c>
      <c r="H23">
        <v>75.8</v>
      </c>
      <c r="I23">
        <v>77.3</v>
      </c>
      <c r="J23">
        <v>8.6999999999999993</v>
      </c>
      <c r="K23">
        <v>75.506</v>
      </c>
      <c r="L23">
        <v>0.02</v>
      </c>
      <c r="M23">
        <v>53.3</v>
      </c>
      <c r="N23">
        <v>35</v>
      </c>
      <c r="O23">
        <v>6.95</v>
      </c>
      <c r="P23">
        <v>-18.100000000000001</v>
      </c>
      <c r="Q23">
        <v>48.685000000000002</v>
      </c>
      <c r="R23">
        <v>174.57400000000001</v>
      </c>
      <c r="S23">
        <v>89.999989999999997</v>
      </c>
      <c r="T23">
        <v>180</v>
      </c>
      <c r="U23">
        <v>99.9</v>
      </c>
      <c r="V23">
        <v>2.84</v>
      </c>
      <c r="W23">
        <v>0</v>
      </c>
      <c r="X23">
        <v>745.1</v>
      </c>
      <c r="Y23">
        <v>575.17999999999995</v>
      </c>
      <c r="Z23">
        <f t="shared" si="0"/>
        <v>400.60599999999994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D762CF3F34F24D808DCD93F17B7E30" ma:contentTypeVersion="12" ma:contentTypeDescription="Create a new document." ma:contentTypeScope="" ma:versionID="02f3146705f1602416653492dad037ce">
  <xsd:schema xmlns:xsd="http://www.w3.org/2001/XMLSchema" xmlns:xs="http://www.w3.org/2001/XMLSchema" xmlns:p="http://schemas.microsoft.com/office/2006/metadata/properties" xmlns:ns2="2086e553-0402-4a7b-a090-99883c1a9be4" xmlns:ns3="b32e1ece-03a3-4c38-a4c5-bfbf6fffedf9" xmlns:ns4="31062a0d-ede8-4112-b4bb-00a9c1bc8e16" targetNamespace="http://schemas.microsoft.com/office/2006/metadata/properties" ma:root="true" ma:fieldsID="1994f444dc18f56187654f878db1c39a" ns2:_="" ns3:_="" ns4:_="">
    <xsd:import namespace="2086e553-0402-4a7b-a090-99883c1a9be4"/>
    <xsd:import namespace="b32e1ece-03a3-4c38-a4c5-bfbf6fffedf9"/>
    <xsd:import namespace="31062a0d-ede8-4112-b4bb-00a9c1bc8e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86e553-0402-4a7b-a090-99883c1a9be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2e1ece-03a3-4c38-a4c5-bfbf6fffedf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62a0d-ede8-4112-b4bb-00a9c1bc8e16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b8eaba7-ca97-4dc0-8474-0e5c8212127f}" ma:internalName="TaxCatchAll" ma:showField="CatchAllData" ma:web="b32e1ece-03a3-4c38-a4c5-bfbf6fffed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086e553-0402-4a7b-a090-99883c1a9be4">
      <Terms xmlns="http://schemas.microsoft.com/office/infopath/2007/PartnerControls"/>
    </lcf76f155ced4ddcb4097134ff3c332f>
    <TaxCatchAll xmlns="31062a0d-ede8-4112-b4bb-00a9c1bc8e1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687F55-59DC-458C-8061-45EEF01EA4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86e553-0402-4a7b-a090-99883c1a9be4"/>
    <ds:schemaRef ds:uri="b32e1ece-03a3-4c38-a4c5-bfbf6fffedf9"/>
    <ds:schemaRef ds:uri="31062a0d-ede8-4112-b4bb-00a9c1bc8e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EEB83B1-045F-46B5-A863-63B8437E9AA7}">
  <ds:schemaRefs>
    <ds:schemaRef ds:uri="http://www.w3.org/XML/1998/namespace"/>
    <ds:schemaRef ds:uri="http://purl.org/dc/terms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schemas.microsoft.com/office/2006/metadata/properties"/>
    <ds:schemaRef ds:uri="31062a0d-ede8-4112-b4bb-00a9c1bc8e16"/>
    <ds:schemaRef ds:uri="b32e1ece-03a3-4c38-a4c5-bfbf6fffedf9"/>
    <ds:schemaRef ds:uri="2086e553-0402-4a7b-a090-99883c1a9be4"/>
  </ds:schemaRefs>
</ds:datastoreItem>
</file>

<file path=customXml/itemProps3.xml><?xml version="1.0" encoding="utf-8"?>
<ds:datastoreItem xmlns:ds="http://schemas.openxmlformats.org/officeDocument/2006/customXml" ds:itemID="{F713920E-32CA-4164-A366-0435EFA359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248</vt:i4>
      </vt:variant>
    </vt:vector>
  </HeadingPairs>
  <TitlesOfParts>
    <vt:vector size="248" baseType="lpstr">
      <vt:lpstr>Main</vt:lpstr>
      <vt:lpstr>Temperature analysis</vt:lpstr>
      <vt:lpstr>Reservoir statistics</vt:lpstr>
      <vt:lpstr>Profile Data</vt:lpstr>
      <vt:lpstr>Data available</vt:lpstr>
      <vt:lpstr>Plots</vt:lpstr>
      <vt:lpstr>Time</vt:lpstr>
      <vt:lpstr>Elevation difference</vt:lpstr>
      <vt:lpstr>Storage-elevation</vt:lpstr>
      <vt:lpstr>Jan2012MIL</vt:lpstr>
      <vt:lpstr>Feb2012MIL</vt:lpstr>
      <vt:lpstr>Mar2012MIL</vt:lpstr>
      <vt:lpstr>Apr2012MIL</vt:lpstr>
      <vt:lpstr>May2012MIL</vt:lpstr>
      <vt:lpstr>Jun2012MIL</vt:lpstr>
      <vt:lpstr>Jun2012.2MIL</vt:lpstr>
      <vt:lpstr>Jul2012MIL</vt:lpstr>
      <vt:lpstr>Aug2012MIL</vt:lpstr>
      <vt:lpstr>Oct2012MIL</vt:lpstr>
      <vt:lpstr>Nov2012MIL</vt:lpstr>
      <vt:lpstr>Jan2016MIL</vt:lpstr>
      <vt:lpstr>Feb2016MIL</vt:lpstr>
      <vt:lpstr>Mar2016MIL</vt:lpstr>
      <vt:lpstr>Apr2016MIL</vt:lpstr>
      <vt:lpstr>May2016MIL</vt:lpstr>
      <vt:lpstr>Sep2016MIL</vt:lpstr>
      <vt:lpstr>Oct2016MIL</vt:lpstr>
      <vt:lpstr>Nov2016MIL</vt:lpstr>
      <vt:lpstr>Dec2016MIL</vt:lpstr>
      <vt:lpstr>Jan2017MIL</vt:lpstr>
      <vt:lpstr>Feb2017MIL</vt:lpstr>
      <vt:lpstr>Mar2017MIL</vt:lpstr>
      <vt:lpstr>Apr2017MIL</vt:lpstr>
      <vt:lpstr>May2017MIL</vt:lpstr>
      <vt:lpstr>Jun2017MIL</vt:lpstr>
      <vt:lpstr>Jul2017MIL</vt:lpstr>
      <vt:lpstr>Sep2017MIL</vt:lpstr>
      <vt:lpstr>Sep2017MIL.2</vt:lpstr>
      <vt:lpstr>Oct2017MIL</vt:lpstr>
      <vt:lpstr>Nov2017MIL</vt:lpstr>
      <vt:lpstr>Jan2018MIL</vt:lpstr>
      <vt:lpstr>Feb2018MIL</vt:lpstr>
      <vt:lpstr>Mar2018MIL</vt:lpstr>
      <vt:lpstr>Apr2018MIL</vt:lpstr>
      <vt:lpstr>Apr2018MIL.2</vt:lpstr>
      <vt:lpstr>May2018MIL</vt:lpstr>
      <vt:lpstr>Jun2018MIL</vt:lpstr>
      <vt:lpstr>Jun2018MIL.2</vt:lpstr>
      <vt:lpstr>Jul2018MIL</vt:lpstr>
      <vt:lpstr>Aug2018MIL</vt:lpstr>
      <vt:lpstr>Sep2018MIL</vt:lpstr>
      <vt:lpstr>Sep2018.2MIL</vt:lpstr>
      <vt:lpstr>Nov2018MIL</vt:lpstr>
      <vt:lpstr>Jan2019MIL</vt:lpstr>
      <vt:lpstr>Feb2019MIL</vt:lpstr>
      <vt:lpstr>Mar2019MIL</vt:lpstr>
      <vt:lpstr>Apr2019MIL</vt:lpstr>
      <vt:lpstr>May2019MIL</vt:lpstr>
      <vt:lpstr>Jun2019MIL</vt:lpstr>
      <vt:lpstr>Jul2019MIL</vt:lpstr>
      <vt:lpstr>Aug2019MIL</vt:lpstr>
      <vt:lpstr>Sep2019MIL</vt:lpstr>
      <vt:lpstr>Dec2019MIL</vt:lpstr>
      <vt:lpstr>Feb2020MIL</vt:lpstr>
      <vt:lpstr>Apr2020MIL</vt:lpstr>
      <vt:lpstr>May2020MIL</vt:lpstr>
      <vt:lpstr>Jun2020MIL</vt:lpstr>
      <vt:lpstr>Jul2020MIL</vt:lpstr>
      <vt:lpstr>Sep2020MIL</vt:lpstr>
      <vt:lpstr>Oct2020MIL</vt:lpstr>
      <vt:lpstr>Dec2020MIL</vt:lpstr>
      <vt:lpstr>Jan2021MIL</vt:lpstr>
      <vt:lpstr>Mar2021MIL</vt:lpstr>
      <vt:lpstr>Apr2021MIL</vt:lpstr>
      <vt:lpstr>May2021MIL</vt:lpstr>
      <vt:lpstr>Jun2021MIL</vt:lpstr>
      <vt:lpstr>Aug2021MIL</vt:lpstr>
      <vt:lpstr>Aug2021MIL.2</vt:lpstr>
      <vt:lpstr>Sep2021MIL</vt:lpstr>
      <vt:lpstr>Sep2021MIL.2</vt:lpstr>
      <vt:lpstr>Sep2021MIL.3</vt:lpstr>
      <vt:lpstr>Oct2021MIL</vt:lpstr>
      <vt:lpstr>Oct2021MIL.2</vt:lpstr>
      <vt:lpstr>Nov2021MIL</vt:lpstr>
      <vt:lpstr>Jan2022MIL</vt:lpstr>
      <vt:lpstr>Feb2022MIL</vt:lpstr>
      <vt:lpstr>Mar2022MIL</vt:lpstr>
      <vt:lpstr>Apr2022MIL</vt:lpstr>
      <vt:lpstr>May2022MIL</vt:lpstr>
      <vt:lpstr>Jun2022MIL</vt:lpstr>
      <vt:lpstr>Jul2022MIL</vt:lpstr>
      <vt:lpstr>Jul2022MIL.2</vt:lpstr>
      <vt:lpstr>Aug2022MIL</vt:lpstr>
      <vt:lpstr>Sep2022MIL</vt:lpstr>
      <vt:lpstr>Oct2022MIL</vt:lpstr>
      <vt:lpstr>Nov2022MIL</vt:lpstr>
      <vt:lpstr>Feb2023MIL</vt:lpstr>
      <vt:lpstr>Mar2023MIL</vt:lpstr>
      <vt:lpstr>Apr2023MIL</vt:lpstr>
      <vt:lpstr>May2023MIL</vt:lpstr>
      <vt:lpstr>Jun2023MIL</vt:lpstr>
      <vt:lpstr>Jul2023MIL</vt:lpstr>
      <vt:lpstr>Jul2023MIL.2</vt:lpstr>
      <vt:lpstr>Jul2023MIL.3</vt:lpstr>
      <vt:lpstr>Aug2023MIL</vt:lpstr>
      <vt:lpstr>Sep2023MIL</vt:lpstr>
      <vt:lpstr>Oct2023MIL</vt:lpstr>
      <vt:lpstr>Jan2012FIN</vt:lpstr>
      <vt:lpstr>Feb2012FIN</vt:lpstr>
      <vt:lpstr>Mar2012FIN</vt:lpstr>
      <vt:lpstr>Jun2012FIN</vt:lpstr>
      <vt:lpstr>Jul2012FIN</vt:lpstr>
      <vt:lpstr>Nov2012FIN</vt:lpstr>
      <vt:lpstr>Jan2016FIN</vt:lpstr>
      <vt:lpstr>Feb2016FIN</vt:lpstr>
      <vt:lpstr>Mar2016FIN</vt:lpstr>
      <vt:lpstr>Apr2016FIN</vt:lpstr>
      <vt:lpstr>May2016FIN</vt:lpstr>
      <vt:lpstr>Sep2016FIN</vt:lpstr>
      <vt:lpstr>Oct2016FIN</vt:lpstr>
      <vt:lpstr>Nov2016FIN</vt:lpstr>
      <vt:lpstr>Dec2016FIN</vt:lpstr>
      <vt:lpstr>Jan2017FIN</vt:lpstr>
      <vt:lpstr>Feb2017FIN</vt:lpstr>
      <vt:lpstr>Mar2017FIN</vt:lpstr>
      <vt:lpstr>Apr2017FIN</vt:lpstr>
      <vt:lpstr>Sep2017FIN</vt:lpstr>
      <vt:lpstr>Sep2017FIN.2</vt:lpstr>
      <vt:lpstr>Oct2017FIN</vt:lpstr>
      <vt:lpstr>Nov2017FIN</vt:lpstr>
      <vt:lpstr>Feb2020FIN</vt:lpstr>
      <vt:lpstr>Apr2020FIN</vt:lpstr>
      <vt:lpstr>May2020FIN</vt:lpstr>
      <vt:lpstr>Jun2020FIN</vt:lpstr>
      <vt:lpstr>Jul2020FIN</vt:lpstr>
      <vt:lpstr>Sep2020FIN</vt:lpstr>
      <vt:lpstr>Oct2020FIN</vt:lpstr>
      <vt:lpstr>Dec2020FIN</vt:lpstr>
      <vt:lpstr>Jan2021FIN</vt:lpstr>
      <vt:lpstr>Mar2021FIN</vt:lpstr>
      <vt:lpstr>Apr2021FIN</vt:lpstr>
      <vt:lpstr>May2021FIN</vt:lpstr>
      <vt:lpstr>Jun2021FIN</vt:lpstr>
      <vt:lpstr>Aug2021FIN</vt:lpstr>
      <vt:lpstr>Sep2021FIN</vt:lpstr>
      <vt:lpstr>Oct2021FIN</vt:lpstr>
      <vt:lpstr>Nov2021FIN</vt:lpstr>
      <vt:lpstr>Jan2022FIN</vt:lpstr>
      <vt:lpstr>Feb2022FIN</vt:lpstr>
      <vt:lpstr>Mar2022FIN</vt:lpstr>
      <vt:lpstr>Apr2022FIN</vt:lpstr>
      <vt:lpstr>May2022FIN</vt:lpstr>
      <vt:lpstr>Jun2022FIN</vt:lpstr>
      <vt:lpstr>Jul2022FIN</vt:lpstr>
      <vt:lpstr>Aug2022FIN</vt:lpstr>
      <vt:lpstr>Sep2022FIN</vt:lpstr>
      <vt:lpstr>Oct2022FIN</vt:lpstr>
      <vt:lpstr>Nov2022FIN</vt:lpstr>
      <vt:lpstr>Feb2023FIN</vt:lpstr>
      <vt:lpstr>Mar2023FIN</vt:lpstr>
      <vt:lpstr>Apr2023FIN</vt:lpstr>
      <vt:lpstr>May2023FIN</vt:lpstr>
      <vt:lpstr>Nov2023MIL</vt:lpstr>
      <vt:lpstr>Dec2023MIL</vt:lpstr>
      <vt:lpstr>Jan2024MIL</vt:lpstr>
      <vt:lpstr>Feb2024MIL</vt:lpstr>
      <vt:lpstr>Mar2024MIL</vt:lpstr>
      <vt:lpstr>Apr2024MIL</vt:lpstr>
      <vt:lpstr>May2024MIL</vt:lpstr>
      <vt:lpstr>May2024MIL.2</vt:lpstr>
      <vt:lpstr>May2024MIL.3</vt:lpstr>
      <vt:lpstr>May2024MIL.4</vt:lpstr>
      <vt:lpstr>Jun2023FIN</vt:lpstr>
      <vt:lpstr>Jul2023FIN</vt:lpstr>
      <vt:lpstr>Aug2023FIN</vt:lpstr>
      <vt:lpstr>Sep2023FIN</vt:lpstr>
      <vt:lpstr>Oct2023FIN</vt:lpstr>
      <vt:lpstr>Jan2012WIN</vt:lpstr>
      <vt:lpstr>Feb2012WIN</vt:lpstr>
      <vt:lpstr>Mar2012WIN</vt:lpstr>
      <vt:lpstr>Jun2012WIN</vt:lpstr>
      <vt:lpstr>Jul2012WIN</vt:lpstr>
      <vt:lpstr>Nov2012WIN</vt:lpstr>
      <vt:lpstr>Jan2016WIN</vt:lpstr>
      <vt:lpstr>Feb2016WIN</vt:lpstr>
      <vt:lpstr>Mar2016WIN</vt:lpstr>
      <vt:lpstr>Apr2016WIN</vt:lpstr>
      <vt:lpstr>May2016WIN</vt:lpstr>
      <vt:lpstr>Sep2016WIN</vt:lpstr>
      <vt:lpstr>Oct2016WIN</vt:lpstr>
      <vt:lpstr>Nov2016WIN</vt:lpstr>
      <vt:lpstr>Dec2016WIN</vt:lpstr>
      <vt:lpstr>Jan2017WIN</vt:lpstr>
      <vt:lpstr>Feb2017WIN</vt:lpstr>
      <vt:lpstr>Mar2017WIN</vt:lpstr>
      <vt:lpstr>Apr2017WIN</vt:lpstr>
      <vt:lpstr>Sep2017WIN</vt:lpstr>
      <vt:lpstr>Sep2017WIN.2</vt:lpstr>
      <vt:lpstr>Oct2017WIN</vt:lpstr>
      <vt:lpstr>Nov2017WIN</vt:lpstr>
      <vt:lpstr>Feb2020WIN</vt:lpstr>
      <vt:lpstr>Apr2020WIN</vt:lpstr>
      <vt:lpstr>May2020WIN</vt:lpstr>
      <vt:lpstr>Jun2020WIN</vt:lpstr>
      <vt:lpstr>Jul2020WIN</vt:lpstr>
      <vt:lpstr>Sep2020WIN</vt:lpstr>
      <vt:lpstr>Oct2020WIN</vt:lpstr>
      <vt:lpstr>Dec2020WIN</vt:lpstr>
      <vt:lpstr>Jan2021WIN</vt:lpstr>
      <vt:lpstr>Mar2021WIN</vt:lpstr>
      <vt:lpstr>Apr2021WIN</vt:lpstr>
      <vt:lpstr>May2021WIN</vt:lpstr>
      <vt:lpstr>Jun2021WIN</vt:lpstr>
      <vt:lpstr>Aug2021WIN</vt:lpstr>
      <vt:lpstr>Sep2021WIN</vt:lpstr>
      <vt:lpstr>Oct2021WIN</vt:lpstr>
      <vt:lpstr>Nov2021WIN</vt:lpstr>
      <vt:lpstr>Jan2022WIN</vt:lpstr>
      <vt:lpstr>Feb2022WIN</vt:lpstr>
      <vt:lpstr>Mar2022WIN</vt:lpstr>
      <vt:lpstr>Apr2022WIN</vt:lpstr>
      <vt:lpstr>May2022WIN</vt:lpstr>
      <vt:lpstr>Jun2022WIN</vt:lpstr>
      <vt:lpstr>Jul2022WIN</vt:lpstr>
      <vt:lpstr>Aug2022WIN</vt:lpstr>
      <vt:lpstr>Sep2022WIN</vt:lpstr>
      <vt:lpstr>Oct2022WIN</vt:lpstr>
      <vt:lpstr>Nov2022WIN</vt:lpstr>
      <vt:lpstr>Feb2023WIN</vt:lpstr>
      <vt:lpstr>Mar2023WIN</vt:lpstr>
      <vt:lpstr>Apr2023WIN</vt:lpstr>
      <vt:lpstr>May2023WIN</vt:lpstr>
      <vt:lpstr>Nov2023FIN</vt:lpstr>
      <vt:lpstr>Dec2023FIN</vt:lpstr>
      <vt:lpstr>Feb2024FIN</vt:lpstr>
      <vt:lpstr>Mar2024FIN</vt:lpstr>
      <vt:lpstr>Apr2024FIN</vt:lpstr>
      <vt:lpstr>May2024FIN</vt:lpstr>
      <vt:lpstr>Jun2023WIN</vt:lpstr>
      <vt:lpstr>Jul2023WIN</vt:lpstr>
      <vt:lpstr>Aug2023WIN</vt:lpstr>
      <vt:lpstr>Oct2023WIN</vt:lpstr>
      <vt:lpstr>Nov2023WIN</vt:lpstr>
      <vt:lpstr>Dec2023WIN</vt:lpstr>
      <vt:lpstr>Jan2024WIN</vt:lpstr>
      <vt:lpstr>Feb2024WIN</vt:lpstr>
      <vt:lpstr>Mar2024WIN</vt:lpstr>
      <vt:lpstr>Apr2024WIN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Cohen, Jonathan Scott</dc:creator>
  <cp:lastModifiedBy>Katrina Harrison</cp:lastModifiedBy>
  <dcterms:created xsi:type="dcterms:W3CDTF">2021-08-03T23:31:28Z</dcterms:created>
  <dcterms:modified xsi:type="dcterms:W3CDTF">2024-06-19T16:28:29Z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0x0101005AD762CF3F34F24D808DCD93F17B7E30</vt:lpwstr>
  </property>
  <property fmtid="{D5CDD505-2E9C-101B-9397-08002B2CF9AE}" pid="3" name="MediaServiceImageTags">
    <vt:lpwstr/>
  </property>
</Properties>
</file>